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barnd\Desktop\2021-2022 GRC\Arrearages from Settlement\Testimony and Exhibits\Rebuttal\"/>
    </mc:Choice>
  </mc:AlternateContent>
  <xr:revisionPtr revIDLastSave="0" documentId="13_ncr:1_{1D2D12FB-0896-4BCB-8860-424161C8FED5}" xr6:coauthVersionLast="47" xr6:coauthVersionMax="47" xr10:uidLastSave="{00000000-0000-0000-0000-000000000000}"/>
  <bookViews>
    <workbookView xWindow="-28920" yWindow="-615" windowWidth="29040" windowHeight="15840" xr2:uid="{00000000-000D-0000-FFFF-FFFF00000000}"/>
  </bookViews>
  <sheets>
    <sheet name="CLW-36 Est. Impacts U-210800" sheetId="1" r:id="rId1"/>
    <sheet name="CLW-36 Est. ImpactsTEP DR 10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21" i="1"/>
  <c r="D20" i="1"/>
  <c r="D21" i="1"/>
  <c r="G15" i="2" l="1"/>
  <c r="G14" i="2"/>
  <c r="D21" i="2" s="1"/>
  <c r="E37" i="2" s="1"/>
  <c r="G13" i="2"/>
  <c r="C21" i="2" s="1"/>
  <c r="C37" i="2" s="1"/>
  <c r="D37" i="2" s="1"/>
  <c r="G12" i="2"/>
  <c r="G10" i="2"/>
  <c r="G9" i="2"/>
  <c r="G8" i="2"/>
  <c r="G7" i="2"/>
  <c r="F16" i="2"/>
  <c r="F11" i="2"/>
  <c r="E16" i="2"/>
  <c r="G16" i="2" s="1"/>
  <c r="E11" i="2"/>
  <c r="E37" i="1"/>
  <c r="C37" i="1"/>
  <c r="C38" i="1"/>
  <c r="E16" i="1"/>
  <c r="E11" i="1"/>
  <c r="E21" i="1" l="1"/>
  <c r="D22" i="1"/>
  <c r="G11" i="2"/>
  <c r="C20" i="2"/>
  <c r="C38" i="2" s="1"/>
  <c r="D38" i="2" s="1"/>
  <c r="F37" i="2"/>
  <c r="F37" i="1"/>
  <c r="G17" i="2"/>
  <c r="D20" i="2"/>
  <c r="E38" i="2" s="1"/>
  <c r="F38" i="2" s="1"/>
  <c r="F17" i="2"/>
  <c r="E21" i="2"/>
  <c r="F21" i="2" s="1"/>
  <c r="E17" i="2"/>
  <c r="E20" i="1"/>
  <c r="F20" i="1" s="1"/>
  <c r="D37" i="1"/>
  <c r="E17" i="1"/>
  <c r="F21" i="1"/>
  <c r="D38" i="1"/>
  <c r="C22" i="1"/>
  <c r="E38" i="1"/>
  <c r="F38" i="1" s="1"/>
  <c r="E39" i="1"/>
  <c r="F39" i="1" s="1"/>
  <c r="C22" i="2" l="1"/>
  <c r="E22" i="1"/>
  <c r="F22" i="1"/>
  <c r="E20" i="2"/>
  <c r="F20" i="2" s="1"/>
  <c r="D22" i="2"/>
  <c r="E22" i="2" s="1"/>
  <c r="F22" i="2" s="1"/>
  <c r="C39" i="2"/>
  <c r="D39" i="2" s="1"/>
  <c r="E39" i="2"/>
  <c r="F39" i="2" s="1"/>
  <c r="C39" i="1"/>
  <c r="D39" i="1" s="1"/>
</calcChain>
</file>

<file path=xl/sharedStrings.xml><?xml version="1.0" encoding="utf-8"?>
<sst xmlns="http://schemas.openxmlformats.org/spreadsheetml/2006/main" count="91" uniqueCount="35">
  <si>
    <t>Displays data for commercial/industrial and residential customers with past due balances &gt; $0.00</t>
  </si>
  <si>
    <t>DATE</t>
  </si>
  <si>
    <t>CUSTOMER TYPE</t>
  </si>
  <si>
    <t>FUEL TYPE</t>
  </si>
  <si>
    <t>TOTAL PAST DUE</t>
  </si>
  <si>
    <t>Commercial / Industrial</t>
  </si>
  <si>
    <t>Dual</t>
  </si>
  <si>
    <t>Electric</t>
  </si>
  <si>
    <t>Gas</t>
  </si>
  <si>
    <t>(Blank)*</t>
  </si>
  <si>
    <t>SUB-TOTAL</t>
  </si>
  <si>
    <t>Residential</t>
  </si>
  <si>
    <t>TOTAL</t>
  </si>
  <si>
    <t>2023 - MAY 31</t>
  </si>
  <si>
    <t>Category</t>
  </si>
  <si>
    <t>Total</t>
  </si>
  <si>
    <t>C&amp;I</t>
  </si>
  <si>
    <t>Arrearages data</t>
  </si>
  <si>
    <t>Category of customers</t>
  </si>
  <si>
    <t>Arrearages ($)</t>
  </si>
  <si>
    <t>Estimated rate impact* (%)</t>
  </si>
  <si>
    <t>Assumption for Scenarios' Rate Impacts:</t>
  </si>
  <si>
    <t>Rule of thumb*</t>
  </si>
  <si>
    <t>Every $25M = ~1% rate increase</t>
  </si>
  <si>
    <t>Every $12M = ~1% rate increase</t>
  </si>
  <si>
    <t>*Based on Total Forecasted Revenue at rates effective May 1, 2023</t>
  </si>
  <si>
    <r>
      <t>Reference: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Docket U-210800, Comments of PSE at p. 11 (June 21, 2023)</t>
    </r>
  </si>
  <si>
    <t>Table 5. Approximate rate impacts based on total annual projected revenue at rates effective May 1, 2023</t>
  </si>
  <si>
    <t>2022 - MAY 31</t>
  </si>
  <si>
    <t>2023 increase from 2022</t>
  </si>
  <si>
    <r>
      <t xml:space="preserve">Approximate </t>
    </r>
    <r>
      <rPr>
        <b/>
        <sz val="10"/>
        <color theme="1"/>
        <rFont val="Calibri"/>
        <family val="2"/>
        <scheme val="minor"/>
      </rPr>
      <t xml:space="preserve">est. annual (based on past 12-months) </t>
    </r>
    <r>
      <rPr>
        <sz val="10"/>
        <color theme="1"/>
        <rFont val="Calibri"/>
        <family val="2"/>
        <scheme val="minor"/>
      </rPr>
      <t>rate impacts based on total annual projected revenue at rates effective May 1, 2023</t>
    </r>
  </si>
  <si>
    <r>
      <t>Residential</t>
    </r>
    <r>
      <rPr>
        <i/>
        <sz val="11.5"/>
        <rFont val="Times New Roman"/>
        <family val="1"/>
      </rPr>
      <t xml:space="preserve"> (Scenario 3)</t>
    </r>
  </si>
  <si>
    <r>
      <t xml:space="preserve">Commercial &amp; Industrial (C&amp;I)  </t>
    </r>
    <r>
      <rPr>
        <i/>
        <sz val="11.5"/>
        <rFont val="Times New Roman"/>
        <family val="1"/>
      </rPr>
      <t>(Modified scenario 4)</t>
    </r>
  </si>
  <si>
    <r>
      <t xml:space="preserve">Total </t>
    </r>
    <r>
      <rPr>
        <b/>
        <i/>
        <sz val="11.5"/>
        <rFont val="Times New Roman"/>
        <family val="1"/>
      </rPr>
      <t>(Scenario 5)</t>
    </r>
  </si>
  <si>
    <t xml:space="preserve">*Blank fuel type is the result of missing fuel type data.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</si>
</sst>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.5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.5"/>
      <name val="Times New Roman"/>
      <family val="1"/>
    </font>
    <font>
      <i/>
      <sz val="11.5"/>
      <name val="Times New Roman"/>
      <family val="1"/>
    </font>
    <font>
      <b/>
      <sz val="11.5"/>
      <name val="Times New Roman"/>
      <family val="1"/>
    </font>
    <font>
      <b/>
      <i/>
      <sz val="11.5"/>
      <name val="Times New Roman"/>
      <family val="1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3" borderId="4" xfId="0" applyFont="1" applyFill="1" applyBorder="1"/>
    <xf numFmtId="42" fontId="2" fillId="0" borderId="5" xfId="0" applyNumberFormat="1" applyFont="1" applyBorder="1"/>
    <xf numFmtId="0" fontId="2" fillId="3" borderId="6" xfId="0" applyFont="1" applyFill="1" applyBorder="1"/>
    <xf numFmtId="0" fontId="4" fillId="4" borderId="8" xfId="0" applyFont="1" applyFill="1" applyBorder="1"/>
    <xf numFmtId="42" fontId="2" fillId="4" borderId="3" xfId="0" applyNumberFormat="1" applyFont="1" applyFill="1" applyBorder="1"/>
    <xf numFmtId="0" fontId="4" fillId="5" borderId="0" xfId="0" applyFont="1" applyFill="1" applyAlignment="1">
      <alignment horizontal="center"/>
    </xf>
    <xf numFmtId="0" fontId="2" fillId="5" borderId="0" xfId="0" applyFont="1" applyFill="1"/>
    <xf numFmtId="164" fontId="2" fillId="5" borderId="0" xfId="0" applyNumberFormat="1" applyFont="1" applyFill="1"/>
    <xf numFmtId="165" fontId="2" fillId="5" borderId="0" xfId="2" applyNumberFormat="1" applyFont="1" applyFill="1"/>
    <xf numFmtId="9" fontId="2" fillId="5" borderId="0" xfId="2" applyFont="1" applyFill="1"/>
    <xf numFmtId="0" fontId="2" fillId="5" borderId="0" xfId="0" applyFont="1" applyFill="1" applyAlignment="1">
      <alignment horizontal="right"/>
    </xf>
    <xf numFmtId="164" fontId="2" fillId="0" borderId="0" xfId="1" applyNumberFormat="1" applyFont="1"/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42" fontId="2" fillId="4" borderId="8" xfId="0" applyNumberFormat="1" applyFont="1" applyFill="1" applyBorder="1"/>
    <xf numFmtId="42" fontId="4" fillId="3" borderId="8" xfId="0" applyNumberFormat="1" applyFont="1" applyFill="1" applyBorder="1"/>
    <xf numFmtId="0" fontId="7" fillId="0" borderId="0" xfId="0" applyFont="1" applyAlignment="1">
      <alignment vertical="center"/>
    </xf>
    <xf numFmtId="42" fontId="2" fillId="0" borderId="6" xfId="0" applyNumberFormat="1" applyFont="1" applyBorder="1"/>
    <xf numFmtId="42" fontId="2" fillId="4" borderId="6" xfId="0" applyNumberFormat="1" applyFont="1" applyFill="1" applyBorder="1"/>
    <xf numFmtId="0" fontId="5" fillId="0" borderId="0" xfId="0" applyFont="1"/>
    <xf numFmtId="9" fontId="2" fillId="0" borderId="0" xfId="2" applyFont="1"/>
    <xf numFmtId="164" fontId="2" fillId="0" borderId="0" xfId="0" applyNumberFormat="1" applyFont="1"/>
    <xf numFmtId="0" fontId="3" fillId="2" borderId="4" xfId="0" applyFont="1" applyFill="1" applyBorder="1" applyAlignment="1">
      <alignment horizontal="center" vertical="center"/>
    </xf>
    <xf numFmtId="0" fontId="7" fillId="0" borderId="0" xfId="0" applyFont="1"/>
    <xf numFmtId="0" fontId="9" fillId="0" borderId="7" xfId="0" applyFont="1" applyFill="1" applyBorder="1" applyAlignment="1">
      <alignment vertical="center" wrapText="1"/>
    </xf>
    <xf numFmtId="165" fontId="9" fillId="0" borderId="9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165" fontId="11" fillId="0" borderId="9" xfId="0" applyNumberFormat="1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 wrapText="1"/>
    </xf>
    <xf numFmtId="6" fontId="9" fillId="0" borderId="9" xfId="0" applyNumberFormat="1" applyFont="1" applyFill="1" applyBorder="1" applyAlignment="1">
      <alignment vertical="center" wrapText="1"/>
    </xf>
    <xf numFmtId="6" fontId="11" fillId="0" borderId="9" xfId="0" applyNumberFormat="1" applyFont="1" applyFill="1" applyBorder="1" applyAlignment="1">
      <alignment vertical="center" wrapText="1"/>
    </xf>
    <xf numFmtId="164" fontId="9" fillId="0" borderId="9" xfId="0" applyNumberFormat="1" applyFont="1" applyFill="1" applyBorder="1" applyAlignment="1">
      <alignment vertical="center" wrapText="1"/>
    </xf>
    <xf numFmtId="9" fontId="9" fillId="0" borderId="9" xfId="0" applyNumberFormat="1" applyFont="1" applyFill="1" applyBorder="1" applyAlignment="1">
      <alignment vertical="center" wrapText="1"/>
    </xf>
    <xf numFmtId="9" fontId="11" fillId="0" borderId="9" xfId="0" applyNumberFormat="1" applyFont="1" applyFill="1" applyBorder="1" applyAlignment="1">
      <alignment vertical="center" wrapText="1"/>
    </xf>
    <xf numFmtId="10" fontId="9" fillId="0" borderId="9" xfId="0" applyNumberFormat="1" applyFont="1" applyFill="1" applyBorder="1" applyAlignment="1">
      <alignment vertical="center" wrapText="1"/>
    </xf>
    <xf numFmtId="0" fontId="13" fillId="0" borderId="0" xfId="0" applyFont="1"/>
    <xf numFmtId="1" fontId="13" fillId="0" borderId="0" xfId="0" applyNumberFormat="1" applyFont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B1:F42"/>
  <sheetViews>
    <sheetView tabSelected="1" zoomScale="110" zoomScaleNormal="110" workbookViewId="0">
      <selection activeCell="K34" sqref="K34"/>
    </sheetView>
  </sheetViews>
  <sheetFormatPr defaultColWidth="9.140625" defaultRowHeight="12.75" x14ac:dyDescent="0.2"/>
  <cols>
    <col min="1" max="1" width="9.140625" style="1"/>
    <col min="2" max="2" width="25.5703125" style="1" customWidth="1"/>
    <col min="3" max="3" width="20.85546875" style="1" customWidth="1"/>
    <col min="4" max="4" width="16.140625" style="1" customWidth="1"/>
    <col min="5" max="6" width="17.5703125" style="1" customWidth="1"/>
    <col min="7" max="14" width="14.5703125" style="1" customWidth="1"/>
    <col min="15" max="16384" width="9.140625" style="1"/>
  </cols>
  <sheetData>
    <row r="1" spans="2:5" x14ac:dyDescent="0.2">
      <c r="B1" s="1" t="s">
        <v>0</v>
      </c>
    </row>
    <row r="3" spans="2:5" x14ac:dyDescent="0.2">
      <c r="B3" s="1" t="s">
        <v>34</v>
      </c>
    </row>
    <row r="5" spans="2:5" ht="13.5" thickBot="1" x14ac:dyDescent="0.25"/>
    <row r="6" spans="2:5" ht="13.5" thickBot="1" x14ac:dyDescent="0.25">
      <c r="B6" s="2" t="s">
        <v>1</v>
      </c>
      <c r="C6" s="3" t="s">
        <v>2</v>
      </c>
      <c r="D6" s="3" t="s">
        <v>3</v>
      </c>
      <c r="E6" s="4" t="s">
        <v>4</v>
      </c>
    </row>
    <row r="7" spans="2:5" x14ac:dyDescent="0.2">
      <c r="B7" s="48" t="s">
        <v>13</v>
      </c>
      <c r="C7" s="51" t="s">
        <v>5</v>
      </c>
      <c r="D7" s="5" t="s">
        <v>6</v>
      </c>
      <c r="E7" s="6">
        <v>5435317</v>
      </c>
    </row>
    <row r="8" spans="2:5" x14ac:dyDescent="0.2">
      <c r="B8" s="49"/>
      <c r="C8" s="52"/>
      <c r="D8" s="7" t="s">
        <v>7</v>
      </c>
      <c r="E8" s="6">
        <v>20679430</v>
      </c>
    </row>
    <row r="9" spans="2:5" x14ac:dyDescent="0.2">
      <c r="B9" s="49"/>
      <c r="C9" s="52"/>
      <c r="D9" s="7" t="s">
        <v>8</v>
      </c>
      <c r="E9" s="6">
        <v>6749874</v>
      </c>
    </row>
    <row r="10" spans="2:5" ht="13.5" thickBot="1" x14ac:dyDescent="0.25">
      <c r="B10" s="49"/>
      <c r="C10" s="52"/>
      <c r="D10" s="7" t="s">
        <v>9</v>
      </c>
      <c r="E10" s="6">
        <v>15581</v>
      </c>
    </row>
    <row r="11" spans="2:5" ht="13.5" thickBot="1" x14ac:dyDescent="0.25">
      <c r="B11" s="49"/>
      <c r="C11" s="53"/>
      <c r="D11" s="8" t="s">
        <v>10</v>
      </c>
      <c r="E11" s="9">
        <f>SUM(E7:E10)</f>
        <v>32880202</v>
      </c>
    </row>
    <row r="12" spans="2:5" x14ac:dyDescent="0.2">
      <c r="B12" s="49"/>
      <c r="C12" s="51" t="s">
        <v>11</v>
      </c>
      <c r="D12" s="7" t="s">
        <v>6</v>
      </c>
      <c r="E12" s="6">
        <v>31063515</v>
      </c>
    </row>
    <row r="13" spans="2:5" x14ac:dyDescent="0.2">
      <c r="B13" s="49"/>
      <c r="C13" s="52"/>
      <c r="D13" s="7" t="s">
        <v>7</v>
      </c>
      <c r="E13" s="6">
        <v>76878816</v>
      </c>
    </row>
    <row r="14" spans="2:5" x14ac:dyDescent="0.2">
      <c r="B14" s="49"/>
      <c r="C14" s="52"/>
      <c r="D14" s="7" t="s">
        <v>8</v>
      </c>
      <c r="E14" s="6">
        <v>20161363</v>
      </c>
    </row>
    <row r="15" spans="2:5" ht="13.5" thickBot="1" x14ac:dyDescent="0.25">
      <c r="B15" s="49"/>
      <c r="C15" s="52"/>
      <c r="D15" s="7" t="s">
        <v>9</v>
      </c>
      <c r="E15" s="6">
        <v>31470</v>
      </c>
    </row>
    <row r="16" spans="2:5" ht="13.5" thickBot="1" x14ac:dyDescent="0.25">
      <c r="B16" s="49"/>
      <c r="C16" s="52"/>
      <c r="D16" s="8" t="s">
        <v>10</v>
      </c>
      <c r="E16" s="20">
        <f>SUM(E12:E15)</f>
        <v>128135164</v>
      </c>
    </row>
    <row r="17" spans="2:6" ht="13.5" thickBot="1" x14ac:dyDescent="0.25">
      <c r="B17" s="50"/>
      <c r="C17" s="54" t="s">
        <v>12</v>
      </c>
      <c r="D17" s="55"/>
      <c r="E17" s="21">
        <f>E16+E11</f>
        <v>161015366</v>
      </c>
    </row>
    <row r="19" spans="2:6" x14ac:dyDescent="0.2">
      <c r="B19" s="10" t="s">
        <v>14</v>
      </c>
      <c r="C19" s="10" t="s">
        <v>7</v>
      </c>
      <c r="D19" s="10" t="s">
        <v>8</v>
      </c>
      <c r="E19" s="10" t="s">
        <v>15</v>
      </c>
      <c r="F19" s="43"/>
    </row>
    <row r="20" spans="2:6" x14ac:dyDescent="0.2">
      <c r="B20" s="11" t="s">
        <v>16</v>
      </c>
      <c r="C20" s="12">
        <f>E8+(E7+E10)*0.66</f>
        <v>24277022.68</v>
      </c>
      <c r="D20" s="12">
        <f>E9+(E7+E10)*0.34</f>
        <v>8603179.3200000003</v>
      </c>
      <c r="E20" s="12">
        <f>SUM(C20:D20)</f>
        <v>32880202</v>
      </c>
      <c r="F20" s="44">
        <f>E20-E11</f>
        <v>0</v>
      </c>
    </row>
    <row r="21" spans="2:6" x14ac:dyDescent="0.2">
      <c r="B21" s="11" t="s">
        <v>11</v>
      </c>
      <c r="C21" s="12">
        <f>E13+(E12+E15)*0.66</f>
        <v>97401506.099999994</v>
      </c>
      <c r="D21" s="12">
        <f>E14+(E12+E15)*0.34</f>
        <v>30733657.899999999</v>
      </c>
      <c r="E21" s="12">
        <f>SUM(C21:D21)</f>
        <v>128135164</v>
      </c>
      <c r="F21" s="44">
        <f>E16-E21</f>
        <v>0</v>
      </c>
    </row>
    <row r="22" spans="2:6" x14ac:dyDescent="0.2">
      <c r="B22" s="11" t="s">
        <v>15</v>
      </c>
      <c r="C22" s="12">
        <f>SUM(C20:C21)</f>
        <v>121678528.78</v>
      </c>
      <c r="D22" s="12">
        <f>SUM(D20:D21)</f>
        <v>39336837.219999999</v>
      </c>
      <c r="E22" s="12">
        <f>SUM(C22:D22)</f>
        <v>161015366</v>
      </c>
      <c r="F22" s="44">
        <f>E17-E22</f>
        <v>0</v>
      </c>
    </row>
    <row r="23" spans="2:6" x14ac:dyDescent="0.2">
      <c r="B23" s="11"/>
      <c r="C23" s="11"/>
      <c r="D23" s="11"/>
      <c r="E23" s="11"/>
    </row>
    <row r="24" spans="2:6" x14ac:dyDescent="0.2">
      <c r="B24" s="11"/>
      <c r="C24" s="13"/>
      <c r="D24" s="13"/>
      <c r="E24" s="14"/>
    </row>
    <row r="25" spans="2:6" x14ac:dyDescent="0.2">
      <c r="B25" s="11"/>
      <c r="C25" s="15"/>
      <c r="D25" s="11"/>
      <c r="E25" s="11"/>
    </row>
    <row r="27" spans="2:6" x14ac:dyDescent="0.2">
      <c r="C27" s="16"/>
      <c r="D27" s="16"/>
    </row>
    <row r="33" spans="2:6" ht="15.75" x14ac:dyDescent="0.2">
      <c r="B33" s="22" t="s">
        <v>26</v>
      </c>
    </row>
    <row r="34" spans="2:6" ht="15.75" thickBot="1" x14ac:dyDescent="0.25">
      <c r="B34" s="29" t="s">
        <v>27</v>
      </c>
    </row>
    <row r="35" spans="2:6" ht="15" thickBot="1" x14ac:dyDescent="0.25">
      <c r="B35" s="17" t="s">
        <v>17</v>
      </c>
      <c r="C35" s="56" t="s">
        <v>7</v>
      </c>
      <c r="D35" s="57"/>
      <c r="E35" s="56" t="s">
        <v>8</v>
      </c>
      <c r="F35" s="57"/>
    </row>
    <row r="36" spans="2:6" ht="29.25" thickBot="1" x14ac:dyDescent="0.25">
      <c r="B36" s="18" t="s">
        <v>18</v>
      </c>
      <c r="C36" s="19" t="s">
        <v>19</v>
      </c>
      <c r="D36" s="19" t="s">
        <v>20</v>
      </c>
      <c r="E36" s="19" t="s">
        <v>19</v>
      </c>
      <c r="F36" s="19" t="s">
        <v>20</v>
      </c>
    </row>
    <row r="37" spans="2:6" ht="15.75" thickBot="1" x14ac:dyDescent="0.25">
      <c r="B37" s="30" t="s">
        <v>31</v>
      </c>
      <c r="C37" s="39">
        <f>C21</f>
        <v>97401506.099999994</v>
      </c>
      <c r="D37" s="31">
        <f>C37/$D$42</f>
        <v>3.852891854437699E-2</v>
      </c>
      <c r="E37" s="39">
        <f>D21</f>
        <v>30733657.899999999</v>
      </c>
      <c r="F37" s="31">
        <f>E37/$F$42</f>
        <v>2.4975624506667276E-2</v>
      </c>
    </row>
    <row r="38" spans="2:6" ht="45.75" thickBot="1" x14ac:dyDescent="0.25">
      <c r="B38" s="30" t="s">
        <v>32</v>
      </c>
      <c r="C38" s="39">
        <f>C20</f>
        <v>24277022.68</v>
      </c>
      <c r="D38" s="31">
        <f t="shared" ref="D38:D39" si="0">C38/$D$42</f>
        <v>9.6032132026520368E-3</v>
      </c>
      <c r="E38" s="39">
        <f>D20</f>
        <v>8603179.3200000003</v>
      </c>
      <c r="F38" s="31">
        <f t="shared" ref="F38:F39" si="1">E38/$F$42</f>
        <v>6.9913505564153855E-3</v>
      </c>
    </row>
    <row r="39" spans="2:6" ht="15.75" thickBot="1" x14ac:dyDescent="0.25">
      <c r="B39" s="32" t="s">
        <v>33</v>
      </c>
      <c r="C39" s="39">
        <f>C22</f>
        <v>121678528.78</v>
      </c>
      <c r="D39" s="33">
        <f t="shared" si="0"/>
        <v>4.8132131747029031E-2</v>
      </c>
      <c r="E39" s="39">
        <f>D22</f>
        <v>39336837.219999999</v>
      </c>
      <c r="F39" s="33">
        <f t="shared" si="1"/>
        <v>3.1966975063082659E-2</v>
      </c>
    </row>
    <row r="40" spans="2:6" ht="15" thickBot="1" x14ac:dyDescent="0.25">
      <c r="B40" s="45" t="s">
        <v>21</v>
      </c>
      <c r="C40" s="46"/>
      <c r="D40" s="46"/>
      <c r="E40" s="46"/>
      <c r="F40" s="47"/>
    </row>
    <row r="41" spans="2:6" ht="45.75" thickBot="1" x14ac:dyDescent="0.25">
      <c r="B41" s="34" t="s">
        <v>22</v>
      </c>
      <c r="C41" s="35"/>
      <c r="D41" s="36" t="s">
        <v>23</v>
      </c>
      <c r="E41" s="36"/>
      <c r="F41" s="36" t="s">
        <v>24</v>
      </c>
    </row>
    <row r="42" spans="2:6" ht="45.75" thickBot="1" x14ac:dyDescent="0.25">
      <c r="B42" s="34" t="s">
        <v>25</v>
      </c>
      <c r="C42" s="37"/>
      <c r="D42" s="39">
        <v>2528010382.3265762</v>
      </c>
      <c r="E42" s="38"/>
      <c r="F42" s="39">
        <v>1230546122.7524304</v>
      </c>
    </row>
  </sheetData>
  <mergeCells count="7">
    <mergeCell ref="B40:F40"/>
    <mergeCell ref="B7:B17"/>
    <mergeCell ref="C7:C11"/>
    <mergeCell ref="C12:C16"/>
    <mergeCell ref="C17:D17"/>
    <mergeCell ref="C35:D35"/>
    <mergeCell ref="E35:F3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B1:P42"/>
  <sheetViews>
    <sheetView topLeftCell="A10" zoomScale="110" zoomScaleNormal="110" workbookViewId="0">
      <selection activeCell="F36" sqref="F36"/>
    </sheetView>
  </sheetViews>
  <sheetFormatPr defaultColWidth="9.140625" defaultRowHeight="12.75" x14ac:dyDescent="0.2"/>
  <cols>
    <col min="1" max="1" width="9.140625" style="1"/>
    <col min="2" max="2" width="33.5703125" style="1" customWidth="1"/>
    <col min="3" max="3" width="20.85546875" style="1" customWidth="1"/>
    <col min="4" max="4" width="16.140625" style="1" customWidth="1"/>
    <col min="5" max="7" width="28.85546875" style="1" customWidth="1"/>
    <col min="8" max="8" width="33.5703125" style="1" customWidth="1"/>
    <col min="9" max="9" width="20.85546875" style="1" customWidth="1"/>
    <col min="10" max="10" width="16.140625" style="1" customWidth="1"/>
    <col min="11" max="12" width="17.5703125" style="1" customWidth="1"/>
    <col min="13" max="13" width="19.5703125" style="1" bestFit="1" customWidth="1"/>
    <col min="14" max="14" width="14.5703125" style="1" customWidth="1"/>
    <col min="15" max="15" width="9.140625" style="1"/>
    <col min="16" max="16" width="12.42578125" style="1" bestFit="1" customWidth="1"/>
    <col min="17" max="16384" width="9.140625" style="1"/>
  </cols>
  <sheetData>
    <row r="1" spans="2:16" x14ac:dyDescent="0.2">
      <c r="B1" s="1" t="s">
        <v>0</v>
      </c>
    </row>
    <row r="3" spans="2:16" x14ac:dyDescent="0.2">
      <c r="B3" s="1" t="s">
        <v>34</v>
      </c>
    </row>
    <row r="5" spans="2:16" ht="13.5" thickBot="1" x14ac:dyDescent="0.25">
      <c r="J5" s="25"/>
    </row>
    <row r="6" spans="2:16" ht="13.5" thickBot="1" x14ac:dyDescent="0.25">
      <c r="B6" s="2" t="s">
        <v>1</v>
      </c>
      <c r="C6" s="3" t="s">
        <v>2</v>
      </c>
      <c r="D6" s="3" t="s">
        <v>3</v>
      </c>
      <c r="E6" s="28" t="s">
        <v>13</v>
      </c>
      <c r="F6" s="28" t="s">
        <v>28</v>
      </c>
      <c r="G6" s="28" t="s">
        <v>29</v>
      </c>
    </row>
    <row r="7" spans="2:16" x14ac:dyDescent="0.2">
      <c r="B7" s="58" t="s">
        <v>4</v>
      </c>
      <c r="C7" s="51" t="s">
        <v>5</v>
      </c>
      <c r="D7" s="5" t="s">
        <v>6</v>
      </c>
      <c r="E7" s="6">
        <v>5435317</v>
      </c>
      <c r="F7" s="23">
        <v>4662326</v>
      </c>
      <c r="G7" s="24">
        <f>E7-F7</f>
        <v>772991</v>
      </c>
      <c r="O7" s="26"/>
      <c r="P7" s="27"/>
    </row>
    <row r="8" spans="2:16" ht="14.45" customHeight="1" x14ac:dyDescent="0.2">
      <c r="B8" s="59"/>
      <c r="C8" s="52"/>
      <c r="D8" s="7" t="s">
        <v>7</v>
      </c>
      <c r="E8" s="6">
        <v>20679430</v>
      </c>
      <c r="F8" s="23">
        <v>20140697</v>
      </c>
      <c r="G8" s="24">
        <f>E8-F8</f>
        <v>538733</v>
      </c>
      <c r="O8" s="26"/>
      <c r="P8" s="27"/>
    </row>
    <row r="9" spans="2:16" ht="14.45" customHeight="1" x14ac:dyDescent="0.2">
      <c r="B9" s="59"/>
      <c r="C9" s="52"/>
      <c r="D9" s="7" t="s">
        <v>8</v>
      </c>
      <c r="E9" s="6">
        <v>6749874</v>
      </c>
      <c r="F9" s="23">
        <v>5989930</v>
      </c>
      <c r="G9" s="24">
        <f>E9-F9</f>
        <v>759944</v>
      </c>
      <c r="O9" s="26"/>
      <c r="P9" s="27"/>
    </row>
    <row r="10" spans="2:16" ht="15" customHeight="1" thickBot="1" x14ac:dyDescent="0.25">
      <c r="B10" s="59"/>
      <c r="C10" s="52"/>
      <c r="D10" s="7" t="s">
        <v>9</v>
      </c>
      <c r="E10" s="6">
        <v>15581</v>
      </c>
      <c r="F10" s="23">
        <v>15689</v>
      </c>
      <c r="G10" s="24">
        <f>E10-F10</f>
        <v>-108</v>
      </c>
      <c r="O10" s="26"/>
      <c r="P10" s="27"/>
    </row>
    <row r="11" spans="2:16" ht="15" customHeight="1" thickBot="1" x14ac:dyDescent="0.25">
      <c r="B11" s="59"/>
      <c r="C11" s="53"/>
      <c r="D11" s="8" t="s">
        <v>10</v>
      </c>
      <c r="E11" s="9">
        <f>SUM(E7:E10)</f>
        <v>32880202</v>
      </c>
      <c r="F11" s="20">
        <f>SUM(F7:F10)</f>
        <v>30808642</v>
      </c>
      <c r="G11" s="20">
        <f>SUM(G7:G10)</f>
        <v>2071560</v>
      </c>
      <c r="O11" s="26"/>
      <c r="P11" s="27"/>
    </row>
    <row r="12" spans="2:16" ht="14.45" customHeight="1" x14ac:dyDescent="0.2">
      <c r="B12" s="59"/>
      <c r="C12" s="51" t="s">
        <v>11</v>
      </c>
      <c r="D12" s="7" t="s">
        <v>6</v>
      </c>
      <c r="E12" s="6">
        <v>31063515</v>
      </c>
      <c r="F12" s="23">
        <v>26175737</v>
      </c>
      <c r="G12" s="24">
        <f>E12-F12</f>
        <v>4887778</v>
      </c>
      <c r="O12" s="26"/>
      <c r="P12" s="27"/>
    </row>
    <row r="13" spans="2:16" ht="14.45" customHeight="1" x14ac:dyDescent="0.2">
      <c r="B13" s="59"/>
      <c r="C13" s="52"/>
      <c r="D13" s="7" t="s">
        <v>7</v>
      </c>
      <c r="E13" s="6">
        <v>76878816</v>
      </c>
      <c r="F13" s="23">
        <v>61587348</v>
      </c>
      <c r="G13" s="24">
        <f>E13-F13</f>
        <v>15291468</v>
      </c>
      <c r="O13" s="26"/>
      <c r="P13" s="27"/>
    </row>
    <row r="14" spans="2:16" ht="14.45" customHeight="1" x14ac:dyDescent="0.2">
      <c r="B14" s="59"/>
      <c r="C14" s="52"/>
      <c r="D14" s="7" t="s">
        <v>8</v>
      </c>
      <c r="E14" s="6">
        <v>20161363</v>
      </c>
      <c r="F14" s="23">
        <v>15788315</v>
      </c>
      <c r="G14" s="24">
        <f>E14-F14</f>
        <v>4373048</v>
      </c>
      <c r="O14" s="26"/>
      <c r="P14" s="27"/>
    </row>
    <row r="15" spans="2:16" ht="15" customHeight="1" thickBot="1" x14ac:dyDescent="0.25">
      <c r="B15" s="59"/>
      <c r="C15" s="52"/>
      <c r="D15" s="7" t="s">
        <v>9</v>
      </c>
      <c r="E15" s="6">
        <v>31470</v>
      </c>
      <c r="F15" s="23">
        <v>13420</v>
      </c>
      <c r="G15" s="24">
        <f>E15-F15</f>
        <v>18050</v>
      </c>
      <c r="O15" s="26"/>
      <c r="P15" s="27"/>
    </row>
    <row r="16" spans="2:16" ht="15" customHeight="1" thickBot="1" x14ac:dyDescent="0.25">
      <c r="B16" s="59"/>
      <c r="C16" s="52"/>
      <c r="D16" s="8" t="s">
        <v>10</v>
      </c>
      <c r="E16" s="20">
        <f>SUM(E12:E15)</f>
        <v>128135164</v>
      </c>
      <c r="F16" s="20">
        <f>SUM(F12:F15)</f>
        <v>103564820</v>
      </c>
      <c r="G16" s="20">
        <f>E16-F16</f>
        <v>24570344</v>
      </c>
      <c r="O16" s="26"/>
      <c r="P16" s="27"/>
    </row>
    <row r="17" spans="2:16" ht="15" customHeight="1" thickBot="1" x14ac:dyDescent="0.25">
      <c r="B17" s="60"/>
      <c r="C17" s="54" t="s">
        <v>12</v>
      </c>
      <c r="D17" s="55"/>
      <c r="E17" s="21">
        <f>E16+E11</f>
        <v>161015366</v>
      </c>
      <c r="F17" s="21">
        <f>F16+F11</f>
        <v>134373462</v>
      </c>
      <c r="G17" s="21">
        <f>G16+G11</f>
        <v>26641904</v>
      </c>
      <c r="O17" s="26"/>
      <c r="P17" s="27"/>
    </row>
    <row r="19" spans="2:16" x14ac:dyDescent="0.2">
      <c r="B19" s="10" t="s">
        <v>14</v>
      </c>
      <c r="C19" s="10" t="s">
        <v>7</v>
      </c>
      <c r="D19" s="10" t="s">
        <v>8</v>
      </c>
      <c r="E19" s="10" t="s">
        <v>15</v>
      </c>
      <c r="F19" s="43"/>
    </row>
    <row r="20" spans="2:16" x14ac:dyDescent="0.2">
      <c r="B20" s="11" t="s">
        <v>16</v>
      </c>
      <c r="C20" s="12">
        <f>G8+(G7+G10)*0.66</f>
        <v>1048835.78</v>
      </c>
      <c r="D20" s="12">
        <f>G9+(G7+G10)*0.34</f>
        <v>1022724.22</v>
      </c>
      <c r="E20" s="12">
        <f>SUM(C20:D20)</f>
        <v>2071560</v>
      </c>
      <c r="F20" s="44">
        <f>E20-G11</f>
        <v>0</v>
      </c>
    </row>
    <row r="21" spans="2:16" x14ac:dyDescent="0.2">
      <c r="B21" s="11" t="s">
        <v>11</v>
      </c>
      <c r="C21" s="12">
        <f>G13+(G12+G15)*0.66</f>
        <v>18529314.48</v>
      </c>
      <c r="D21" s="12">
        <f>G14+(G12+G15)*0.34</f>
        <v>6041029.5199999996</v>
      </c>
      <c r="E21" s="12">
        <f>SUM(C21:D21)</f>
        <v>24570344</v>
      </c>
      <c r="F21" s="44">
        <f>G16-E21</f>
        <v>0</v>
      </c>
    </row>
    <row r="22" spans="2:16" x14ac:dyDescent="0.2">
      <c r="B22" s="11" t="s">
        <v>15</v>
      </c>
      <c r="C22" s="12">
        <f>SUM(C20:C21)</f>
        <v>19578150.260000002</v>
      </c>
      <c r="D22" s="12">
        <f>SUM(D20:D21)</f>
        <v>7063753.7399999993</v>
      </c>
      <c r="E22" s="12">
        <f>SUM(C22:D22)</f>
        <v>26641904</v>
      </c>
      <c r="F22" s="44">
        <f>G17-E22</f>
        <v>0</v>
      </c>
    </row>
    <row r="23" spans="2:16" x14ac:dyDescent="0.2">
      <c r="B23" s="11"/>
      <c r="C23" s="11"/>
      <c r="D23" s="11"/>
      <c r="E23" s="11"/>
      <c r="F23" s="43"/>
    </row>
    <row r="24" spans="2:16" x14ac:dyDescent="0.2">
      <c r="B24" s="11"/>
      <c r="C24" s="13"/>
      <c r="D24" s="13"/>
      <c r="E24" s="14"/>
    </row>
    <row r="27" spans="2:16" x14ac:dyDescent="0.2">
      <c r="C27" s="16"/>
      <c r="D27" s="16"/>
    </row>
    <row r="33" spans="2:6" ht="15" x14ac:dyDescent="0.2">
      <c r="B33" s="22"/>
    </row>
    <row r="34" spans="2:6" ht="13.5" thickBot="1" x14ac:dyDescent="0.25">
      <c r="B34" s="1" t="s">
        <v>30</v>
      </c>
    </row>
    <row r="35" spans="2:6" ht="15" thickBot="1" x14ac:dyDescent="0.25">
      <c r="B35" s="17" t="s">
        <v>17</v>
      </c>
      <c r="C35" s="56" t="s">
        <v>7</v>
      </c>
      <c r="D35" s="57"/>
      <c r="E35" s="56" t="s">
        <v>8</v>
      </c>
      <c r="F35" s="57"/>
    </row>
    <row r="36" spans="2:6" ht="29.25" thickBot="1" x14ac:dyDescent="0.25">
      <c r="B36" s="18" t="s">
        <v>18</v>
      </c>
      <c r="C36" s="19" t="s">
        <v>19</v>
      </c>
      <c r="D36" s="19" t="s">
        <v>20</v>
      </c>
      <c r="E36" s="19" t="s">
        <v>19</v>
      </c>
      <c r="F36" s="19" t="s">
        <v>20</v>
      </c>
    </row>
    <row r="37" spans="2:6" ht="21.6" customHeight="1" thickBot="1" x14ac:dyDescent="0.25">
      <c r="B37" s="30" t="s">
        <v>31</v>
      </c>
      <c r="C37" s="39">
        <f>C21</f>
        <v>18529314.48</v>
      </c>
      <c r="D37" s="40">
        <f>C37/$D$42</f>
        <v>7.3296037902135193E-3</v>
      </c>
      <c r="E37" s="39">
        <f>D21</f>
        <v>6041029.5199999996</v>
      </c>
      <c r="F37" s="31">
        <f>E37/$F$42</f>
        <v>4.9092264063111228E-3</v>
      </c>
    </row>
    <row r="38" spans="2:6" ht="27.95" customHeight="1" thickBot="1" x14ac:dyDescent="0.25">
      <c r="B38" s="30" t="s">
        <v>32</v>
      </c>
      <c r="C38" s="39">
        <f>C20</f>
        <v>1048835.78</v>
      </c>
      <c r="D38" s="42">
        <f t="shared" ref="D38:D39" si="0">C38/$D$42</f>
        <v>4.1488586729407985E-4</v>
      </c>
      <c r="E38" s="39">
        <f>D20</f>
        <v>1022724.22</v>
      </c>
      <c r="F38" s="31">
        <f t="shared" ref="F38:F39" si="1">E38/$F$42</f>
        <v>8.3111408917563875E-4</v>
      </c>
    </row>
    <row r="39" spans="2:6" ht="19.5" customHeight="1" thickBot="1" x14ac:dyDescent="0.25">
      <c r="B39" s="32" t="s">
        <v>33</v>
      </c>
      <c r="C39" s="39">
        <f>C22</f>
        <v>19578150.260000002</v>
      </c>
      <c r="D39" s="41">
        <f t="shared" si="0"/>
        <v>7.7444896575075989E-3</v>
      </c>
      <c r="E39" s="39">
        <f>D22</f>
        <v>7063753.7399999993</v>
      </c>
      <c r="F39" s="41">
        <f t="shared" si="1"/>
        <v>5.740340495486761E-3</v>
      </c>
    </row>
    <row r="40" spans="2:6" ht="15" customHeight="1" thickBot="1" x14ac:dyDescent="0.25">
      <c r="B40" s="45" t="s">
        <v>21</v>
      </c>
      <c r="C40" s="46"/>
      <c r="D40" s="46"/>
      <c r="E40" s="46"/>
      <c r="F40" s="47"/>
    </row>
    <row r="41" spans="2:6" ht="27.95" customHeight="1" thickBot="1" x14ac:dyDescent="0.25">
      <c r="B41" s="34" t="s">
        <v>22</v>
      </c>
      <c r="C41" s="35"/>
      <c r="D41" s="36" t="s">
        <v>23</v>
      </c>
      <c r="E41" s="36"/>
      <c r="F41" s="36" t="s">
        <v>24</v>
      </c>
    </row>
    <row r="42" spans="2:6" ht="43.5" customHeight="1" thickBot="1" x14ac:dyDescent="0.25">
      <c r="B42" s="34" t="s">
        <v>25</v>
      </c>
      <c r="C42" s="37"/>
      <c r="D42" s="39">
        <v>2528010382.3265762</v>
      </c>
      <c r="E42" s="38"/>
      <c r="F42" s="39">
        <v>1230546122.7524304</v>
      </c>
    </row>
  </sheetData>
  <mergeCells count="7">
    <mergeCell ref="E35:F35"/>
    <mergeCell ref="B40:F40"/>
    <mergeCell ref="B7:B17"/>
    <mergeCell ref="C7:C11"/>
    <mergeCell ref="C12:C16"/>
    <mergeCell ref="C17:D17"/>
    <mergeCell ref="C35:D35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2023-12-22T08:00:00+00:00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3F6B8AA-3396-46F8-9A18-346C1B4DC5A7}"/>
</file>

<file path=customXml/itemProps2.xml><?xml version="1.0" encoding="utf-8"?>
<ds:datastoreItem xmlns:ds="http://schemas.openxmlformats.org/officeDocument/2006/customXml" ds:itemID="{070D29CC-64BF-47A6-B681-CAAC29F20B07}"/>
</file>

<file path=customXml/itemProps3.xml><?xml version="1.0" encoding="utf-8"?>
<ds:datastoreItem xmlns:ds="http://schemas.openxmlformats.org/officeDocument/2006/customXml" ds:itemID="{78AAEE0B-2FE3-4A67-8B96-AA88F562080F}"/>
</file>

<file path=customXml/itemProps4.xml><?xml version="1.0" encoding="utf-8"?>
<ds:datastoreItem xmlns:ds="http://schemas.openxmlformats.org/officeDocument/2006/customXml" ds:itemID="{D0C12F66-17F2-477B-9933-DCAAFEAE4B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CLW-36 Est. Impacts U-210800</vt:lpstr>
      <vt:lpstr>CLW-36 Est. ImpactsTEP DR 102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Barnett, Donna L. (BEL)</cp:lastModifiedBy>
  <dcterms:created xsi:type="dcterms:W3CDTF">1900-01-01T00:00:00Z</dcterms:created>
  <dcterms:modified xsi:type="dcterms:W3CDTF">2023-12-22T06:47:32Z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</Properties>
</file>