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150" activeTab="1"/>
  </bookViews>
  <sheets>
    <sheet name="Rate Impact" sheetId="87" r:id="rId1"/>
    <sheet name="Elec GasData" sheetId="41" r:id="rId2"/>
    <sheet name="Scen 1 Total Costs" sheetId="16" r:id="rId3"/>
    <sheet name="Scen 2 Total Costs" sheetId="84" r:id="rId4"/>
    <sheet name="Scen 3 Total Costs" sheetId="83" r:id="rId5"/>
    <sheet name="Scen 4 Total Costs" sheetId="82" r:id="rId6"/>
    <sheet name="%  Rate increase" sheetId="1" r:id="rId7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www1" hidden="1">{#N/A,#N/A,FALSE,"schA"}</definedName>
    <definedName name="AAAAAAAAAAAAAA" hidden="1">{#N/A,#N/A,FALSE,"Coversheet";#N/A,#N/A,FALSE,"QA"}</definedName>
    <definedName name="adASD" localSheetId="3" hidden="1">#REF!</definedName>
    <definedName name="adASD" localSheetId="4" hidden="1">#REF!</definedName>
    <definedName name="adASD" localSheetId="5" hidden="1">#REF!</definedName>
    <definedName name="adASD" hidden="1">#REF!</definedName>
    <definedName name="ads" hidden="1">{#N/A,#N/A,FALSE,"schA"}</definedName>
    <definedName name="b" hidden="1">{#N/A,#N/A,FALSE,"Coversheet";#N/A,#N/A,FALSE,"QA"}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fasdfasdf" localSheetId="1" hidden="1">#REF!</definedName>
    <definedName name="fasdfasdf" localSheetId="3" hidden="1">#REF!</definedName>
    <definedName name="fasdfasdf" localSheetId="4" hidden="1">#REF!</definedName>
    <definedName name="fasdfasdf" localSheetId="5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qqq" hidden="1">{#N/A,#N/A,FALSE,"schA"}</definedName>
    <definedName name="RENAME" localSheetId="1" hidden="1">#REF!</definedName>
    <definedName name="RENAME" localSheetId="3" hidden="1">#REF!</definedName>
    <definedName name="RENAME" localSheetId="4" hidden="1">#REF!</definedName>
    <definedName name="RENAME" localSheetId="5" hidden="1">#REF!</definedName>
    <definedName name="RENAME" hidden="1">#REF!</definedName>
    <definedName name="RENAME2" localSheetId="1" hidden="1">#REF!</definedName>
    <definedName name="RENAME2" localSheetId="3" hidden="1">#REF!</definedName>
    <definedName name="RENAME2" localSheetId="4" hidden="1">#REF!</definedName>
    <definedName name="RENAME2" localSheetId="5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3" l="1"/>
  <c r="D11" i="83"/>
  <c r="E11" i="83"/>
  <c r="F11" i="83"/>
  <c r="G11" i="83"/>
  <c r="H11" i="83"/>
  <c r="I11" i="83"/>
  <c r="J11" i="83"/>
  <c r="K11" i="83"/>
  <c r="L11" i="83"/>
  <c r="M11" i="83"/>
  <c r="N11" i="83"/>
  <c r="O11" i="83"/>
  <c r="P11" i="83"/>
  <c r="Q11" i="83"/>
  <c r="R11" i="83"/>
  <c r="S11" i="83"/>
  <c r="T11" i="83"/>
  <c r="U11" i="83"/>
  <c r="V11" i="83"/>
  <c r="W11" i="83"/>
  <c r="C11" i="82"/>
  <c r="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C11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P11" i="84"/>
  <c r="Q11" i="84"/>
  <c r="R11" i="84"/>
  <c r="S11" i="84"/>
  <c r="T11" i="84"/>
  <c r="U11" i="84"/>
  <c r="V11" i="84"/>
  <c r="W11" i="84"/>
  <c r="B11" i="83"/>
  <c r="B11" i="82"/>
  <c r="B11" i="84"/>
  <c r="W42" i="84"/>
  <c r="J6" i="41" s="1"/>
  <c r="U42" i="84"/>
  <c r="T42" i="84"/>
  <c r="O42" i="84"/>
  <c r="M42" i="84"/>
  <c r="L42" i="84"/>
  <c r="G42" i="84"/>
  <c r="E42" i="84"/>
  <c r="D42" i="84"/>
  <c r="W34" i="84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C33" i="84"/>
  <c r="B33" i="84"/>
  <c r="V42" i="84"/>
  <c r="S42" i="84"/>
  <c r="R42" i="84"/>
  <c r="Q42" i="84"/>
  <c r="P42" i="84"/>
  <c r="N42" i="84"/>
  <c r="K42" i="84"/>
  <c r="J42" i="84"/>
  <c r="I42" i="84"/>
  <c r="H42" i="84"/>
  <c r="E6" i="41" s="1"/>
  <c r="F42" i="84"/>
  <c r="C42" i="84"/>
  <c r="B42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R42" i="83"/>
  <c r="M42" i="83"/>
  <c r="J42" i="83"/>
  <c r="E42" i="83"/>
  <c r="B42" i="83"/>
  <c r="W34" i="83"/>
  <c r="V34" i="83"/>
  <c r="U34" i="83"/>
  <c r="T34" i="83"/>
  <c r="S34" i="83"/>
  <c r="R34" i="83"/>
  <c r="Q34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D34" i="83"/>
  <c r="C34" i="83"/>
  <c r="B34" i="83"/>
  <c r="W33" i="83"/>
  <c r="V33" i="83"/>
  <c r="U33" i="83"/>
  <c r="T33" i="83"/>
  <c r="S33" i="83"/>
  <c r="R33" i="83"/>
  <c r="Q33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D33" i="83"/>
  <c r="C33" i="83"/>
  <c r="B33" i="83"/>
  <c r="W42" i="83"/>
  <c r="K6" i="41" s="1"/>
  <c r="V42" i="83"/>
  <c r="U42" i="83"/>
  <c r="T42" i="83"/>
  <c r="S42" i="83"/>
  <c r="Q42" i="83"/>
  <c r="P42" i="83"/>
  <c r="O42" i="83"/>
  <c r="N42" i="83"/>
  <c r="L42" i="83"/>
  <c r="K42" i="83"/>
  <c r="I42" i="83"/>
  <c r="H42" i="83"/>
  <c r="F6" i="41" s="1"/>
  <c r="G42" i="83"/>
  <c r="F42" i="83"/>
  <c r="D42" i="83"/>
  <c r="C42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S42" i="82"/>
  <c r="Q42" i="82"/>
  <c r="P42" i="82"/>
  <c r="K42" i="82"/>
  <c r="I42" i="82"/>
  <c r="H42" i="82"/>
  <c r="G6" i="41" s="1"/>
  <c r="D42" i="82"/>
  <c r="C42" i="82"/>
  <c r="W34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W33" i="82"/>
  <c r="V33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W42" i="82"/>
  <c r="L6" i="41" s="1"/>
  <c r="V42" i="82"/>
  <c r="U42" i="82"/>
  <c r="T42" i="82"/>
  <c r="R42" i="82"/>
  <c r="O42" i="82"/>
  <c r="N42" i="82"/>
  <c r="M42" i="82"/>
  <c r="L42" i="82"/>
  <c r="J42" i="82"/>
  <c r="G42" i="82"/>
  <c r="F42" i="82"/>
  <c r="E42" i="82"/>
  <c r="B42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B33" i="16"/>
  <c r="W18" i="83" l="1"/>
  <c r="W22" i="83" s="1"/>
  <c r="V18" i="83"/>
  <c r="V22" i="83" s="1"/>
  <c r="U18" i="83"/>
  <c r="U22" i="83" s="1"/>
  <c r="T18" i="83"/>
  <c r="T22" i="83" s="1"/>
  <c r="S18" i="83"/>
  <c r="S22" i="83" s="1"/>
  <c r="R18" i="83"/>
  <c r="R22" i="83" s="1"/>
  <c r="Q18" i="83"/>
  <c r="Q22" i="83" s="1"/>
  <c r="P18" i="83"/>
  <c r="P22" i="83" s="1"/>
  <c r="O18" i="83"/>
  <c r="O22" i="83" s="1"/>
  <c r="N18" i="83"/>
  <c r="N22" i="83" s="1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C18" i="83"/>
  <c r="C22" i="83" s="1"/>
  <c r="B18" i="83"/>
  <c r="B22" i="83" s="1"/>
  <c r="I35" i="83" l="1"/>
  <c r="I36" i="83" s="1"/>
  <c r="I39" i="83" s="1"/>
  <c r="I24" i="83"/>
  <c r="I41" i="83" s="1"/>
  <c r="I43" i="83" s="1"/>
  <c r="Q35" i="83"/>
  <c r="Q36" i="83" s="1"/>
  <c r="Q39" i="83" s="1"/>
  <c r="Q24" i="83"/>
  <c r="Q41" i="83" s="1"/>
  <c r="Q43" i="83" s="1"/>
  <c r="B24" i="83"/>
  <c r="B41" i="83" s="1"/>
  <c r="B43" i="83" s="1"/>
  <c r="B35" i="83"/>
  <c r="B36" i="83" s="1"/>
  <c r="B39" i="83" s="1"/>
  <c r="J35" i="83"/>
  <c r="J36" i="83" s="1"/>
  <c r="J39" i="83" s="1"/>
  <c r="J24" i="83"/>
  <c r="J41" i="83" s="1"/>
  <c r="J43" i="83" s="1"/>
  <c r="R35" i="83"/>
  <c r="R36" i="83" s="1"/>
  <c r="R39" i="83" s="1"/>
  <c r="R24" i="83"/>
  <c r="R41" i="83" s="1"/>
  <c r="R43" i="83" s="1"/>
  <c r="C35" i="83"/>
  <c r="C36" i="83" s="1"/>
  <c r="C39" i="83" s="1"/>
  <c r="C24" i="83"/>
  <c r="C41" i="83" s="1"/>
  <c r="C43" i="83" s="1"/>
  <c r="K35" i="83"/>
  <c r="K36" i="83" s="1"/>
  <c r="K39" i="83" s="1"/>
  <c r="K24" i="83"/>
  <c r="K41" i="83" s="1"/>
  <c r="K43" i="83" s="1"/>
  <c r="S35" i="83"/>
  <c r="S36" i="83" s="1"/>
  <c r="S39" i="83" s="1"/>
  <c r="S24" i="83"/>
  <c r="S41" i="83" s="1"/>
  <c r="S43" i="83" s="1"/>
  <c r="D35" i="83"/>
  <c r="D36" i="83" s="1"/>
  <c r="D39" i="83" s="1"/>
  <c r="D24" i="83"/>
  <c r="D41" i="83" s="1"/>
  <c r="D43" i="83" s="1"/>
  <c r="L35" i="83"/>
  <c r="L36" i="83" s="1"/>
  <c r="L39" i="83" s="1"/>
  <c r="L24" i="83"/>
  <c r="L41" i="83" s="1"/>
  <c r="L43" i="83" s="1"/>
  <c r="T35" i="83"/>
  <c r="T36" i="83" s="1"/>
  <c r="T39" i="83" s="1"/>
  <c r="T24" i="83"/>
  <c r="T41" i="83" s="1"/>
  <c r="T43" i="83" s="1"/>
  <c r="P35" i="83"/>
  <c r="P36" i="83" s="1"/>
  <c r="P39" i="83" s="1"/>
  <c r="P24" i="83"/>
  <c r="P41" i="83" s="1"/>
  <c r="P43" i="83" s="1"/>
  <c r="E35" i="83"/>
  <c r="E36" i="83" s="1"/>
  <c r="E39" i="83" s="1"/>
  <c r="E24" i="83"/>
  <c r="E41" i="83" s="1"/>
  <c r="E43" i="83" s="1"/>
  <c r="M24" i="83"/>
  <c r="M41" i="83" s="1"/>
  <c r="M43" i="83" s="1"/>
  <c r="M35" i="83"/>
  <c r="M36" i="83" s="1"/>
  <c r="M39" i="83" s="1"/>
  <c r="U35" i="83"/>
  <c r="U36" i="83" s="1"/>
  <c r="U39" i="83" s="1"/>
  <c r="U24" i="83"/>
  <c r="U41" i="83" s="1"/>
  <c r="U43" i="83" s="1"/>
  <c r="H24" i="83"/>
  <c r="H41" i="83" s="1"/>
  <c r="H35" i="83"/>
  <c r="H36" i="83" s="1"/>
  <c r="H39" i="83" s="1"/>
  <c r="F24" i="83"/>
  <c r="F41" i="83" s="1"/>
  <c r="F43" i="83" s="1"/>
  <c r="F35" i="83"/>
  <c r="F36" i="83" s="1"/>
  <c r="F39" i="83" s="1"/>
  <c r="N35" i="83"/>
  <c r="N36" i="83" s="1"/>
  <c r="N39" i="83" s="1"/>
  <c r="N24" i="83"/>
  <c r="N41" i="83" s="1"/>
  <c r="N43" i="83" s="1"/>
  <c r="V24" i="83"/>
  <c r="V41" i="83" s="1"/>
  <c r="V43" i="83" s="1"/>
  <c r="V35" i="83"/>
  <c r="V36" i="83" s="1"/>
  <c r="V39" i="83" s="1"/>
  <c r="G35" i="83"/>
  <c r="G36" i="83" s="1"/>
  <c r="G39" i="83" s="1"/>
  <c r="G24" i="83"/>
  <c r="G41" i="83" s="1"/>
  <c r="G43" i="83" s="1"/>
  <c r="O35" i="83"/>
  <c r="O36" i="83" s="1"/>
  <c r="O39" i="83" s="1"/>
  <c r="O24" i="83"/>
  <c r="O41" i="83" s="1"/>
  <c r="O43" i="83" s="1"/>
  <c r="W35" i="83"/>
  <c r="W36" i="83" s="1"/>
  <c r="W39" i="83" s="1"/>
  <c r="W24" i="83"/>
  <c r="W41" i="83" s="1"/>
  <c r="P49" i="83" l="1"/>
  <c r="P45" i="83"/>
  <c r="F5" i="41"/>
  <c r="H43" i="83"/>
  <c r="U49" i="83"/>
  <c r="U45" i="83"/>
  <c r="T49" i="83"/>
  <c r="T45" i="83"/>
  <c r="K49" i="83"/>
  <c r="K45" i="83"/>
  <c r="J49" i="83"/>
  <c r="J45" i="83"/>
  <c r="K5" i="41"/>
  <c r="W43" i="83"/>
  <c r="N49" i="83"/>
  <c r="N45" i="83"/>
  <c r="L45" i="83"/>
  <c r="L49" i="83"/>
  <c r="C49" i="83"/>
  <c r="C45" i="83"/>
  <c r="Q45" i="83"/>
  <c r="Q49" i="83"/>
  <c r="G49" i="83"/>
  <c r="G45" i="83"/>
  <c r="M45" i="83"/>
  <c r="M49" i="83"/>
  <c r="V45" i="83"/>
  <c r="V49" i="83"/>
  <c r="O49" i="83"/>
  <c r="O45" i="83"/>
  <c r="E45" i="83"/>
  <c r="E49" i="83"/>
  <c r="D45" i="83"/>
  <c r="D49" i="83"/>
  <c r="R45" i="83"/>
  <c r="R49" i="83"/>
  <c r="I45" i="83"/>
  <c r="I49" i="83"/>
  <c r="S45" i="83"/>
  <c r="S49" i="83"/>
  <c r="B49" i="83"/>
  <c r="B45" i="83"/>
  <c r="F45" i="83"/>
  <c r="F49" i="83"/>
  <c r="W18" i="82"/>
  <c r="W22" i="82" s="1"/>
  <c r="V18" i="82"/>
  <c r="V22" i="82" s="1"/>
  <c r="U18" i="82"/>
  <c r="U22" i="82" s="1"/>
  <c r="T18" i="82"/>
  <c r="T22" i="82" s="1"/>
  <c r="S18" i="82"/>
  <c r="S22" i="82" s="1"/>
  <c r="R18" i="82"/>
  <c r="R22" i="82" s="1"/>
  <c r="Q18" i="82"/>
  <c r="Q22" i="82" s="1"/>
  <c r="P18" i="82"/>
  <c r="P22" i="82" s="1"/>
  <c r="O18" i="82"/>
  <c r="O22" i="82" s="1"/>
  <c r="N18" i="82"/>
  <c r="N22" i="82" s="1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C18" i="82"/>
  <c r="C22" i="82" s="1"/>
  <c r="B18" i="82"/>
  <c r="B22" i="82" s="1"/>
  <c r="K35" i="82" l="1"/>
  <c r="K36" i="82" s="1"/>
  <c r="K39" i="82" s="1"/>
  <c r="K24" i="82"/>
  <c r="K41" i="82" s="1"/>
  <c r="K43" i="82" s="1"/>
  <c r="S35" i="82"/>
  <c r="S36" i="82" s="1"/>
  <c r="S39" i="82" s="1"/>
  <c r="S24" i="82"/>
  <c r="S41" i="82" s="1"/>
  <c r="S43" i="82" s="1"/>
  <c r="D35" i="82"/>
  <c r="D36" i="82" s="1"/>
  <c r="D39" i="82" s="1"/>
  <c r="D24" i="82"/>
  <c r="D41" i="82" s="1"/>
  <c r="D43" i="82" s="1"/>
  <c r="L24" i="82"/>
  <c r="L41" i="82" s="1"/>
  <c r="L43" i="82" s="1"/>
  <c r="L35" i="82"/>
  <c r="L36" i="82" s="1"/>
  <c r="L39" i="82" s="1"/>
  <c r="T24" i="82"/>
  <c r="T41" i="82" s="1"/>
  <c r="T43" i="82" s="1"/>
  <c r="T35" i="82"/>
  <c r="T36" i="82" s="1"/>
  <c r="T39" i="82" s="1"/>
  <c r="K7" i="41"/>
  <c r="W45" i="83"/>
  <c r="W49" i="83"/>
  <c r="B24" i="82"/>
  <c r="B41" i="82" s="1"/>
  <c r="B43" i="82" s="1"/>
  <c r="B35" i="82"/>
  <c r="B36" i="82" s="1"/>
  <c r="B39" i="82" s="1"/>
  <c r="C35" i="82"/>
  <c r="C36" i="82" s="1"/>
  <c r="C39" i="82" s="1"/>
  <c r="C24" i="82"/>
  <c r="C41" i="82" s="1"/>
  <c r="C43" i="82" s="1"/>
  <c r="U24" i="82"/>
  <c r="U41" i="82" s="1"/>
  <c r="U43" i="82" s="1"/>
  <c r="U35" i="82"/>
  <c r="U36" i="82" s="1"/>
  <c r="U39" i="82" s="1"/>
  <c r="R35" i="82"/>
  <c r="R36" i="82" s="1"/>
  <c r="R39" i="82" s="1"/>
  <c r="R24" i="82"/>
  <c r="R41" i="82" s="1"/>
  <c r="R43" i="82" s="1"/>
  <c r="F35" i="82"/>
  <c r="F36" i="82" s="1"/>
  <c r="F39" i="82" s="1"/>
  <c r="F24" i="82"/>
  <c r="F41" i="82" s="1"/>
  <c r="F43" i="82" s="1"/>
  <c r="N24" i="82"/>
  <c r="N41" i="82" s="1"/>
  <c r="N43" i="82" s="1"/>
  <c r="N35" i="82"/>
  <c r="N36" i="82" s="1"/>
  <c r="N39" i="82" s="1"/>
  <c r="V35" i="82"/>
  <c r="V36" i="82" s="1"/>
  <c r="V39" i="82" s="1"/>
  <c r="V24" i="82"/>
  <c r="V41" i="82" s="1"/>
  <c r="V43" i="82" s="1"/>
  <c r="F7" i="41"/>
  <c r="H45" i="83"/>
  <c r="H49" i="83"/>
  <c r="X49" i="83" s="1"/>
  <c r="E35" i="82"/>
  <c r="E36" i="82" s="1"/>
  <c r="E39" i="82" s="1"/>
  <c r="E24" i="82"/>
  <c r="E41" i="82" s="1"/>
  <c r="E43" i="82" s="1"/>
  <c r="W35" i="82"/>
  <c r="W36" i="82" s="1"/>
  <c r="W39" i="82" s="1"/>
  <c r="W24" i="82"/>
  <c r="W41" i="82" s="1"/>
  <c r="J24" i="82"/>
  <c r="J41" i="82" s="1"/>
  <c r="J43" i="82" s="1"/>
  <c r="J35" i="82"/>
  <c r="J36" i="82" s="1"/>
  <c r="J39" i="82" s="1"/>
  <c r="G35" i="82"/>
  <c r="G36" i="82" s="1"/>
  <c r="G39" i="82" s="1"/>
  <c r="G24" i="82"/>
  <c r="G41" i="82" s="1"/>
  <c r="G43" i="82" s="1"/>
  <c r="H24" i="82"/>
  <c r="H41" i="82" s="1"/>
  <c r="H35" i="82"/>
  <c r="H36" i="82" s="1"/>
  <c r="H39" i="82" s="1"/>
  <c r="P24" i="82"/>
  <c r="P41" i="82" s="1"/>
  <c r="P43" i="82" s="1"/>
  <c r="P35" i="82"/>
  <c r="P36" i="82" s="1"/>
  <c r="P39" i="82" s="1"/>
  <c r="M35" i="82"/>
  <c r="M36" i="82" s="1"/>
  <c r="M39" i="82" s="1"/>
  <c r="M24" i="82"/>
  <c r="M41" i="82" s="1"/>
  <c r="M43" i="82" s="1"/>
  <c r="O35" i="82"/>
  <c r="O36" i="82" s="1"/>
  <c r="O39" i="82" s="1"/>
  <c r="O24" i="82"/>
  <c r="O41" i="82" s="1"/>
  <c r="O43" i="82" s="1"/>
  <c r="I24" i="82"/>
  <c r="I41" i="82" s="1"/>
  <c r="I43" i="82" s="1"/>
  <c r="I35" i="82"/>
  <c r="I36" i="82" s="1"/>
  <c r="I39" i="82" s="1"/>
  <c r="Q24" i="82"/>
  <c r="Q41" i="82" s="1"/>
  <c r="Q43" i="82" s="1"/>
  <c r="Q35" i="82"/>
  <c r="Q36" i="82" s="1"/>
  <c r="Q39" i="82" s="1"/>
  <c r="I45" i="82" l="1"/>
  <c r="I49" i="82"/>
  <c r="G45" i="82"/>
  <c r="G49" i="82"/>
  <c r="R45" i="82"/>
  <c r="R49" i="82"/>
  <c r="D49" i="82"/>
  <c r="D45" i="82"/>
  <c r="B45" i="82"/>
  <c r="B49" i="82"/>
  <c r="M45" i="82"/>
  <c r="M49" i="82"/>
  <c r="L49" i="82"/>
  <c r="L45" i="82"/>
  <c r="J45" i="82"/>
  <c r="J49" i="82"/>
  <c r="V49" i="82"/>
  <c r="V45" i="82"/>
  <c r="S45" i="82"/>
  <c r="S49" i="82"/>
  <c r="O45" i="82"/>
  <c r="O49" i="82"/>
  <c r="L5" i="41"/>
  <c r="W43" i="82"/>
  <c r="U45" i="82"/>
  <c r="U49" i="82"/>
  <c r="F49" i="82"/>
  <c r="F45" i="82"/>
  <c r="Q45" i="82"/>
  <c r="Q49" i="82"/>
  <c r="P45" i="82"/>
  <c r="P49" i="82"/>
  <c r="C45" i="82"/>
  <c r="C49" i="82"/>
  <c r="K45" i="82"/>
  <c r="K49" i="82"/>
  <c r="H43" i="82"/>
  <c r="G5" i="41"/>
  <c r="E45" i="82"/>
  <c r="E49" i="82"/>
  <c r="N45" i="82"/>
  <c r="N49" i="82"/>
  <c r="T45" i="82"/>
  <c r="T49" i="82"/>
  <c r="G7" i="41" l="1"/>
  <c r="H49" i="82"/>
  <c r="X49" i="82" s="1"/>
  <c r="H45" i="82"/>
  <c r="L7" i="41"/>
  <c r="W49" i="82"/>
  <c r="W45" i="82"/>
  <c r="B42" i="16" l="1"/>
  <c r="B6" i="41" s="1"/>
  <c r="H42" i="16"/>
  <c r="D6" i="41" s="1"/>
  <c r="P33" i="16" l="1"/>
  <c r="H33" i="16"/>
  <c r="Q33" i="16"/>
  <c r="I33" i="16"/>
  <c r="R33" i="16"/>
  <c r="J33" i="16"/>
  <c r="S33" i="16"/>
  <c r="K33" i="16"/>
  <c r="C33" i="16"/>
  <c r="W33" i="16"/>
  <c r="O33" i="16"/>
  <c r="G33" i="16"/>
  <c r="V33" i="16"/>
  <c r="N33" i="16"/>
  <c r="F33" i="16"/>
  <c r="U33" i="16"/>
  <c r="M33" i="16"/>
  <c r="E33" i="16"/>
  <c r="T33" i="16"/>
  <c r="L33" i="16"/>
  <c r="D33" i="16"/>
  <c r="P34" i="16"/>
  <c r="H34" i="16"/>
  <c r="W34" i="16"/>
  <c r="O34" i="16"/>
  <c r="Q34" i="16"/>
  <c r="G34" i="16"/>
  <c r="N34" i="16"/>
  <c r="R34" i="16"/>
  <c r="J34" i="16"/>
  <c r="U34" i="16"/>
  <c r="M34" i="16"/>
  <c r="E34" i="16"/>
  <c r="T34" i="16"/>
  <c r="L34" i="16"/>
  <c r="D34" i="16"/>
  <c r="F34" i="16"/>
  <c r="B34" i="16"/>
  <c r="K34" i="16"/>
  <c r="C34" i="16"/>
  <c r="V34" i="16"/>
  <c r="S34" i="16"/>
  <c r="I34" i="16"/>
  <c r="L42" i="16" l="1"/>
  <c r="F42" i="16" l="1"/>
  <c r="R42" i="16"/>
  <c r="J42" i="16"/>
  <c r="W42" i="16"/>
  <c r="I6" i="41" s="1"/>
  <c r="M42" i="16"/>
  <c r="D42" i="16"/>
  <c r="C42" i="16"/>
  <c r="Q42" i="16"/>
  <c r="I42" i="16"/>
  <c r="V42" i="16"/>
  <c r="N42" i="16"/>
  <c r="E42" i="16"/>
  <c r="K42" i="16"/>
  <c r="P42" i="16"/>
  <c r="U42" i="16"/>
  <c r="S42" i="16"/>
  <c r="O42" i="16"/>
  <c r="G42" i="16"/>
  <c r="T42" i="16"/>
  <c r="B18" i="84" l="1"/>
  <c r="B22" i="84" s="1"/>
  <c r="B35" i="84" l="1"/>
  <c r="B36" i="84" s="1"/>
  <c r="B39" i="84" s="1"/>
  <c r="B24" i="84"/>
  <c r="B41" i="84" s="1"/>
  <c r="B43" i="84" s="1"/>
  <c r="G18" i="84"/>
  <c r="G22" i="84" s="1"/>
  <c r="D18" i="84"/>
  <c r="D22" i="84" s="1"/>
  <c r="J18" i="84"/>
  <c r="J22" i="84" s="1"/>
  <c r="V18" i="84"/>
  <c r="V22" i="84" s="1"/>
  <c r="S18" i="84"/>
  <c r="S22" i="84" s="1"/>
  <c r="T18" i="84"/>
  <c r="T22" i="84" s="1"/>
  <c r="K18" i="84"/>
  <c r="K22" i="84" s="1"/>
  <c r="I18" i="84"/>
  <c r="I22" i="84" s="1"/>
  <c r="P18" i="84"/>
  <c r="P22" i="84" s="1"/>
  <c r="C18" i="84"/>
  <c r="C22" i="84" s="1"/>
  <c r="N18" i="84"/>
  <c r="N22" i="84" s="1"/>
  <c r="F18" i="84"/>
  <c r="F22" i="84" s="1"/>
  <c r="H18" i="84"/>
  <c r="H22" i="84" s="1"/>
  <c r="E18" i="84"/>
  <c r="E22" i="84" s="1"/>
  <c r="V35" i="84" l="1"/>
  <c r="V36" i="84" s="1"/>
  <c r="V39" i="84" s="1"/>
  <c r="V24" i="84"/>
  <c r="V41" i="84" s="1"/>
  <c r="V43" i="84" s="1"/>
  <c r="E24" i="84"/>
  <c r="E41" i="84" s="1"/>
  <c r="E43" i="84" s="1"/>
  <c r="E35" i="84"/>
  <c r="E36" i="84" s="1"/>
  <c r="E39" i="84" s="1"/>
  <c r="S35" i="84"/>
  <c r="S36" i="84" s="1"/>
  <c r="S39" i="84" s="1"/>
  <c r="S24" i="84"/>
  <c r="S41" i="84" s="1"/>
  <c r="S43" i="84" s="1"/>
  <c r="N35" i="84"/>
  <c r="N36" i="84" s="1"/>
  <c r="N39" i="84" s="1"/>
  <c r="N24" i="84"/>
  <c r="N41" i="84" s="1"/>
  <c r="N43" i="84" s="1"/>
  <c r="C35" i="84"/>
  <c r="C36" i="84" s="1"/>
  <c r="C39" i="84" s="1"/>
  <c r="C24" i="84"/>
  <c r="C41" i="84" s="1"/>
  <c r="C43" i="84" s="1"/>
  <c r="P35" i="84"/>
  <c r="P36" i="84" s="1"/>
  <c r="P39" i="84" s="1"/>
  <c r="P24" i="84"/>
  <c r="P41" i="84" s="1"/>
  <c r="P43" i="84" s="1"/>
  <c r="G24" i="84"/>
  <c r="G41" i="84" s="1"/>
  <c r="G43" i="84" s="1"/>
  <c r="G35" i="84"/>
  <c r="G36" i="84" s="1"/>
  <c r="G39" i="84" s="1"/>
  <c r="H35" i="84"/>
  <c r="H36" i="84" s="1"/>
  <c r="H39" i="84" s="1"/>
  <c r="H24" i="84"/>
  <c r="H41" i="84" s="1"/>
  <c r="F35" i="84"/>
  <c r="F36" i="84" s="1"/>
  <c r="F39" i="84" s="1"/>
  <c r="F24" i="84"/>
  <c r="F41" i="84" s="1"/>
  <c r="F43" i="84" s="1"/>
  <c r="J24" i="84"/>
  <c r="J41" i="84" s="1"/>
  <c r="J43" i="84" s="1"/>
  <c r="J35" i="84"/>
  <c r="J36" i="84" s="1"/>
  <c r="J39" i="84" s="1"/>
  <c r="D35" i="84"/>
  <c r="D36" i="84" s="1"/>
  <c r="D39" i="84" s="1"/>
  <c r="D24" i="84"/>
  <c r="D41" i="84" s="1"/>
  <c r="D43" i="84" s="1"/>
  <c r="I35" i="84"/>
  <c r="I36" i="84" s="1"/>
  <c r="I39" i="84" s="1"/>
  <c r="I24" i="84"/>
  <c r="I41" i="84" s="1"/>
  <c r="I43" i="84" s="1"/>
  <c r="B49" i="84"/>
  <c r="B45" i="84"/>
  <c r="T24" i="84"/>
  <c r="T41" i="84" s="1"/>
  <c r="T43" i="84" s="1"/>
  <c r="T35" i="84"/>
  <c r="T36" i="84" s="1"/>
  <c r="T39" i="84" s="1"/>
  <c r="K35" i="84"/>
  <c r="K36" i="84" s="1"/>
  <c r="K39" i="84" s="1"/>
  <c r="K24" i="84"/>
  <c r="K41" i="84" s="1"/>
  <c r="K43" i="84" s="1"/>
  <c r="H43" i="84" l="1"/>
  <c r="E5" i="41"/>
  <c r="S49" i="84"/>
  <c r="S45" i="84"/>
  <c r="E45" i="84"/>
  <c r="E49" i="84"/>
  <c r="N49" i="84"/>
  <c r="N45" i="84"/>
  <c r="K49" i="84"/>
  <c r="K45" i="84"/>
  <c r="J49" i="84"/>
  <c r="J45" i="84"/>
  <c r="F45" i="84"/>
  <c r="F49" i="84"/>
  <c r="V49" i="84"/>
  <c r="V45" i="84"/>
  <c r="I49" i="84"/>
  <c r="I45" i="84"/>
  <c r="D45" i="84"/>
  <c r="D49" i="84"/>
  <c r="G45" i="84"/>
  <c r="G49" i="84"/>
  <c r="P45" i="84"/>
  <c r="P49" i="84"/>
  <c r="T45" i="84"/>
  <c r="T49" i="84"/>
  <c r="C49" i="84"/>
  <c r="C45" i="84"/>
  <c r="W18" i="84"/>
  <c r="W22" i="84" s="1"/>
  <c r="W24" i="84" l="1"/>
  <c r="W41" i="84" s="1"/>
  <c r="W35" i="84"/>
  <c r="W36" i="84" s="1"/>
  <c r="W39" i="84" s="1"/>
  <c r="E7" i="41"/>
  <c r="H45" i="84"/>
  <c r="H49" i="84"/>
  <c r="W43" i="84" l="1"/>
  <c r="J5" i="41"/>
  <c r="J7" i="41" l="1"/>
  <c r="W49" i="84"/>
  <c r="W45" i="84"/>
  <c r="O18" i="84"/>
  <c r="O22" i="84" s="1"/>
  <c r="O35" i="84" l="1"/>
  <c r="O36" i="84" s="1"/>
  <c r="O39" i="84" s="1"/>
  <c r="O24" i="84"/>
  <c r="O41" i="84" s="1"/>
  <c r="O43" i="84" s="1"/>
  <c r="L18" i="84"/>
  <c r="L22" i="84" s="1"/>
  <c r="L24" i="84" l="1"/>
  <c r="L41" i="84" s="1"/>
  <c r="L43" i="84" s="1"/>
  <c r="L35" i="84"/>
  <c r="L36" i="84" s="1"/>
  <c r="L39" i="84" s="1"/>
  <c r="O45" i="84"/>
  <c r="O49" i="84"/>
  <c r="Q18" i="84"/>
  <c r="Q22" i="84" s="1"/>
  <c r="Q35" i="84" l="1"/>
  <c r="Q36" i="84" s="1"/>
  <c r="Q39" i="84" s="1"/>
  <c r="Q24" i="84"/>
  <c r="Q41" i="84" s="1"/>
  <c r="Q43" i="84" s="1"/>
  <c r="L45" i="84"/>
  <c r="L49" i="84"/>
  <c r="Q49" i="84" l="1"/>
  <c r="Q45" i="84"/>
  <c r="M18" i="84" l="1"/>
  <c r="M22" i="84" s="1"/>
  <c r="U18" i="84"/>
  <c r="U22" i="84" s="1"/>
  <c r="U35" i="84" l="1"/>
  <c r="U36" i="84" s="1"/>
  <c r="U39" i="84" s="1"/>
  <c r="U24" i="84"/>
  <c r="U41" i="84" s="1"/>
  <c r="U43" i="84" s="1"/>
  <c r="M24" i="84"/>
  <c r="M41" i="84" s="1"/>
  <c r="M43" i="84" s="1"/>
  <c r="M35" i="84"/>
  <c r="M36" i="84" s="1"/>
  <c r="M39" i="84" s="1"/>
  <c r="R18" i="84"/>
  <c r="R22" i="84" s="1"/>
  <c r="R24" i="84" l="1"/>
  <c r="R41" i="84" s="1"/>
  <c r="R43" i="84" s="1"/>
  <c r="R35" i="84"/>
  <c r="R36" i="84" s="1"/>
  <c r="R39" i="84" s="1"/>
  <c r="U49" i="84"/>
  <c r="U45" i="84"/>
  <c r="M45" i="84"/>
  <c r="M49" i="84"/>
  <c r="R49" i="84" l="1"/>
  <c r="X49" i="84" s="1"/>
  <c r="R45" i="84"/>
  <c r="B18" i="16"/>
  <c r="B22" i="16" l="1"/>
  <c r="B24" i="16" s="1"/>
  <c r="B41" i="16" s="1"/>
  <c r="B5" i="41" s="1"/>
  <c r="G18" i="16"/>
  <c r="G22" i="16" s="1"/>
  <c r="D18" i="16"/>
  <c r="D22" i="16" s="1"/>
  <c r="V18" i="16"/>
  <c r="V22" i="16" s="1"/>
  <c r="S18" i="16"/>
  <c r="S22" i="16" s="1"/>
  <c r="T18" i="16"/>
  <c r="T22" i="16" s="1"/>
  <c r="K18" i="16"/>
  <c r="K22" i="16" s="1"/>
  <c r="I18" i="16"/>
  <c r="I22" i="16" s="1"/>
  <c r="P18" i="16"/>
  <c r="P22" i="16" s="1"/>
  <c r="C18" i="16"/>
  <c r="C22" i="16" s="1"/>
  <c r="N18" i="16"/>
  <c r="N22" i="16" s="1"/>
  <c r="F18" i="16"/>
  <c r="F22" i="16" s="1"/>
  <c r="H18" i="16"/>
  <c r="H22" i="16" s="1"/>
  <c r="B35" i="16" l="1"/>
  <c r="B36" i="16" s="1"/>
  <c r="V35" i="16"/>
  <c r="V36" i="16" s="1"/>
  <c r="V24" i="16"/>
  <c r="V41" i="16" s="1"/>
  <c r="K24" i="16"/>
  <c r="K41" i="16" s="1"/>
  <c r="K35" i="16"/>
  <c r="K36" i="16" s="1"/>
  <c r="F35" i="16"/>
  <c r="F36" i="16" s="1"/>
  <c r="F24" i="16"/>
  <c r="F41" i="16" s="1"/>
  <c r="D35" i="16"/>
  <c r="D36" i="16" s="1"/>
  <c r="D24" i="16"/>
  <c r="D41" i="16" s="1"/>
  <c r="S24" i="16"/>
  <c r="S41" i="16" s="1"/>
  <c r="S35" i="16"/>
  <c r="S36" i="16" s="1"/>
  <c r="G35" i="16"/>
  <c r="G36" i="16" s="1"/>
  <c r="G24" i="16"/>
  <c r="G41" i="16" s="1"/>
  <c r="T35" i="16"/>
  <c r="T36" i="16" s="1"/>
  <c r="T24" i="16"/>
  <c r="T41" i="16" s="1"/>
  <c r="N35" i="16"/>
  <c r="N36" i="16" s="1"/>
  <c r="N24" i="16"/>
  <c r="N41" i="16" s="1"/>
  <c r="P35" i="16"/>
  <c r="P24" i="16"/>
  <c r="P41" i="16" s="1"/>
  <c r="H35" i="16"/>
  <c r="H24" i="16"/>
  <c r="H41" i="16" s="1"/>
  <c r="D5" i="41" s="1"/>
  <c r="C24" i="16"/>
  <c r="C41" i="16" s="1"/>
  <c r="C35" i="16"/>
  <c r="C36" i="16" s="1"/>
  <c r="I35" i="16"/>
  <c r="I36" i="16" s="1"/>
  <c r="I24" i="16"/>
  <c r="I41" i="16" s="1"/>
  <c r="B43" i="16"/>
  <c r="N39" i="16" l="1"/>
  <c r="T39" i="16"/>
  <c r="D39" i="16"/>
  <c r="G39" i="16"/>
  <c r="S39" i="16"/>
  <c r="I39" i="16"/>
  <c r="K39" i="16"/>
  <c r="V39" i="16"/>
  <c r="F39" i="16"/>
  <c r="B39" i="16"/>
  <c r="B45" i="16"/>
  <c r="B7" i="41"/>
  <c r="C39" i="16"/>
  <c r="B49" i="16"/>
  <c r="N43" i="16"/>
  <c r="I43" i="16"/>
  <c r="T43" i="16"/>
  <c r="G43" i="16"/>
  <c r="F43" i="16"/>
  <c r="H43" i="16"/>
  <c r="H36" i="16"/>
  <c r="K43" i="16"/>
  <c r="D43" i="16"/>
  <c r="P43" i="16"/>
  <c r="V43" i="16"/>
  <c r="C43" i="16"/>
  <c r="P36" i="16"/>
  <c r="S43" i="16"/>
  <c r="W18" i="16"/>
  <c r="W22" i="16" s="1"/>
  <c r="D7" i="41" l="1"/>
  <c r="P39" i="16"/>
  <c r="G45" i="16"/>
  <c r="S45" i="16"/>
  <c r="F45" i="16"/>
  <c r="V45" i="16"/>
  <c r="T45" i="16"/>
  <c r="C45" i="16"/>
  <c r="K45" i="16"/>
  <c r="I45" i="16"/>
  <c r="D45" i="16"/>
  <c r="N45" i="16"/>
  <c r="P45" i="16"/>
  <c r="H45" i="16"/>
  <c r="H39" i="16"/>
  <c r="F49" i="16"/>
  <c r="C49" i="16"/>
  <c r="S49" i="16"/>
  <c r="N49" i="16"/>
  <c r="D49" i="16"/>
  <c r="K49" i="16"/>
  <c r="T49" i="16"/>
  <c r="G49" i="16"/>
  <c r="V49" i="16"/>
  <c r="I49" i="16"/>
  <c r="P49" i="16"/>
  <c r="H49" i="16"/>
  <c r="W24" i="16"/>
  <c r="W41" i="16" s="1"/>
  <c r="I5" i="41" s="1"/>
  <c r="W35" i="16"/>
  <c r="W36" i="16" l="1"/>
  <c r="W43" i="16"/>
  <c r="I7" i="41" l="1"/>
  <c r="W45" i="16"/>
  <c r="W39" i="16"/>
  <c r="W49" i="16"/>
  <c r="E18" i="16" l="1"/>
  <c r="E22" i="16" s="1"/>
  <c r="O18" i="16" l="1"/>
  <c r="O22" i="16" s="1"/>
  <c r="E35" i="16"/>
  <c r="E36" i="16" s="1"/>
  <c r="E24" i="16"/>
  <c r="E41" i="16" s="1"/>
  <c r="J18" i="16"/>
  <c r="J22" i="16" s="1"/>
  <c r="E39" i="16" l="1"/>
  <c r="J35" i="16"/>
  <c r="J36" i="16" s="1"/>
  <c r="J24" i="16"/>
  <c r="J41" i="16" s="1"/>
  <c r="E43" i="16"/>
  <c r="O24" i="16"/>
  <c r="O41" i="16" s="1"/>
  <c r="O35" i="16"/>
  <c r="O36" i="16" s="1"/>
  <c r="J39" i="16" l="1"/>
  <c r="O39" i="16"/>
  <c r="E45" i="16"/>
  <c r="E49" i="16"/>
  <c r="O43" i="16"/>
  <c r="J43" i="16"/>
  <c r="O45" i="16" l="1"/>
  <c r="J45" i="16"/>
  <c r="O49" i="16"/>
  <c r="J49" i="16"/>
  <c r="L18" i="16"/>
  <c r="L22" i="16" s="1"/>
  <c r="L35" i="16" l="1"/>
  <c r="L36" i="16" s="1"/>
  <c r="L24" i="16"/>
  <c r="L41" i="16" s="1"/>
  <c r="Q18" i="16"/>
  <c r="Q22" i="16" s="1"/>
  <c r="L39" i="16" l="1"/>
  <c r="Q24" i="16"/>
  <c r="Q41" i="16" s="1"/>
  <c r="Q35" i="16"/>
  <c r="Q36" i="16" s="1"/>
  <c r="L43" i="16"/>
  <c r="Q39" i="16" l="1"/>
  <c r="L45" i="16"/>
  <c r="L49" i="16"/>
  <c r="Q43" i="16"/>
  <c r="Q45" i="16" l="1"/>
  <c r="Q49" i="16"/>
  <c r="M18" i="16"/>
  <c r="M22" i="16" s="1"/>
  <c r="U18" i="16"/>
  <c r="U22" i="16" s="1"/>
  <c r="U35" i="16" l="1"/>
  <c r="U36" i="16" s="1"/>
  <c r="U24" i="16"/>
  <c r="U41" i="16" s="1"/>
  <c r="M24" i="16"/>
  <c r="M41" i="16" s="1"/>
  <c r="M35" i="16"/>
  <c r="R18" i="16"/>
  <c r="R22" i="16" s="1"/>
  <c r="U39" i="16" l="1"/>
  <c r="R24" i="16"/>
  <c r="R41" i="16" s="1"/>
  <c r="R35" i="16"/>
  <c r="M36" i="16"/>
  <c r="M43" i="16"/>
  <c r="U43" i="16"/>
  <c r="U45" i="16" l="1"/>
  <c r="M45" i="16"/>
  <c r="M39" i="16"/>
  <c r="U49" i="16"/>
  <c r="R36" i="16"/>
  <c r="M49" i="16"/>
  <c r="R43" i="16"/>
  <c r="R45" i="16" l="1"/>
  <c r="R39" i="16"/>
  <c r="R49" i="16"/>
  <c r="X49" i="16" s="1"/>
</calcChain>
</file>

<file path=xl/sharedStrings.xml><?xml version="1.0" encoding="utf-8"?>
<sst xmlns="http://schemas.openxmlformats.org/spreadsheetml/2006/main" count="166" uniqueCount="49">
  <si>
    <t>Scenario 1 ASHP</t>
  </si>
  <si>
    <t xml:space="preserve">Electric </t>
  </si>
  <si>
    <t>Scenario 2 CCHP</t>
  </si>
  <si>
    <t>Scenario 4 Hybrid CCHP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</si>
  <si>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</si>
  <si>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</si>
  <si>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</si>
  <si>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</si>
  <si>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</si>
  <si>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</si>
  <si>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</si>
  <si>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</si>
  <si>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</si>
  <si>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Cold Climate Heat Pump</t>
  </si>
  <si>
    <t>Scenario 1</t>
  </si>
  <si>
    <t>Electric Use MWh</t>
  </si>
  <si>
    <t>Gas Use Therms</t>
  </si>
  <si>
    <t>Base Rate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</si>
  <si>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</si>
  <si>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</si>
  <si>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</si>
  <si>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</si>
  <si>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</si>
  <si>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</si>
  <si>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</si>
  <si>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</si>
  <si>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</si>
  <si>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</si>
  <si>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</si>
  <si>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</si>
  <si>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</si>
  <si>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</si>
  <si>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</si>
  <si>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</si>
  <si>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</si>
  <si>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CCA Carbon Costs</t>
  </si>
  <si>
    <t>Hybrid Heat Pump</t>
  </si>
  <si>
    <t>Electric Base</t>
  </si>
  <si>
    <t>Cooling Load</t>
  </si>
  <si>
    <t xml:space="preserve">Air Conditioning </t>
  </si>
  <si>
    <t>.</t>
  </si>
  <si>
    <t>Gas</t>
  </si>
  <si>
    <t>HP Conversion Costs</t>
  </si>
  <si>
    <t>Furnace Conversion</t>
  </si>
  <si>
    <t>Total Gas Costs with Conversion</t>
  </si>
  <si>
    <t>Total Electric Costs with Conversion</t>
  </si>
  <si>
    <t>Schedule 41</t>
  </si>
  <si>
    <t>HHP+CHP</t>
  </si>
  <si>
    <t>Air source Heat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</si>
</sst>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3" formatCode="_(* #,##0.0000_);_(* \(#,##0.0000\);_(* &quot;-&quot;??_);_(@_)"/>
    <numFmt numFmtId="17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73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76" fontId="0" fillId="0" borderId="0" xfId="0" applyNumberFormat="1"/>
    <xf numFmtId="6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omma 3" xfId="4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 87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 GasData'!$A$5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GasData'!$B$5:$L$5</c:f>
              <c:numCache>
                <c:formatCode>General</c:formatCode>
                <c:ptCount val="11"/>
                <c:pt idx="0" formatCode="_(* #,##0_);_(* \(#,##0\);_(* &quot;-&quot;??_);_(@_)">
                  <c:v>1935.6930121833088</c:v>
                </c:pt>
                <c:pt idx="2" formatCode="&quot;$&quot;#,##0_);[Red]\(&quot;$&quot;#,##0\)">
                  <c:v>1300.0263366991139</c:v>
                </c:pt>
                <c:pt idx="3" formatCode="&quot;$&quot;#,##0_);[Red]\(&quot;$&quot;#,##0\)">
                  <c:v>1299.2443323564378</c:v>
                </c:pt>
                <c:pt idx="4" formatCode="&quot;$&quot;#,##0_);[Red]\(&quot;$&quot;#,##0\)">
                  <c:v>1547.5564723680297</c:v>
                </c:pt>
                <c:pt idx="5" formatCode="&quot;$&quot;#,##0_);[Red]\(&quot;$&quot;#,##0\)">
                  <c:v>1448.2674915849313</c:v>
                </c:pt>
                <c:pt idx="7" formatCode="&quot;$&quot;#,##0_);[Red]\(&quot;$&quot;#,##0\)">
                  <c:v>2916.8976050437132</c:v>
                </c:pt>
                <c:pt idx="8" formatCode="&quot;$&quot;#,##0_);[Red]\(&quot;$&quot;#,##0\)">
                  <c:v>2884.7921905624225</c:v>
                </c:pt>
                <c:pt idx="9" formatCode="&quot;$&quot;#,##0_);[Red]\(&quot;$&quot;#,##0\)">
                  <c:v>5117.1097382043299</c:v>
                </c:pt>
                <c:pt idx="10" formatCode="&quot;$&quot;#,##0_);[Red]\(&quot;$&quot;#,##0\)">
                  <c:v>4674.9073996189318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E56-B6A3-DF173C193BF5}"/>
            </c:ext>
          </c:extLst>
        </c:ser>
        <c:ser>
          <c:idx val="1"/>
          <c:order val="1"/>
          <c:tx>
            <c:strRef>
              <c:f>'Elec GasData'!$A$6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GasData'!$B$6:$L$6</c:f>
              <c:numCache>
                <c:formatCode>General</c:formatCode>
                <c:ptCount val="11"/>
                <c:pt idx="0" formatCode="_(* #,##0_);_(* \(#,##0\);_(* &quot;-&quot;??_);_(@_)">
                  <c:v>933.5902999597223</c:v>
                </c:pt>
                <c:pt idx="2" formatCode="&quot;$&quot;#,##0_);[Red]\(&quot;$&quot;#,##0\)">
                  <c:v>1531.4588989344502</c:v>
                </c:pt>
                <c:pt idx="3" formatCode="&quot;$&quot;#,##0_);[Red]\(&quot;$&quot;#,##0\)">
                  <c:v>1531.4588989344502</c:v>
                </c:pt>
                <c:pt idx="4" formatCode="&quot;$&quot;#,##0_);[Red]\(&quot;$&quot;#,##0\)">
                  <c:v>1531.4588989344502</c:v>
                </c:pt>
                <c:pt idx="5" formatCode="&quot;$&quot;#,##0_);[Red]\(&quot;$&quot;#,##0\)">
                  <c:v>1531.4588989344502</c:v>
                </c:pt>
                <c:pt idx="7" formatCode="&quot;$&quot;#,##0_);[Red]\(&quot;$&quot;#,##0\)">
                  <c:v>4005.2100303547072</c:v>
                </c:pt>
                <c:pt idx="8" formatCode="&quot;$&quot;#,##0_);[Red]\(&quot;$&quot;#,##0\)">
                  <c:v>4005.2100303547072</c:v>
                </c:pt>
                <c:pt idx="9" formatCode="&quot;$&quot;#,##0_);[Red]\(&quot;$&quot;#,##0\)">
                  <c:v>4005.2100303547072</c:v>
                </c:pt>
                <c:pt idx="10" formatCode="&quot;$&quot;#,##0_);[Red]\(&quot;$&quot;#,##0\)">
                  <c:v>4005.2100303547072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44832"/>
        <c:axId val="728747784"/>
      </c:barChart>
      <c:lineChart>
        <c:grouping val="standard"/>
        <c:varyColors val="0"/>
        <c:ser>
          <c:idx val="2"/>
          <c:order val="2"/>
          <c:tx>
            <c:strRef>
              <c:f>'Elec GasData'!$A$7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GasData'!$B$7:$L$7</c:f>
              <c:numCache>
                <c:formatCode>General</c:formatCode>
                <c:ptCount val="11"/>
                <c:pt idx="0" formatCode="_(* #,##0_);_(* \(#,##0\);_(* &quot;-&quot;??_);_(@_)">
                  <c:v>2869.2833121430313</c:v>
                </c:pt>
                <c:pt idx="2" formatCode="&quot;$&quot;#,##0_);[Red]\(&quot;$&quot;#,##0\)">
                  <c:v>2831.4852356335641</c:v>
                </c:pt>
                <c:pt idx="3" formatCode="&quot;$&quot;#,##0_);[Red]\(&quot;$&quot;#,##0\)">
                  <c:v>2830.7032312908882</c:v>
                </c:pt>
                <c:pt idx="4" formatCode="&quot;$&quot;#,##0_);[Red]\(&quot;$&quot;#,##0\)">
                  <c:v>3079.0153713024797</c:v>
                </c:pt>
                <c:pt idx="5" formatCode="&quot;$&quot;#,##0_);[Red]\(&quot;$&quot;#,##0\)">
                  <c:v>2979.7263905193813</c:v>
                </c:pt>
                <c:pt idx="7" formatCode="&quot;$&quot;#,##0_);[Red]\(&quot;$&quot;#,##0\)">
                  <c:v>6922.1076353984199</c:v>
                </c:pt>
                <c:pt idx="8" formatCode="&quot;$&quot;#,##0_);[Red]\(&quot;$&quot;#,##0\)">
                  <c:v>6890.0022209171302</c:v>
                </c:pt>
                <c:pt idx="9" formatCode="&quot;$&quot;#,##0_);[Red]\(&quot;$&quot;#,##0\)">
                  <c:v>9122.3197685590367</c:v>
                </c:pt>
                <c:pt idx="10" formatCode="&quot;$&quot;#,##0_);[Red]\(&quot;$&quot;#,##0\)">
                  <c:v>8680.1174299736394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44832"/>
        <c:axId val="728747784"/>
      </c:lineChart>
      <c:catAx>
        <c:axId val="728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7784"/>
        <c:crosses val="autoZero"/>
        <c:auto val="1"/>
        <c:lblAlgn val="ctr"/>
        <c:lblOffset val="100"/>
        <c:noMultiLvlLbl val="0"/>
      </c:catAx>
      <c:valAx>
        <c:axId val="728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In 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9500" cy="6313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2" sqref="B2"/>
    </sheetView>
  </sheetViews>
  <sheetFormatPr defaultRowHeight="15" x14ac:dyDescent="0.25"/>
  <cols>
    <col min="1" max="1" width="21.7109375" customWidth="1"/>
    <col min="2" max="2" width="15.7109375" customWidth="1"/>
    <col min="3" max="3" width="3.7109375" customWidth="1"/>
    <col min="4" max="7" width="15.7109375" customWidth="1"/>
    <col min="8" max="8" width="4.28515625" customWidth="1"/>
    <col min="9" max="12" width="15.7109375" customWidth="1"/>
    <col min="16" max="16" width="9.5703125" bestFit="1" customWidth="1"/>
    <col min="45" max="45" width="9.5703125" bestFit="1" customWidth="1"/>
  </cols>
  <sheetData>
    <row r="1" spans="1:12" x14ac:dyDescent="0.25">
      <c r="A1" t="s">
        <v>46</v>
      </c>
    </row>
    <row r="3" spans="1:12" x14ac:dyDescent="0.25">
      <c r="B3" s="16">
        <v>2024</v>
      </c>
      <c r="C3" t="s">
        <v>40</v>
      </c>
      <c r="D3" s="20">
        <v>2030</v>
      </c>
      <c r="E3" s="20"/>
      <c r="F3" s="20"/>
      <c r="G3" s="20"/>
      <c r="H3" t="s">
        <v>40</v>
      </c>
      <c r="I3" s="20">
        <v>2045</v>
      </c>
      <c r="J3" s="20"/>
      <c r="K3" s="20"/>
      <c r="L3" s="20"/>
    </row>
    <row r="4" spans="1:12" ht="30" x14ac:dyDescent="0.25">
      <c r="B4" s="16"/>
      <c r="D4" s="19" t="s">
        <v>48</v>
      </c>
      <c r="E4" s="19" t="s">
        <v>13</v>
      </c>
      <c r="F4" s="19" t="s">
        <v>36</v>
      </c>
      <c r="G4" s="19" t="s">
        <v>47</v>
      </c>
      <c r="H4" s="17"/>
      <c r="I4" s="19" t="s">
        <v>48</v>
      </c>
      <c r="J4" s="19" t="s">
        <v>13</v>
      </c>
      <c r="K4" s="19" t="s">
        <v>36</v>
      </c>
      <c r="L4" s="19" t="s">
        <v>47</v>
      </c>
    </row>
    <row r="5" spans="1:12" x14ac:dyDescent="0.25">
      <c r="A5" t="s">
        <v>41</v>
      </c>
      <c r="B5" s="2">
        <f>'Scen 1 Total Costs'!B41/1000</f>
        <v>1935.6930121833088</v>
      </c>
      <c r="D5" s="9">
        <f>'Scen 1 Total Costs'!$H41/1000</f>
        <v>1300.0263366991139</v>
      </c>
      <c r="E5" s="9">
        <f>'Scen 2 Total Costs'!$H41/1000</f>
        <v>1299.2443323564378</v>
      </c>
      <c r="F5" s="9">
        <f>'Scen 3 Total Costs'!$H41/1000</f>
        <v>1547.5564723680297</v>
      </c>
      <c r="G5" s="9">
        <f>'Scen 4 Total Costs'!$H41/1000</f>
        <v>1448.2674915849313</v>
      </c>
      <c r="I5" s="9">
        <f>'Scen 1 Total Costs'!$W41/1000</f>
        <v>2916.8976050437132</v>
      </c>
      <c r="J5" s="9">
        <f>'Scen 2 Total Costs'!$W41/1000</f>
        <v>2884.7921905624225</v>
      </c>
      <c r="K5" s="9">
        <f>'Scen 3 Total Costs'!$W41/1000</f>
        <v>5117.1097382043299</v>
      </c>
      <c r="L5" s="9">
        <f>'Scen 4 Total Costs'!$W41/1000</f>
        <v>4674.9073996189318</v>
      </c>
    </row>
    <row r="6" spans="1:12" x14ac:dyDescent="0.25">
      <c r="A6" t="s">
        <v>35</v>
      </c>
      <c r="B6" s="2">
        <f>'Scen 1 Total Costs'!B42/1000</f>
        <v>933.5902999597223</v>
      </c>
      <c r="D6" s="9">
        <f>'Scen 1 Total Costs'!$H42/1000</f>
        <v>1531.4588989344502</v>
      </c>
      <c r="E6" s="9">
        <f>'Scen 2 Total Costs'!$H42/1000</f>
        <v>1531.4588989344502</v>
      </c>
      <c r="F6" s="9">
        <f>'Scen 3 Total Costs'!$H42/1000</f>
        <v>1531.4588989344502</v>
      </c>
      <c r="G6" s="9">
        <f>'Scen 4 Total Costs'!$H42/1000</f>
        <v>1531.4588989344502</v>
      </c>
      <c r="I6" s="9">
        <f>'Scen 1 Total Costs'!$W42/1000</f>
        <v>4005.2100303547072</v>
      </c>
      <c r="J6" s="9">
        <f>'Scen 2 Total Costs'!$W42/1000</f>
        <v>4005.2100303547072</v>
      </c>
      <c r="K6" s="9">
        <f>'Scen 3 Total Costs'!$W42/1000</f>
        <v>4005.2100303547072</v>
      </c>
      <c r="L6" s="9">
        <f>'Scen 4 Total Costs'!$W42/1000</f>
        <v>4005.2100303547072</v>
      </c>
    </row>
    <row r="7" spans="1:12" x14ac:dyDescent="0.25">
      <c r="A7" t="s">
        <v>6</v>
      </c>
      <c r="B7" s="2">
        <f>'Scen 1 Total Costs'!B43/1000</f>
        <v>2869.2833121430313</v>
      </c>
      <c r="D7" s="9">
        <f>'Scen 1 Total Costs'!$H43/1000</f>
        <v>2831.4852356335641</v>
      </c>
      <c r="E7" s="9">
        <f>'Scen 2 Total Costs'!$H43/1000</f>
        <v>2830.7032312908882</v>
      </c>
      <c r="F7" s="9">
        <f>'Scen 3 Total Costs'!$H43/1000</f>
        <v>3079.0153713024797</v>
      </c>
      <c r="G7" s="9">
        <f>'Scen 4 Total Costs'!$H43/1000</f>
        <v>2979.7263905193813</v>
      </c>
      <c r="I7" s="9">
        <f>'Scen 1 Total Costs'!$W43/1000</f>
        <v>6922.1076353984199</v>
      </c>
      <c r="J7" s="9">
        <f>'Scen 2 Total Costs'!$W43/1000</f>
        <v>6890.0022209171302</v>
      </c>
      <c r="K7" s="9">
        <f>'Scen 3 Total Costs'!$W43/1000</f>
        <v>9122.3197685590367</v>
      </c>
      <c r="L7" s="9">
        <f>'Scen 4 Total Costs'!$W43/1000</f>
        <v>8680.1174299736394</v>
      </c>
    </row>
    <row r="11" spans="1:12" x14ac:dyDescent="0.25">
      <c r="D11" s="9"/>
      <c r="E11" s="9"/>
      <c r="F11" s="9"/>
      <c r="G11" s="9"/>
    </row>
    <row r="12" spans="1:12" x14ac:dyDescent="0.25">
      <c r="D12" s="9"/>
      <c r="E12" s="9"/>
      <c r="F12" s="9"/>
      <c r="G12" s="9"/>
    </row>
    <row r="13" spans="1:12" x14ac:dyDescent="0.25">
      <c r="D13" s="9"/>
      <c r="E13" s="9"/>
      <c r="F13" s="9"/>
      <c r="G13" s="9"/>
    </row>
    <row r="14" spans="1:12" x14ac:dyDescent="0.25">
      <c r="D14" s="9"/>
      <c r="E14" s="9"/>
      <c r="F14" s="9"/>
      <c r="G14" s="9"/>
    </row>
    <row r="15" spans="1:12" x14ac:dyDescent="0.25">
      <c r="D15" s="9"/>
      <c r="E15" s="9"/>
      <c r="F15" s="9"/>
      <c r="G15" s="9"/>
    </row>
    <row r="16" spans="1:12" x14ac:dyDescent="0.25">
      <c r="D16" s="9"/>
      <c r="E16" s="9"/>
      <c r="F16" s="9"/>
      <c r="G16" s="9"/>
    </row>
    <row r="17" spans="4:7" x14ac:dyDescent="0.25">
      <c r="D17" s="9"/>
      <c r="E17" s="9"/>
      <c r="F17" s="9"/>
      <c r="G17" s="9"/>
    </row>
  </sheetData>
  <mergeCells count="2"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6" workbookViewId="0">
      <selection activeCell="B18" sqref="B18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v>0.51796802912583695</v>
      </c>
      <c r="C11">
        <v>0.51796802912583695</v>
      </c>
      <c r="D11">
        <v>0.51796802912583695</v>
      </c>
      <c r="E11">
        <v>0.51796802912583695</v>
      </c>
      <c r="F11">
        <v>0.51796802912583695</v>
      </c>
      <c r="G11">
        <v>0.51796802912583695</v>
      </c>
      <c r="H11">
        <v>0.51796802912583695</v>
      </c>
      <c r="I11">
        <v>0.51796802912583695</v>
      </c>
      <c r="J11">
        <v>0.51796802912583695</v>
      </c>
      <c r="K11">
        <v>0.51796802912583695</v>
      </c>
      <c r="L11">
        <v>0.51796802912583695</v>
      </c>
      <c r="M11">
        <v>0.51796802912583695</v>
      </c>
      <c r="N11">
        <v>0.51796802912583695</v>
      </c>
      <c r="O11">
        <v>0.51796802912583695</v>
      </c>
      <c r="P11">
        <v>0.51796802912583695</v>
      </c>
      <c r="Q11">
        <v>0.51796802912583695</v>
      </c>
      <c r="R11">
        <v>0.51796802912583695</v>
      </c>
      <c r="S11">
        <v>0.51796802912583695</v>
      </c>
      <c r="T11">
        <v>0.51796802912583695</v>
      </c>
      <c r="U11">
        <v>0.51796802912583695</v>
      </c>
      <c r="V11">
        <v>0.51796802912583695</v>
      </c>
      <c r="W11">
        <v>0.51796802912583695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1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0.65750570119474849</v>
      </c>
      <c r="C22" s="18">
        <f t="shared" ref="C22:W22" si="1">C11*(1+C18)</f>
        <v>0.57998303832233566</v>
      </c>
      <c r="D22" s="18">
        <f t="shared" si="1"/>
        <v>0.59253771411859224</v>
      </c>
      <c r="E22" s="18">
        <f t="shared" si="1"/>
        <v>0.63840474589368845</v>
      </c>
      <c r="F22" s="18">
        <f t="shared" si="1"/>
        <v>0.62972295155435098</v>
      </c>
      <c r="G22" s="18">
        <f t="shared" si="1"/>
        <v>0.63816409435377086</v>
      </c>
      <c r="H22" s="18">
        <f t="shared" si="1"/>
        <v>0.64884414773504229</v>
      </c>
      <c r="I22" s="18">
        <f t="shared" si="1"/>
        <v>0.68543994935101171</v>
      </c>
      <c r="J22" s="18">
        <f t="shared" si="1"/>
        <v>0.69579733706602864</v>
      </c>
      <c r="K22" s="18">
        <f t="shared" si="1"/>
        <v>0.72057095149453099</v>
      </c>
      <c r="L22" s="18">
        <f t="shared" si="1"/>
        <v>0.77095404437882642</v>
      </c>
      <c r="M22" s="18">
        <f t="shared" si="1"/>
        <v>0.77254816677016591</v>
      </c>
      <c r="N22" s="18">
        <f t="shared" si="1"/>
        <v>0.7940152622189196</v>
      </c>
      <c r="O22" s="18">
        <f t="shared" si="1"/>
        <v>0.83526422415563695</v>
      </c>
      <c r="P22" s="18">
        <f t="shared" si="1"/>
        <v>0.86966371332822845</v>
      </c>
      <c r="Q22" s="18">
        <f t="shared" si="1"/>
        <v>0.92189118727242703</v>
      </c>
      <c r="R22" s="18">
        <f t="shared" si="1"/>
        <v>0.98696817143036975</v>
      </c>
      <c r="S22" s="18">
        <f t="shared" si="1"/>
        <v>1.0493220342360656</v>
      </c>
      <c r="T22" s="18">
        <f t="shared" si="1"/>
        <v>1.1274171508593922</v>
      </c>
      <c r="U22" s="18">
        <f t="shared" si="1"/>
        <v>1.2354435195754094</v>
      </c>
      <c r="V22" s="18">
        <f t="shared" si="1"/>
        <v>1.3810830101261085</v>
      </c>
      <c r="W22" s="18">
        <f t="shared" si="1"/>
        <v>1.5862237149244192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0.44357041561112909</v>
      </c>
      <c r="C24" s="13">
        <f t="shared" ref="C24:W24" si="2">C22-C23</f>
        <v>0.34575136730633155</v>
      </c>
      <c r="D24" s="13">
        <f t="shared" si="2"/>
        <v>0.31477883118707684</v>
      </c>
      <c r="E24" s="13">
        <f t="shared" si="2"/>
        <v>0.33810411768599469</v>
      </c>
      <c r="F24" s="13">
        <f t="shared" si="2"/>
        <v>0.33552308819123039</v>
      </c>
      <c r="G24" s="13">
        <f t="shared" si="2"/>
        <v>0.32449148031440583</v>
      </c>
      <c r="H24" s="13">
        <f t="shared" si="2"/>
        <v>0.29790530773504231</v>
      </c>
      <c r="I24" s="13">
        <f t="shared" si="2"/>
        <v>0.35618516788219606</v>
      </c>
      <c r="J24" s="13">
        <f t="shared" si="2"/>
        <v>0.32677214493726514</v>
      </c>
      <c r="K24" s="13">
        <f t="shared" si="2"/>
        <v>0.30697151394598715</v>
      </c>
      <c r="L24" s="13">
        <f t="shared" si="2"/>
        <v>0.30739627545344012</v>
      </c>
      <c r="M24" s="13">
        <f t="shared" si="2"/>
        <v>0.25299764125509905</v>
      </c>
      <c r="N24" s="13">
        <f t="shared" si="2"/>
        <v>0.21170866170883262</v>
      </c>
      <c r="O24" s="13">
        <f t="shared" si="2"/>
        <v>0.22276261770016037</v>
      </c>
      <c r="P24" s="13">
        <f t="shared" si="2"/>
        <v>0.22540136496757168</v>
      </c>
      <c r="Q24" s="13">
        <f t="shared" si="2"/>
        <v>0.24422117116062358</v>
      </c>
      <c r="R24" s="13">
        <f t="shared" si="2"/>
        <v>0.27415816180383779</v>
      </c>
      <c r="S24" s="13">
        <f t="shared" si="2"/>
        <v>0.29954987707462255</v>
      </c>
      <c r="T24" s="13">
        <f t="shared" si="2"/>
        <v>0.3387662059195764</v>
      </c>
      <c r="U24" s="13">
        <f t="shared" si="2"/>
        <v>0.40589776088896079</v>
      </c>
      <c r="V24" s="13">
        <f t="shared" si="2"/>
        <v>0.5085218724390298</v>
      </c>
      <c r="W24" s="13">
        <f t="shared" si="2"/>
        <v>0.66841667290258322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4363891.1524710413</v>
      </c>
      <c r="C30" s="2">
        <v>4363891.1524710413</v>
      </c>
      <c r="D30" s="2">
        <v>4363891.1524710413</v>
      </c>
      <c r="E30" s="2">
        <v>4363891.1524710413</v>
      </c>
      <c r="F30" s="2">
        <v>4363891.1524710413</v>
      </c>
      <c r="G30" s="2">
        <v>4363891.1524710413</v>
      </c>
      <c r="H30" s="2">
        <v>4363891.1524710413</v>
      </c>
      <c r="I30" s="2">
        <v>4363891.1524710413</v>
      </c>
      <c r="J30" s="2">
        <v>4363891.1524710413</v>
      </c>
      <c r="K30" s="2">
        <v>4363891.1524710413</v>
      </c>
      <c r="L30" s="2">
        <v>4363891.1524710413</v>
      </c>
      <c r="M30" s="2">
        <v>4363891.1524710413</v>
      </c>
      <c r="N30" s="2">
        <v>4363891.1524710413</v>
      </c>
      <c r="O30" s="2">
        <v>4363891.1524710413</v>
      </c>
      <c r="P30" s="2">
        <v>4363891.1524710413</v>
      </c>
      <c r="Q30" s="2">
        <v>4363891.1524710413</v>
      </c>
      <c r="R30" s="2">
        <v>4363891.1524710413</v>
      </c>
      <c r="S30" s="2">
        <v>4363891.1524710413</v>
      </c>
      <c r="T30" s="2">
        <v>4363891.1524710413</v>
      </c>
      <c r="U30" s="2">
        <v>4363891.1524710413</v>
      </c>
      <c r="V30" s="2">
        <v>4363891.1524710413</v>
      </c>
      <c r="W30" s="2">
        <v>4363891.1524710413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3">(B10*B26-(B13))*(1+B17)</f>
        <v>0</v>
      </c>
      <c r="C33" s="9">
        <f t="shared" si="3"/>
        <v>0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</row>
    <row r="34" spans="1:24" x14ac:dyDescent="0.25">
      <c r="A34" t="s">
        <v>39</v>
      </c>
      <c r="B34" s="9">
        <f t="shared" ref="B34:W34" si="4">(B21*B27-(B13))</f>
        <v>0</v>
      </c>
      <c r="C34" s="9">
        <f t="shared" si="4"/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 t="shared" si="4"/>
        <v>0</v>
      </c>
      <c r="O34" s="9">
        <f t="shared" si="4"/>
        <v>0</v>
      </c>
      <c r="P34" s="9">
        <f t="shared" si="4"/>
        <v>0</v>
      </c>
      <c r="Q34" s="9">
        <f t="shared" si="4"/>
        <v>0</v>
      </c>
      <c r="R34" s="9">
        <f t="shared" si="4"/>
        <v>0</v>
      </c>
      <c r="S34" s="9">
        <f t="shared" si="4"/>
        <v>0</v>
      </c>
      <c r="T34" s="9">
        <f t="shared" si="4"/>
        <v>0</v>
      </c>
      <c r="U34" s="9">
        <f t="shared" si="4"/>
        <v>0</v>
      </c>
      <c r="V34" s="9">
        <f t="shared" si="4"/>
        <v>0</v>
      </c>
      <c r="W34" s="9">
        <f t="shared" si="4"/>
        <v>0</v>
      </c>
    </row>
    <row r="35" spans="1:24" ht="15.75" customHeight="1" x14ac:dyDescent="0.25">
      <c r="A35" t="s">
        <v>27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6">SUM(C33:C35)</f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1">
        <f t="shared" si="6"/>
        <v>0</v>
      </c>
      <c r="U36" s="11">
        <f t="shared" si="6"/>
        <v>0</v>
      </c>
      <c r="V36" s="11">
        <f t="shared" si="6"/>
        <v>0</v>
      </c>
      <c r="W36" s="11">
        <f t="shared" si="6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7">SUM(B36:B38)</f>
        <v>0</v>
      </c>
      <c r="C39" s="11">
        <f t="shared" si="7"/>
        <v>0</v>
      </c>
      <c r="D39" s="11">
        <f t="shared" si="7"/>
        <v>0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  <c r="V39" s="11">
        <f t="shared" si="7"/>
        <v>0</v>
      </c>
      <c r="W39" s="11">
        <f t="shared" si="7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1935693.0121833088</v>
      </c>
      <c r="C41" s="2">
        <f t="shared" ref="C41:W41" si="8">C$24*C30</f>
        <v>1508821.3327428654</v>
      </c>
      <c r="D41" s="2">
        <f t="shared" si="8"/>
        <v>1373660.55640246</v>
      </c>
      <c r="E41" s="2">
        <f t="shared" si="8"/>
        <v>1475449.5677839399</v>
      </c>
      <c r="F41" s="2">
        <f t="shared" si="8"/>
        <v>1464186.2360074711</v>
      </c>
      <c r="G41" s="2">
        <f t="shared" si="8"/>
        <v>1416045.4999962668</v>
      </c>
      <c r="H41" s="2">
        <f t="shared" si="8"/>
        <v>1300026.3366991139</v>
      </c>
      <c r="I41" s="2">
        <f t="shared" si="8"/>
        <v>1554353.302762528</v>
      </c>
      <c r="J41" s="2">
        <f t="shared" si="8"/>
        <v>1425998.0721657162</v>
      </c>
      <c r="K41" s="2">
        <f t="shared" si="8"/>
        <v>1339590.2737695342</v>
      </c>
      <c r="L41" s="2">
        <f t="shared" si="8"/>
        <v>1341443.8867538185</v>
      </c>
      <c r="M41" s="2">
        <f t="shared" si="8"/>
        <v>1104054.1682691693</v>
      </c>
      <c r="N41" s="2">
        <f t="shared" si="8"/>
        <v>923873.55573265941</v>
      </c>
      <c r="O41" s="2">
        <f t="shared" si="8"/>
        <v>972111.8164830188</v>
      </c>
      <c r="P41" s="2">
        <f t="shared" si="8"/>
        <v>983627.02233688219</v>
      </c>
      <c r="Q41" s="2">
        <f t="shared" si="8"/>
        <v>1065754.608073961</v>
      </c>
      <c r="R41" s="2">
        <f t="shared" si="8"/>
        <v>1196396.3766734919</v>
      </c>
      <c r="S41" s="2">
        <f t="shared" si="8"/>
        <v>1307203.0582897332</v>
      </c>
      <c r="T41" s="2">
        <f t="shared" si="8"/>
        <v>1478338.8487686224</v>
      </c>
      <c r="U41" s="2">
        <f t="shared" si="8"/>
        <v>1771293.6475511421</v>
      </c>
      <c r="V41" s="2">
        <f t="shared" si="8"/>
        <v>2219134.0999746895</v>
      </c>
      <c r="W41" s="2">
        <f t="shared" si="8"/>
        <v>2916897.605043713</v>
      </c>
    </row>
    <row r="42" spans="1:24" x14ac:dyDescent="0.25">
      <c r="A42" t="s">
        <v>30</v>
      </c>
      <c r="B42" s="2">
        <f>B30*B23</f>
        <v>933590.29995972232</v>
      </c>
      <c r="C42" s="2">
        <f t="shared" ref="C42:W42" si="9">C30*C23</f>
        <v>1022161.516775248</v>
      </c>
      <c r="D42" s="2">
        <f t="shared" si="9"/>
        <v>1212109.5317450799</v>
      </c>
      <c r="E42" s="2">
        <f t="shared" si="9"/>
        <v>1310479.2545170505</v>
      </c>
      <c r="F42" s="2">
        <f t="shared" si="9"/>
        <v>1283856.1807885112</v>
      </c>
      <c r="G42" s="2">
        <f t="shared" si="9"/>
        <v>1368833.1451788489</v>
      </c>
      <c r="H42" s="2">
        <f t="shared" si="9"/>
        <v>1531458.8989344502</v>
      </c>
      <c r="I42" s="2">
        <f t="shared" si="9"/>
        <v>1436832.0277605508</v>
      </c>
      <c r="J42" s="2">
        <f t="shared" si="9"/>
        <v>1610385.7709696372</v>
      </c>
      <c r="K42" s="2">
        <f t="shared" si="9"/>
        <v>1804902.9261850894</v>
      </c>
      <c r="L42" s="2">
        <f t="shared" si="9"/>
        <v>2022915.6464727088</v>
      </c>
      <c r="M42" s="2">
        <f t="shared" si="9"/>
        <v>2267261.9415568803</v>
      </c>
      <c r="N42" s="2">
        <f t="shared" si="9"/>
        <v>2541122.6219914579</v>
      </c>
      <c r="O42" s="2">
        <f t="shared" si="9"/>
        <v>2672890.341285354</v>
      </c>
      <c r="P42" s="2">
        <f t="shared" si="9"/>
        <v>2811490.7618812858</v>
      </c>
      <c r="Q42" s="2">
        <f t="shared" si="9"/>
        <v>2957278.1876052069</v>
      </c>
      <c r="R42" s="2">
        <f t="shared" si="9"/>
        <v>3110625.2944020205</v>
      </c>
      <c r="S42" s="2">
        <f t="shared" si="9"/>
        <v>3271924.0830059485</v>
      </c>
      <c r="T42" s="2">
        <f t="shared" si="9"/>
        <v>3441586.8810107885</v>
      </c>
      <c r="U42" s="2">
        <f t="shared" si="9"/>
        <v>3620047.3969016708</v>
      </c>
      <c r="V42" s="2">
        <f t="shared" si="9"/>
        <v>3807761.8287427085</v>
      </c>
      <c r="W42" s="2">
        <f t="shared" si="9"/>
        <v>4005210.030354707</v>
      </c>
    </row>
    <row r="43" spans="1:24" x14ac:dyDescent="0.25">
      <c r="A43" t="s">
        <v>34</v>
      </c>
      <c r="B43" s="10">
        <f>SUM(B41:B42)</f>
        <v>2869283.312143031</v>
      </c>
      <c r="C43" s="10">
        <f t="shared" ref="C43:W43" si="10">SUM(C41:C42)</f>
        <v>2530982.8495181133</v>
      </c>
      <c r="D43" s="10">
        <f t="shared" si="10"/>
        <v>2585770.0881475396</v>
      </c>
      <c r="E43" s="10">
        <f t="shared" si="10"/>
        <v>2785928.8223009901</v>
      </c>
      <c r="F43" s="10">
        <f t="shared" si="10"/>
        <v>2748042.416795982</v>
      </c>
      <c r="G43" s="10">
        <f t="shared" si="10"/>
        <v>2784878.6451751157</v>
      </c>
      <c r="H43" s="10">
        <f t="shared" si="10"/>
        <v>2831485.2356335642</v>
      </c>
      <c r="I43" s="10">
        <f t="shared" si="10"/>
        <v>2991185.3305230788</v>
      </c>
      <c r="J43" s="10">
        <f t="shared" si="10"/>
        <v>3036383.8431353532</v>
      </c>
      <c r="K43" s="10">
        <f t="shared" si="10"/>
        <v>3144493.1999546234</v>
      </c>
      <c r="L43" s="10">
        <f t="shared" si="10"/>
        <v>3364359.5332265273</v>
      </c>
      <c r="M43" s="10">
        <f t="shared" si="10"/>
        <v>3371316.1098260498</v>
      </c>
      <c r="N43" s="10">
        <f t="shared" si="10"/>
        <v>3464996.1777241174</v>
      </c>
      <c r="O43" s="10">
        <f t="shared" si="10"/>
        <v>3645002.1577683729</v>
      </c>
      <c r="P43" s="10">
        <f t="shared" si="10"/>
        <v>3795117.7842181679</v>
      </c>
      <c r="Q43" s="10">
        <f t="shared" si="10"/>
        <v>4023032.7956791678</v>
      </c>
      <c r="R43" s="10">
        <f t="shared" si="10"/>
        <v>4307021.6710755127</v>
      </c>
      <c r="S43" s="10">
        <f t="shared" si="10"/>
        <v>4579127.1412956817</v>
      </c>
      <c r="T43" s="10">
        <f t="shared" si="10"/>
        <v>4919925.7297794111</v>
      </c>
      <c r="U43" s="10">
        <f t="shared" si="10"/>
        <v>5391341.0444528125</v>
      </c>
      <c r="V43" s="10">
        <f t="shared" si="10"/>
        <v>6026895.9287173981</v>
      </c>
      <c r="W43" s="10">
        <f t="shared" si="10"/>
        <v>6922107.6353984196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2869283.312143031</v>
      </c>
      <c r="C45" s="10">
        <f t="shared" ref="C45:W45" si="11">SUM(C43:C44)</f>
        <v>2530982.8495181133</v>
      </c>
      <c r="D45" s="10">
        <f t="shared" si="11"/>
        <v>2585770.0881475396</v>
      </c>
      <c r="E45" s="10">
        <f t="shared" si="11"/>
        <v>2785928.8223009901</v>
      </c>
      <c r="F45" s="10">
        <f t="shared" si="11"/>
        <v>2748042.416795982</v>
      </c>
      <c r="G45" s="10">
        <f t="shared" si="11"/>
        <v>2784878.6451751157</v>
      </c>
      <c r="H45" s="10">
        <f t="shared" si="11"/>
        <v>2831485.2356335642</v>
      </c>
      <c r="I45" s="10">
        <f t="shared" si="11"/>
        <v>2991185.3305230788</v>
      </c>
      <c r="J45" s="10">
        <f t="shared" si="11"/>
        <v>3036383.8431353532</v>
      </c>
      <c r="K45" s="10">
        <f t="shared" si="11"/>
        <v>3144493.1999546234</v>
      </c>
      <c r="L45" s="10">
        <f t="shared" si="11"/>
        <v>3364359.5332265273</v>
      </c>
      <c r="M45" s="10">
        <f t="shared" si="11"/>
        <v>3371316.1098260498</v>
      </c>
      <c r="N45" s="10">
        <f t="shared" si="11"/>
        <v>3464996.1777241174</v>
      </c>
      <c r="O45" s="10">
        <f t="shared" si="11"/>
        <v>3645002.1577683729</v>
      </c>
      <c r="P45" s="10">
        <f t="shared" si="11"/>
        <v>3795117.7842181679</v>
      </c>
      <c r="Q45" s="10">
        <f t="shared" si="11"/>
        <v>4023032.7956791678</v>
      </c>
      <c r="R45" s="10">
        <f t="shared" si="11"/>
        <v>4307021.6710755127</v>
      </c>
      <c r="S45" s="10">
        <f t="shared" si="11"/>
        <v>4579127.1412956817</v>
      </c>
      <c r="T45" s="10">
        <f t="shared" si="11"/>
        <v>4919925.7297794111</v>
      </c>
      <c r="U45" s="10">
        <f t="shared" si="11"/>
        <v>5391341.0444528125</v>
      </c>
      <c r="V45" s="10">
        <f t="shared" si="11"/>
        <v>6026895.9287173981</v>
      </c>
      <c r="W45" s="10">
        <f t="shared" si="11"/>
        <v>6922107.6353984196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2">B43-B36</f>
        <v>2869283.312143031</v>
      </c>
      <c r="C49" s="14">
        <f t="shared" si="12"/>
        <v>2530982.8495181133</v>
      </c>
      <c r="D49" s="14">
        <f t="shared" si="12"/>
        <v>2585770.0881475396</v>
      </c>
      <c r="E49" s="14">
        <f t="shared" si="12"/>
        <v>2785928.8223009901</v>
      </c>
      <c r="F49" s="14">
        <f t="shared" si="12"/>
        <v>2748042.416795982</v>
      </c>
      <c r="G49" s="14">
        <f t="shared" si="12"/>
        <v>2784878.6451751157</v>
      </c>
      <c r="H49" s="14">
        <f t="shared" si="12"/>
        <v>2831485.2356335642</v>
      </c>
      <c r="I49" s="14">
        <f t="shared" si="12"/>
        <v>2991185.3305230788</v>
      </c>
      <c r="J49" s="14">
        <f t="shared" si="12"/>
        <v>3036383.8431353532</v>
      </c>
      <c r="K49" s="14">
        <f t="shared" si="12"/>
        <v>3144493.1999546234</v>
      </c>
      <c r="L49" s="14">
        <f t="shared" si="12"/>
        <v>3364359.5332265273</v>
      </c>
      <c r="M49" s="14">
        <f t="shared" si="12"/>
        <v>3371316.1098260498</v>
      </c>
      <c r="N49" s="14">
        <f t="shared" si="12"/>
        <v>3464996.1777241174</v>
      </c>
      <c r="O49" s="14">
        <f t="shared" si="12"/>
        <v>3645002.1577683729</v>
      </c>
      <c r="P49" s="14">
        <f t="shared" si="12"/>
        <v>3795117.7842181679</v>
      </c>
      <c r="Q49" s="14">
        <f t="shared" si="12"/>
        <v>4023032.7956791678</v>
      </c>
      <c r="R49" s="14">
        <f t="shared" si="12"/>
        <v>4307021.6710755127</v>
      </c>
      <c r="S49" s="14">
        <f t="shared" si="12"/>
        <v>4579127.1412956817</v>
      </c>
      <c r="T49" s="14">
        <f t="shared" si="12"/>
        <v>4919925.7297794111</v>
      </c>
      <c r="U49" s="14">
        <f t="shared" si="12"/>
        <v>5391341.0444528125</v>
      </c>
      <c r="V49" s="14">
        <f t="shared" si="12"/>
        <v>6026895.9287173981</v>
      </c>
      <c r="W49" s="14">
        <f t="shared" si="12"/>
        <v>6922107.6353984196</v>
      </c>
      <c r="X49" s="14">
        <f>SUM(B49:W49)</f>
        <v>82118677.452489033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F13" workbookViewId="0">
      <selection activeCell="W41" sqref="W41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0.51796802912583695</v>
      </c>
      <c r="C11">
        <f>'Scen 1 Total Costs'!C11</f>
        <v>0.51796802912583695</v>
      </c>
      <c r="D11">
        <f>'Scen 1 Total Costs'!D11</f>
        <v>0.51796802912583695</v>
      </c>
      <c r="E11">
        <f>'Scen 1 Total Costs'!E11</f>
        <v>0.51796802912583695</v>
      </c>
      <c r="F11">
        <f>'Scen 1 Total Costs'!F11</f>
        <v>0.51796802912583695</v>
      </c>
      <c r="G11">
        <f>'Scen 1 Total Costs'!G11</f>
        <v>0.51796802912583695</v>
      </c>
      <c r="H11">
        <f>'Scen 1 Total Costs'!H11</f>
        <v>0.51796802912583695</v>
      </c>
      <c r="I11">
        <f>'Scen 1 Total Costs'!I11</f>
        <v>0.51796802912583695</v>
      </c>
      <c r="J11">
        <f>'Scen 1 Total Costs'!J11</f>
        <v>0.51796802912583695</v>
      </c>
      <c r="K11">
        <f>'Scen 1 Total Costs'!K11</f>
        <v>0.51796802912583695</v>
      </c>
      <c r="L11">
        <f>'Scen 1 Total Costs'!L11</f>
        <v>0.51796802912583695</v>
      </c>
      <c r="M11">
        <f>'Scen 1 Total Costs'!M11</f>
        <v>0.51796802912583695</v>
      </c>
      <c r="N11">
        <f>'Scen 1 Total Costs'!N11</f>
        <v>0.51796802912583695</v>
      </c>
      <c r="O11">
        <f>'Scen 1 Total Costs'!O11</f>
        <v>0.51796802912583695</v>
      </c>
      <c r="P11">
        <f>'Scen 1 Total Costs'!P11</f>
        <v>0.51796802912583695</v>
      </c>
      <c r="Q11">
        <f>'Scen 1 Total Costs'!Q11</f>
        <v>0.51796802912583695</v>
      </c>
      <c r="R11">
        <f>'Scen 1 Total Costs'!R11</f>
        <v>0.51796802912583695</v>
      </c>
      <c r="S11">
        <f>'Scen 1 Total Costs'!S11</f>
        <v>0.51796802912583695</v>
      </c>
      <c r="T11">
        <f>'Scen 1 Total Costs'!T11</f>
        <v>0.51796802912583695</v>
      </c>
      <c r="U11">
        <f>'Scen 1 Total Costs'!U11</f>
        <v>0.51796802912583695</v>
      </c>
      <c r="V11">
        <f>'Scen 1 Total Costs'!V11</f>
        <v>0.51796802912583695</v>
      </c>
      <c r="W11">
        <f>'Scen 1 Total Costs'!W11</f>
        <v>0.51796802912583695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0.61471733684963836</v>
      </c>
      <c r="C22" s="18">
        <f t="shared" si="0"/>
        <v>0.57961596299303275</v>
      </c>
      <c r="D22" s="18">
        <f t="shared" si="0"/>
        <v>0.59288881619703437</v>
      </c>
      <c r="E22" s="18">
        <f t="shared" si="0"/>
        <v>0.63839998191831604</v>
      </c>
      <c r="F22" s="18">
        <f t="shared" si="0"/>
        <v>0.62942218357440283</v>
      </c>
      <c r="G22" s="18">
        <f t="shared" si="0"/>
        <v>0.63807607866987259</v>
      </c>
      <c r="H22" s="18">
        <f t="shared" si="0"/>
        <v>0.64866494886977422</v>
      </c>
      <c r="I22" s="18">
        <f t="shared" si="0"/>
        <v>0.68415141941651048</v>
      </c>
      <c r="J22" s="18">
        <f t="shared" si="0"/>
        <v>0.69449689478810395</v>
      </c>
      <c r="K22" s="18">
        <f t="shared" si="0"/>
        <v>0.7182382156980186</v>
      </c>
      <c r="L22" s="18">
        <f t="shared" si="0"/>
        <v>0.76866357731642432</v>
      </c>
      <c r="M22" s="18">
        <f t="shared" si="0"/>
        <v>0.77002265682814774</v>
      </c>
      <c r="N22" s="18">
        <f t="shared" si="0"/>
        <v>0.7914560576285733</v>
      </c>
      <c r="O22" s="18">
        <f t="shared" si="0"/>
        <v>0.83203484080845558</v>
      </c>
      <c r="P22" s="18">
        <f t="shared" si="0"/>
        <v>0.86659062041690971</v>
      </c>
      <c r="Q22" s="18">
        <f t="shared" si="0"/>
        <v>0.91858577247308804</v>
      </c>
      <c r="R22" s="18">
        <f t="shared" si="0"/>
        <v>0.98348077760991681</v>
      </c>
      <c r="S22" s="18">
        <f t="shared" si="0"/>
        <v>1.0450390011970634</v>
      </c>
      <c r="T22" s="18">
        <f t="shared" si="0"/>
        <v>1.1237141490340914</v>
      </c>
      <c r="U22" s="18">
        <f t="shared" si="0"/>
        <v>1.2305930938970377</v>
      </c>
      <c r="V22" s="18">
        <f t="shared" si="0"/>
        <v>1.375302457561977</v>
      </c>
      <c r="W22" s="18">
        <f t="shared" si="0"/>
        <v>1.5788666536780334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0.40078205126601896</v>
      </c>
      <c r="C24" s="13">
        <f t="shared" ref="C24:W24" si="1">C22-C23</f>
        <v>0.34538429197702863</v>
      </c>
      <c r="D24" s="13">
        <f t="shared" si="1"/>
        <v>0.31512993326551897</v>
      </c>
      <c r="E24" s="13">
        <f t="shared" si="1"/>
        <v>0.33809935371062227</v>
      </c>
      <c r="F24" s="13">
        <f t="shared" si="1"/>
        <v>0.33522232021128223</v>
      </c>
      <c r="G24" s="13">
        <f t="shared" si="1"/>
        <v>0.32440346463050757</v>
      </c>
      <c r="H24" s="13">
        <f t="shared" si="1"/>
        <v>0.29772610886977424</v>
      </c>
      <c r="I24" s="13">
        <f t="shared" si="1"/>
        <v>0.35489663794769483</v>
      </c>
      <c r="J24" s="13">
        <f t="shared" si="1"/>
        <v>0.32547170265934044</v>
      </c>
      <c r="K24" s="13">
        <f t="shared" si="1"/>
        <v>0.30463877814947476</v>
      </c>
      <c r="L24" s="13">
        <f t="shared" si="1"/>
        <v>0.30510580839103801</v>
      </c>
      <c r="M24" s="13">
        <f t="shared" si="1"/>
        <v>0.25047213131308088</v>
      </c>
      <c r="N24" s="13">
        <f t="shared" si="1"/>
        <v>0.20914945711848631</v>
      </c>
      <c r="O24" s="13">
        <f t="shared" si="1"/>
        <v>0.219533234352979</v>
      </c>
      <c r="P24" s="13">
        <f t="shared" si="1"/>
        <v>0.22232827205625294</v>
      </c>
      <c r="Q24" s="13">
        <f t="shared" si="1"/>
        <v>0.24091575636128459</v>
      </c>
      <c r="R24" s="13">
        <f t="shared" si="1"/>
        <v>0.27067076798338485</v>
      </c>
      <c r="S24" s="13">
        <f t="shared" si="1"/>
        <v>0.29526684403562031</v>
      </c>
      <c r="T24" s="13">
        <f t="shared" si="1"/>
        <v>0.33506320409427559</v>
      </c>
      <c r="U24" s="13">
        <f t="shared" si="1"/>
        <v>0.40104733521058911</v>
      </c>
      <c r="V24" s="13">
        <f t="shared" si="1"/>
        <v>0.50274131987489834</v>
      </c>
      <c r="W24" s="13">
        <f t="shared" si="1"/>
        <v>0.66105961165619742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4363891.1524710413</v>
      </c>
      <c r="C30" s="2">
        <v>4363891.1524710413</v>
      </c>
      <c r="D30" s="2">
        <v>4363891.1524710413</v>
      </c>
      <c r="E30" s="2">
        <v>4363891.1524710413</v>
      </c>
      <c r="F30" s="2">
        <v>4363891.1524710413</v>
      </c>
      <c r="G30" s="2">
        <v>4363891.1524710413</v>
      </c>
      <c r="H30" s="2">
        <v>4363891.1524710413</v>
      </c>
      <c r="I30" s="2">
        <v>4363891.1524710413</v>
      </c>
      <c r="J30" s="2">
        <v>4363891.1524710413</v>
      </c>
      <c r="K30" s="2">
        <v>4363891.1524710413</v>
      </c>
      <c r="L30" s="2">
        <v>4363891.1524710413</v>
      </c>
      <c r="M30" s="2">
        <v>4363891.1524710413</v>
      </c>
      <c r="N30" s="2">
        <v>4363891.1524710413</v>
      </c>
      <c r="O30" s="2">
        <v>4363891.1524710413</v>
      </c>
      <c r="P30" s="2">
        <v>4363891.1524710413</v>
      </c>
      <c r="Q30" s="2">
        <v>4363891.1524710413</v>
      </c>
      <c r="R30" s="2">
        <v>4363891.1524710413</v>
      </c>
      <c r="S30" s="2">
        <v>4363891.1524710413</v>
      </c>
      <c r="T30" s="2">
        <v>4363891.1524710413</v>
      </c>
      <c r="U30" s="2">
        <v>4363891.1524710413</v>
      </c>
      <c r="V30" s="2">
        <v>4363891.1524710413</v>
      </c>
      <c r="W30" s="2">
        <v>4363891.1524710413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1748969.2475889754</v>
      </c>
      <c r="C41" s="2">
        <f t="shared" ref="C41:V41" si="7">C$24*C30</f>
        <v>1507219.4559610302</v>
      </c>
      <c r="D41" s="2">
        <f t="shared" si="7"/>
        <v>1375192.727656188</v>
      </c>
      <c r="E41" s="2">
        <f t="shared" si="7"/>
        <v>1475428.7783139616</v>
      </c>
      <c r="F41" s="2">
        <f t="shared" si="7"/>
        <v>1462873.7172808289</v>
      </c>
      <c r="G41" s="2">
        <f t="shared" si="7"/>
        <v>1415661.4091320243</v>
      </c>
      <c r="H41" s="2">
        <f t="shared" si="7"/>
        <v>1299244.3323564378</v>
      </c>
      <c r="I41" s="2">
        <f t="shared" si="7"/>
        <v>1548730.2983816639</v>
      </c>
      <c r="J41" s="2">
        <f t="shared" si="7"/>
        <v>1420323.0836147813</v>
      </c>
      <c r="K41" s="2">
        <f t="shared" si="7"/>
        <v>1329410.4686660813</v>
      </c>
      <c r="L41" s="2">
        <f t="shared" si="7"/>
        <v>1331448.5378051756</v>
      </c>
      <c r="M41" s="2">
        <f t="shared" si="7"/>
        <v>1093033.1177777185</v>
      </c>
      <c r="N41" s="2">
        <f t="shared" si="7"/>
        <v>912705.46546348382</v>
      </c>
      <c r="O41" s="2">
        <f t="shared" si="7"/>
        <v>958019.13906631677</v>
      </c>
      <c r="P41" s="2">
        <f t="shared" si="7"/>
        <v>970216.37937045679</v>
      </c>
      <c r="Q41" s="2">
        <f t="shared" si="7"/>
        <v>1051330.1376758788</v>
      </c>
      <c r="R41" s="2">
        <f t="shared" si="7"/>
        <v>1181177.7696352352</v>
      </c>
      <c r="S41" s="2">
        <f t="shared" si="7"/>
        <v>1288512.3683050903</v>
      </c>
      <c r="T41" s="2">
        <f t="shared" si="7"/>
        <v>1462179.351865608</v>
      </c>
      <c r="U41" s="2">
        <f t="shared" si="7"/>
        <v>1750126.9178475777</v>
      </c>
      <c r="V41" s="2">
        <f t="shared" si="7"/>
        <v>2193908.3977836827</v>
      </c>
      <c r="W41" s="2">
        <f>W$24*W30</f>
        <v>2884792.1905624224</v>
      </c>
    </row>
    <row r="42" spans="1:24" x14ac:dyDescent="0.25">
      <c r="A42" t="s">
        <v>30</v>
      </c>
      <c r="B42" s="2">
        <f t="shared" ref="B42:W42" si="8">B30*B23</f>
        <v>933590.29995972232</v>
      </c>
      <c r="C42" s="2">
        <f t="shared" si="8"/>
        <v>1022161.516775248</v>
      </c>
      <c r="D42" s="2">
        <f t="shared" si="8"/>
        <v>1212109.5317450799</v>
      </c>
      <c r="E42" s="2">
        <f t="shared" si="8"/>
        <v>1310479.2545170505</v>
      </c>
      <c r="F42" s="2">
        <f t="shared" si="8"/>
        <v>1283856.1807885112</v>
      </c>
      <c r="G42" s="2">
        <f t="shared" si="8"/>
        <v>1368833.1451788489</v>
      </c>
      <c r="H42" s="2">
        <f t="shared" si="8"/>
        <v>1531458.8989344502</v>
      </c>
      <c r="I42" s="2">
        <f t="shared" si="8"/>
        <v>1436832.0277605508</v>
      </c>
      <c r="J42" s="2">
        <f t="shared" si="8"/>
        <v>1610385.7709696372</v>
      </c>
      <c r="K42" s="2">
        <f t="shared" si="8"/>
        <v>1804902.9261850894</v>
      </c>
      <c r="L42" s="2">
        <f t="shared" si="8"/>
        <v>2022915.6464727088</v>
      </c>
      <c r="M42" s="2">
        <f t="shared" si="8"/>
        <v>2267261.9415568803</v>
      </c>
      <c r="N42" s="2">
        <f t="shared" si="8"/>
        <v>2541122.6219914579</v>
      </c>
      <c r="O42" s="2">
        <f t="shared" si="8"/>
        <v>2672890.341285354</v>
      </c>
      <c r="P42" s="2">
        <f t="shared" si="8"/>
        <v>2811490.7618812858</v>
      </c>
      <c r="Q42" s="2">
        <f t="shared" si="8"/>
        <v>2957278.1876052069</v>
      </c>
      <c r="R42" s="2">
        <f t="shared" si="8"/>
        <v>3110625.2944020205</v>
      </c>
      <c r="S42" s="2">
        <f t="shared" si="8"/>
        <v>3271924.0830059485</v>
      </c>
      <c r="T42" s="2">
        <f t="shared" si="8"/>
        <v>3441586.8810107885</v>
      </c>
      <c r="U42" s="2">
        <f t="shared" si="8"/>
        <v>3620047.3969016708</v>
      </c>
      <c r="V42" s="2">
        <f t="shared" si="8"/>
        <v>3807761.8287427085</v>
      </c>
      <c r="W42" s="2">
        <f t="shared" si="8"/>
        <v>4005210.030354707</v>
      </c>
    </row>
    <row r="43" spans="1:24" x14ac:dyDescent="0.25">
      <c r="A43" t="s">
        <v>34</v>
      </c>
      <c r="B43" s="10">
        <f>SUM(B41:B42)</f>
        <v>2682559.5475486978</v>
      </c>
      <c r="C43" s="10">
        <f t="shared" ref="C43:W43" si="9">SUM(C41:C42)</f>
        <v>2529380.9727362781</v>
      </c>
      <c r="D43" s="10">
        <f t="shared" si="9"/>
        <v>2587302.2594012679</v>
      </c>
      <c r="E43" s="10">
        <f t="shared" si="9"/>
        <v>2785908.0328310123</v>
      </c>
      <c r="F43" s="10">
        <f t="shared" si="9"/>
        <v>2746729.8980693398</v>
      </c>
      <c r="G43" s="10">
        <f t="shared" si="9"/>
        <v>2784494.5543108732</v>
      </c>
      <c r="H43" s="10">
        <f t="shared" si="9"/>
        <v>2830703.231290888</v>
      </c>
      <c r="I43" s="10">
        <f t="shared" si="9"/>
        <v>2985562.3261422147</v>
      </c>
      <c r="J43" s="10">
        <f t="shared" si="9"/>
        <v>3030708.8545844182</v>
      </c>
      <c r="K43" s="10">
        <f t="shared" si="9"/>
        <v>3134313.3948511705</v>
      </c>
      <c r="L43" s="10">
        <f t="shared" si="9"/>
        <v>3354364.1842778847</v>
      </c>
      <c r="M43" s="10">
        <f t="shared" si="9"/>
        <v>3360295.0593345985</v>
      </c>
      <c r="N43" s="10">
        <f t="shared" si="9"/>
        <v>3453828.0874549416</v>
      </c>
      <c r="O43" s="10">
        <f t="shared" si="9"/>
        <v>3630909.4803516706</v>
      </c>
      <c r="P43" s="10">
        <f t="shared" si="9"/>
        <v>3781707.1412517428</v>
      </c>
      <c r="Q43" s="10">
        <f t="shared" si="9"/>
        <v>4008608.3252810854</v>
      </c>
      <c r="R43" s="10">
        <f t="shared" si="9"/>
        <v>4291803.0640372559</v>
      </c>
      <c r="S43" s="10">
        <f t="shared" si="9"/>
        <v>4560436.4513110388</v>
      </c>
      <c r="T43" s="10">
        <f t="shared" si="9"/>
        <v>4903766.2328763967</v>
      </c>
      <c r="U43" s="10">
        <f t="shared" si="9"/>
        <v>5370174.3147492483</v>
      </c>
      <c r="V43" s="10">
        <f t="shared" si="9"/>
        <v>6001670.2265263908</v>
      </c>
      <c r="W43" s="10">
        <f t="shared" si="9"/>
        <v>6890002.2209171299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2682559.5475486978</v>
      </c>
      <c r="C45" s="10">
        <f t="shared" ref="C45:W45" si="10">SUM(C43:C44)</f>
        <v>2529380.9727362781</v>
      </c>
      <c r="D45" s="10">
        <f t="shared" si="10"/>
        <v>2587302.2594012679</v>
      </c>
      <c r="E45" s="10">
        <f t="shared" si="10"/>
        <v>2785908.0328310123</v>
      </c>
      <c r="F45" s="10">
        <f t="shared" si="10"/>
        <v>2746729.8980693398</v>
      </c>
      <c r="G45" s="10">
        <f t="shared" si="10"/>
        <v>2784494.5543108732</v>
      </c>
      <c r="H45" s="10">
        <f t="shared" si="10"/>
        <v>2830703.231290888</v>
      </c>
      <c r="I45" s="10">
        <f t="shared" si="10"/>
        <v>2985562.3261422147</v>
      </c>
      <c r="J45" s="10">
        <f t="shared" si="10"/>
        <v>3030708.8545844182</v>
      </c>
      <c r="K45" s="10">
        <f t="shared" si="10"/>
        <v>3134313.3948511705</v>
      </c>
      <c r="L45" s="10">
        <f t="shared" si="10"/>
        <v>3354364.1842778847</v>
      </c>
      <c r="M45" s="10">
        <f t="shared" si="10"/>
        <v>3360295.0593345985</v>
      </c>
      <c r="N45" s="10">
        <f t="shared" si="10"/>
        <v>3453828.0874549416</v>
      </c>
      <c r="O45" s="10">
        <f t="shared" si="10"/>
        <v>3630909.4803516706</v>
      </c>
      <c r="P45" s="10">
        <f t="shared" si="10"/>
        <v>3781707.1412517428</v>
      </c>
      <c r="Q45" s="10">
        <f t="shared" si="10"/>
        <v>4008608.3252810854</v>
      </c>
      <c r="R45" s="10">
        <f t="shared" si="10"/>
        <v>4291803.0640372559</v>
      </c>
      <c r="S45" s="10">
        <f t="shared" si="10"/>
        <v>4560436.4513110388</v>
      </c>
      <c r="T45" s="10">
        <f t="shared" si="10"/>
        <v>4903766.2328763967</v>
      </c>
      <c r="U45" s="10">
        <f t="shared" si="10"/>
        <v>5370174.3147492483</v>
      </c>
      <c r="V45" s="10">
        <f t="shared" si="10"/>
        <v>6001670.2265263908</v>
      </c>
      <c r="W45" s="10">
        <f t="shared" si="10"/>
        <v>6890002.2209171299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1">B43-B36</f>
        <v>2682559.5475486978</v>
      </c>
      <c r="C49" s="14">
        <f t="shared" si="11"/>
        <v>2529380.9727362781</v>
      </c>
      <c r="D49" s="14">
        <f t="shared" si="11"/>
        <v>2587302.2594012679</v>
      </c>
      <c r="E49" s="14">
        <f t="shared" si="11"/>
        <v>2785908.0328310123</v>
      </c>
      <c r="F49" s="14">
        <f t="shared" si="11"/>
        <v>2746729.8980693398</v>
      </c>
      <c r="G49" s="14">
        <f t="shared" si="11"/>
        <v>2784494.5543108732</v>
      </c>
      <c r="H49" s="14">
        <f t="shared" si="11"/>
        <v>2830703.231290888</v>
      </c>
      <c r="I49" s="14">
        <f t="shared" si="11"/>
        <v>2985562.3261422147</v>
      </c>
      <c r="J49" s="14">
        <f t="shared" si="11"/>
        <v>3030708.8545844182</v>
      </c>
      <c r="K49" s="14">
        <f t="shared" si="11"/>
        <v>3134313.3948511705</v>
      </c>
      <c r="L49" s="14">
        <f t="shared" si="11"/>
        <v>3354364.1842778847</v>
      </c>
      <c r="M49" s="14">
        <f t="shared" si="11"/>
        <v>3360295.0593345985</v>
      </c>
      <c r="N49" s="14">
        <f t="shared" si="11"/>
        <v>3453828.0874549416</v>
      </c>
      <c r="O49" s="14">
        <f t="shared" si="11"/>
        <v>3630909.4803516706</v>
      </c>
      <c r="P49" s="14">
        <f t="shared" si="11"/>
        <v>3781707.1412517428</v>
      </c>
      <c r="Q49" s="14">
        <f t="shared" si="11"/>
        <v>4008608.3252810854</v>
      </c>
      <c r="R49" s="14">
        <f t="shared" si="11"/>
        <v>4291803.0640372559</v>
      </c>
      <c r="S49" s="14">
        <f t="shared" si="11"/>
        <v>4560436.4513110388</v>
      </c>
      <c r="T49" s="14">
        <f t="shared" si="11"/>
        <v>4903766.2328763967</v>
      </c>
      <c r="U49" s="14">
        <f t="shared" si="11"/>
        <v>5370174.3147492483</v>
      </c>
      <c r="V49" s="14">
        <f t="shared" si="11"/>
        <v>6001670.2265263908</v>
      </c>
      <c r="W49" s="14">
        <f t="shared" si="11"/>
        <v>6890002.2209171299</v>
      </c>
      <c r="X49" s="14">
        <f>SUM(B49:W49)</f>
        <v>81705227.860135555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F4" workbookViewId="0">
      <selection activeCell="W18" sqref="W18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0.51796802912583695</v>
      </c>
      <c r="C11">
        <f>'Scen 1 Total Costs'!C11</f>
        <v>0.51796802912583695</v>
      </c>
      <c r="D11">
        <f>'Scen 1 Total Costs'!D11</f>
        <v>0.51796802912583695</v>
      </c>
      <c r="E11">
        <f>'Scen 1 Total Costs'!E11</f>
        <v>0.51796802912583695</v>
      </c>
      <c r="F11">
        <f>'Scen 1 Total Costs'!F11</f>
        <v>0.51796802912583695</v>
      </c>
      <c r="G11">
        <f>'Scen 1 Total Costs'!G11</f>
        <v>0.51796802912583695</v>
      </c>
      <c r="H11">
        <f>'Scen 1 Total Costs'!H11</f>
        <v>0.51796802912583695</v>
      </c>
      <c r="I11">
        <f>'Scen 1 Total Costs'!I11</f>
        <v>0.51796802912583695</v>
      </c>
      <c r="J11">
        <f>'Scen 1 Total Costs'!J11</f>
        <v>0.51796802912583695</v>
      </c>
      <c r="K11">
        <f>'Scen 1 Total Costs'!K11</f>
        <v>0.51796802912583695</v>
      </c>
      <c r="L11">
        <f>'Scen 1 Total Costs'!L11</f>
        <v>0.51796802912583695</v>
      </c>
      <c r="M11">
        <f>'Scen 1 Total Costs'!M11</f>
        <v>0.51796802912583695</v>
      </c>
      <c r="N11">
        <f>'Scen 1 Total Costs'!N11</f>
        <v>0.51796802912583695</v>
      </c>
      <c r="O11">
        <f>'Scen 1 Total Costs'!O11</f>
        <v>0.51796802912583695</v>
      </c>
      <c r="P11">
        <f>'Scen 1 Total Costs'!P11</f>
        <v>0.51796802912583695</v>
      </c>
      <c r="Q11">
        <f>'Scen 1 Total Costs'!Q11</f>
        <v>0.51796802912583695</v>
      </c>
      <c r="R11">
        <f>'Scen 1 Total Costs'!R11</f>
        <v>0.51796802912583695</v>
      </c>
      <c r="S11">
        <f>'Scen 1 Total Costs'!S11</f>
        <v>0.51796802912583695</v>
      </c>
      <c r="T11">
        <f>'Scen 1 Total Costs'!T11</f>
        <v>0.51796802912583695</v>
      </c>
      <c r="U11">
        <f>'Scen 1 Total Costs'!U11</f>
        <v>0.51796802912583695</v>
      </c>
      <c r="V11">
        <f>'Scen 1 Total Costs'!V11</f>
        <v>0.51796802912583695</v>
      </c>
      <c r="W11">
        <f>'Scen 1 Total Costs'!W11</f>
        <v>0.51796802912583695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0.6079613807074794</v>
      </c>
      <c r="C22" s="18">
        <f t="shared" si="0"/>
        <v>0.58207666656603618</v>
      </c>
      <c r="D22" s="18">
        <f t="shared" si="0"/>
        <v>0.60463737504765813</v>
      </c>
      <c r="E22" s="18">
        <f t="shared" si="0"/>
        <v>0.65183276660073408</v>
      </c>
      <c r="F22" s="18">
        <f t="shared" si="0"/>
        <v>0.65991453474270101</v>
      </c>
      <c r="G22" s="18">
        <f t="shared" si="0"/>
        <v>0.6744094750084989</v>
      </c>
      <c r="H22" s="18">
        <f t="shared" si="0"/>
        <v>0.70556649185876141</v>
      </c>
      <c r="I22" s="18">
        <f t="shared" si="0"/>
        <v>0.73380244036178854</v>
      </c>
      <c r="J22" s="18">
        <f t="shared" si="0"/>
        <v>0.76430039673784167</v>
      </c>
      <c r="K22" s="18">
        <f t="shared" si="0"/>
        <v>0.81602323812900968</v>
      </c>
      <c r="L22" s="18">
        <f t="shared" si="0"/>
        <v>0.85594154895202368</v>
      </c>
      <c r="M22" s="18">
        <f t="shared" si="0"/>
        <v>0.89264436499250421</v>
      </c>
      <c r="N22" s="18">
        <f t="shared" si="0"/>
        <v>0.93930448893696428</v>
      </c>
      <c r="O22" s="18">
        <f t="shared" si="0"/>
        <v>1.0087613139131384</v>
      </c>
      <c r="P22" s="18">
        <f t="shared" si="0"/>
        <v>1.0747290932047542</v>
      </c>
      <c r="Q22" s="18">
        <f t="shared" si="0"/>
        <v>1.1494976646588235</v>
      </c>
      <c r="R22" s="18">
        <f t="shared" si="0"/>
        <v>1.2416574643049898</v>
      </c>
      <c r="S22" s="18">
        <f t="shared" si="0"/>
        <v>1.3505736852997958</v>
      </c>
      <c r="T22" s="18">
        <f t="shared" si="0"/>
        <v>1.4894300944002825</v>
      </c>
      <c r="U22" s="18">
        <f t="shared" si="0"/>
        <v>1.6119361793493052</v>
      </c>
      <c r="V22" s="18">
        <f t="shared" si="0"/>
        <v>1.8030457640147097</v>
      </c>
      <c r="W22" s="18">
        <f t="shared" si="0"/>
        <v>2.0904095564788663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0.39402609512386</v>
      </c>
      <c r="C24" s="13">
        <f t="shared" ref="C24:W24" si="1">C22-C23</f>
        <v>0.34784499555003207</v>
      </c>
      <c r="D24" s="13">
        <f t="shared" si="1"/>
        <v>0.32687849211614273</v>
      </c>
      <c r="E24" s="13">
        <f t="shared" si="1"/>
        <v>0.35153213839304032</v>
      </c>
      <c r="F24" s="13">
        <f t="shared" si="1"/>
        <v>0.36571467137958041</v>
      </c>
      <c r="G24" s="13">
        <f t="shared" si="1"/>
        <v>0.36073686096913388</v>
      </c>
      <c r="H24" s="13">
        <f t="shared" si="1"/>
        <v>0.35462765185876144</v>
      </c>
      <c r="I24" s="13">
        <f t="shared" si="1"/>
        <v>0.40454765889297289</v>
      </c>
      <c r="J24" s="13">
        <f t="shared" si="1"/>
        <v>0.39527520460907817</v>
      </c>
      <c r="K24" s="13">
        <f t="shared" si="1"/>
        <v>0.40242380058046584</v>
      </c>
      <c r="L24" s="13">
        <f t="shared" si="1"/>
        <v>0.39238378002663737</v>
      </c>
      <c r="M24" s="13">
        <f t="shared" si="1"/>
        <v>0.37309383947743735</v>
      </c>
      <c r="N24" s="13">
        <f t="shared" si="1"/>
        <v>0.3569978884268773</v>
      </c>
      <c r="O24" s="13">
        <f t="shared" si="1"/>
        <v>0.39625970745766181</v>
      </c>
      <c r="P24" s="13">
        <f t="shared" si="1"/>
        <v>0.43046674484409742</v>
      </c>
      <c r="Q24" s="13">
        <f t="shared" si="1"/>
        <v>0.47182764854702008</v>
      </c>
      <c r="R24" s="13">
        <f t="shared" si="1"/>
        <v>0.52884745467845784</v>
      </c>
      <c r="S24" s="13">
        <f t="shared" si="1"/>
        <v>0.60080152813835275</v>
      </c>
      <c r="T24" s="13">
        <f t="shared" si="1"/>
        <v>0.70077914946046671</v>
      </c>
      <c r="U24" s="13">
        <f t="shared" si="1"/>
        <v>0.78239042066285658</v>
      </c>
      <c r="V24" s="13">
        <f t="shared" si="1"/>
        <v>0.93048462632763107</v>
      </c>
      <c r="W24" s="13">
        <f t="shared" si="1"/>
        <v>1.1726025144570302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4363891.1524710413</v>
      </c>
      <c r="C30" s="2">
        <v>4363891.1524710413</v>
      </c>
      <c r="D30" s="2">
        <v>4363891.1524710413</v>
      </c>
      <c r="E30" s="2">
        <v>4363891.1524710413</v>
      </c>
      <c r="F30" s="2">
        <v>4363891.1524710413</v>
      </c>
      <c r="G30" s="2">
        <v>4363891.1524710413</v>
      </c>
      <c r="H30" s="2">
        <v>4363891.1524710413</v>
      </c>
      <c r="I30" s="2">
        <v>4363891.1524710413</v>
      </c>
      <c r="J30" s="2">
        <v>4363891.1524710413</v>
      </c>
      <c r="K30" s="2">
        <v>4363891.1524710413</v>
      </c>
      <c r="L30" s="2">
        <v>4363891.1524710413</v>
      </c>
      <c r="M30" s="2">
        <v>4363891.1524710413</v>
      </c>
      <c r="N30" s="2">
        <v>4363891.1524710413</v>
      </c>
      <c r="O30" s="2">
        <v>4363891.1524710413</v>
      </c>
      <c r="P30" s="2">
        <v>4363891.1524710413</v>
      </c>
      <c r="Q30" s="2">
        <v>4363891.1524710413</v>
      </c>
      <c r="R30" s="2">
        <v>4363891.1524710413</v>
      </c>
      <c r="S30" s="2">
        <v>4363891.1524710413</v>
      </c>
      <c r="T30" s="2">
        <v>4363891.1524710413</v>
      </c>
      <c r="U30" s="2">
        <v>4363891.1524710413</v>
      </c>
      <c r="V30" s="2">
        <v>4363891.1524710413</v>
      </c>
      <c r="W30" s="2">
        <v>4363891.1524710413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1719486.9903537256</v>
      </c>
      <c r="C41" s="2">
        <f t="shared" ref="C41:W41" si="7">C$24*C30</f>
        <v>1517957.6985121137</v>
      </c>
      <c r="D41" s="2">
        <f t="shared" si="7"/>
        <v>1426462.1596787102</v>
      </c>
      <c r="E41" s="2">
        <f t="shared" si="7"/>
        <v>1534047.9885426143</v>
      </c>
      <c r="F41" s="2">
        <f t="shared" si="7"/>
        <v>1595939.0187622053</v>
      </c>
      <c r="G41" s="2">
        <f t="shared" si="7"/>
        <v>1574216.3959533793</v>
      </c>
      <c r="H41" s="2">
        <f t="shared" si="7"/>
        <v>1547556.4723680296</v>
      </c>
      <c r="I41" s="2">
        <f t="shared" si="7"/>
        <v>1765401.9493959171</v>
      </c>
      <c r="J41" s="2">
        <f t="shared" si="7"/>
        <v>1724937.9681847368</v>
      </c>
      <c r="K41" s="2">
        <f t="shared" si="7"/>
        <v>1756133.6628968655</v>
      </c>
      <c r="L41" s="2">
        <f t="shared" si="7"/>
        <v>1712320.1060313862</v>
      </c>
      <c r="M41" s="2">
        <f t="shared" si="7"/>
        <v>1628140.9051370397</v>
      </c>
      <c r="N41" s="2">
        <f t="shared" si="7"/>
        <v>1557899.9267568938</v>
      </c>
      <c r="O41" s="2">
        <f t="shared" si="7"/>
        <v>1729234.2314552534</v>
      </c>
      <c r="P41" s="2">
        <f t="shared" si="7"/>
        <v>1878510.019258166</v>
      </c>
      <c r="Q41" s="2">
        <f t="shared" si="7"/>
        <v>2059004.500985557</v>
      </c>
      <c r="R41" s="2">
        <f t="shared" si="7"/>
        <v>2307832.7284781523</v>
      </c>
      <c r="S41" s="2">
        <f t="shared" si="7"/>
        <v>2621832.4730340391</v>
      </c>
      <c r="T41" s="2">
        <f t="shared" si="7"/>
        <v>3058123.930166712</v>
      </c>
      <c r="U41" s="2">
        <f t="shared" si="7"/>
        <v>3414266.634508736</v>
      </c>
      <c r="V41" s="2">
        <f t="shared" si="7"/>
        <v>4060533.6283414722</v>
      </c>
      <c r="W41" s="2">
        <f t="shared" si="7"/>
        <v>5117109.7382043302</v>
      </c>
    </row>
    <row r="42" spans="1:24" x14ac:dyDescent="0.25">
      <c r="A42" t="s">
        <v>30</v>
      </c>
      <c r="B42" s="2">
        <f t="shared" ref="B42:W42" si="8">B30*B23</f>
        <v>933590.29995972232</v>
      </c>
      <c r="C42" s="2">
        <f t="shared" si="8"/>
        <v>1022161.516775248</v>
      </c>
      <c r="D42" s="2">
        <f t="shared" si="8"/>
        <v>1212109.5317450799</v>
      </c>
      <c r="E42" s="2">
        <f t="shared" si="8"/>
        <v>1310479.2545170505</v>
      </c>
      <c r="F42" s="2">
        <f t="shared" si="8"/>
        <v>1283856.1807885112</v>
      </c>
      <c r="G42" s="2">
        <f t="shared" si="8"/>
        <v>1368833.1451788489</v>
      </c>
      <c r="H42" s="2">
        <f t="shared" si="8"/>
        <v>1531458.8989344502</v>
      </c>
      <c r="I42" s="2">
        <f t="shared" si="8"/>
        <v>1436832.0277605508</v>
      </c>
      <c r="J42" s="2">
        <f t="shared" si="8"/>
        <v>1610385.7709696372</v>
      </c>
      <c r="K42" s="2">
        <f t="shared" si="8"/>
        <v>1804902.9261850894</v>
      </c>
      <c r="L42" s="2">
        <f t="shared" si="8"/>
        <v>2022915.6464727088</v>
      </c>
      <c r="M42" s="2">
        <f t="shared" si="8"/>
        <v>2267261.9415568803</v>
      </c>
      <c r="N42" s="2">
        <f t="shared" si="8"/>
        <v>2541122.6219914579</v>
      </c>
      <c r="O42" s="2">
        <f t="shared" si="8"/>
        <v>2672890.341285354</v>
      </c>
      <c r="P42" s="2">
        <f t="shared" si="8"/>
        <v>2811490.7618812858</v>
      </c>
      <c r="Q42" s="2">
        <f t="shared" si="8"/>
        <v>2957278.1876052069</v>
      </c>
      <c r="R42" s="2">
        <f t="shared" si="8"/>
        <v>3110625.2944020205</v>
      </c>
      <c r="S42" s="2">
        <f t="shared" si="8"/>
        <v>3271924.0830059485</v>
      </c>
      <c r="T42" s="2">
        <f t="shared" si="8"/>
        <v>3441586.8810107885</v>
      </c>
      <c r="U42" s="2">
        <f t="shared" si="8"/>
        <v>3620047.3969016708</v>
      </c>
      <c r="V42" s="2">
        <f t="shared" si="8"/>
        <v>3807761.8287427085</v>
      </c>
      <c r="W42" s="2">
        <f t="shared" si="8"/>
        <v>4005210.030354707</v>
      </c>
    </row>
    <row r="43" spans="1:24" x14ac:dyDescent="0.25">
      <c r="A43" t="s">
        <v>34</v>
      </c>
      <c r="B43" s="10">
        <f>SUM(B41:B42)</f>
        <v>2653077.2903134478</v>
      </c>
      <c r="C43" s="10">
        <f t="shared" ref="C43:W43" si="9">SUM(C41:C42)</f>
        <v>2540119.2152873618</v>
      </c>
      <c r="D43" s="10">
        <f t="shared" si="9"/>
        <v>2638571.6914237901</v>
      </c>
      <c r="E43" s="10">
        <f t="shared" si="9"/>
        <v>2844527.243059665</v>
      </c>
      <c r="F43" s="10">
        <f t="shared" si="9"/>
        <v>2879795.1995507162</v>
      </c>
      <c r="G43" s="10">
        <f t="shared" si="9"/>
        <v>2943049.5411322284</v>
      </c>
      <c r="H43" s="10">
        <f t="shared" si="9"/>
        <v>3079015.3713024799</v>
      </c>
      <c r="I43" s="10">
        <f t="shared" si="9"/>
        <v>3202233.9771564677</v>
      </c>
      <c r="J43" s="10">
        <f t="shared" si="9"/>
        <v>3335323.7391543742</v>
      </c>
      <c r="K43" s="10">
        <f t="shared" si="9"/>
        <v>3561036.5890819551</v>
      </c>
      <c r="L43" s="10">
        <f t="shared" si="9"/>
        <v>3735235.752504095</v>
      </c>
      <c r="M43" s="10">
        <f t="shared" si="9"/>
        <v>3895402.84669392</v>
      </c>
      <c r="N43" s="10">
        <f t="shared" si="9"/>
        <v>4099022.5487483516</v>
      </c>
      <c r="O43" s="10">
        <f t="shared" si="9"/>
        <v>4402124.572740607</v>
      </c>
      <c r="P43" s="10">
        <f t="shared" si="9"/>
        <v>4690000.781139452</v>
      </c>
      <c r="Q43" s="10">
        <f t="shared" si="9"/>
        <v>5016282.6885907641</v>
      </c>
      <c r="R43" s="10">
        <f t="shared" si="9"/>
        <v>5418458.0228801724</v>
      </c>
      <c r="S43" s="10">
        <f t="shared" si="9"/>
        <v>5893756.5560399871</v>
      </c>
      <c r="T43" s="10">
        <f t="shared" si="9"/>
        <v>6499710.8111775005</v>
      </c>
      <c r="U43" s="10">
        <f t="shared" si="9"/>
        <v>7034314.0314104073</v>
      </c>
      <c r="V43" s="10">
        <f t="shared" si="9"/>
        <v>7868295.4570841808</v>
      </c>
      <c r="W43" s="10">
        <f t="shared" si="9"/>
        <v>9122319.7685590368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2653077.2903134478</v>
      </c>
      <c r="C45" s="10">
        <f t="shared" ref="C45:W45" si="10">SUM(C43:C44)</f>
        <v>2540119.2152873618</v>
      </c>
      <c r="D45" s="10">
        <f t="shared" si="10"/>
        <v>2638571.6914237901</v>
      </c>
      <c r="E45" s="10">
        <f t="shared" si="10"/>
        <v>2844527.243059665</v>
      </c>
      <c r="F45" s="10">
        <f t="shared" si="10"/>
        <v>2879795.1995507162</v>
      </c>
      <c r="G45" s="10">
        <f t="shared" si="10"/>
        <v>2943049.5411322284</v>
      </c>
      <c r="H45" s="10">
        <f t="shared" si="10"/>
        <v>3079015.3713024799</v>
      </c>
      <c r="I45" s="10">
        <f t="shared" si="10"/>
        <v>3202233.9771564677</v>
      </c>
      <c r="J45" s="10">
        <f t="shared" si="10"/>
        <v>3335323.7391543742</v>
      </c>
      <c r="K45" s="10">
        <f t="shared" si="10"/>
        <v>3561036.5890819551</v>
      </c>
      <c r="L45" s="10">
        <f t="shared" si="10"/>
        <v>3735235.752504095</v>
      </c>
      <c r="M45" s="10">
        <f t="shared" si="10"/>
        <v>3895402.84669392</v>
      </c>
      <c r="N45" s="10">
        <f t="shared" si="10"/>
        <v>4099022.5487483516</v>
      </c>
      <c r="O45" s="10">
        <f t="shared" si="10"/>
        <v>4402124.572740607</v>
      </c>
      <c r="P45" s="10">
        <f t="shared" si="10"/>
        <v>4690000.781139452</v>
      </c>
      <c r="Q45" s="10">
        <f t="shared" si="10"/>
        <v>5016282.6885907641</v>
      </c>
      <c r="R45" s="10">
        <f t="shared" si="10"/>
        <v>5418458.0228801724</v>
      </c>
      <c r="S45" s="10">
        <f t="shared" si="10"/>
        <v>5893756.5560399871</v>
      </c>
      <c r="T45" s="10">
        <f t="shared" si="10"/>
        <v>6499710.8111775005</v>
      </c>
      <c r="U45" s="10">
        <f t="shared" si="10"/>
        <v>7034314.0314104073</v>
      </c>
      <c r="V45" s="10">
        <f t="shared" si="10"/>
        <v>7868295.4570841808</v>
      </c>
      <c r="W45" s="10">
        <f t="shared" si="10"/>
        <v>9122319.7685590368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1">B43-B36</f>
        <v>2653077.2903134478</v>
      </c>
      <c r="C49" s="14">
        <f t="shared" si="11"/>
        <v>2540119.2152873618</v>
      </c>
      <c r="D49" s="14">
        <f t="shared" si="11"/>
        <v>2638571.6914237901</v>
      </c>
      <c r="E49" s="14">
        <f t="shared" si="11"/>
        <v>2844527.243059665</v>
      </c>
      <c r="F49" s="14">
        <f t="shared" si="11"/>
        <v>2879795.1995507162</v>
      </c>
      <c r="G49" s="14">
        <f t="shared" si="11"/>
        <v>2943049.5411322284</v>
      </c>
      <c r="H49" s="14">
        <f t="shared" si="11"/>
        <v>3079015.3713024799</v>
      </c>
      <c r="I49" s="14">
        <f t="shared" si="11"/>
        <v>3202233.9771564677</v>
      </c>
      <c r="J49" s="14">
        <f t="shared" si="11"/>
        <v>3335323.7391543742</v>
      </c>
      <c r="K49" s="14">
        <f t="shared" si="11"/>
        <v>3561036.5890819551</v>
      </c>
      <c r="L49" s="14">
        <f t="shared" si="11"/>
        <v>3735235.752504095</v>
      </c>
      <c r="M49" s="14">
        <f t="shared" si="11"/>
        <v>3895402.84669392</v>
      </c>
      <c r="N49" s="14">
        <f t="shared" si="11"/>
        <v>4099022.5487483516</v>
      </c>
      <c r="O49" s="14">
        <f t="shared" si="11"/>
        <v>4402124.572740607</v>
      </c>
      <c r="P49" s="14">
        <f t="shared" si="11"/>
        <v>4690000.781139452</v>
      </c>
      <c r="Q49" s="14">
        <f t="shared" si="11"/>
        <v>5016282.6885907641</v>
      </c>
      <c r="R49" s="14">
        <f t="shared" si="11"/>
        <v>5418458.0228801724</v>
      </c>
      <c r="S49" s="14">
        <f t="shared" si="11"/>
        <v>5893756.5560399871</v>
      </c>
      <c r="T49" s="14">
        <f t="shared" si="11"/>
        <v>6499710.8111775005</v>
      </c>
      <c r="U49" s="14">
        <f t="shared" si="11"/>
        <v>7034314.0314104073</v>
      </c>
      <c r="V49" s="14">
        <f t="shared" si="11"/>
        <v>7868295.4570841808</v>
      </c>
      <c r="W49" s="14">
        <f t="shared" si="11"/>
        <v>9122319.7685590368</v>
      </c>
      <c r="X49" s="14">
        <f>SUM(B49:W49)</f>
        <v>97351673.695030972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9" workbookViewId="0">
      <selection activeCell="W41" sqref="W41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0.51796802912583695</v>
      </c>
      <c r="C11">
        <f>'Scen 1 Total Costs'!C11</f>
        <v>0.51796802912583695</v>
      </c>
      <c r="D11">
        <f>'Scen 1 Total Costs'!D11</f>
        <v>0.51796802912583695</v>
      </c>
      <c r="E11">
        <f>'Scen 1 Total Costs'!E11</f>
        <v>0.51796802912583695</v>
      </c>
      <c r="F11">
        <f>'Scen 1 Total Costs'!F11</f>
        <v>0.51796802912583695</v>
      </c>
      <c r="G11">
        <f>'Scen 1 Total Costs'!G11</f>
        <v>0.51796802912583695</v>
      </c>
      <c r="H11">
        <f>'Scen 1 Total Costs'!H11</f>
        <v>0.51796802912583695</v>
      </c>
      <c r="I11">
        <f>'Scen 1 Total Costs'!I11</f>
        <v>0.51796802912583695</v>
      </c>
      <c r="J11">
        <f>'Scen 1 Total Costs'!J11</f>
        <v>0.51796802912583695</v>
      </c>
      <c r="K11">
        <f>'Scen 1 Total Costs'!K11</f>
        <v>0.51796802912583695</v>
      </c>
      <c r="L11">
        <f>'Scen 1 Total Costs'!L11</f>
        <v>0.51796802912583695</v>
      </c>
      <c r="M11">
        <f>'Scen 1 Total Costs'!M11</f>
        <v>0.51796802912583695</v>
      </c>
      <c r="N11">
        <f>'Scen 1 Total Costs'!N11</f>
        <v>0.51796802912583695</v>
      </c>
      <c r="O11">
        <f>'Scen 1 Total Costs'!O11</f>
        <v>0.51796802912583695</v>
      </c>
      <c r="P11">
        <f>'Scen 1 Total Costs'!P11</f>
        <v>0.51796802912583695</v>
      </c>
      <c r="Q11">
        <f>'Scen 1 Total Costs'!Q11</f>
        <v>0.51796802912583695</v>
      </c>
      <c r="R11">
        <f>'Scen 1 Total Costs'!R11</f>
        <v>0.51796802912583695</v>
      </c>
      <c r="S11">
        <f>'Scen 1 Total Costs'!S11</f>
        <v>0.51796802912583695</v>
      </c>
      <c r="T11">
        <f>'Scen 1 Total Costs'!T11</f>
        <v>0.51796802912583695</v>
      </c>
      <c r="U11">
        <f>'Scen 1 Total Costs'!U11</f>
        <v>0.51796802912583695</v>
      </c>
      <c r="V11">
        <f>'Scen 1 Total Costs'!V11</f>
        <v>0.51796802912583695</v>
      </c>
      <c r="W11">
        <f>'Scen 1 Total Costs'!W11</f>
        <v>0.51796802912583695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0.60784624363162376</v>
      </c>
      <c r="C22" s="18">
        <f t="shared" si="0"/>
        <v>0.57729211092654642</v>
      </c>
      <c r="D22" s="18">
        <f t="shared" si="0"/>
        <v>0.5951351194071598</v>
      </c>
      <c r="E22" s="18">
        <f t="shared" si="0"/>
        <v>0.63705772694771068</v>
      </c>
      <c r="F22" s="18">
        <f t="shared" si="0"/>
        <v>0.63752511324924199</v>
      </c>
      <c r="G22" s="18">
        <f t="shared" si="0"/>
        <v>0.65543046306564567</v>
      </c>
      <c r="H22" s="18">
        <f t="shared" si="0"/>
        <v>0.68281409558808992</v>
      </c>
      <c r="I22" s="18">
        <f t="shared" si="0"/>
        <v>0.70975229390329686</v>
      </c>
      <c r="J22" s="18">
        <f t="shared" si="0"/>
        <v>0.7386647951585491</v>
      </c>
      <c r="K22" s="18">
        <f t="shared" si="0"/>
        <v>0.78777503917947311</v>
      </c>
      <c r="L22" s="18">
        <f t="shared" si="0"/>
        <v>0.82603602172180313</v>
      </c>
      <c r="M22" s="18">
        <f t="shared" si="0"/>
        <v>0.86102937695439219</v>
      </c>
      <c r="N22" s="18">
        <f t="shared" si="0"/>
        <v>0.90486831615623231</v>
      </c>
      <c r="O22" s="18">
        <f t="shared" si="0"/>
        <v>0.97041070441786625</v>
      </c>
      <c r="P22" s="18">
        <f t="shared" si="0"/>
        <v>1.0322805144993739</v>
      </c>
      <c r="Q22" s="18">
        <f t="shared" si="0"/>
        <v>1.1025176813796707</v>
      </c>
      <c r="R22" s="18">
        <f t="shared" si="0"/>
        <v>1.1896464016002517</v>
      </c>
      <c r="S22" s="18">
        <f t="shared" si="0"/>
        <v>1.2916566015551636</v>
      </c>
      <c r="T22" s="18">
        <f t="shared" si="0"/>
        <v>1.4223153585066728</v>
      </c>
      <c r="U22" s="18">
        <f t="shared" si="0"/>
        <v>1.5388467737952796</v>
      </c>
      <c r="V22" s="18">
        <f t="shared" si="0"/>
        <v>1.7189693531422066</v>
      </c>
      <c r="W22" s="18">
        <f t="shared" si="0"/>
        <v>1.9890774372450941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0.39391095804800436</v>
      </c>
      <c r="C24" s="13">
        <f t="shared" ref="C24:W24" si="1">C22-C23</f>
        <v>0.3430604399105423</v>
      </c>
      <c r="D24" s="13">
        <f t="shared" si="1"/>
        <v>0.31737623647564439</v>
      </c>
      <c r="E24" s="13">
        <f t="shared" si="1"/>
        <v>0.33675709874001691</v>
      </c>
      <c r="F24" s="13">
        <f t="shared" si="1"/>
        <v>0.3433252498861214</v>
      </c>
      <c r="G24" s="13">
        <f t="shared" si="1"/>
        <v>0.34175784902628065</v>
      </c>
      <c r="H24" s="13">
        <f t="shared" si="1"/>
        <v>0.33187525558808995</v>
      </c>
      <c r="I24" s="13">
        <f t="shared" si="1"/>
        <v>0.38049751243448121</v>
      </c>
      <c r="J24" s="13">
        <f t="shared" si="1"/>
        <v>0.3696396030297856</v>
      </c>
      <c r="K24" s="13">
        <f t="shared" si="1"/>
        <v>0.37417560163092928</v>
      </c>
      <c r="L24" s="13">
        <f t="shared" si="1"/>
        <v>0.36247825279641682</v>
      </c>
      <c r="M24" s="13">
        <f t="shared" si="1"/>
        <v>0.34147885143932533</v>
      </c>
      <c r="N24" s="13">
        <f t="shared" si="1"/>
        <v>0.32256171564614533</v>
      </c>
      <c r="O24" s="13">
        <f t="shared" si="1"/>
        <v>0.35790909796238968</v>
      </c>
      <c r="P24" s="13">
        <f t="shared" si="1"/>
        <v>0.38801816613871709</v>
      </c>
      <c r="Q24" s="13">
        <f t="shared" si="1"/>
        <v>0.42484766526786721</v>
      </c>
      <c r="R24" s="13">
        <f t="shared" si="1"/>
        <v>0.47683639197371974</v>
      </c>
      <c r="S24" s="13">
        <f t="shared" si="1"/>
        <v>0.54188444439372052</v>
      </c>
      <c r="T24" s="13">
        <f t="shared" si="1"/>
        <v>0.63366441356685699</v>
      </c>
      <c r="U24" s="13">
        <f t="shared" si="1"/>
        <v>0.70930101510883092</v>
      </c>
      <c r="V24" s="13">
        <f t="shared" si="1"/>
        <v>0.8464082154551279</v>
      </c>
      <c r="W24" s="13">
        <f t="shared" si="1"/>
        <v>1.0712703952232583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4363891.1524710413</v>
      </c>
      <c r="C30" s="2">
        <v>4363891.1524710413</v>
      </c>
      <c r="D30" s="2">
        <v>4363891.1524710413</v>
      </c>
      <c r="E30" s="2">
        <v>4363891.1524710413</v>
      </c>
      <c r="F30" s="2">
        <v>4363891.1524710413</v>
      </c>
      <c r="G30" s="2">
        <v>4363891.1524710413</v>
      </c>
      <c r="H30" s="2">
        <v>4363891.1524710413</v>
      </c>
      <c r="I30" s="2">
        <v>4363891.1524710413</v>
      </c>
      <c r="J30" s="2">
        <v>4363891.1524710413</v>
      </c>
      <c r="K30" s="2">
        <v>4363891.1524710413</v>
      </c>
      <c r="L30" s="2">
        <v>4363891.1524710413</v>
      </c>
      <c r="M30" s="2">
        <v>4363891.1524710413</v>
      </c>
      <c r="N30" s="2">
        <v>4363891.1524710413</v>
      </c>
      <c r="O30" s="2">
        <v>4363891.1524710413</v>
      </c>
      <c r="P30" s="2">
        <v>4363891.1524710413</v>
      </c>
      <c r="Q30" s="2">
        <v>4363891.1524710413</v>
      </c>
      <c r="R30" s="2">
        <v>4363891.1524710413</v>
      </c>
      <c r="S30" s="2">
        <v>4363891.1524710413</v>
      </c>
      <c r="T30" s="2">
        <v>4363891.1524710413</v>
      </c>
      <c r="U30" s="2">
        <v>4363891.1524710413</v>
      </c>
      <c r="V30" s="2">
        <v>4363891.1524710413</v>
      </c>
      <c r="W30" s="2">
        <v>4363891.1524710413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1718984.5446870776</v>
      </c>
      <c r="C41" s="2">
        <f t="shared" ref="C41:W41" si="7">C$24*C30</f>
        <v>1497078.4184884389</v>
      </c>
      <c r="D41" s="2">
        <f t="shared" si="7"/>
        <v>1384995.3503606215</v>
      </c>
      <c r="E41" s="2">
        <f t="shared" si="7"/>
        <v>1469571.3237233767</v>
      </c>
      <c r="F41" s="2">
        <f t="shared" si="7"/>
        <v>1498234.0203979546</v>
      </c>
      <c r="G41" s="2">
        <f t="shared" si="7"/>
        <v>1491394.0536533201</v>
      </c>
      <c r="H41" s="2">
        <f t="shared" si="7"/>
        <v>1448267.4915849313</v>
      </c>
      <c r="I41" s="2">
        <f t="shared" si="7"/>
        <v>1660449.7280500727</v>
      </c>
      <c r="J41" s="2">
        <f t="shared" si="7"/>
        <v>1613066.9932645892</v>
      </c>
      <c r="K41" s="2">
        <f t="shared" si="7"/>
        <v>1632861.5974277412</v>
      </c>
      <c r="L41" s="2">
        <f t="shared" si="7"/>
        <v>1581815.6403414449</v>
      </c>
      <c r="M41" s="2">
        <f t="shared" si="7"/>
        <v>1490176.5385520449</v>
      </c>
      <c r="N41" s="2">
        <f t="shared" si="7"/>
        <v>1407624.2170340936</v>
      </c>
      <c r="O41" s="2">
        <f t="shared" si="7"/>
        <v>1561876.3459869635</v>
      </c>
      <c r="P41" s="2">
        <f t="shared" si="7"/>
        <v>1693269.0422107861</v>
      </c>
      <c r="Q41" s="2">
        <f t="shared" si="7"/>
        <v>1853988.9676104242</v>
      </c>
      <c r="R41" s="2">
        <f t="shared" si="7"/>
        <v>2080862.1121103291</v>
      </c>
      <c r="S41" s="2">
        <f t="shared" si="7"/>
        <v>2364724.7325514429</v>
      </c>
      <c r="T41" s="2">
        <f t="shared" si="7"/>
        <v>2765242.5280001583</v>
      </c>
      <c r="U41" s="2">
        <f t="shared" si="7"/>
        <v>3095312.4242721559</v>
      </c>
      <c r="V41" s="2">
        <f t="shared" si="7"/>
        <v>3693633.3228034354</v>
      </c>
      <c r="W41" s="2">
        <f t="shared" si="7"/>
        <v>4674907.399618932</v>
      </c>
    </row>
    <row r="42" spans="1:24" x14ac:dyDescent="0.25">
      <c r="A42" t="s">
        <v>30</v>
      </c>
      <c r="B42" s="2">
        <f t="shared" ref="B42:W42" si="8">B30*B23</f>
        <v>933590.29995972232</v>
      </c>
      <c r="C42" s="2">
        <f t="shared" si="8"/>
        <v>1022161.516775248</v>
      </c>
      <c r="D42" s="2">
        <f t="shared" si="8"/>
        <v>1212109.5317450799</v>
      </c>
      <c r="E42" s="2">
        <f t="shared" si="8"/>
        <v>1310479.2545170505</v>
      </c>
      <c r="F42" s="2">
        <f t="shared" si="8"/>
        <v>1283856.1807885112</v>
      </c>
      <c r="G42" s="2">
        <f t="shared" si="8"/>
        <v>1368833.1451788489</v>
      </c>
      <c r="H42" s="2">
        <f t="shared" si="8"/>
        <v>1531458.8989344502</v>
      </c>
      <c r="I42" s="2">
        <f t="shared" si="8"/>
        <v>1436832.0277605508</v>
      </c>
      <c r="J42" s="2">
        <f t="shared" si="8"/>
        <v>1610385.7709696372</v>
      </c>
      <c r="K42" s="2">
        <f t="shared" si="8"/>
        <v>1804902.9261850894</v>
      </c>
      <c r="L42" s="2">
        <f t="shared" si="8"/>
        <v>2022915.6464727088</v>
      </c>
      <c r="M42" s="2">
        <f t="shared" si="8"/>
        <v>2267261.9415568803</v>
      </c>
      <c r="N42" s="2">
        <f t="shared" si="8"/>
        <v>2541122.6219914579</v>
      </c>
      <c r="O42" s="2">
        <f t="shared" si="8"/>
        <v>2672890.341285354</v>
      </c>
      <c r="P42" s="2">
        <f t="shared" si="8"/>
        <v>2811490.7618812858</v>
      </c>
      <c r="Q42" s="2">
        <f t="shared" si="8"/>
        <v>2957278.1876052069</v>
      </c>
      <c r="R42" s="2">
        <f t="shared" si="8"/>
        <v>3110625.2944020205</v>
      </c>
      <c r="S42" s="2">
        <f t="shared" si="8"/>
        <v>3271924.0830059485</v>
      </c>
      <c r="T42" s="2">
        <f t="shared" si="8"/>
        <v>3441586.8810107885</v>
      </c>
      <c r="U42" s="2">
        <f t="shared" si="8"/>
        <v>3620047.3969016708</v>
      </c>
      <c r="V42" s="2">
        <f t="shared" si="8"/>
        <v>3807761.8287427085</v>
      </c>
      <c r="W42" s="2">
        <f t="shared" si="8"/>
        <v>4005210.030354707</v>
      </c>
    </row>
    <row r="43" spans="1:24" x14ac:dyDescent="0.25">
      <c r="A43" t="s">
        <v>34</v>
      </c>
      <c r="B43" s="10">
        <f>SUM(B41:B42)</f>
        <v>2652574.8446467998</v>
      </c>
      <c r="C43" s="10">
        <f t="shared" ref="C43:W43" si="9">SUM(C41:C42)</f>
        <v>2519239.9352636868</v>
      </c>
      <c r="D43" s="10">
        <f t="shared" si="9"/>
        <v>2597104.8821057016</v>
      </c>
      <c r="E43" s="10">
        <f t="shared" si="9"/>
        <v>2780050.5782404272</v>
      </c>
      <c r="F43" s="10">
        <f t="shared" si="9"/>
        <v>2782090.201186466</v>
      </c>
      <c r="G43" s="10">
        <f t="shared" si="9"/>
        <v>2860227.1988321692</v>
      </c>
      <c r="H43" s="10">
        <f t="shared" si="9"/>
        <v>2979726.3905193815</v>
      </c>
      <c r="I43" s="10">
        <f t="shared" si="9"/>
        <v>3097281.7558106235</v>
      </c>
      <c r="J43" s="10">
        <f t="shared" si="9"/>
        <v>3223452.7642342262</v>
      </c>
      <c r="K43" s="10">
        <f t="shared" si="9"/>
        <v>3437764.5236128308</v>
      </c>
      <c r="L43" s="10">
        <f t="shared" si="9"/>
        <v>3604731.2868141537</v>
      </c>
      <c r="M43" s="10">
        <f t="shared" si="9"/>
        <v>3757438.4801089251</v>
      </c>
      <c r="N43" s="10">
        <f t="shared" si="9"/>
        <v>3948746.8390255515</v>
      </c>
      <c r="O43" s="10">
        <f t="shared" si="9"/>
        <v>4234766.6872723177</v>
      </c>
      <c r="P43" s="10">
        <f t="shared" si="9"/>
        <v>4504759.804092072</v>
      </c>
      <c r="Q43" s="10">
        <f t="shared" si="9"/>
        <v>4811267.1552156312</v>
      </c>
      <c r="R43" s="10">
        <f t="shared" si="9"/>
        <v>5191487.4065123498</v>
      </c>
      <c r="S43" s="10">
        <f t="shared" si="9"/>
        <v>5636648.8155573914</v>
      </c>
      <c r="T43" s="10">
        <f t="shared" si="9"/>
        <v>6206829.4090109468</v>
      </c>
      <c r="U43" s="10">
        <f t="shared" si="9"/>
        <v>6715359.8211738262</v>
      </c>
      <c r="V43" s="10">
        <f t="shared" si="9"/>
        <v>7501395.1515461439</v>
      </c>
      <c r="W43" s="10">
        <f t="shared" si="9"/>
        <v>8680117.4299736395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2652574.8446467998</v>
      </c>
      <c r="C45" s="10">
        <f t="shared" ref="C45:W45" si="10">SUM(C43:C44)</f>
        <v>2519239.9352636868</v>
      </c>
      <c r="D45" s="10">
        <f t="shared" si="10"/>
        <v>2597104.8821057016</v>
      </c>
      <c r="E45" s="10">
        <f t="shared" si="10"/>
        <v>2780050.5782404272</v>
      </c>
      <c r="F45" s="10">
        <f t="shared" si="10"/>
        <v>2782090.201186466</v>
      </c>
      <c r="G45" s="10">
        <f t="shared" si="10"/>
        <v>2860227.1988321692</v>
      </c>
      <c r="H45" s="10">
        <f t="shared" si="10"/>
        <v>2979726.3905193815</v>
      </c>
      <c r="I45" s="10">
        <f t="shared" si="10"/>
        <v>3097281.7558106235</v>
      </c>
      <c r="J45" s="10">
        <f t="shared" si="10"/>
        <v>3223452.7642342262</v>
      </c>
      <c r="K45" s="10">
        <f t="shared" si="10"/>
        <v>3437764.5236128308</v>
      </c>
      <c r="L45" s="10">
        <f t="shared" si="10"/>
        <v>3604731.2868141537</v>
      </c>
      <c r="M45" s="10">
        <f t="shared" si="10"/>
        <v>3757438.4801089251</v>
      </c>
      <c r="N45" s="10">
        <f t="shared" si="10"/>
        <v>3948746.8390255515</v>
      </c>
      <c r="O45" s="10">
        <f t="shared" si="10"/>
        <v>4234766.6872723177</v>
      </c>
      <c r="P45" s="10">
        <f t="shared" si="10"/>
        <v>4504759.804092072</v>
      </c>
      <c r="Q45" s="10">
        <f t="shared" si="10"/>
        <v>4811267.1552156312</v>
      </c>
      <c r="R45" s="10">
        <f t="shared" si="10"/>
        <v>5191487.4065123498</v>
      </c>
      <c r="S45" s="10">
        <f t="shared" si="10"/>
        <v>5636648.8155573914</v>
      </c>
      <c r="T45" s="10">
        <f t="shared" si="10"/>
        <v>6206829.4090109468</v>
      </c>
      <c r="U45" s="10">
        <f t="shared" si="10"/>
        <v>6715359.8211738262</v>
      </c>
      <c r="V45" s="10">
        <f t="shared" si="10"/>
        <v>7501395.1515461439</v>
      </c>
      <c r="W45" s="10">
        <f t="shared" si="10"/>
        <v>8680117.4299736395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1">B43-B36</f>
        <v>2652574.8446467998</v>
      </c>
      <c r="C49" s="14">
        <f t="shared" si="11"/>
        <v>2519239.9352636868</v>
      </c>
      <c r="D49" s="14">
        <f t="shared" si="11"/>
        <v>2597104.8821057016</v>
      </c>
      <c r="E49" s="14">
        <f t="shared" si="11"/>
        <v>2780050.5782404272</v>
      </c>
      <c r="F49" s="14">
        <f t="shared" si="11"/>
        <v>2782090.201186466</v>
      </c>
      <c r="G49" s="14">
        <f t="shared" si="11"/>
        <v>2860227.1988321692</v>
      </c>
      <c r="H49" s="14">
        <f t="shared" si="11"/>
        <v>2979726.3905193815</v>
      </c>
      <c r="I49" s="14">
        <f t="shared" si="11"/>
        <v>3097281.7558106235</v>
      </c>
      <c r="J49" s="14">
        <f t="shared" si="11"/>
        <v>3223452.7642342262</v>
      </c>
      <c r="K49" s="14">
        <f t="shared" si="11"/>
        <v>3437764.5236128308</v>
      </c>
      <c r="L49" s="14">
        <f t="shared" si="11"/>
        <v>3604731.2868141537</v>
      </c>
      <c r="M49" s="14">
        <f t="shared" si="11"/>
        <v>3757438.4801089251</v>
      </c>
      <c r="N49" s="14">
        <f t="shared" si="11"/>
        <v>3948746.8390255515</v>
      </c>
      <c r="O49" s="14">
        <f t="shared" si="11"/>
        <v>4234766.6872723177</v>
      </c>
      <c r="P49" s="14">
        <f t="shared" si="11"/>
        <v>4504759.804092072</v>
      </c>
      <c r="Q49" s="14">
        <f t="shared" si="11"/>
        <v>4811267.1552156312</v>
      </c>
      <c r="R49" s="14">
        <f t="shared" si="11"/>
        <v>5191487.4065123498</v>
      </c>
      <c r="S49" s="14">
        <f t="shared" si="11"/>
        <v>5636648.8155573914</v>
      </c>
      <c r="T49" s="14">
        <f t="shared" si="11"/>
        <v>6206829.4090109468</v>
      </c>
      <c r="U49" s="14">
        <f t="shared" si="11"/>
        <v>6715359.8211738262</v>
      </c>
      <c r="V49" s="14">
        <f t="shared" si="11"/>
        <v>7501395.1515461439</v>
      </c>
      <c r="W49" s="14">
        <f t="shared" si="11"/>
        <v>8680117.4299736395</v>
      </c>
      <c r="X49" s="14">
        <f>SUM(B49:W49)</f>
        <v>93723061.360755265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workbookViewId="0"/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4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10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7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8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11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9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12</v>
      </c>
    </row>
    <row r="17" spans="1:24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 x14ac:dyDescent="0.25">
      <c r="A18" t="s">
        <v>5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 x14ac:dyDescent="0.25">
      <c r="A21" t="s">
        <v>10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 x14ac:dyDescent="0.25">
      <c r="A22" t="s">
        <v>3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27D16E9-3B36-49F2-BE75-9CDC6B4EC568}"/>
</file>

<file path=customXml/itemProps2.xml><?xml version="1.0" encoding="utf-8"?>
<ds:datastoreItem xmlns:ds="http://schemas.openxmlformats.org/officeDocument/2006/customXml" ds:itemID="{FD05BA08-1F9F-4268-A64E-8E24D131DCD4}"/>
</file>

<file path=customXml/itemProps3.xml><?xml version="1.0" encoding="utf-8"?>
<ds:datastoreItem xmlns:ds="http://schemas.openxmlformats.org/officeDocument/2006/customXml" ds:itemID="{117B501F-3091-4AFF-B22F-647942DE2FAB}"/>
</file>

<file path=customXml/itemProps4.xml><?xml version="1.0" encoding="utf-8"?>
<ds:datastoreItem xmlns:ds="http://schemas.openxmlformats.org/officeDocument/2006/customXml" ds:itemID="{62D286DF-918E-480F-99FE-8FD643579A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Elec GasData</vt:lpstr>
      <vt:lpstr>Scen 1 Total Costs</vt:lpstr>
      <vt:lpstr>Scen 2 Total Costs</vt:lpstr>
      <vt:lpstr>Scen 3 Total Costs</vt:lpstr>
      <vt:lpstr>Scen 4 Total Costs</vt:lpstr>
      <vt:lpstr>%  Rate increase</vt:lpstr>
      <vt:lpstr>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2023-12-15T00:03:54Z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