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D35537E6-2FA7-4D2A-A7D4-72481192DB2D}" xr6:coauthVersionLast="47" xr6:coauthVersionMax="47" xr10:uidLastSave="{00000000-0000-0000-0000-000000000000}"/>
  <bookViews>
    <workbookView xWindow="-110" yWindow="-110" windowWidth="38620" windowHeight="21100" xr2:uid="{BFF905BA-FAB3-48A0-87BE-B12666C621D6}"/>
  </bookViews>
  <sheets>
    <sheet name="Table of Contents" sheetId="10" r:id="rId1"/>
    <sheet name="Summary" sheetId="6" r:id="rId2"/>
    <sheet name="Delta" sheetId="9" r:id="rId3"/>
    <sheet name="Change" sheetId="8" r:id="rId4"/>
    <sheet name="Base" sheetId="7" r:id="rId5"/>
  </sheets>
  <definedNames>
    <definedName name="BaseStudyName">Base!$F$1</definedName>
    <definedName name="ChangeStudyName">Change!$F$1</definedName>
    <definedName name="Discount_Rate">Base!$C$2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E46" i="6" l="1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D46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D34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D20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D8" i="6"/>
  <c r="X145" i="6"/>
  <c r="X144" i="6"/>
  <c r="X143" i="6"/>
  <c r="X142" i="6"/>
  <c r="X141" i="6"/>
  <c r="X140" i="6"/>
  <c r="X139" i="6"/>
  <c r="X138" i="6"/>
  <c r="X137" i="6"/>
  <c r="X136" i="6"/>
  <c r="X48" i="6"/>
  <c r="X47" i="6"/>
  <c r="X45" i="6"/>
  <c r="X44" i="6"/>
  <c r="X43" i="6"/>
  <c r="X40" i="6"/>
  <c r="X39" i="6"/>
  <c r="X38" i="6"/>
  <c r="X37" i="6"/>
  <c r="X36" i="6"/>
  <c r="X35" i="6"/>
  <c r="X33" i="6"/>
  <c r="X32" i="6"/>
  <c r="X31" i="6"/>
  <c r="X30" i="6"/>
  <c r="X22" i="6"/>
  <c r="X21" i="6"/>
  <c r="X19" i="6"/>
  <c r="X18" i="6"/>
  <c r="X17" i="6"/>
  <c r="X14" i="6"/>
  <c r="X13" i="6"/>
  <c r="X12" i="6"/>
  <c r="X11" i="6"/>
  <c r="X10" i="6"/>
  <c r="X9" i="6"/>
  <c r="X7" i="6"/>
  <c r="X6" i="6"/>
  <c r="X5" i="6"/>
  <c r="X4" i="6"/>
  <c r="X98" i="6" s="1"/>
  <c r="X15" i="6" l="1"/>
  <c r="X63" i="6"/>
  <c r="X59" i="6"/>
  <c r="X64" i="6"/>
  <c r="X73" i="6"/>
  <c r="X65" i="6"/>
  <c r="X88" i="6" s="1"/>
  <c r="X66" i="6"/>
  <c r="X70" i="6"/>
  <c r="X58" i="6"/>
  <c r="X72" i="6"/>
  <c r="X62" i="6"/>
  <c r="X41" i="6"/>
  <c r="X49" i="6"/>
  <c r="X23" i="6"/>
  <c r="X71" i="6"/>
  <c r="X60" i="6"/>
  <c r="X74" i="6"/>
  <c r="X85" i="6" s="1"/>
  <c r="X61" i="6"/>
  <c r="X56" i="6"/>
  <c r="X69" i="6"/>
  <c r="X57" i="6"/>
  <c r="X83" i="6"/>
  <c r="X89" i="6" l="1"/>
  <c r="X25" i="6"/>
  <c r="X84" i="6"/>
  <c r="X51" i="6"/>
  <c r="X67" i="6"/>
  <c r="X87" i="6"/>
  <c r="X75" i="6"/>
  <c r="X94" i="6" s="1"/>
  <c r="X86" i="6"/>
  <c r="X90" i="6" l="1"/>
  <c r="X77" i="6"/>
  <c r="X95" i="6"/>
  <c r="X100" i="6" s="1"/>
  <c r="X99" i="6"/>
  <c r="X96" i="6" l="1"/>
  <c r="X101" i="6" s="1"/>
  <c r="F5" i="6" l="1"/>
  <c r="C1" i="9" l="1"/>
  <c r="C2" i="9"/>
  <c r="C3" i="9"/>
  <c r="C4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B5" i="9"/>
  <c r="B6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8" i="9"/>
  <c r="C104" i="9"/>
  <c r="C105" i="9"/>
  <c r="C106" i="9"/>
  <c r="C107" i="9"/>
  <c r="C108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7" i="9"/>
  <c r="A8" i="9"/>
  <c r="A9" i="9"/>
  <c r="A10" i="9"/>
  <c r="A11" i="9"/>
  <c r="A12" i="9"/>
  <c r="A13" i="9"/>
  <c r="A14" i="9"/>
  <c r="A15" i="9"/>
  <c r="A16" i="9"/>
  <c r="A7" i="9"/>
  <c r="B7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8" i="9"/>
  <c r="D108" i="9" l="1"/>
  <c r="F108" i="9"/>
  <c r="H108" i="9"/>
  <c r="K108" i="9"/>
  <c r="L108" i="9"/>
  <c r="N108" i="9"/>
  <c r="O108" i="9"/>
  <c r="Q108" i="9"/>
  <c r="R108" i="9"/>
  <c r="T108" i="9"/>
  <c r="X108" i="9"/>
  <c r="F116" i="9"/>
  <c r="G116" i="9"/>
  <c r="H116" i="9"/>
  <c r="K116" i="9"/>
  <c r="M116" i="9"/>
  <c r="N116" i="9"/>
  <c r="P116" i="9"/>
  <c r="R116" i="9"/>
  <c r="S116" i="9"/>
  <c r="T116" i="9"/>
  <c r="V116" i="9"/>
  <c r="C117" i="9"/>
  <c r="D117" i="9"/>
  <c r="F117" i="9"/>
  <c r="H117" i="9"/>
  <c r="I117" i="9"/>
  <c r="J117" i="9"/>
  <c r="L117" i="9"/>
  <c r="N117" i="9"/>
  <c r="O117" i="9"/>
  <c r="P117" i="9"/>
  <c r="R117" i="9"/>
  <c r="T117" i="9"/>
  <c r="U117" i="9"/>
  <c r="V117" i="9"/>
  <c r="X117" i="9"/>
  <c r="D118" i="9"/>
  <c r="F118" i="9"/>
  <c r="J118" i="9"/>
  <c r="L118" i="9"/>
  <c r="P118" i="9"/>
  <c r="R118" i="9"/>
  <c r="V118" i="9"/>
  <c r="X118" i="9"/>
  <c r="D119" i="9"/>
  <c r="G119" i="9"/>
  <c r="H119" i="9"/>
  <c r="J119" i="9"/>
  <c r="L119" i="9"/>
  <c r="M119" i="9"/>
  <c r="N119" i="9"/>
  <c r="P119" i="9"/>
  <c r="S119" i="9"/>
  <c r="T119" i="9"/>
  <c r="V119" i="9"/>
  <c r="X119" i="9"/>
  <c r="C120" i="9"/>
  <c r="D120" i="9"/>
  <c r="F120" i="9"/>
  <c r="H120" i="9"/>
  <c r="I120" i="9"/>
  <c r="J120" i="9"/>
  <c r="L120" i="9"/>
  <c r="N120" i="9"/>
  <c r="O120" i="9"/>
  <c r="R120" i="9"/>
  <c r="S120" i="9"/>
  <c r="T120" i="9"/>
  <c r="U120" i="9"/>
  <c r="V120" i="9"/>
  <c r="X120" i="9"/>
  <c r="V108" i="9"/>
  <c r="O118" i="9"/>
  <c r="P120" i="9"/>
  <c r="P108" i="9"/>
  <c r="W108" i="9" l="1"/>
  <c r="E108" i="9"/>
  <c r="R119" i="9"/>
  <c r="F119" i="9"/>
  <c r="L116" i="9"/>
  <c r="J108" i="9"/>
  <c r="X116" i="9"/>
  <c r="U116" i="9"/>
  <c r="T118" i="9"/>
  <c r="N118" i="9"/>
  <c r="H118" i="9"/>
  <c r="U108" i="9"/>
  <c r="I108" i="9"/>
  <c r="K118" i="9"/>
  <c r="W118" i="9"/>
  <c r="Q118" i="9"/>
  <c r="E118" i="9"/>
  <c r="C116" i="9"/>
  <c r="I116" i="9"/>
  <c r="O116" i="9"/>
  <c r="E117" i="9"/>
  <c r="K117" i="9"/>
  <c r="Q117" i="9"/>
  <c r="W117" i="9"/>
  <c r="G118" i="9"/>
  <c r="S118" i="9"/>
  <c r="C119" i="9"/>
  <c r="O119" i="9"/>
  <c r="E120" i="9"/>
  <c r="K120" i="9"/>
  <c r="Q120" i="9"/>
  <c r="W120" i="9"/>
  <c r="U119" i="9"/>
  <c r="I119" i="9"/>
  <c r="M118" i="9"/>
  <c r="W116" i="9"/>
  <c r="G117" i="9"/>
  <c r="M117" i="9"/>
  <c r="C118" i="9"/>
  <c r="U118" i="9"/>
  <c r="E119" i="9"/>
  <c r="Q119" i="9"/>
  <c r="G120" i="9"/>
  <c r="M120" i="9"/>
  <c r="W119" i="9"/>
  <c r="K119" i="9"/>
  <c r="I118" i="9"/>
  <c r="S117" i="9"/>
  <c r="Q116" i="9"/>
  <c r="E116" i="9"/>
  <c r="J116" i="9"/>
  <c r="D116" i="9"/>
  <c r="X114" i="9"/>
  <c r="S108" i="9"/>
  <c r="M108" i="9"/>
  <c r="G108" i="9"/>
  <c r="W38" i="6" l="1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B30" i="6"/>
  <c r="B4" i="6"/>
  <c r="K83" i="6" l="1"/>
  <c r="W83" i="6"/>
  <c r="T83" i="6"/>
  <c r="Q83" i="6"/>
  <c r="H83" i="6"/>
  <c r="E83" i="6"/>
  <c r="P98" i="6"/>
  <c r="S83" i="6"/>
  <c r="G83" i="6"/>
  <c r="O98" i="6"/>
  <c r="R83" i="6"/>
  <c r="F83" i="6"/>
  <c r="N98" i="6"/>
  <c r="M98" i="6"/>
  <c r="P83" i="6"/>
  <c r="D98" i="6"/>
  <c r="L98" i="6"/>
  <c r="O83" i="6"/>
  <c r="W98" i="6"/>
  <c r="K98" i="6"/>
  <c r="N83" i="6"/>
  <c r="V98" i="6"/>
  <c r="J98" i="6"/>
  <c r="M83" i="6"/>
  <c r="U98" i="6"/>
  <c r="I98" i="6"/>
  <c r="L83" i="6"/>
  <c r="T98" i="6"/>
  <c r="H98" i="6"/>
  <c r="S98" i="6"/>
  <c r="G98" i="6"/>
  <c r="V83" i="6"/>
  <c r="J83" i="6"/>
  <c r="R98" i="6"/>
  <c r="F98" i="6"/>
  <c r="U83" i="6"/>
  <c r="I83" i="6"/>
  <c r="Q98" i="6"/>
  <c r="E98" i="6"/>
  <c r="D83" i="6"/>
  <c r="C2" i="6"/>
  <c r="C34" i="6" l="1"/>
  <c r="C46" i="6"/>
  <c r="C37" i="6"/>
  <c r="C11" i="6"/>
  <c r="C38" i="6"/>
  <c r="U144" i="6"/>
  <c r="V144" i="6"/>
  <c r="W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C144" i="6" l="1"/>
  <c r="W63" i="6" l="1"/>
  <c r="V63" i="6"/>
  <c r="S63" i="6"/>
  <c r="R63" i="6"/>
  <c r="O63" i="6"/>
  <c r="N63" i="6"/>
  <c r="K63" i="6"/>
  <c r="J63" i="6"/>
  <c r="F63" i="6"/>
  <c r="M63" i="6" l="1"/>
  <c r="I63" i="6"/>
  <c r="U63" i="6"/>
  <c r="Q63" i="6"/>
  <c r="D63" i="6"/>
  <c r="H63" i="6"/>
  <c r="L63" i="6"/>
  <c r="P63" i="6"/>
  <c r="T63" i="6"/>
  <c r="E63" i="6"/>
  <c r="G63" i="6"/>
  <c r="C63" i="6" l="1"/>
  <c r="D45" i="6"/>
  <c r="E45" i="6" l="1"/>
  <c r="F45" i="6" l="1"/>
  <c r="G45" i="6"/>
  <c r="H45" i="6" l="1"/>
  <c r="I45" i="6"/>
  <c r="K45" i="6" l="1"/>
  <c r="J45" i="6"/>
  <c r="L45" i="6" l="1"/>
  <c r="M45" i="6" l="1"/>
  <c r="N45" i="6" l="1"/>
  <c r="O45" i="6" l="1"/>
  <c r="P45" i="6" l="1"/>
  <c r="Q45" i="6" l="1"/>
  <c r="R45" i="6" l="1"/>
  <c r="S45" i="6" l="1"/>
  <c r="T45" i="6" l="1"/>
  <c r="U45" i="6" l="1"/>
  <c r="V45" i="6" l="1"/>
  <c r="W45" i="6"/>
  <c r="C45" i="6" l="1"/>
  <c r="D141" i="6"/>
  <c r="D139" i="6"/>
  <c r="D142" i="6"/>
  <c r="D138" i="6"/>
  <c r="D140" i="6"/>
  <c r="D143" i="6" l="1"/>
  <c r="D19" i="6" l="1"/>
  <c r="D71" i="6" l="1"/>
  <c r="E138" i="6" l="1"/>
  <c r="E142" i="6"/>
  <c r="E139" i="6"/>
  <c r="E141" i="6"/>
  <c r="E140" i="6"/>
  <c r="E143" i="6"/>
  <c r="F138" i="6" l="1"/>
  <c r="F139" i="6"/>
  <c r="F140" i="6"/>
  <c r="F142" i="6"/>
  <c r="F143" i="6"/>
  <c r="F141" i="6"/>
  <c r="G139" i="6" l="1"/>
  <c r="G143" i="6"/>
  <c r="G138" i="6"/>
  <c r="G142" i="6"/>
  <c r="G141" i="6"/>
  <c r="E19" i="6"/>
  <c r="G140" i="6"/>
  <c r="E71" i="6" l="1"/>
  <c r="H141" i="6"/>
  <c r="H138" i="6"/>
  <c r="F19" i="6"/>
  <c r="H143" i="6"/>
  <c r="H139" i="6"/>
  <c r="H140" i="6"/>
  <c r="H142" i="6"/>
  <c r="I139" i="6" l="1"/>
  <c r="F71" i="6"/>
  <c r="I143" i="6"/>
  <c r="I138" i="6"/>
  <c r="G19" i="6"/>
  <c r="I142" i="6"/>
  <c r="I140" i="6"/>
  <c r="I141" i="6"/>
  <c r="J140" i="6" l="1"/>
  <c r="J143" i="6"/>
  <c r="J141" i="6"/>
  <c r="G71" i="6"/>
  <c r="J139" i="6"/>
  <c r="J142" i="6"/>
  <c r="H19" i="6"/>
  <c r="J138" i="6"/>
  <c r="K143" i="6" l="1"/>
  <c r="K140" i="6"/>
  <c r="K138" i="6"/>
  <c r="K139" i="6"/>
  <c r="K142" i="6"/>
  <c r="H71" i="6"/>
  <c r="K141" i="6"/>
  <c r="I19" i="6"/>
  <c r="I71" i="6" l="1"/>
  <c r="L138" i="6"/>
  <c r="J19" i="6"/>
  <c r="L140" i="6"/>
  <c r="L142" i="6"/>
  <c r="L141" i="6"/>
  <c r="L143" i="6"/>
  <c r="L139" i="6"/>
  <c r="M141" i="6" l="1"/>
  <c r="M138" i="6"/>
  <c r="M143" i="6"/>
  <c r="K19" i="6"/>
  <c r="M139" i="6"/>
  <c r="M142" i="6"/>
  <c r="M140" i="6"/>
  <c r="J71" i="6"/>
  <c r="L19" i="6" l="1"/>
  <c r="K71" i="6"/>
  <c r="N141" i="6"/>
  <c r="N142" i="6"/>
  <c r="N143" i="6"/>
  <c r="N140" i="6"/>
  <c r="N139" i="6"/>
  <c r="N138" i="6"/>
  <c r="O138" i="6" l="1"/>
  <c r="L71" i="6"/>
  <c r="O141" i="6"/>
  <c r="O142" i="6"/>
  <c r="O139" i="6"/>
  <c r="O140" i="6"/>
  <c r="M19" i="6"/>
  <c r="O143" i="6"/>
  <c r="P142" i="6" l="1"/>
  <c r="N19" i="6"/>
  <c r="M71" i="6"/>
  <c r="P138" i="6"/>
  <c r="P143" i="6"/>
  <c r="P141" i="6"/>
  <c r="P140" i="6"/>
  <c r="P139" i="6"/>
  <c r="Q138" i="6" l="1"/>
  <c r="O19" i="6"/>
  <c r="Q140" i="6"/>
  <c r="Q142" i="6"/>
  <c r="Q139" i="6"/>
  <c r="Q143" i="6"/>
  <c r="N71" i="6"/>
  <c r="Q141" i="6"/>
  <c r="R139" i="6" l="1"/>
  <c r="R142" i="6"/>
  <c r="O71" i="6"/>
  <c r="R141" i="6"/>
  <c r="R140" i="6"/>
  <c r="R138" i="6"/>
  <c r="P19" i="6"/>
  <c r="R143" i="6"/>
  <c r="Q19" i="6" l="1"/>
  <c r="S142" i="6"/>
  <c r="S138" i="6"/>
  <c r="P71" i="6"/>
  <c r="S140" i="6"/>
  <c r="S143" i="6"/>
  <c r="S141" i="6"/>
  <c r="S139" i="6"/>
  <c r="T139" i="6" l="1"/>
  <c r="T141" i="6"/>
  <c r="T140" i="6"/>
  <c r="Q71" i="6"/>
  <c r="T138" i="6"/>
  <c r="T143" i="6"/>
  <c r="R19" i="6"/>
  <c r="T142" i="6"/>
  <c r="S19" i="6" l="1"/>
  <c r="U139" i="6"/>
  <c r="U141" i="6"/>
  <c r="U140" i="6"/>
  <c r="U143" i="6"/>
  <c r="U138" i="6"/>
  <c r="U142" i="6"/>
  <c r="R71" i="6"/>
  <c r="T19" i="6" l="1"/>
  <c r="V138" i="6"/>
  <c r="V141" i="6"/>
  <c r="V140" i="6"/>
  <c r="S71" i="6"/>
  <c r="V139" i="6"/>
  <c r="V142" i="6"/>
  <c r="V143" i="6"/>
  <c r="W142" i="6" l="1"/>
  <c r="C142" i="6" s="1"/>
  <c r="T71" i="6"/>
  <c r="W141" i="6"/>
  <c r="C141" i="6" s="1"/>
  <c r="W140" i="6"/>
  <c r="C140" i="6" s="1"/>
  <c r="W139" i="6"/>
  <c r="C139" i="6" s="1"/>
  <c r="U19" i="6"/>
  <c r="W138" i="6"/>
  <c r="C138" i="6" s="1"/>
  <c r="V19" i="6" l="1"/>
  <c r="U71" i="6"/>
  <c r="W143" i="6"/>
  <c r="C143" i="6" s="1"/>
  <c r="V71" i="6" l="1"/>
  <c r="W19" i="6"/>
  <c r="C19" i="6" s="1"/>
  <c r="W71" i="6" l="1"/>
  <c r="C71" i="6" s="1"/>
  <c r="D72" i="6" l="1"/>
  <c r="D6" i="6"/>
  <c r="D5" i="6"/>
  <c r="D84" i="6" l="1"/>
  <c r="D18" i="6"/>
  <c r="D17" i="6" l="1"/>
  <c r="D13" i="6"/>
  <c r="D22" i="6" l="1"/>
  <c r="D10" i="6" l="1"/>
  <c r="D12" i="6" l="1"/>
  <c r="D21" i="6"/>
  <c r="D23" i="6" l="1"/>
  <c r="D64" i="6"/>
  <c r="D14" i="6"/>
  <c r="D89" i="6" l="1"/>
  <c r="E6" i="6"/>
  <c r="E72" i="6" l="1"/>
  <c r="E5" i="6"/>
  <c r="E18" i="6"/>
  <c r="E22" i="6"/>
  <c r="E12" i="6"/>
  <c r="E13" i="6"/>
  <c r="F72" i="6"/>
  <c r="F84" i="6" s="1"/>
  <c r="E84" i="6" l="1"/>
  <c r="E64" i="6"/>
  <c r="E21" i="6"/>
  <c r="F10" i="6"/>
  <c r="F6" i="6"/>
  <c r="E17" i="6"/>
  <c r="E14" i="6"/>
  <c r="E10" i="6"/>
  <c r="F22" i="6"/>
  <c r="F12" i="6"/>
  <c r="F64" i="6" s="1"/>
  <c r="F89" i="6" s="1"/>
  <c r="F13" i="6"/>
  <c r="G72" i="6"/>
  <c r="G84" i="6" s="1"/>
  <c r="F18" i="6" l="1"/>
  <c r="E89" i="6"/>
  <c r="F21" i="6"/>
  <c r="G6" i="6"/>
  <c r="F17" i="6"/>
  <c r="E23" i="6"/>
  <c r="F14" i="6"/>
  <c r="F23" i="6" l="1"/>
  <c r="G22" i="6"/>
  <c r="G13" i="6"/>
  <c r="H72" i="6" l="1"/>
  <c r="G18" i="6"/>
  <c r="G5" i="6"/>
  <c r="G21" i="6"/>
  <c r="G10" i="6"/>
  <c r="G17" i="6"/>
  <c r="G14" i="6"/>
  <c r="H6" i="6"/>
  <c r="H18" i="6"/>
  <c r="H5" i="6"/>
  <c r="H22" i="6"/>
  <c r="H13" i="6"/>
  <c r="I72" i="6"/>
  <c r="I84" i="6" s="1"/>
  <c r="H84" i="6" l="1"/>
  <c r="H21" i="6"/>
  <c r="G23" i="6"/>
  <c r="H17" i="6"/>
  <c r="I6" i="6"/>
  <c r="I5" i="6"/>
  <c r="H14" i="6"/>
  <c r="H10" i="6"/>
  <c r="I22" i="6"/>
  <c r="I13" i="6"/>
  <c r="J72" i="6"/>
  <c r="J84" i="6" s="1"/>
  <c r="H23" i="6" l="1"/>
  <c r="I18" i="6"/>
  <c r="I17" i="6"/>
  <c r="I10" i="6"/>
  <c r="I21" i="6"/>
  <c r="J6" i="6"/>
  <c r="J18" i="6"/>
  <c r="I14" i="6"/>
  <c r="J22" i="6"/>
  <c r="J13" i="6"/>
  <c r="K72" i="6"/>
  <c r="K84" i="6" s="1"/>
  <c r="J5" i="6" l="1"/>
  <c r="I23" i="6"/>
  <c r="K6" i="6"/>
  <c r="K17" i="6"/>
  <c r="K18" i="6"/>
  <c r="K5" i="6"/>
  <c r="J14" i="6"/>
  <c r="J10" i="6"/>
  <c r="J17" i="6"/>
  <c r="J21" i="6"/>
  <c r="K22" i="6"/>
  <c r="K13" i="6"/>
  <c r="L72" i="6"/>
  <c r="L84" i="6" s="1"/>
  <c r="K21" i="6" l="1"/>
  <c r="K23" i="6" s="1"/>
  <c r="L6" i="6"/>
  <c r="K10" i="6"/>
  <c r="E9" i="6"/>
  <c r="K14" i="6"/>
  <c r="D9" i="6"/>
  <c r="J23" i="6"/>
  <c r="L5" i="6" l="1"/>
  <c r="M6" i="6"/>
  <c r="L18" i="6"/>
  <c r="D7" i="6"/>
  <c r="D15" i="6" s="1"/>
  <c r="E7" i="6"/>
  <c r="E15" i="6" s="1"/>
  <c r="E25" i="6" s="1"/>
  <c r="L13" i="6"/>
  <c r="M72" i="6"/>
  <c r="M84" i="6" s="1"/>
  <c r="L22" i="6" l="1"/>
  <c r="L10" i="6"/>
  <c r="L14" i="6"/>
  <c r="M18" i="6"/>
  <c r="M5" i="6"/>
  <c r="F9" i="6"/>
  <c r="D25" i="6"/>
  <c r="L17" i="6"/>
  <c r="L21" i="6"/>
  <c r="M22" i="6"/>
  <c r="M13" i="6"/>
  <c r="N72" i="6"/>
  <c r="N84" i="6" s="1"/>
  <c r="M21" i="6" l="1"/>
  <c r="M10" i="6"/>
  <c r="M17" i="6"/>
  <c r="N5" i="6"/>
  <c r="N18" i="6"/>
  <c r="N6" i="6"/>
  <c r="F7" i="6"/>
  <c r="L23" i="6"/>
  <c r="M14" i="6"/>
  <c r="N13" i="6"/>
  <c r="O72" i="6"/>
  <c r="O84" i="6" s="1"/>
  <c r="G9" i="6"/>
  <c r="H9" i="6"/>
  <c r="N22" i="6" l="1"/>
  <c r="M23" i="6"/>
  <c r="N21" i="6"/>
  <c r="N17" i="6"/>
  <c r="O5" i="6"/>
  <c r="O6" i="6"/>
  <c r="O18" i="6"/>
  <c r="F15" i="6"/>
  <c r="N10" i="6"/>
  <c r="N14" i="6"/>
  <c r="G7" i="6"/>
  <c r="H7" i="6"/>
  <c r="O22" i="6"/>
  <c r="O13" i="6"/>
  <c r="P72" i="6"/>
  <c r="P84" i="6" s="1"/>
  <c r="I9" i="6"/>
  <c r="N23" i="6" l="1"/>
  <c r="O10" i="6"/>
  <c r="O17" i="6"/>
  <c r="O21" i="6"/>
  <c r="P5" i="6"/>
  <c r="P18" i="6"/>
  <c r="P6" i="6"/>
  <c r="F25" i="6"/>
  <c r="O14" i="6"/>
  <c r="I7" i="6"/>
  <c r="P13" i="6"/>
  <c r="Q72" i="6"/>
  <c r="Q84" i="6" s="1"/>
  <c r="P22" i="6" l="1"/>
  <c r="O23" i="6"/>
  <c r="P17" i="6"/>
  <c r="P14" i="6"/>
  <c r="Q6" i="6"/>
  <c r="Q18" i="6"/>
  <c r="P21" i="6"/>
  <c r="P10" i="6"/>
  <c r="Q22" i="6"/>
  <c r="Q13" i="6"/>
  <c r="R72" i="6"/>
  <c r="R84" i="6" s="1"/>
  <c r="J9" i="6"/>
  <c r="K9" i="6"/>
  <c r="P23" i="6" l="1"/>
  <c r="Q5" i="6"/>
  <c r="Q21" i="6"/>
  <c r="R6" i="6"/>
  <c r="R5" i="6"/>
  <c r="Q17" i="6"/>
  <c r="Q10" i="6"/>
  <c r="Q14" i="6"/>
  <c r="J7" i="6"/>
  <c r="K7" i="6"/>
  <c r="R22" i="6"/>
  <c r="R13" i="6"/>
  <c r="S72" i="6"/>
  <c r="S84" i="6" s="1"/>
  <c r="L9" i="6"/>
  <c r="R17" i="6" l="1"/>
  <c r="R18" i="6"/>
  <c r="Q23" i="6"/>
  <c r="S6" i="6"/>
  <c r="S5" i="6"/>
  <c r="S18" i="6"/>
  <c r="R21" i="6"/>
  <c r="R10" i="6"/>
  <c r="R14" i="6"/>
  <c r="L7" i="6"/>
  <c r="S22" i="6"/>
  <c r="S13" i="6"/>
  <c r="T72" i="6"/>
  <c r="T84" i="6" s="1"/>
  <c r="M9" i="6"/>
  <c r="R23" i="6" l="1"/>
  <c r="S21" i="6"/>
  <c r="S10" i="6"/>
  <c r="T6" i="6"/>
  <c r="T5" i="6"/>
  <c r="S14" i="6"/>
  <c r="S17" i="6"/>
  <c r="M7" i="6"/>
  <c r="T22" i="6"/>
  <c r="T13" i="6"/>
  <c r="U72" i="6"/>
  <c r="U84" i="6" s="1"/>
  <c r="N9" i="6"/>
  <c r="T18" i="6" l="1"/>
  <c r="S23" i="6"/>
  <c r="T10" i="6"/>
  <c r="U5" i="6"/>
  <c r="U6" i="6"/>
  <c r="T21" i="6"/>
  <c r="T14" i="6"/>
  <c r="T17" i="6"/>
  <c r="N7" i="6"/>
  <c r="U22" i="6"/>
  <c r="U13" i="6"/>
  <c r="V72" i="6"/>
  <c r="V84" i="6" s="1"/>
  <c r="O9" i="6"/>
  <c r="U18" i="6" l="1"/>
  <c r="U14" i="6"/>
  <c r="U21" i="6"/>
  <c r="U17" i="6"/>
  <c r="W6" i="6"/>
  <c r="V6" i="6"/>
  <c r="V5" i="6"/>
  <c r="V10" i="6"/>
  <c r="U10" i="6"/>
  <c r="T23" i="6"/>
  <c r="O7" i="6"/>
  <c r="V22" i="6"/>
  <c r="V13" i="6"/>
  <c r="C20" i="6"/>
  <c r="P9" i="6"/>
  <c r="C6" i="6" l="1"/>
  <c r="W72" i="6"/>
  <c r="C72" i="6" s="1"/>
  <c r="V17" i="6"/>
  <c r="V18" i="6"/>
  <c r="U23" i="6"/>
  <c r="V21" i="6"/>
  <c r="W18" i="6"/>
  <c r="W5" i="6"/>
  <c r="C5" i="6" s="1"/>
  <c r="V14" i="6"/>
  <c r="C8" i="6"/>
  <c r="P7" i="6"/>
  <c r="W22" i="6"/>
  <c r="C22" i="6" s="1"/>
  <c r="W13" i="6"/>
  <c r="C13" i="6" s="1"/>
  <c r="Q9" i="6"/>
  <c r="C18" i="6" l="1"/>
  <c r="W10" i="6"/>
  <c r="C10" i="6" s="1"/>
  <c r="V23" i="6"/>
  <c r="W84" i="6"/>
  <c r="C84" i="6" s="1"/>
  <c r="W21" i="6"/>
  <c r="C21" i="6" s="1"/>
  <c r="W14" i="6"/>
  <c r="C14" i="6" s="1"/>
  <c r="W17" i="6"/>
  <c r="C17" i="6" s="1"/>
  <c r="Q7" i="6"/>
  <c r="R9" i="6"/>
  <c r="W23" i="6" l="1"/>
  <c r="C23" i="6" s="1"/>
  <c r="R7" i="6"/>
  <c r="S9" i="6"/>
  <c r="C52" i="6" l="1"/>
  <c r="C26" i="6"/>
  <c r="S7" i="6"/>
  <c r="T9" i="6"/>
  <c r="C78" i="6" l="1"/>
  <c r="T7" i="6"/>
  <c r="U9" i="6"/>
  <c r="U7" i="6" l="1"/>
  <c r="V9" i="6"/>
  <c r="V7" i="6" l="1"/>
  <c r="W9" i="6" l="1"/>
  <c r="C9" i="6" s="1"/>
  <c r="W7" i="6" l="1"/>
  <c r="C7" i="6" s="1"/>
  <c r="G12" i="6" l="1"/>
  <c r="H12" i="6"/>
  <c r="H64" i="6" l="1"/>
  <c r="H89" i="6" s="1"/>
  <c r="H15" i="6"/>
  <c r="H25" i="6" s="1"/>
  <c r="G64" i="6"/>
  <c r="G15" i="6"/>
  <c r="I12" i="6"/>
  <c r="G25" i="6" l="1"/>
  <c r="G89" i="6"/>
  <c r="I64" i="6"/>
  <c r="I89" i="6" s="1"/>
  <c r="I15" i="6"/>
  <c r="I25" i="6" s="1"/>
  <c r="J12" i="6"/>
  <c r="J64" i="6" l="1"/>
  <c r="J89" i="6" s="1"/>
  <c r="J15" i="6"/>
  <c r="J25" i="6" s="1"/>
  <c r="K12" i="6"/>
  <c r="K64" i="6" l="1"/>
  <c r="K89" i="6" s="1"/>
  <c r="K15" i="6"/>
  <c r="L12" i="6"/>
  <c r="L64" i="6" l="1"/>
  <c r="L89" i="6" s="1"/>
  <c r="L15" i="6"/>
  <c r="L25" i="6" s="1"/>
  <c r="K25" i="6"/>
  <c r="M12" i="6"/>
  <c r="M64" i="6" l="1"/>
  <c r="M89" i="6" s="1"/>
  <c r="M15" i="6"/>
  <c r="N12" i="6"/>
  <c r="M25" i="6" l="1"/>
  <c r="N64" i="6"/>
  <c r="N89" i="6" s="1"/>
  <c r="N15" i="6"/>
  <c r="N25" i="6" s="1"/>
  <c r="O12" i="6"/>
  <c r="O64" i="6" l="1"/>
  <c r="O89" i="6" s="1"/>
  <c r="O15" i="6"/>
  <c r="O25" i="6" s="1"/>
  <c r="P12" i="6"/>
  <c r="P64" i="6" l="1"/>
  <c r="P89" i="6" s="1"/>
  <c r="P15" i="6"/>
  <c r="P25" i="6" s="1"/>
  <c r="Q12" i="6"/>
  <c r="Q64" i="6" l="1"/>
  <c r="Q89" i="6" s="1"/>
  <c r="Q15" i="6"/>
  <c r="Q25" i="6" s="1"/>
  <c r="R12" i="6"/>
  <c r="R64" i="6" l="1"/>
  <c r="R89" i="6" s="1"/>
  <c r="R15" i="6"/>
  <c r="R25" i="6" s="1"/>
  <c r="T12" i="6" l="1"/>
  <c r="S12" i="6"/>
  <c r="S64" i="6" l="1"/>
  <c r="S89" i="6" s="1"/>
  <c r="S15" i="6"/>
  <c r="S25" i="6" s="1"/>
  <c r="T64" i="6"/>
  <c r="T89" i="6" s="1"/>
  <c r="T15" i="6"/>
  <c r="T25" i="6" s="1"/>
  <c r="U12" i="6"/>
  <c r="U64" i="6" l="1"/>
  <c r="U89" i="6" s="1"/>
  <c r="U15" i="6"/>
  <c r="U25" i="6" s="1"/>
  <c r="V12" i="6" l="1"/>
  <c r="W12" i="6"/>
  <c r="C12" i="6" l="1"/>
  <c r="V64" i="6"/>
  <c r="V89" i="6" s="1"/>
  <c r="V15" i="6"/>
  <c r="V25" i="6" s="1"/>
  <c r="W64" i="6"/>
  <c r="C64" i="6" s="1"/>
  <c r="W15" i="6"/>
  <c r="C15" i="6" s="1"/>
  <c r="W25" i="6" l="1"/>
  <c r="C25" i="6" s="1"/>
  <c r="W89" i="6"/>
  <c r="C89" i="6" s="1"/>
  <c r="C27" i="6" l="1"/>
  <c r="D32" i="6"/>
  <c r="D31" i="6"/>
  <c r="D57" i="6" l="1"/>
  <c r="D60" i="6"/>
  <c r="D58" i="6"/>
  <c r="D44" i="6" l="1"/>
  <c r="D70" i="6" l="1"/>
  <c r="D104" i="9" l="1"/>
  <c r="D105" i="9"/>
  <c r="D47" i="6"/>
  <c r="D39" i="6" l="1"/>
  <c r="D43" i="6"/>
  <c r="D73" i="6"/>
  <c r="D106" i="9"/>
  <c r="D48" i="6" l="1"/>
  <c r="D69" i="6"/>
  <c r="D65" i="6"/>
  <c r="D145" i="6"/>
  <c r="D74" i="6" l="1"/>
  <c r="D88" i="6"/>
  <c r="D49" i="6"/>
  <c r="D36" i="6"/>
  <c r="D85" i="6" l="1"/>
  <c r="D62" i="6"/>
  <c r="D137" i="6"/>
  <c r="D75" i="6"/>
  <c r="D40" i="6"/>
  <c r="D66" i="6" l="1"/>
  <c r="D94" i="6"/>
  <c r="E105" i="9" l="1"/>
  <c r="E104" i="9"/>
  <c r="E32" i="6"/>
  <c r="D99" i="6"/>
  <c r="E31" i="6"/>
  <c r="E106" i="9"/>
  <c r="F104" i="9" l="1"/>
  <c r="F105" i="9"/>
  <c r="E137" i="6"/>
  <c r="E48" i="6"/>
  <c r="E44" i="6"/>
  <c r="E145" i="6"/>
  <c r="E58" i="6"/>
  <c r="E39" i="6"/>
  <c r="E36" i="6"/>
  <c r="E47" i="6"/>
  <c r="E43" i="6"/>
  <c r="E57" i="6"/>
  <c r="E40" i="6"/>
  <c r="F106" i="9"/>
  <c r="G105" i="9" l="1"/>
  <c r="F39" i="6"/>
  <c r="F65" i="6" s="1"/>
  <c r="F88" i="6" s="1"/>
  <c r="F44" i="6"/>
  <c r="F70" i="6" s="1"/>
  <c r="E62" i="6"/>
  <c r="E74" i="6"/>
  <c r="F32" i="6"/>
  <c r="F36" i="6"/>
  <c r="F62" i="6" s="1"/>
  <c r="F145" i="6"/>
  <c r="F43" i="6"/>
  <c r="E73" i="6"/>
  <c r="E60" i="6"/>
  <c r="F47" i="6"/>
  <c r="F73" i="6" s="1"/>
  <c r="F137" i="6"/>
  <c r="F48" i="6"/>
  <c r="F74" i="6" s="1"/>
  <c r="F85" i="6" s="1"/>
  <c r="E49" i="6"/>
  <c r="E69" i="6"/>
  <c r="E65" i="6"/>
  <c r="E70" i="6"/>
  <c r="F31" i="6"/>
  <c r="E66" i="6"/>
  <c r="F60" i="6"/>
  <c r="F40" i="6"/>
  <c r="F66" i="6" s="1"/>
  <c r="G104" i="9" l="1"/>
  <c r="G32" i="6"/>
  <c r="G58" i="6" s="1"/>
  <c r="E85" i="6"/>
  <c r="F57" i="6"/>
  <c r="G60" i="6"/>
  <c r="E88" i="6"/>
  <c r="E75" i="6"/>
  <c r="F49" i="6"/>
  <c r="F69" i="6"/>
  <c r="F58" i="6"/>
  <c r="G106" i="9"/>
  <c r="H104" i="9" l="1"/>
  <c r="H105" i="9"/>
  <c r="G48" i="6"/>
  <c r="E94" i="6"/>
  <c r="G31" i="6"/>
  <c r="G44" i="6"/>
  <c r="G43" i="6"/>
  <c r="G137" i="6"/>
  <c r="G145" i="6"/>
  <c r="G36" i="6"/>
  <c r="F75" i="6"/>
  <c r="F94" i="6" s="1"/>
  <c r="G39" i="6"/>
  <c r="G40" i="6"/>
  <c r="G47" i="6"/>
  <c r="H106" i="9"/>
  <c r="I105" i="9" l="1"/>
  <c r="I104" i="9"/>
  <c r="G73" i="6"/>
  <c r="G65" i="6"/>
  <c r="G57" i="6"/>
  <c r="H36" i="6"/>
  <c r="H62" i="6" s="1"/>
  <c r="H44" i="6"/>
  <c r="H70" i="6" s="1"/>
  <c r="H31" i="6"/>
  <c r="H137" i="6"/>
  <c r="G49" i="6"/>
  <c r="G69" i="6"/>
  <c r="H39" i="6"/>
  <c r="H65" i="6" s="1"/>
  <c r="H88" i="6" s="1"/>
  <c r="F99" i="6"/>
  <c r="E99" i="6"/>
  <c r="H43" i="6"/>
  <c r="H32" i="6"/>
  <c r="G66" i="6"/>
  <c r="G70" i="6"/>
  <c r="G74" i="6"/>
  <c r="H40" i="6"/>
  <c r="H66" i="6" s="1"/>
  <c r="H48" i="6"/>
  <c r="H74" i="6" s="1"/>
  <c r="H85" i="6" s="1"/>
  <c r="G62" i="6"/>
  <c r="H47" i="6"/>
  <c r="H73" i="6" s="1"/>
  <c r="H145" i="6"/>
  <c r="I106" i="9"/>
  <c r="J105" i="9" l="1"/>
  <c r="J104" i="9"/>
  <c r="I40" i="6"/>
  <c r="I66" i="6" s="1"/>
  <c r="I48" i="6"/>
  <c r="I74" i="6" s="1"/>
  <c r="I85" i="6" s="1"/>
  <c r="G88" i="6"/>
  <c r="I145" i="6"/>
  <c r="H58" i="6"/>
  <c r="I43" i="6"/>
  <c r="I137" i="6"/>
  <c r="G85" i="6"/>
  <c r="H57" i="6"/>
  <c r="I44" i="6"/>
  <c r="I70" i="6" s="1"/>
  <c r="H49" i="6"/>
  <c r="H69" i="6"/>
  <c r="H60" i="6"/>
  <c r="I36" i="6"/>
  <c r="I47" i="6"/>
  <c r="I73" i="6" s="1"/>
  <c r="I39" i="6"/>
  <c r="I65" i="6" s="1"/>
  <c r="I88" i="6" s="1"/>
  <c r="I60" i="6"/>
  <c r="G75" i="6"/>
  <c r="I31" i="6"/>
  <c r="I32" i="6"/>
  <c r="I58" i="6" s="1"/>
  <c r="J106" i="9"/>
  <c r="K104" i="9" l="1"/>
  <c r="K105" i="9"/>
  <c r="J137" i="6"/>
  <c r="H75" i="6"/>
  <c r="H94" i="6" s="1"/>
  <c r="I49" i="6"/>
  <c r="I69" i="6"/>
  <c r="J44" i="6"/>
  <c r="J70" i="6" s="1"/>
  <c r="J47" i="6"/>
  <c r="J73" i="6" s="1"/>
  <c r="J48" i="6"/>
  <c r="J74" i="6" s="1"/>
  <c r="J60" i="6"/>
  <c r="G94" i="6"/>
  <c r="J36" i="6"/>
  <c r="J62" i="6" s="1"/>
  <c r="J31" i="6"/>
  <c r="I62" i="6"/>
  <c r="J43" i="6"/>
  <c r="J145" i="6"/>
  <c r="J39" i="6"/>
  <c r="J65" i="6" s="1"/>
  <c r="J88" i="6" s="1"/>
  <c r="I57" i="6"/>
  <c r="J40" i="6"/>
  <c r="J66" i="6" s="1"/>
  <c r="J32" i="6"/>
  <c r="J58" i="6" s="1"/>
  <c r="K106" i="9"/>
  <c r="H99" i="6" l="1"/>
  <c r="K43" i="6"/>
  <c r="K48" i="6"/>
  <c r="K74" i="6" s="1"/>
  <c r="K85" i="6" s="1"/>
  <c r="K32" i="6"/>
  <c r="K58" i="6" s="1"/>
  <c r="J85" i="6"/>
  <c r="I75" i="6"/>
  <c r="I94" i="6" s="1"/>
  <c r="K145" i="6"/>
  <c r="K47" i="6"/>
  <c r="K73" i="6" s="1"/>
  <c r="J57" i="6"/>
  <c r="K60" i="6"/>
  <c r="K36" i="6"/>
  <c r="K62" i="6" s="1"/>
  <c r="K137" i="6"/>
  <c r="K39" i="6"/>
  <c r="K65" i="6" s="1"/>
  <c r="K88" i="6" s="1"/>
  <c r="J49" i="6"/>
  <c r="J69" i="6"/>
  <c r="G99" i="6"/>
  <c r="K40" i="6"/>
  <c r="K66" i="6" s="1"/>
  <c r="K44" i="6"/>
  <c r="K70" i="6" s="1"/>
  <c r="K31" i="6"/>
  <c r="L104" i="9" l="1"/>
  <c r="L105" i="9"/>
  <c r="E136" i="6"/>
  <c r="D136" i="6"/>
  <c r="K49" i="6"/>
  <c r="K69" i="6"/>
  <c r="K57" i="6"/>
  <c r="L60" i="6"/>
  <c r="L31" i="6"/>
  <c r="J75" i="6"/>
  <c r="J94" i="6" s="1"/>
  <c r="E35" i="6"/>
  <c r="E61" i="6" s="1"/>
  <c r="E86" i="6" s="1"/>
  <c r="I99" i="6"/>
  <c r="D35" i="6"/>
  <c r="D61" i="6" s="1"/>
  <c r="L32" i="6"/>
  <c r="L58" i="6" s="1"/>
  <c r="L106" i="9"/>
  <c r="D114" i="9"/>
  <c r="E114" i="9"/>
  <c r="M104" i="9" l="1"/>
  <c r="M105" i="9"/>
  <c r="L48" i="6"/>
  <c r="L74" i="6" s="1"/>
  <c r="D33" i="6"/>
  <c r="L36" i="6"/>
  <c r="L62" i="6" s="1"/>
  <c r="L40" i="6"/>
  <c r="L66" i="6" s="1"/>
  <c r="L44" i="6"/>
  <c r="L70" i="6" s="1"/>
  <c r="L43" i="6"/>
  <c r="L57" i="6"/>
  <c r="K75" i="6"/>
  <c r="K94" i="6" s="1"/>
  <c r="J99" i="6"/>
  <c r="L145" i="6"/>
  <c r="M32" i="6"/>
  <c r="M58" i="6" s="1"/>
  <c r="L39" i="6"/>
  <c r="L65" i="6" s="1"/>
  <c r="L88" i="6" s="1"/>
  <c r="E33" i="6"/>
  <c r="L47" i="6"/>
  <c r="L73" i="6" s="1"/>
  <c r="L137" i="6"/>
  <c r="M106" i="9"/>
  <c r="F114" i="9"/>
  <c r="D86" i="6" l="1"/>
  <c r="N104" i="9"/>
  <c r="N105" i="9"/>
  <c r="M39" i="6"/>
  <c r="M65" i="6" s="1"/>
  <c r="M88" i="6" s="1"/>
  <c r="L49" i="6"/>
  <c r="L69" i="6"/>
  <c r="D59" i="6"/>
  <c r="D41" i="6"/>
  <c r="M36" i="6"/>
  <c r="M62" i="6" s="1"/>
  <c r="M44" i="6"/>
  <c r="M70" i="6" s="1"/>
  <c r="M137" i="6"/>
  <c r="E59" i="6"/>
  <c r="E41" i="6"/>
  <c r="E51" i="6" s="1"/>
  <c r="K99" i="6"/>
  <c r="M48" i="6"/>
  <c r="M74" i="6" s="1"/>
  <c r="M85" i="6" s="1"/>
  <c r="M40" i="6"/>
  <c r="M66" i="6" s="1"/>
  <c r="N31" i="6"/>
  <c r="M43" i="6"/>
  <c r="M145" i="6"/>
  <c r="F35" i="6"/>
  <c r="L85" i="6"/>
  <c r="M47" i="6"/>
  <c r="M73" i="6" s="1"/>
  <c r="M60" i="6"/>
  <c r="F136" i="6"/>
  <c r="M31" i="6"/>
  <c r="N106" i="9"/>
  <c r="O104" i="9" l="1"/>
  <c r="O105" i="9"/>
  <c r="L75" i="6"/>
  <c r="L94" i="6" s="1"/>
  <c r="N44" i="6"/>
  <c r="N70" i="6" s="1"/>
  <c r="N43" i="6"/>
  <c r="H35" i="6"/>
  <c r="H61" i="6" s="1"/>
  <c r="H86" i="6" s="1"/>
  <c r="N57" i="6"/>
  <c r="N60" i="6"/>
  <c r="E87" i="6"/>
  <c r="E90" i="6" s="1"/>
  <c r="E67" i="6"/>
  <c r="N36" i="6"/>
  <c r="N62" i="6" s="1"/>
  <c r="G35" i="6"/>
  <c r="G61" i="6" s="1"/>
  <c r="G86" i="6" s="1"/>
  <c r="N137" i="6"/>
  <c r="N39" i="6"/>
  <c r="N65" i="6" s="1"/>
  <c r="N88" i="6" s="1"/>
  <c r="F61" i="6"/>
  <c r="D51" i="6"/>
  <c r="N40" i="6"/>
  <c r="N66" i="6" s="1"/>
  <c r="D87" i="6"/>
  <c r="D67" i="6"/>
  <c r="N145" i="6"/>
  <c r="N47" i="6"/>
  <c r="N73" i="6" s="1"/>
  <c r="N48" i="6"/>
  <c r="N74" i="6" s="1"/>
  <c r="N85" i="6" s="1"/>
  <c r="M57" i="6"/>
  <c r="F33" i="6"/>
  <c r="M49" i="6"/>
  <c r="M69" i="6"/>
  <c r="N32" i="6"/>
  <c r="N58" i="6" s="1"/>
  <c r="O106" i="9"/>
  <c r="H114" i="9"/>
  <c r="G114" i="9"/>
  <c r="D90" i="6" l="1"/>
  <c r="D92" i="6" s="1"/>
  <c r="F86" i="6"/>
  <c r="P105" i="9"/>
  <c r="P104" i="9"/>
  <c r="O137" i="6"/>
  <c r="O36" i="6"/>
  <c r="O62" i="6" s="1"/>
  <c r="O32" i="6"/>
  <c r="O58" i="6" s="1"/>
  <c r="H33" i="6"/>
  <c r="O39" i="6"/>
  <c r="O65" i="6" s="1"/>
  <c r="O88" i="6" s="1"/>
  <c r="G33" i="6"/>
  <c r="M75" i="6"/>
  <c r="M94" i="6" s="1"/>
  <c r="D77" i="6"/>
  <c r="D95" i="6"/>
  <c r="E77" i="6"/>
  <c r="E95" i="6"/>
  <c r="O145" i="6"/>
  <c r="O40" i="6"/>
  <c r="O66" i="6" s="1"/>
  <c r="L99" i="6"/>
  <c r="F59" i="6"/>
  <c r="F41" i="6"/>
  <c r="N49" i="6"/>
  <c r="N69" i="6"/>
  <c r="O47" i="6"/>
  <c r="O73" i="6" s="1"/>
  <c r="O44" i="6"/>
  <c r="O70" i="6" s="1"/>
  <c r="I35" i="6"/>
  <c r="O48" i="6"/>
  <c r="O74" i="6" s="1"/>
  <c r="O85" i="6" s="1"/>
  <c r="O60" i="6"/>
  <c r="O31" i="6"/>
  <c r="O43" i="6"/>
  <c r="P106" i="9"/>
  <c r="I114" i="9"/>
  <c r="E92" i="6" l="1"/>
  <c r="Q105" i="9"/>
  <c r="Q104" i="9"/>
  <c r="O57" i="6"/>
  <c r="F51" i="6"/>
  <c r="E100" i="6"/>
  <c r="E96" i="6"/>
  <c r="E101" i="6" s="1"/>
  <c r="M99" i="6"/>
  <c r="H59" i="6"/>
  <c r="H41" i="6"/>
  <c r="H51" i="6" s="1"/>
  <c r="P48" i="6"/>
  <c r="P74" i="6" s="1"/>
  <c r="P85" i="6" s="1"/>
  <c r="F87" i="6"/>
  <c r="F67" i="6"/>
  <c r="G59" i="6"/>
  <c r="G41" i="6"/>
  <c r="G51" i="6" s="1"/>
  <c r="I61" i="6"/>
  <c r="N75" i="6"/>
  <c r="N94" i="6" s="1"/>
  <c r="P32" i="6"/>
  <c r="P58" i="6" s="1"/>
  <c r="P40" i="6"/>
  <c r="P66" i="6" s="1"/>
  <c r="P36" i="6"/>
  <c r="P62" i="6" s="1"/>
  <c r="I33" i="6"/>
  <c r="D100" i="6"/>
  <c r="D96" i="6"/>
  <c r="D101" i="6" s="1"/>
  <c r="P60" i="6"/>
  <c r="P44" i="6"/>
  <c r="P70" i="6" s="1"/>
  <c r="P145" i="6"/>
  <c r="P31" i="6"/>
  <c r="P137" i="6"/>
  <c r="O49" i="6"/>
  <c r="O69" i="6"/>
  <c r="P43" i="6"/>
  <c r="P47" i="6"/>
  <c r="P73" i="6" s="1"/>
  <c r="P39" i="6"/>
  <c r="P65" i="6" s="1"/>
  <c r="P88" i="6" s="1"/>
  <c r="Q106" i="9"/>
  <c r="F90" i="6" l="1"/>
  <c r="F92" i="6" s="1"/>
  <c r="I86" i="6"/>
  <c r="R105" i="9"/>
  <c r="R104" i="9"/>
  <c r="Q137" i="6"/>
  <c r="P49" i="6"/>
  <c r="P69" i="6"/>
  <c r="P57" i="6"/>
  <c r="F95" i="6"/>
  <c r="F77" i="6"/>
  <c r="Q145" i="6"/>
  <c r="Q36" i="6"/>
  <c r="Q62" i="6" s="1"/>
  <c r="Q39" i="6"/>
  <c r="Q65" i="6" s="1"/>
  <c r="Q88" i="6" s="1"/>
  <c r="N99" i="6"/>
  <c r="Q32" i="6"/>
  <c r="Q58" i="6" s="1"/>
  <c r="Q31" i="6"/>
  <c r="O75" i="6"/>
  <c r="O94" i="6" s="1"/>
  <c r="Q48" i="6"/>
  <c r="Q74" i="6" s="1"/>
  <c r="Q85" i="6" s="1"/>
  <c r="Q60" i="6"/>
  <c r="J35" i="6"/>
  <c r="I59" i="6"/>
  <c r="I41" i="6"/>
  <c r="I51" i="6" s="1"/>
  <c r="Q47" i="6"/>
  <c r="Q73" i="6" s="1"/>
  <c r="Q43" i="6"/>
  <c r="K35" i="6"/>
  <c r="K61" i="6" s="1"/>
  <c r="K86" i="6" s="1"/>
  <c r="G87" i="6"/>
  <c r="G90" i="6" s="1"/>
  <c r="G67" i="6"/>
  <c r="H87" i="6"/>
  <c r="H90" i="6" s="1"/>
  <c r="H67" i="6"/>
  <c r="Q40" i="6"/>
  <c r="Q66" i="6" s="1"/>
  <c r="Q44" i="6"/>
  <c r="Q70" i="6" s="1"/>
  <c r="R106" i="9"/>
  <c r="K114" i="9"/>
  <c r="J114" i="9"/>
  <c r="S105" i="9" l="1"/>
  <c r="S104" i="9"/>
  <c r="R137" i="6"/>
  <c r="R48" i="6"/>
  <c r="R74" i="6" s="1"/>
  <c r="R85" i="6" s="1"/>
  <c r="H77" i="6"/>
  <c r="H95" i="6"/>
  <c r="Q49" i="6"/>
  <c r="Q69" i="6"/>
  <c r="I87" i="6"/>
  <c r="I90" i="6" s="1"/>
  <c r="I92" i="6" s="1"/>
  <c r="I67" i="6"/>
  <c r="O99" i="6"/>
  <c r="F100" i="6"/>
  <c r="F96" i="6"/>
  <c r="F101" i="6" s="1"/>
  <c r="R40" i="6"/>
  <c r="R66" i="6" s="1"/>
  <c r="L35" i="6"/>
  <c r="L61" i="6" s="1"/>
  <c r="L86" i="6" s="1"/>
  <c r="J61" i="6"/>
  <c r="Q57" i="6"/>
  <c r="R145" i="6"/>
  <c r="R32" i="6"/>
  <c r="R58" i="6" s="1"/>
  <c r="G77" i="6"/>
  <c r="G95" i="6"/>
  <c r="G92" i="6"/>
  <c r="R43" i="6"/>
  <c r="K33" i="6"/>
  <c r="H92" i="6"/>
  <c r="P75" i="6"/>
  <c r="P94" i="6" s="1"/>
  <c r="R47" i="6"/>
  <c r="R73" i="6" s="1"/>
  <c r="R31" i="6"/>
  <c r="R39" i="6"/>
  <c r="R65" i="6" s="1"/>
  <c r="R88" i="6" s="1"/>
  <c r="J33" i="6"/>
  <c r="R60" i="6"/>
  <c r="R36" i="6"/>
  <c r="R62" i="6" s="1"/>
  <c r="R44" i="6"/>
  <c r="R70" i="6" s="1"/>
  <c r="S106" i="9"/>
  <c r="L114" i="9"/>
  <c r="J86" i="6" l="1"/>
  <c r="T104" i="9"/>
  <c r="T105" i="9"/>
  <c r="S137" i="6"/>
  <c r="R49" i="6"/>
  <c r="R69" i="6"/>
  <c r="I77" i="6"/>
  <c r="I95" i="6"/>
  <c r="S36" i="6"/>
  <c r="S62" i="6" s="1"/>
  <c r="M35" i="6"/>
  <c r="S39" i="6"/>
  <c r="S65" i="6" s="1"/>
  <c r="S88" i="6" s="1"/>
  <c r="S145" i="6"/>
  <c r="S44" i="6"/>
  <c r="S70" i="6" s="1"/>
  <c r="P99" i="6"/>
  <c r="Q75" i="6"/>
  <c r="Q94" i="6" s="1"/>
  <c r="S47" i="6"/>
  <c r="S73" i="6" s="1"/>
  <c r="S48" i="6"/>
  <c r="S74" i="6" s="1"/>
  <c r="S85" i="6" s="1"/>
  <c r="R57" i="6"/>
  <c r="G100" i="6"/>
  <c r="G96" i="6"/>
  <c r="K59" i="6"/>
  <c r="K41" i="6"/>
  <c r="K51" i="6" s="1"/>
  <c r="H100" i="6"/>
  <c r="H96" i="6"/>
  <c r="S40" i="6"/>
  <c r="S66" i="6" s="1"/>
  <c r="L33" i="6"/>
  <c r="J59" i="6"/>
  <c r="J41" i="6"/>
  <c r="S60" i="6"/>
  <c r="S31" i="6"/>
  <c r="S32" i="6"/>
  <c r="S58" i="6" s="1"/>
  <c r="S43" i="6"/>
  <c r="T106" i="9"/>
  <c r="M114" i="9"/>
  <c r="U104" i="9" l="1"/>
  <c r="U105" i="9"/>
  <c r="T40" i="6"/>
  <c r="T66" i="6" s="1"/>
  <c r="T32" i="6"/>
  <c r="T58" i="6" s="1"/>
  <c r="T48" i="6"/>
  <c r="T74" i="6" s="1"/>
  <c r="T85" i="6" s="1"/>
  <c r="J51" i="6"/>
  <c r="H101" i="6"/>
  <c r="T43" i="6"/>
  <c r="M33" i="6"/>
  <c r="L59" i="6"/>
  <c r="L41" i="6"/>
  <c r="L51" i="6" s="1"/>
  <c r="T60" i="6"/>
  <c r="T36" i="6"/>
  <c r="T62" i="6" s="1"/>
  <c r="T137" i="6"/>
  <c r="S49" i="6"/>
  <c r="S69" i="6"/>
  <c r="M61" i="6"/>
  <c r="T31" i="6"/>
  <c r="S57" i="6"/>
  <c r="J87" i="6"/>
  <c r="J67" i="6"/>
  <c r="G101" i="6"/>
  <c r="I100" i="6"/>
  <c r="I96" i="6"/>
  <c r="T39" i="6"/>
  <c r="T65" i="6" s="1"/>
  <c r="T88" i="6" s="1"/>
  <c r="K87" i="6"/>
  <c r="K90" i="6" s="1"/>
  <c r="K67" i="6"/>
  <c r="Q99" i="6"/>
  <c r="T145" i="6"/>
  <c r="T47" i="6"/>
  <c r="T73" i="6" s="1"/>
  <c r="N35" i="6"/>
  <c r="N61" i="6" s="1"/>
  <c r="N86" i="6" s="1"/>
  <c r="R75" i="6"/>
  <c r="R94" i="6" s="1"/>
  <c r="T44" i="6"/>
  <c r="T70" i="6" s="1"/>
  <c r="U106" i="9"/>
  <c r="N114" i="9"/>
  <c r="J90" i="6" l="1"/>
  <c r="K92" i="6" s="1"/>
  <c r="M86" i="6"/>
  <c r="W105" i="9"/>
  <c r="V104" i="9"/>
  <c r="W104" i="9"/>
  <c r="V105" i="9"/>
  <c r="O35" i="6"/>
  <c r="O61" i="6" s="1"/>
  <c r="O86" i="6" s="1"/>
  <c r="I101" i="6"/>
  <c r="M59" i="6"/>
  <c r="M41" i="6"/>
  <c r="M51" i="6" s="1"/>
  <c r="U32" i="6"/>
  <c r="U58" i="6" s="1"/>
  <c r="U43" i="6"/>
  <c r="N33" i="6"/>
  <c r="U145" i="6"/>
  <c r="K77" i="6"/>
  <c r="K95" i="6"/>
  <c r="T57" i="6"/>
  <c r="S75" i="6"/>
  <c r="S94" i="6" s="1"/>
  <c r="T49" i="6"/>
  <c r="T69" i="6"/>
  <c r="U39" i="6"/>
  <c r="U65" i="6" s="1"/>
  <c r="U88" i="6" s="1"/>
  <c r="U31" i="6"/>
  <c r="U36" i="6"/>
  <c r="U62" i="6" s="1"/>
  <c r="R99" i="6"/>
  <c r="J95" i="6"/>
  <c r="J77" i="6"/>
  <c r="U40" i="6"/>
  <c r="U66" i="6" s="1"/>
  <c r="U47" i="6"/>
  <c r="U73" i="6" s="1"/>
  <c r="U137" i="6"/>
  <c r="U48" i="6"/>
  <c r="U74" i="6" s="1"/>
  <c r="U85" i="6" s="1"/>
  <c r="L87" i="6"/>
  <c r="L90" i="6" s="1"/>
  <c r="L67" i="6"/>
  <c r="U60" i="6"/>
  <c r="U44" i="6"/>
  <c r="U70" i="6" s="1"/>
  <c r="V106" i="9"/>
  <c r="O114" i="9"/>
  <c r="L92" i="6" l="1"/>
  <c r="J92" i="6"/>
  <c r="X104" i="9"/>
  <c r="X105" i="9"/>
  <c r="V48" i="6"/>
  <c r="V74" i="6" s="1"/>
  <c r="V85" i="6" s="1"/>
  <c r="U57" i="6"/>
  <c r="U49" i="6"/>
  <c r="U69" i="6"/>
  <c r="V137" i="6"/>
  <c r="J100" i="6"/>
  <c r="J96" i="6"/>
  <c r="S99" i="6"/>
  <c r="V60" i="6"/>
  <c r="V31" i="6"/>
  <c r="V36" i="6"/>
  <c r="V62" i="6" s="1"/>
  <c r="O33" i="6"/>
  <c r="L95" i="6"/>
  <c r="L77" i="6"/>
  <c r="W145" i="6"/>
  <c r="V145" i="6"/>
  <c r="V47" i="6"/>
  <c r="V73" i="6" s="1"/>
  <c r="W32" i="6"/>
  <c r="C32" i="6" s="1"/>
  <c r="V39" i="6"/>
  <c r="V65" i="6" s="1"/>
  <c r="V88" i="6" s="1"/>
  <c r="T75" i="6"/>
  <c r="T94" i="6" s="1"/>
  <c r="K100" i="6"/>
  <c r="K96" i="6"/>
  <c r="N59" i="6"/>
  <c r="N41" i="6"/>
  <c r="N51" i="6" s="1"/>
  <c r="V40" i="6"/>
  <c r="V66" i="6" s="1"/>
  <c r="V44" i="6"/>
  <c r="V70" i="6" s="1"/>
  <c r="V32" i="6"/>
  <c r="V58" i="6" s="1"/>
  <c r="P35" i="6"/>
  <c r="P61" i="6" s="1"/>
  <c r="P86" i="6" s="1"/>
  <c r="M87" i="6"/>
  <c r="M90" i="6" s="1"/>
  <c r="M92" i="6" s="1"/>
  <c r="M67" i="6"/>
  <c r="V43" i="6"/>
  <c r="W106" i="9"/>
  <c r="X106" i="9"/>
  <c r="P114" i="9"/>
  <c r="C145" i="6" l="1"/>
  <c r="V57" i="6"/>
  <c r="J101" i="6"/>
  <c r="U75" i="6"/>
  <c r="U94" i="6" s="1"/>
  <c r="W47" i="6"/>
  <c r="C47" i="6" s="1"/>
  <c r="W31" i="6"/>
  <c r="C31" i="6" s="1"/>
  <c r="N87" i="6"/>
  <c r="N90" i="6" s="1"/>
  <c r="N92" i="6" s="1"/>
  <c r="N67" i="6"/>
  <c r="L100" i="6"/>
  <c r="L96" i="6"/>
  <c r="W43" i="6"/>
  <c r="C43" i="6" s="1"/>
  <c r="W48" i="6"/>
  <c r="C48" i="6" s="1"/>
  <c r="M95" i="6"/>
  <c r="M77" i="6"/>
  <c r="K101" i="6"/>
  <c r="W58" i="6"/>
  <c r="C58" i="6" s="1"/>
  <c r="O59" i="6"/>
  <c r="O41" i="6"/>
  <c r="O51" i="6" s="1"/>
  <c r="W36" i="6"/>
  <c r="C36" i="6" s="1"/>
  <c r="W44" i="6"/>
  <c r="C44" i="6" s="1"/>
  <c r="Q35" i="6"/>
  <c r="Q61" i="6" s="1"/>
  <c r="Q86" i="6" s="1"/>
  <c r="W40" i="6"/>
  <c r="C40" i="6" s="1"/>
  <c r="W137" i="6"/>
  <c r="C137" i="6" s="1"/>
  <c r="W39" i="6"/>
  <c r="C39" i="6" s="1"/>
  <c r="P33" i="6"/>
  <c r="V49" i="6"/>
  <c r="V69" i="6"/>
  <c r="T99" i="6"/>
  <c r="Q114" i="9"/>
  <c r="P59" i="6" l="1"/>
  <c r="P41" i="6"/>
  <c r="P51" i="6" s="1"/>
  <c r="W66" i="6"/>
  <c r="C66" i="6" s="1"/>
  <c r="O87" i="6"/>
  <c r="O90" i="6" s="1"/>
  <c r="O92" i="6" s="1"/>
  <c r="O67" i="6"/>
  <c r="L101" i="6"/>
  <c r="W73" i="6"/>
  <c r="C73" i="6" s="1"/>
  <c r="R35" i="6"/>
  <c r="R61" i="6" s="1"/>
  <c r="R86" i="6" s="1"/>
  <c r="Q33" i="6"/>
  <c r="W70" i="6"/>
  <c r="C70" i="6" s="1"/>
  <c r="M100" i="6"/>
  <c r="M96" i="6"/>
  <c r="W65" i="6"/>
  <c r="C65" i="6" s="1"/>
  <c r="W74" i="6"/>
  <c r="C74" i="6" s="1"/>
  <c r="N95" i="6"/>
  <c r="N77" i="6"/>
  <c r="W62" i="6"/>
  <c r="C62" i="6" s="1"/>
  <c r="U99" i="6"/>
  <c r="V75" i="6"/>
  <c r="V94" i="6" s="1"/>
  <c r="W49" i="6"/>
  <c r="C49" i="6" s="1"/>
  <c r="W69" i="6"/>
  <c r="C69" i="6" s="1"/>
  <c r="W57" i="6"/>
  <c r="C57" i="6" s="1"/>
  <c r="W60" i="6"/>
  <c r="C60" i="6" s="1"/>
  <c r="R114" i="9"/>
  <c r="Q59" i="6" l="1"/>
  <c r="Q41" i="6"/>
  <c r="Q51" i="6" s="1"/>
  <c r="V99" i="6"/>
  <c r="W88" i="6"/>
  <c r="C88" i="6" s="1"/>
  <c r="M101" i="6"/>
  <c r="S35" i="6"/>
  <c r="S61" i="6" s="1"/>
  <c r="S86" i="6" s="1"/>
  <c r="R33" i="6"/>
  <c r="N100" i="6"/>
  <c r="N96" i="6"/>
  <c r="P87" i="6"/>
  <c r="P90" i="6" s="1"/>
  <c r="P92" i="6" s="1"/>
  <c r="P67" i="6"/>
  <c r="W75" i="6"/>
  <c r="C75" i="6" s="1"/>
  <c r="O95" i="6"/>
  <c r="O77" i="6"/>
  <c r="W85" i="6"/>
  <c r="C85" i="6" s="1"/>
  <c r="S114" i="9"/>
  <c r="S33" i="6" l="1"/>
  <c r="R59" i="6"/>
  <c r="R41" i="6"/>
  <c r="R51" i="6" s="1"/>
  <c r="O100" i="6"/>
  <c r="O96" i="6"/>
  <c r="N101" i="6"/>
  <c r="P95" i="6"/>
  <c r="P77" i="6"/>
  <c r="W94" i="6"/>
  <c r="C94" i="6"/>
  <c r="T35" i="6"/>
  <c r="T61" i="6" s="1"/>
  <c r="T86" i="6" s="1"/>
  <c r="Q87" i="6"/>
  <c r="Q90" i="6" s="1"/>
  <c r="Q92" i="6" s="1"/>
  <c r="Q67" i="6"/>
  <c r="T114" i="9"/>
  <c r="P100" i="6" l="1"/>
  <c r="P96" i="6"/>
  <c r="O101" i="6"/>
  <c r="C99" i="6"/>
  <c r="T33" i="6"/>
  <c r="W99" i="6"/>
  <c r="S59" i="6"/>
  <c r="S41" i="6"/>
  <c r="S51" i="6" s="1"/>
  <c r="R87" i="6"/>
  <c r="R90" i="6" s="1"/>
  <c r="R92" i="6" s="1"/>
  <c r="R67" i="6"/>
  <c r="U35" i="6"/>
  <c r="U61" i="6" s="1"/>
  <c r="U86" i="6" s="1"/>
  <c r="Q77" i="6"/>
  <c r="Q95" i="6"/>
  <c r="U114" i="9"/>
  <c r="S87" i="6" l="1"/>
  <c r="S90" i="6" s="1"/>
  <c r="S92" i="6" s="1"/>
  <c r="S67" i="6"/>
  <c r="R77" i="6"/>
  <c r="R95" i="6"/>
  <c r="U33" i="6"/>
  <c r="P101" i="6"/>
  <c r="V35" i="6"/>
  <c r="V61" i="6" s="1"/>
  <c r="V86" i="6" s="1"/>
  <c r="T59" i="6"/>
  <c r="T41" i="6"/>
  <c r="T51" i="6" s="1"/>
  <c r="Q100" i="6"/>
  <c r="Q96" i="6"/>
  <c r="V114" i="9"/>
  <c r="T87" i="6" l="1"/>
  <c r="T90" i="6" s="1"/>
  <c r="T92" i="6" s="1"/>
  <c r="T67" i="6"/>
  <c r="V33" i="6"/>
  <c r="Q101" i="6"/>
  <c r="S95" i="6"/>
  <c r="S77" i="6"/>
  <c r="R100" i="6"/>
  <c r="R96" i="6"/>
  <c r="U59" i="6"/>
  <c r="U41" i="6"/>
  <c r="U51" i="6" s="1"/>
  <c r="U87" i="6" l="1"/>
  <c r="U90" i="6" s="1"/>
  <c r="U92" i="6" s="1"/>
  <c r="U67" i="6"/>
  <c r="R101" i="6"/>
  <c r="T95" i="6"/>
  <c r="T77" i="6"/>
  <c r="V59" i="6"/>
  <c r="V41" i="6"/>
  <c r="V51" i="6" s="1"/>
  <c r="S100" i="6"/>
  <c r="S96" i="6"/>
  <c r="W114" i="9"/>
  <c r="C114" i="9"/>
  <c r="T100" i="6" l="1"/>
  <c r="T96" i="6"/>
  <c r="U77" i="6"/>
  <c r="U95" i="6"/>
  <c r="W35" i="6"/>
  <c r="C35" i="6" s="1"/>
  <c r="S101" i="6"/>
  <c r="V87" i="6"/>
  <c r="V90" i="6" s="1"/>
  <c r="V92" i="6" s="1"/>
  <c r="V67" i="6"/>
  <c r="W61" i="6" l="1"/>
  <c r="C61" i="6" s="1"/>
  <c r="V77" i="6"/>
  <c r="V95" i="6"/>
  <c r="U100" i="6"/>
  <c r="U96" i="6"/>
  <c r="T101" i="6"/>
  <c r="W33" i="6"/>
  <c r="C33" i="6" s="1"/>
  <c r="U101" i="6" l="1"/>
  <c r="W59" i="6"/>
  <c r="C59" i="6" s="1"/>
  <c r="W41" i="6"/>
  <c r="C41" i="6" s="1"/>
  <c r="V100" i="6"/>
  <c r="V96" i="6"/>
  <c r="W86" i="6"/>
  <c r="C86" i="6" s="1"/>
  <c r="W87" i="6" l="1"/>
  <c r="C87" i="6" s="1"/>
  <c r="W67" i="6"/>
  <c r="C67" i="6" s="1"/>
  <c r="W51" i="6"/>
  <c r="V101" i="6"/>
  <c r="C51" i="6" l="1"/>
  <c r="C53" i="6" s="1"/>
  <c r="C90" i="6"/>
  <c r="W77" i="6"/>
  <c r="W95" i="6"/>
  <c r="C95" i="6"/>
  <c r="W90" i="6"/>
  <c r="C77" i="6" l="1"/>
  <c r="C79" i="6" s="1"/>
  <c r="W92" i="6"/>
  <c r="X92" i="6"/>
  <c r="C100" i="6"/>
  <c r="C96" i="6"/>
  <c r="W100" i="6"/>
  <c r="W96" i="6"/>
  <c r="W101" i="6" l="1"/>
  <c r="C101" i="6"/>
  <c r="H136" i="6" l="1"/>
  <c r="G136" i="6"/>
  <c r="I136" i="6" l="1"/>
  <c r="J136" i="6" l="1"/>
  <c r="K136" i="6" l="1"/>
  <c r="L136" i="6" l="1"/>
  <c r="M136" i="6" l="1"/>
  <c r="N136" i="6" l="1"/>
  <c r="O136" i="6" l="1"/>
  <c r="P136" i="6" l="1"/>
  <c r="Q136" i="6" l="1"/>
  <c r="R136" i="6" l="1"/>
  <c r="T136" i="6" l="1"/>
  <c r="S136" i="6"/>
  <c r="U136" i="6" l="1"/>
  <c r="W136" i="6" l="1"/>
  <c r="V136" i="6" l="1"/>
  <c r="C136" i="6" s="1"/>
</calcChain>
</file>

<file path=xl/sharedStrings.xml><?xml version="1.0" encoding="utf-8"?>
<sst xmlns="http://schemas.openxmlformats.org/spreadsheetml/2006/main" count="556" uniqueCount="161">
  <si>
    <t>Discount Rate</t>
  </si>
  <si>
    <t>Total</t>
  </si>
  <si>
    <t>$ millions</t>
  </si>
  <si>
    <t>NPV</t>
  </si>
  <si>
    <t>EOL Coal</t>
  </si>
  <si>
    <t>Reclamation Costs</t>
  </si>
  <si>
    <t>Retirement Costs</t>
  </si>
  <si>
    <t>Gas VOM</t>
  </si>
  <si>
    <t>Fuel</t>
  </si>
  <si>
    <t>Start Fuel</t>
  </si>
  <si>
    <t>Energy not Served</t>
  </si>
  <si>
    <t>Dumped Energy</t>
  </si>
  <si>
    <t>Deficiency Cost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</si>
  <si>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</si>
  <si>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</si>
  <si>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</si>
  <si>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</si>
  <si>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</si>
  <si>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</si>
  <si>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</si>
  <si>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</si>
  <si>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</si>
  <si>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</si>
  <si>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</si>
  <si>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</si>
  <si>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</si>
  <si>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</si>
  <si>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</si>
  <si>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</si>
  <si>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</si>
  <si>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</si>
  <si>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</si>
  <si>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</si>
  <si>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</si>
  <si>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</si>
  <si>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</si>
  <si>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</si>
  <si>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</si>
  <si>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</si>
  <si>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</si>
  <si>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</si>
  <si>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</si>
  <si>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</si>
  <si>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</si>
  <si>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</si>
  <si>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</si>
  <si>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</si>
  <si>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</si>
  <si>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</si>
  <si>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</si>
  <si>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</si>
  <si>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</si>
  <si>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</si>
  <si>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</si>
  <si>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</si>
  <si>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</si>
  <si>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Generation (GWh)</t>
  </si>
  <si>
    <t>$ Millions</t>
  </si>
  <si>
    <t>Adjust if Needed</t>
  </si>
  <si>
    <t>Coal</t>
  </si>
  <si>
    <t>Coal Start Fuel</t>
  </si>
  <si>
    <t>Emission Cost</t>
  </si>
  <si>
    <t>OTR NOx</t>
  </si>
  <si>
    <t>Other Generation Costs</t>
  </si>
  <si>
    <t>Other Generation Fixed Costs</t>
  </si>
  <si>
    <t>Demand Side Management Costs</t>
  </si>
  <si>
    <t>CO2 Price Curve</t>
  </si>
  <si>
    <t>CO2 Chehalis</t>
  </si>
  <si>
    <t>Coal VOM</t>
  </si>
  <si>
    <t>GHG</t>
  </si>
  <si>
    <t>OTR NOx Cost ($ millions)</t>
  </si>
  <si>
    <t>All Other Emissions</t>
  </si>
  <si>
    <t>Row 1</t>
  </si>
  <si>
    <t>Row 2</t>
  </si>
  <si>
    <t>Count 1</t>
  </si>
  <si>
    <t>Count 2</t>
  </si>
  <si>
    <t>(Benefit)/Cost of Change Case</t>
  </si>
  <si>
    <t>WRAP Compliance</t>
  </si>
  <si>
    <t>Coal Generator Costs</t>
  </si>
  <si>
    <t>Coal - VOM</t>
  </si>
  <si>
    <t>Coal - FOM</t>
  </si>
  <si>
    <t>Coal CCUS - FOM</t>
  </si>
  <si>
    <t>Coal CCUS - VOM</t>
  </si>
  <si>
    <t>Gas Generator Costs</t>
  </si>
  <si>
    <t>Gas - VOM</t>
  </si>
  <si>
    <t>Gas - FOM</t>
  </si>
  <si>
    <t>Gas Conversions - VOM</t>
  </si>
  <si>
    <t>Gas Conversions - FOM</t>
  </si>
  <si>
    <t>Proxy Gas - VOM</t>
  </si>
  <si>
    <t>Proxy Gas - FOM</t>
  </si>
  <si>
    <t>Solar - VOM</t>
  </si>
  <si>
    <t>Wind - VOM</t>
  </si>
  <si>
    <t>Battery - VOM</t>
  </si>
  <si>
    <t>LT Contract - VOM</t>
  </si>
  <si>
    <t>QFs - VOM</t>
  </si>
  <si>
    <t>Other - VOM</t>
  </si>
  <si>
    <t>Generator Build Costs</t>
  </si>
  <si>
    <t>Battery Build Costs</t>
  </si>
  <si>
    <t>Solar - FOM</t>
  </si>
  <si>
    <t>Wind - FOM</t>
  </si>
  <si>
    <t>Battery - FOM</t>
  </si>
  <si>
    <t>Other - FOM</t>
  </si>
  <si>
    <t>Demand Response - VOM</t>
  </si>
  <si>
    <t>Demand Response - FOM</t>
  </si>
  <si>
    <t>Energy Effenciency - VOM</t>
  </si>
  <si>
    <t>Energy Effenciency - FOM</t>
  </si>
  <si>
    <t>Build Costs</t>
  </si>
  <si>
    <t>Total System Cost - 20yr</t>
  </si>
  <si>
    <t>Coal-CCUS</t>
  </si>
  <si>
    <t>Coal-Gas Conversions</t>
  </si>
  <si>
    <t>DSM-DR</t>
  </si>
  <si>
    <t>DSM-EE</t>
  </si>
  <si>
    <t>Coal CCUS - Revenue and Credits</t>
  </si>
  <si>
    <t>ST Cost Summary -25I.LP.ST.r21.Base.EP.2409MN.Integrated.106955 (LT. 106955 - 106957) v78.3</t>
  </si>
  <si>
    <t>Is FOM</t>
  </si>
  <si>
    <t>Sample:</t>
  </si>
  <si>
    <t>Mean</t>
  </si>
  <si>
    <t>Mean FOM</t>
  </si>
  <si>
    <t>Lookups</t>
  </si>
  <si>
    <t>sum range</t>
  </si>
  <si>
    <t>FOM Total</t>
  </si>
  <si>
    <t>VAR</t>
  </si>
  <si>
    <t>Generator_by_Category[VO&amp;M Cost ($000)]</t>
  </si>
  <si>
    <t>Generator_by_Category[FO&amp;M Cost ($000)]</t>
  </si>
  <si>
    <t>Co2 45Q Price</t>
  </si>
  <si>
    <t>Co2 CCUS Revenue</t>
  </si>
  <si>
    <t>Generator_by_Category[Fuel Cost ($000)]</t>
  </si>
  <si>
    <t>Generator_by_Category[Start Fuel Cost ($000)]</t>
  </si>
  <si>
    <t>GAS</t>
  </si>
  <si>
    <t>Proxy Gas</t>
  </si>
  <si>
    <t>Other Costs</t>
  </si>
  <si>
    <t>Emissions_Summary[Cost ($000)]</t>
  </si>
  <si>
    <t>Battery</t>
  </si>
  <si>
    <t>Battery_by_Category[VO&amp;M Cost ($000)]</t>
  </si>
  <si>
    <t>Contract</t>
  </si>
  <si>
    <t>QF</t>
  </si>
  <si>
    <t>Other</t>
  </si>
  <si>
    <t>BUILD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</si>
  <si>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</si>
  <si>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</si>
  <si>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</si>
  <si>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</si>
  <si>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</si>
  <si>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</si>
  <si>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DR</t>
  </si>
  <si>
    <t>EE</t>
  </si>
  <si>
    <t>Revenue ($000)</t>
  </si>
  <si>
    <t>Cost ($000)</t>
  </si>
  <si>
    <t>Transmission[Year]</t>
  </si>
  <si>
    <t>Transmission[FO&amp;M Cost ($000)]</t>
  </si>
  <si>
    <t>n/a</t>
  </si>
  <si>
    <t>Totals</t>
  </si>
  <si>
    <t>Generator_by_Category[Generation (GWh)]</t>
  </si>
  <si>
    <t>Co2</t>
  </si>
  <si>
    <t>CO2 WA Emission Market</t>
  </si>
  <si>
    <t>Remainder</t>
  </si>
  <si>
    <t>ST Cost Summary -25I.LP.ST.r21.NoCLPost32.EP.2409MN.Integrated.105983 (LT. 107095 - 107140) v78.6</t>
  </si>
  <si>
    <t>Summary</t>
  </si>
  <si>
    <t>Delta</t>
  </si>
  <si>
    <t>Change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</si>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</sst>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  <numFmt numFmtId="167" formatCode="_(* #,##0.0_);_(* \(#,##0.0\);_(* &quot;-&quot;??_);_(@_)"/>
    <numFmt numFmtId="168" formatCode="&quot;$&quot;#,##0.00"/>
    <numFmt numFmtId="169" formatCode="#&quot;)&quot;"/>
    <numFmt numFmtId="170" formatCode="_(&quot;$&quot;* #,##0_);_(&quot;$&quot;* \(#,##0\);_(&quot;$&quot;* &quot;-&quot;??_);_(@_)"/>
    <numFmt numFmtId="171" formatCode="0.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9" fillId="0" borderId="0" xfId="6" applyFont="1"/>
    <xf numFmtId="0" fontId="4" fillId="3" borderId="3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7" fillId="0" borderId="0" xfId="0" applyFont="1"/>
    <xf numFmtId="6" fontId="5" fillId="0" borderId="0" xfId="0" applyNumberFormat="1" applyFont="1" applyAlignment="1">
      <alignment horizontal="center"/>
    </xf>
    <xf numFmtId="0" fontId="5" fillId="0" borderId="0" xfId="0" quotePrefix="1" applyFont="1"/>
    <xf numFmtId="0" fontId="5" fillId="0" borderId="7" xfId="0" applyFont="1" applyBorder="1"/>
    <xf numFmtId="6" fontId="5" fillId="0" borderId="7" xfId="0" applyNumberFormat="1" applyFont="1" applyBorder="1" applyAlignment="1">
      <alignment horizontal="center"/>
    </xf>
    <xf numFmtId="0" fontId="5" fillId="0" borderId="11" xfId="0" applyFont="1" applyBorder="1"/>
    <xf numFmtId="6" fontId="5" fillId="0" borderId="11" xfId="0" applyNumberFormat="1" applyFont="1" applyBorder="1" applyAlignment="1">
      <alignment horizontal="center"/>
    </xf>
    <xf numFmtId="6" fontId="5" fillId="0" borderId="0" xfId="0" applyNumberFormat="1" applyFont="1"/>
    <xf numFmtId="6" fontId="7" fillId="0" borderId="6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6" fontId="5" fillId="0" borderId="4" xfId="0" applyNumberFormat="1" applyFont="1" applyBorder="1"/>
    <xf numFmtId="7" fontId="5" fillId="0" borderId="0" xfId="0" applyNumberFormat="1" applyFont="1"/>
    <xf numFmtId="2" fontId="5" fillId="0" borderId="0" xfId="0" applyNumberFormat="1" applyFont="1" applyAlignment="1">
      <alignment horizontal="center"/>
    </xf>
    <xf numFmtId="167" fontId="5" fillId="0" borderId="0" xfId="4" applyNumberFormat="1" applyFont="1"/>
    <xf numFmtId="168" fontId="5" fillId="0" borderId="0" xfId="3" applyNumberFormat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9" fontId="5" fillId="0" borderId="0" xfId="3" applyFont="1"/>
    <xf numFmtId="0" fontId="2" fillId="0" borderId="0" xfId="2" applyFont="1"/>
    <xf numFmtId="0" fontId="2" fillId="0" borderId="0" xfId="2" applyFont="1" applyAlignment="1">
      <alignment horizontal="left" indent="1"/>
    </xf>
    <xf numFmtId="38" fontId="5" fillId="0" borderId="0" xfId="0" applyNumberFormat="1" applyFont="1" applyAlignment="1">
      <alignment horizontal="center"/>
    </xf>
    <xf numFmtId="0" fontId="2" fillId="0" borderId="6" xfId="2" applyFont="1" applyBorder="1"/>
    <xf numFmtId="169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 applyFill="1"/>
    <xf numFmtId="0" fontId="10" fillId="0" borderId="0" xfId="0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0" fontId="5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/>
    <xf numFmtId="37" fontId="5" fillId="0" borderId="0" xfId="0" applyNumberFormat="1" applyFont="1" applyFill="1"/>
    <xf numFmtId="37" fontId="5" fillId="0" borderId="0" xfId="0" applyNumberFormat="1" applyFont="1" applyFill="1" applyAlignment="1">
      <alignment horizontal="center"/>
    </xf>
    <xf numFmtId="170" fontId="5" fillId="0" borderId="1" xfId="5" applyNumberFormat="1" applyFont="1" applyFill="1" applyBorder="1"/>
    <xf numFmtId="0" fontId="7" fillId="0" borderId="12" xfId="0" applyFont="1" applyFill="1" applyBorder="1"/>
    <xf numFmtId="0" fontId="5" fillId="0" borderId="12" xfId="0" applyFont="1" applyFill="1" applyBorder="1"/>
    <xf numFmtId="0" fontId="6" fillId="0" borderId="0" xfId="2" applyFont="1" applyFill="1"/>
    <xf numFmtId="37" fontId="7" fillId="0" borderId="0" xfId="0" applyNumberFormat="1" applyFont="1" applyFill="1"/>
    <xf numFmtId="0" fontId="2" fillId="0" borderId="13" xfId="2" applyFont="1" applyFill="1" applyBorder="1" applyAlignment="1">
      <alignment horizontal="left" indent="2"/>
    </xf>
    <xf numFmtId="37" fontId="5" fillId="0" borderId="13" xfId="0" applyNumberFormat="1" applyFont="1" applyFill="1" applyBorder="1"/>
    <xf numFmtId="37" fontId="5" fillId="0" borderId="13" xfId="0" quotePrefix="1" applyNumberFormat="1" applyFont="1" applyFill="1" applyBorder="1"/>
    <xf numFmtId="39" fontId="5" fillId="0" borderId="0" xfId="0" applyNumberFormat="1" applyFont="1" applyFill="1"/>
    <xf numFmtId="0" fontId="2" fillId="0" borderId="14" xfId="2" applyFont="1" applyFill="1" applyBorder="1" applyAlignment="1">
      <alignment horizontal="left" indent="2"/>
    </xf>
    <xf numFmtId="37" fontId="5" fillId="0" borderId="14" xfId="0" applyNumberFormat="1" applyFont="1" applyFill="1" applyBorder="1"/>
    <xf numFmtId="37" fontId="5" fillId="0" borderId="14" xfId="0" quotePrefix="1" applyNumberFormat="1" applyFont="1" applyFill="1" applyBorder="1"/>
    <xf numFmtId="37" fontId="5" fillId="0" borderId="0" xfId="0" quotePrefix="1" applyNumberFormat="1" applyFont="1" applyFill="1" applyAlignment="1">
      <alignment horizontal="center"/>
    </xf>
    <xf numFmtId="37" fontId="5" fillId="0" borderId="0" xfId="0" quotePrefix="1" applyNumberFormat="1" applyFont="1" applyFill="1"/>
    <xf numFmtId="2" fontId="5" fillId="0" borderId="0" xfId="0" applyNumberFormat="1" applyFont="1" applyFill="1"/>
    <xf numFmtId="1" fontId="5" fillId="0" borderId="14" xfId="0" applyNumberFormat="1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2" fillId="0" borderId="14" xfId="2" applyFont="1" applyFill="1" applyBorder="1" applyAlignment="1">
      <alignment horizontal="left" wrapText="1" indent="2"/>
    </xf>
    <xf numFmtId="0" fontId="2" fillId="0" borderId="0" xfId="2" applyFont="1" applyFill="1"/>
    <xf numFmtId="171" fontId="5" fillId="0" borderId="0" xfId="0" applyNumberFormat="1" applyFont="1" applyFill="1"/>
    <xf numFmtId="0" fontId="2" fillId="0" borderId="13" xfId="2" applyFont="1" applyFill="1" applyBorder="1" applyAlignment="1">
      <alignment horizontal="left" indent="1"/>
    </xf>
    <xf numFmtId="37" fontId="7" fillId="0" borderId="0" xfId="0" applyNumberFormat="1" applyFont="1" applyFill="1" applyAlignment="1">
      <alignment horizontal="center"/>
    </xf>
    <xf numFmtId="0" fontId="6" fillId="0" borderId="8" xfId="2" applyFont="1" applyFill="1" applyBorder="1"/>
    <xf numFmtId="37" fontId="7" fillId="0" borderId="1" xfId="0" applyNumberFormat="1" applyFont="1" applyFill="1" applyBorder="1"/>
    <xf numFmtId="37" fontId="7" fillId="0" borderId="9" xfId="0" applyNumberFormat="1" applyFont="1" applyFill="1" applyBorder="1"/>
    <xf numFmtId="37" fontId="7" fillId="0" borderId="10" xfId="0" applyNumberFormat="1" applyFont="1" applyFill="1" applyBorder="1"/>
    <xf numFmtId="0" fontId="2" fillId="0" borderId="16" xfId="2" applyFont="1" applyFill="1" applyBorder="1" applyAlignment="1">
      <alignment horizontal="left" indent="2"/>
    </xf>
    <xf numFmtId="37" fontId="5" fillId="0" borderId="16" xfId="0" applyNumberFormat="1" applyFont="1" applyFill="1" applyBorder="1"/>
    <xf numFmtId="0" fontId="9" fillId="0" borderId="0" xfId="0" applyFont="1" applyFill="1"/>
    <xf numFmtId="165" fontId="5" fillId="0" borderId="0" xfId="0" applyNumberFormat="1" applyFont="1" applyFill="1"/>
    <xf numFmtId="165" fontId="5" fillId="0" borderId="10" xfId="1" applyNumberFormat="1" applyFont="1" applyFill="1" applyBorder="1" applyAlignment="1">
      <alignment horizontal="right"/>
    </xf>
    <xf numFmtId="1" fontId="5" fillId="0" borderId="0" xfId="0" applyNumberFormat="1" applyFont="1" applyFill="1"/>
    <xf numFmtId="166" fontId="5" fillId="0" borderId="0" xfId="0" applyNumberFormat="1" applyFont="1" applyFill="1"/>
    <xf numFmtId="1" fontId="5" fillId="0" borderId="0" xfId="0" quotePrefix="1" applyNumberFormat="1" applyFont="1" applyFill="1"/>
    <xf numFmtId="0" fontId="5" fillId="0" borderId="0" xfId="0" quotePrefix="1" applyFont="1" applyFill="1"/>
    <xf numFmtId="0" fontId="6" fillId="0" borderId="3" xfId="2" applyFont="1" applyFill="1" applyBorder="1" applyAlignment="1">
      <alignment horizontal="left" indent="1"/>
    </xf>
    <xf numFmtId="0" fontId="6" fillId="0" borderId="3" xfId="2" applyFont="1" applyFill="1" applyBorder="1" applyAlignment="1">
      <alignment horizontal="right"/>
    </xf>
    <xf numFmtId="0" fontId="6" fillId="0" borderId="3" xfId="2" applyFont="1" applyFill="1" applyBorder="1" applyAlignment="1">
      <alignment horizontal="right" indent="1"/>
    </xf>
    <xf numFmtId="0" fontId="2" fillId="0" borderId="17" xfId="2" applyFont="1" applyFill="1" applyBorder="1" applyAlignment="1">
      <alignment horizontal="left" indent="2"/>
    </xf>
    <xf numFmtId="165" fontId="5" fillId="0" borderId="17" xfId="1" applyNumberFormat="1" applyFont="1" applyFill="1" applyBorder="1"/>
    <xf numFmtId="37" fontId="5" fillId="0" borderId="17" xfId="0" quotePrefix="1" applyNumberFormat="1" applyFont="1" applyFill="1" applyBorder="1"/>
    <xf numFmtId="165" fontId="5" fillId="0" borderId="14" xfId="1" applyNumberFormat="1" applyFont="1" applyFill="1" applyBorder="1"/>
    <xf numFmtId="0" fontId="2" fillId="0" borderId="18" xfId="2" applyFont="1" applyFill="1" applyBorder="1" applyAlignment="1">
      <alignment horizontal="left" indent="2"/>
    </xf>
    <xf numFmtId="165" fontId="5" fillId="0" borderId="18" xfId="1" applyNumberFormat="1" applyFont="1" applyFill="1" applyBorder="1"/>
    <xf numFmtId="37" fontId="5" fillId="0" borderId="18" xfId="0" quotePrefix="1" applyNumberFormat="1" applyFont="1" applyFill="1" applyBorder="1"/>
    <xf numFmtId="0" fontId="2" fillId="0" borderId="0" xfId="2" applyFont="1" applyFill="1" applyAlignment="1">
      <alignment horizontal="left" indent="1"/>
    </xf>
    <xf numFmtId="165" fontId="5" fillId="0" borderId="0" xfId="1" applyNumberFormat="1" applyFont="1" applyFill="1"/>
    <xf numFmtId="0" fontId="7" fillId="0" borderId="3" xfId="0" applyFont="1" applyFill="1" applyBorder="1"/>
    <xf numFmtId="37" fontId="7" fillId="0" borderId="4" xfId="0" applyNumberFormat="1" applyFont="1" applyFill="1" applyBorder="1"/>
    <xf numFmtId="37" fontId="7" fillId="0" borderId="5" xfId="0" applyNumberFormat="1" applyFont="1" applyFill="1" applyBorder="1"/>
    <xf numFmtId="0" fontId="5" fillId="0" borderId="17" xfId="0" applyFont="1" applyFill="1" applyBorder="1"/>
    <xf numFmtId="37" fontId="5" fillId="0" borderId="17" xfId="0" applyNumberFormat="1" applyFont="1" applyFill="1" applyBorder="1"/>
    <xf numFmtId="0" fontId="5" fillId="0" borderId="14" xfId="0" applyFont="1" applyFill="1" applyBorder="1"/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2" xfId="4" xr:uid="{F4AD4390-5EF6-4409-96DD-6552D2C9FE6F}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Summary!$D$84:$X$84</c:f>
              <c:numCache>
                <c:formatCode>"$"#,##0_);[Red]\("$"#,##0\)</c:formatCode>
                <c:ptCount val="21"/>
                <c:pt idx="0">
                  <c:v>3.4357896083747619E-8</c:v>
                </c:pt>
                <c:pt idx="1">
                  <c:v>0.68865009500558472</c:v>
                </c:pt>
                <c:pt idx="2">
                  <c:v>5.4242614229767696</c:v>
                </c:pt>
                <c:pt idx="3">
                  <c:v>6.2159293988358115</c:v>
                </c:pt>
                <c:pt idx="4">
                  <c:v>14.831365955547795</c:v>
                </c:pt>
                <c:pt idx="5">
                  <c:v>-103.4435650103166</c:v>
                </c:pt>
                <c:pt idx="6">
                  <c:v>-144.55373468140772</c:v>
                </c:pt>
                <c:pt idx="7">
                  <c:v>-149.51228874002931</c:v>
                </c:pt>
                <c:pt idx="8">
                  <c:v>-150.61505654707531</c:v>
                </c:pt>
                <c:pt idx="9">
                  <c:v>-206.07112092470462</c:v>
                </c:pt>
                <c:pt idx="10">
                  <c:v>-165.65433472959813</c:v>
                </c:pt>
                <c:pt idx="11">
                  <c:v>-178.15277938786582</c:v>
                </c:pt>
                <c:pt idx="12">
                  <c:v>-173.06882545460627</c:v>
                </c:pt>
                <c:pt idx="13">
                  <c:v>-224.48954904859005</c:v>
                </c:pt>
                <c:pt idx="14">
                  <c:v>-221.997410596778</c:v>
                </c:pt>
                <c:pt idx="15">
                  <c:v>-176.52474298668363</c:v>
                </c:pt>
                <c:pt idx="16">
                  <c:v>-207.50945923198532</c:v>
                </c:pt>
                <c:pt idx="17">
                  <c:v>-243.77410878311042</c:v>
                </c:pt>
                <c:pt idx="18">
                  <c:v>-253.48563006202491</c:v>
                </c:pt>
                <c:pt idx="19">
                  <c:v>-231.14538855307848</c:v>
                </c:pt>
                <c:pt idx="20">
                  <c:v>-201.508571653454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Summary!$B$87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Summary!$D$87:$X$87</c:f>
              <c:numCache>
                <c:formatCode>"$"#,##0_);[Red]\("$"#,##0\)</c:formatCode>
                <c:ptCount val="21"/>
                <c:pt idx="0">
                  <c:v>-3.0374640130389707E-2</c:v>
                </c:pt>
                <c:pt idx="1">
                  <c:v>4.4758450935827199E-2</c:v>
                </c:pt>
                <c:pt idx="2">
                  <c:v>7.7954572788243581E-3</c:v>
                </c:pt>
                <c:pt idx="3">
                  <c:v>-47.153248187418029</c:v>
                </c:pt>
                <c:pt idx="4">
                  <c:v>-35.47559383879198</c:v>
                </c:pt>
                <c:pt idx="5">
                  <c:v>484.81146511367496</c:v>
                </c:pt>
                <c:pt idx="6">
                  <c:v>483.7101190199395</c:v>
                </c:pt>
                <c:pt idx="7">
                  <c:v>504.78977345273842</c:v>
                </c:pt>
                <c:pt idx="8">
                  <c:v>508.51977897927623</c:v>
                </c:pt>
                <c:pt idx="9">
                  <c:v>516.53355862723902</c:v>
                </c:pt>
                <c:pt idx="10">
                  <c:v>506.58517835706607</c:v>
                </c:pt>
                <c:pt idx="11">
                  <c:v>456.1216751800539</c:v>
                </c:pt>
                <c:pt idx="12">
                  <c:v>447.90895455328871</c:v>
                </c:pt>
                <c:pt idx="13">
                  <c:v>444.38932033406303</c:v>
                </c:pt>
                <c:pt idx="14">
                  <c:v>436.86300814065424</c:v>
                </c:pt>
                <c:pt idx="15">
                  <c:v>473.78442233088566</c:v>
                </c:pt>
                <c:pt idx="16">
                  <c:v>466.0386215970795</c:v>
                </c:pt>
                <c:pt idx="17">
                  <c:v>-233.7117093709947</c:v>
                </c:pt>
                <c:pt idx="18">
                  <c:v>-210.1798983144065</c:v>
                </c:pt>
                <c:pt idx="19">
                  <c:v>-229.73594666138987</c:v>
                </c:pt>
                <c:pt idx="20">
                  <c:v>-290.69602693193787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Summary!$B$86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Summary!$D$86:$X$86</c:f>
              <c:numCache>
                <c:formatCode>"$"#,##0_);[Red]\("$"#,##0\)</c:formatCode>
                <c:ptCount val="21"/>
                <c:pt idx="0">
                  <c:v>3.4592664815136231E-4</c:v>
                </c:pt>
                <c:pt idx="1">
                  <c:v>6.7687506963758359E-3</c:v>
                </c:pt>
                <c:pt idx="2">
                  <c:v>-1.9453473948222388E-2</c:v>
                </c:pt>
                <c:pt idx="3">
                  <c:v>-24.920168085034803</c:v>
                </c:pt>
                <c:pt idx="4">
                  <c:v>-45.003919552961989</c:v>
                </c:pt>
                <c:pt idx="5">
                  <c:v>-1560.8125912469068</c:v>
                </c:pt>
                <c:pt idx="6">
                  <c:v>25.699649826128095</c:v>
                </c:pt>
                <c:pt idx="7">
                  <c:v>52.767299096260061</c:v>
                </c:pt>
                <c:pt idx="8">
                  <c:v>53.669779241606882</c:v>
                </c:pt>
                <c:pt idx="9">
                  <c:v>23.003788046356021</c:v>
                </c:pt>
                <c:pt idx="10">
                  <c:v>38.407221348598767</c:v>
                </c:pt>
                <c:pt idx="11">
                  <c:v>61.667549654588242</c:v>
                </c:pt>
                <c:pt idx="12">
                  <c:v>39.624321630774631</c:v>
                </c:pt>
                <c:pt idx="13">
                  <c:v>127.05547049913213</c:v>
                </c:pt>
                <c:pt idx="14">
                  <c:v>31.305986963545791</c:v>
                </c:pt>
                <c:pt idx="15">
                  <c:v>126.88968803127824</c:v>
                </c:pt>
                <c:pt idx="16">
                  <c:v>144.25103199187322</c:v>
                </c:pt>
                <c:pt idx="17">
                  <c:v>62.190006555011223</c:v>
                </c:pt>
                <c:pt idx="18">
                  <c:v>-175.01904161472743</c:v>
                </c:pt>
                <c:pt idx="19">
                  <c:v>-117.11022374441507</c:v>
                </c:pt>
                <c:pt idx="20">
                  <c:v>91.010173879303977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Summary!$B$88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Summary!$D$88:$X$88</c:f>
              <c:numCache>
                <c:formatCode>"$"#,##0_);[Red]\("$"#,##0\)</c:formatCode>
                <c:ptCount val="21"/>
                <c:pt idx="0">
                  <c:v>-7.674640980816605E-3</c:v>
                </c:pt>
                <c:pt idx="1">
                  <c:v>5.8073139633485482E-3</c:v>
                </c:pt>
                <c:pt idx="2">
                  <c:v>-1.0976654170562483E-3</c:v>
                </c:pt>
                <c:pt idx="3">
                  <c:v>-1.5168128587385112</c:v>
                </c:pt>
                <c:pt idx="4">
                  <c:v>-2.7153993900200355</c:v>
                </c:pt>
                <c:pt idx="5">
                  <c:v>15.532400173400363</c:v>
                </c:pt>
                <c:pt idx="6">
                  <c:v>17.876664332180653</c:v>
                </c:pt>
                <c:pt idx="7">
                  <c:v>14.73520889326759</c:v>
                </c:pt>
                <c:pt idx="8">
                  <c:v>15.870410734921165</c:v>
                </c:pt>
                <c:pt idx="9">
                  <c:v>17.702668421089665</c:v>
                </c:pt>
                <c:pt idx="10">
                  <c:v>13.317336007838394</c:v>
                </c:pt>
                <c:pt idx="11">
                  <c:v>1.78747587811133</c:v>
                </c:pt>
                <c:pt idx="12">
                  <c:v>1.8834672574532501</c:v>
                </c:pt>
                <c:pt idx="13">
                  <c:v>2.9189493382359095</c:v>
                </c:pt>
                <c:pt idx="14">
                  <c:v>4.9275600665752499</c:v>
                </c:pt>
                <c:pt idx="15">
                  <c:v>3.5560578912930692</c:v>
                </c:pt>
                <c:pt idx="16">
                  <c:v>4.8758848268986901</c:v>
                </c:pt>
                <c:pt idx="17">
                  <c:v>1.7402404402835896</c:v>
                </c:pt>
                <c:pt idx="18">
                  <c:v>3.0717987267423306</c:v>
                </c:pt>
                <c:pt idx="19">
                  <c:v>4.6789760437715895</c:v>
                </c:pt>
                <c:pt idx="20">
                  <c:v>5.7292414773656297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Summary!$B$89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Summary!$D$89:$X$89</c:f>
              <c:numCache>
                <c:formatCode>"$"#,##0_);[Red]\("$"#,##0\)</c:formatCode>
                <c:ptCount val="21"/>
                <c:pt idx="0">
                  <c:v>7.5429460371339019E-3</c:v>
                </c:pt>
                <c:pt idx="1">
                  <c:v>8.3849727928615891E-2</c:v>
                </c:pt>
                <c:pt idx="2">
                  <c:v>2.6297048305536919E-3</c:v>
                </c:pt>
                <c:pt idx="3">
                  <c:v>-6.7245326153312135</c:v>
                </c:pt>
                <c:pt idx="4">
                  <c:v>-14.911528633787185</c:v>
                </c:pt>
                <c:pt idx="5">
                  <c:v>83.615034746332242</c:v>
                </c:pt>
                <c:pt idx="6">
                  <c:v>77.942195046829369</c:v>
                </c:pt>
                <c:pt idx="7">
                  <c:v>76.674642161932098</c:v>
                </c:pt>
                <c:pt idx="8">
                  <c:v>88.267559435661497</c:v>
                </c:pt>
                <c:pt idx="9">
                  <c:v>100.48506749778774</c:v>
                </c:pt>
                <c:pt idx="10">
                  <c:v>96.418175139701987</c:v>
                </c:pt>
                <c:pt idx="11">
                  <c:v>6.9087677972590029</c:v>
                </c:pt>
                <c:pt idx="12">
                  <c:v>7.2763481766524052</c:v>
                </c:pt>
                <c:pt idx="13">
                  <c:v>6.9867607285930831</c:v>
                </c:pt>
                <c:pt idx="14">
                  <c:v>16.714693120679769</c:v>
                </c:pt>
                <c:pt idx="15">
                  <c:v>13.462304812291094</c:v>
                </c:pt>
                <c:pt idx="16">
                  <c:v>12.865169008492032</c:v>
                </c:pt>
                <c:pt idx="17">
                  <c:v>-5.9786226047584421</c:v>
                </c:pt>
                <c:pt idx="18">
                  <c:v>21.716923127834789</c:v>
                </c:pt>
                <c:pt idx="19">
                  <c:v>27.387574898373543</c:v>
                </c:pt>
                <c:pt idx="20">
                  <c:v>30.868462483497268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Summary!$B$85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Summary!$D$85:$X$85</c:f>
              <c:numCache>
                <c:formatCode>"$"#,##0_);[Red]\("$"#,##0\)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15.42508460615673</c:v>
                </c:pt>
                <c:pt idx="9">
                  <c:v>15.761351106799573</c:v>
                </c:pt>
                <c:pt idx="10">
                  <c:v>16.104948884708236</c:v>
                </c:pt>
                <c:pt idx="11">
                  <c:v>16.456036953337673</c:v>
                </c:pt>
                <c:pt idx="12">
                  <c:v>16.814778869371992</c:v>
                </c:pt>
                <c:pt idx="13">
                  <c:v>17.181339703924692</c:v>
                </c:pt>
                <c:pt idx="14">
                  <c:v>17.555893614586665</c:v>
                </c:pt>
                <c:pt idx="15">
                  <c:v>17.93861173010805</c:v>
                </c:pt>
                <c:pt idx="16">
                  <c:v>18.329674265735605</c:v>
                </c:pt>
                <c:pt idx="17">
                  <c:v>18.729259922303839</c:v>
                </c:pt>
                <c:pt idx="18">
                  <c:v>19.137558001532881</c:v>
                </c:pt>
                <c:pt idx="19">
                  <c:v>19.554757805156981</c:v>
                </c:pt>
                <c:pt idx="20">
                  <c:v>19.981051663729602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Summary!$B$90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Summary!$D$90:$X$90</c:f>
              <c:numCache>
                <c:formatCode>"$"#,##0_);[Red]\("$"#,##0\)</c:formatCode>
                <c:ptCount val="21"/>
                <c:pt idx="0">
                  <c:v>-3.0160374068024964E-2</c:v>
                </c:pt>
                <c:pt idx="1">
                  <c:v>0.82983433852975219</c:v>
                </c:pt>
                <c:pt idx="2">
                  <c:v>5.414135445720869</c:v>
                </c:pt>
                <c:pt idx="3">
                  <c:v>-74.098832347686738</c:v>
                </c:pt>
                <c:pt idx="4">
                  <c:v>-83.275075460013397</c:v>
                </c:pt>
                <c:pt idx="5">
                  <c:v>-1080.2972562238158</c:v>
                </c:pt>
                <c:pt idx="6">
                  <c:v>460.6748935436699</c:v>
                </c:pt>
                <c:pt idx="7">
                  <c:v>499.45463486416884</c:v>
                </c:pt>
                <c:pt idx="8">
                  <c:v>531.13755645054721</c:v>
                </c:pt>
                <c:pt idx="9">
                  <c:v>467.41531277456738</c:v>
                </c:pt>
                <c:pt idx="10">
                  <c:v>505.17852500831532</c:v>
                </c:pt>
                <c:pt idx="11">
                  <c:v>364.78872607548431</c:v>
                </c:pt>
                <c:pt idx="12">
                  <c:v>340.4390450329347</c:v>
                </c:pt>
                <c:pt idx="13">
                  <c:v>374.04229155535882</c:v>
                </c:pt>
                <c:pt idx="14">
                  <c:v>285.36973130926378</c:v>
                </c:pt>
                <c:pt idx="15">
                  <c:v>459.10634180917248</c:v>
                </c:pt>
                <c:pt idx="16">
                  <c:v>438.85092245809375</c:v>
                </c:pt>
                <c:pt idx="17">
                  <c:v>-400.80493384126487</c:v>
                </c:pt>
                <c:pt idx="18">
                  <c:v>-594.75829013504881</c:v>
                </c:pt>
                <c:pt idx="19">
                  <c:v>-526.37025021158138</c:v>
                </c:pt>
                <c:pt idx="20">
                  <c:v>-344.61566908149541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Summary!$B$92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dLbl>
              <c:idx val="20"/>
              <c:layout>
                <c:manualLayout>
                  <c:x val="-3.3797389909594633E-2"/>
                  <c:y val="-0.100694444444444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2-492E-B831-0D631FB73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Summary!$D$83:$X$83</c:f>
              <c:numCache>
                <c:formatCode>0_);[Red]\(0\)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f>Summary!$D$92:$X$92</c:f>
              <c:numCache>
                <c:formatCode>"$"#,##0_);[Red]\("$"#,##0\)</c:formatCode>
                <c:ptCount val="21"/>
                <c:pt idx="0">
                  <c:v>3.0160374068024964E-2</c:v>
                </c:pt>
                <c:pt idx="1">
                  <c:v>0.70493113931312645</c:v>
                </c:pt>
                <c:pt idx="2">
                  <c:v>5.2022031746352297</c:v>
                </c:pt>
                <c:pt idx="3">
                  <c:v>-52.656863061289982</c:v>
                </c:pt>
                <c:pt idx="4">
                  <c:v>-113.78133285362583</c:v>
                </c:pt>
                <c:pt idx="5">
                  <c:v>-859.17098117560988</c:v>
                </c:pt>
                <c:pt idx="6">
                  <c:v>-560.37507542707988</c:v>
                </c:pt>
                <c:pt idx="7">
                  <c:v>-255.85483795476537</c:v>
                </c:pt>
                <c:pt idx="8">
                  <c:v>48.560925340887763</c:v>
                </c:pt>
                <c:pt idx="9">
                  <c:v>300.38838016420567</c:v>
                </c:pt>
                <c:pt idx="10">
                  <c:v>556.23815241525131</c:v>
                </c:pt>
                <c:pt idx="11">
                  <c:v>729.90686147055374</c:v>
                </c:pt>
                <c:pt idx="12">
                  <c:v>882.26285577447265</c:v>
                </c:pt>
                <c:pt idx="13">
                  <c:v>1039.6179854635332</c:v>
                </c:pt>
                <c:pt idx="14">
                  <c:v>1152.4696882907012</c:v>
                </c:pt>
                <c:pt idx="15">
                  <c:v>1323.1382451249447</c:v>
                </c:pt>
                <c:pt idx="16">
                  <c:v>1476.4930027171513</c:v>
                </c:pt>
                <c:pt idx="17">
                  <c:v>1344.8331662691951</c:v>
                </c:pt>
                <c:pt idx="18">
                  <c:v>1161.1790060938552</c:v>
                </c:pt>
                <c:pt idx="19">
                  <c:v>1008.3901723702628</c:v>
                </c:pt>
                <c:pt idx="20">
                  <c:v>914.35825006991888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10</xdr:col>
      <xdr:colOff>311945</xdr:colOff>
      <xdr:row>129</xdr:row>
      <xdr:rowOff>123825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AA6001-9BE7-FE0C-BEB9-528B980B2979}"/>
            </a:ext>
          </a:extLst>
        </xdr:cNvPr>
        <xdr:cNvGrpSpPr/>
      </xdr:nvGrpSpPr>
      <xdr:grpSpPr>
        <a:xfrm>
          <a:off x="698499" y="19732625"/>
          <a:ext cx="12611896" cy="3416300"/>
          <a:chOff x="664368" y="21207413"/>
          <a:chExt cx="12053890" cy="36576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AD7DE530-45C6-49AD-A9CF-5DFE0E2487E0}"/>
              </a:ext>
            </a:extLst>
          </xdr:cNvPr>
          <xdr:cNvGraphicFramePr>
            <a:graphicFrameLocks/>
          </xdr:cNvGraphicFramePr>
        </xdr:nvGraphicFramePr>
        <xdr:xfrm>
          <a:off x="664368" y="21207413"/>
          <a:ext cx="6557963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700C198D-5241-478B-9202-4B365A000073}"/>
              </a:ext>
            </a:extLst>
          </xdr:cNvPr>
          <xdr:cNvGraphicFramePr>
            <a:graphicFrameLocks/>
          </xdr:cNvGraphicFramePr>
        </xdr:nvGraphicFramePr>
        <xdr:xfrm>
          <a:off x="7231858" y="21207413"/>
          <a:ext cx="54864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84EB-DA6F-4D0D-9DBE-77AEACDBD2C4}">
  <sheetPr codeName="Sheet5"/>
  <dimension ref="A1:A4"/>
  <sheetViews>
    <sheetView tabSelected="1" zoomScaleNormal="100" workbookViewId="0"/>
  </sheetViews>
  <sheetFormatPr defaultColWidth="9.1796875" defaultRowHeight="14" x14ac:dyDescent="0.3"/>
  <cols>
    <col min="1" max="16384" width="9.1796875" style="1"/>
  </cols>
  <sheetData>
    <row r="1" spans="1:1" x14ac:dyDescent="0.3">
      <c r="A1" s="3" t="s">
        <v>157</v>
      </c>
    </row>
    <row r="2" spans="1:1" x14ac:dyDescent="0.3">
      <c r="A2" s="3" t="s">
        <v>158</v>
      </c>
    </row>
    <row r="3" spans="1:1" x14ac:dyDescent="0.3">
      <c r="A3" s="3" t="s">
        <v>159</v>
      </c>
    </row>
    <row r="4" spans="1:1" x14ac:dyDescent="0.3">
      <c r="A4" s="3" t="s">
        <v>160</v>
      </c>
    </row>
  </sheetData>
  <hyperlinks>
    <hyperlink ref="A1" location="'Summary'!A1" display="Summary" xr:uid="{57C8C0BC-BFAD-4743-8DED-5B1A4BAFC6BB}"/>
    <hyperlink ref="A2" location="'Delta'!A1" display="Delta" xr:uid="{559B349D-C967-415F-8C74-B0DFF7C5681B}"/>
    <hyperlink ref="A3" location="'Change'!A1" display="Change" xr:uid="{28C825D6-C886-4262-9278-B4786C96D354}"/>
    <hyperlink ref="A4" location="'Base'!A1" display="Base" xr:uid="{EC1536E1-6996-4A49-A9ED-29DA7B6BCE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H146"/>
  <sheetViews>
    <sheetView topLeftCell="A87" zoomScaleNormal="100" workbookViewId="0">
      <selection activeCell="A103" sqref="A103:XFD107"/>
    </sheetView>
  </sheetViews>
  <sheetFormatPr defaultColWidth="9.1796875" defaultRowHeight="14" x14ac:dyDescent="0.3"/>
  <cols>
    <col min="1" max="1" width="9.1796875" style="1"/>
    <col min="2" max="2" width="73.7265625" style="1" customWidth="1"/>
    <col min="3" max="3" width="15.26953125" style="1" bestFit="1" customWidth="1"/>
    <col min="4" max="4" width="12.54296875" style="1" customWidth="1"/>
    <col min="5" max="5" width="11.54296875" style="1" bestFit="1" customWidth="1"/>
    <col min="6" max="6" width="14.26953125" style="1" bestFit="1" customWidth="1"/>
    <col min="7" max="7" width="15.7265625" style="1" customWidth="1"/>
    <col min="8" max="11" width="11.26953125" style="1" bestFit="1" customWidth="1"/>
    <col min="12" max="24" width="12.7265625" style="1" bestFit="1" customWidth="1"/>
    <col min="25" max="25" width="12.7265625" style="1" customWidth="1"/>
    <col min="26" max="26" width="10.26953125" style="1" bestFit="1" customWidth="1"/>
    <col min="27" max="16384" width="9.1796875" style="1"/>
  </cols>
  <sheetData>
    <row r="1" spans="2:29" ht="14.5" thickBot="1" x14ac:dyDescent="0.35">
      <c r="C1" s="7" t="s">
        <v>0</v>
      </c>
    </row>
    <row r="2" spans="2:29" ht="14.5" thickBot="1" x14ac:dyDescent="0.35">
      <c r="C2" s="8">
        <f>Change!C2</f>
        <v>6.3799999999999996E-2</v>
      </c>
    </row>
    <row r="4" spans="2:29" x14ac:dyDescent="0.3">
      <c r="B4" s="9" t="str">
        <f>Change!F1</f>
        <v>ST Cost Summary -25I.LP.ST.r21.NoCLPost32.EP.2409MN.Integrated.105983 (LT. 107095 - 107140) v78.6</v>
      </c>
      <c r="C4" s="4" t="s">
        <v>3</v>
      </c>
      <c r="D4" s="5">
        <f>Change!D5</f>
        <v>2025</v>
      </c>
      <c r="E4" s="5">
        <f>Change!E5</f>
        <v>2026</v>
      </c>
      <c r="F4" s="5">
        <f>Change!F5</f>
        <v>2027</v>
      </c>
      <c r="G4" s="5">
        <f>Change!G5</f>
        <v>2028</v>
      </c>
      <c r="H4" s="5">
        <f>Change!H5</f>
        <v>2029</v>
      </c>
      <c r="I4" s="5">
        <f>Change!I5</f>
        <v>2030</v>
      </c>
      <c r="J4" s="5">
        <f>Change!J5</f>
        <v>2031</v>
      </c>
      <c r="K4" s="5">
        <f>Change!K5</f>
        <v>2032</v>
      </c>
      <c r="L4" s="5">
        <f>Change!L5</f>
        <v>2033</v>
      </c>
      <c r="M4" s="5">
        <f>Change!M5</f>
        <v>2034</v>
      </c>
      <c r="N4" s="5">
        <f>Change!N5</f>
        <v>2035</v>
      </c>
      <c r="O4" s="5">
        <f>Change!O5</f>
        <v>2036</v>
      </c>
      <c r="P4" s="5">
        <f>Change!P5</f>
        <v>2037</v>
      </c>
      <c r="Q4" s="5">
        <f>Change!Q5</f>
        <v>2038</v>
      </c>
      <c r="R4" s="5">
        <f>Change!R5</f>
        <v>2039</v>
      </c>
      <c r="S4" s="5">
        <f>Change!S5</f>
        <v>2040</v>
      </c>
      <c r="T4" s="5">
        <f>Change!T5</f>
        <v>2041</v>
      </c>
      <c r="U4" s="5">
        <f>Change!U5</f>
        <v>2042</v>
      </c>
      <c r="V4" s="5">
        <f>Change!V5</f>
        <v>2043</v>
      </c>
      <c r="W4" s="6">
        <f>Change!W5</f>
        <v>2044</v>
      </c>
      <c r="X4" s="6">
        <f>Change!X5</f>
        <v>2045</v>
      </c>
      <c r="Z4" s="1" t="s">
        <v>72</v>
      </c>
      <c r="AA4" s="1" t="s">
        <v>74</v>
      </c>
      <c r="AB4" s="1" t="s">
        <v>73</v>
      </c>
      <c r="AC4" s="1" t="s">
        <v>75</v>
      </c>
    </row>
    <row r="5" spans="2:29" x14ac:dyDescent="0.3">
      <c r="B5" s="1" t="s">
        <v>31</v>
      </c>
      <c r="C5" s="10">
        <f t="shared" ref="C5:C15" ca="1" si="0">NPV($C$2,D5:X5)</f>
        <v>1389.7038687379109</v>
      </c>
      <c r="D5" s="10">
        <f ca="1">IF(ISNUMBER($Z5),SUM(OFFSET(Change!D$1,$Z5-1,0,$AA5,1)),0)+IF(ISNUMBER($AB5),SUM(OFFSET(Change!D$1,$AB5-1,0,$AC5,1)),0)</f>
        <v>376.06053408764143</v>
      </c>
      <c r="E5" s="10">
        <f ca="1">IF(ISNUMBER($Z5),SUM(OFFSET(Change!E$1,$Z5-1,0,$AA5,1)),0)+IF(ISNUMBER($AB5),SUM(OFFSET(Change!E$1,$AB5-1,0,$AC5,1)),0)</f>
        <v>310.224476475193</v>
      </c>
      <c r="F5" s="10">
        <f ca="1">IF(ISNUMBER($Z5),SUM(OFFSET(Change!F$1,$Z5-1,0,$AA5,1)),0)+IF(ISNUMBER($AB5),SUM(OFFSET(Change!F$1,$AB5-1,0,$AC5,1)),0)</f>
        <v>302.56254944691551</v>
      </c>
      <c r="G5" s="10">
        <f ca="1">IF(ISNUMBER($Z5),SUM(OFFSET(Change!G$1,$Z5-1,0,$AA5,1)),0)+IF(ISNUMBER($AB5),SUM(OFFSET(Change!G$1,$AB5-1,0,$AC5,1)),0)</f>
        <v>325.6034856139259</v>
      </c>
      <c r="H5" s="10">
        <f ca="1">IF(ISNUMBER($Z5),SUM(OFFSET(Change!H$1,$Z5-1,0,$AA5,1)),0)+IF(ISNUMBER($AB5),SUM(OFFSET(Change!H$1,$AB5-1,0,$AC5,1)),0)</f>
        <v>294.07225332594805</v>
      </c>
      <c r="I5" s="10">
        <f ca="1">IF(ISNUMBER($Z5),SUM(OFFSET(Change!I$1,$Z5-1,0,$AA5,1)),0)+IF(ISNUMBER($AB5),SUM(OFFSET(Change!I$1,$AB5-1,0,$AC5,1)),0)</f>
        <v>28.312456761707633</v>
      </c>
      <c r="J5" s="10">
        <f ca="1">IF(ISNUMBER($Z5),SUM(OFFSET(Change!J$1,$Z5-1,0,$AA5,1)),0)+IF(ISNUMBER($AB5),SUM(OFFSET(Change!J$1,$AB5-1,0,$AC5,1)),0)</f>
        <v>29.218724621589256</v>
      </c>
      <c r="K5" s="10">
        <f ca="1">IF(ISNUMBER($Z5),SUM(OFFSET(Change!K$1,$Z5-1,0,$AA5,1)),0)+IF(ISNUMBER($AB5),SUM(OFFSET(Change!K$1,$AB5-1,0,$AC5,1)),0)</f>
        <v>0.3664607007571401</v>
      </c>
      <c r="L5" s="10">
        <f ca="1">IF(ISNUMBER($Z5),SUM(OFFSET(Change!L$1,$Z5-1,0,$AA5,1)),0)+IF(ISNUMBER($AB5),SUM(OFFSET(Change!L$1,$AB5-1,0,$AC5,1)),0)</f>
        <v>0.37789909284468964</v>
      </c>
      <c r="M5" s="10">
        <f ca="1">IF(ISNUMBER($Z5),SUM(OFFSET(Change!M$1,$Z5-1,0,$AA5,1)),0)+IF(ISNUMBER($AB5),SUM(OFFSET(Change!M$1,$AB5-1,0,$AC5,1)),0)</f>
        <v>0.39327887725879923</v>
      </c>
      <c r="N5" s="10">
        <f ca="1">IF(ISNUMBER($Z5),SUM(OFFSET(Change!N$1,$Z5-1,0,$AA5,1)),0)+IF(ISNUMBER($AB5),SUM(OFFSET(Change!N$1,$AB5-1,0,$AC5,1)),0)</f>
        <v>0.39899623357182995</v>
      </c>
      <c r="O5" s="10">
        <f ca="1">IF(ISNUMBER($Z5),SUM(OFFSET(Change!O$1,$Z5-1,0,$AA5,1)),0)+IF(ISNUMBER($AB5),SUM(OFFSET(Change!O$1,$AB5-1,0,$AC5,1)),0)</f>
        <v>0.35811953430901988</v>
      </c>
      <c r="P5" s="10">
        <f ca="1">IF(ISNUMBER($Z5),SUM(OFFSET(Change!P$1,$Z5-1,0,$AA5,1)),0)+IF(ISNUMBER($AB5),SUM(OFFSET(Change!P$1,$AB5-1,0,$AC5,1)),0)</f>
        <v>0.37109745692236057</v>
      </c>
      <c r="Q5" s="10">
        <f ca="1">IF(ISNUMBER($Z5),SUM(OFFSET(Change!Q$1,$Z5-1,0,$AA5,1)),0)+IF(ISNUMBER($AB5),SUM(OFFSET(Change!Q$1,$AB5-1,0,$AC5,1)),0)</f>
        <v>0.38497184474646978</v>
      </c>
      <c r="R5" s="10">
        <f ca="1">IF(ISNUMBER($Z5),SUM(OFFSET(Change!R$1,$Z5-1,0,$AA5,1)),0)+IF(ISNUMBER($AB5),SUM(OFFSET(Change!R$1,$AB5-1,0,$AC5,1)),0)</f>
        <v>0.40563512065519036</v>
      </c>
      <c r="S5" s="10">
        <f ca="1">IF(ISNUMBER($Z5),SUM(OFFSET(Change!S$1,$Z5-1,0,$AA5,1)),0)+IF(ISNUMBER($AB5),SUM(OFFSET(Change!S$1,$AB5-1,0,$AC5,1)),0)</f>
        <v>0.41990090458297075</v>
      </c>
      <c r="T5" s="10">
        <f ca="1">IF(ISNUMBER($Z5),SUM(OFFSET(Change!T$1,$Z5-1,0,$AA5,1)),0)+IF(ISNUMBER($AB5),SUM(OFFSET(Change!T$1,$AB5-1,0,$AC5,1)),0)</f>
        <v>0.43527011270287086</v>
      </c>
      <c r="U5" s="10">
        <f ca="1">IF(ISNUMBER($Z5),SUM(OFFSET(Change!U$1,$Z5-1,0,$AA5,1)),0)+IF(ISNUMBER($AB5),SUM(OFFSET(Change!U$1,$AB5-1,0,$AC5,1)),0)</f>
        <v>0.3843281277444906</v>
      </c>
      <c r="V5" s="10">
        <f ca="1">IF(ISNUMBER($Z5),SUM(OFFSET(Change!V$1,$Z5-1,0,$AA5,1)),0)+IF(ISNUMBER($AB5),SUM(OFFSET(Change!V$1,$AB5-1,0,$AC5,1)),0)</f>
        <v>0.40920349808374923</v>
      </c>
      <c r="W5" s="10">
        <f ca="1">IF(ISNUMBER($Z5),SUM(OFFSET(Change!W$1,$Z5-1,0,$AA5,1)),0)+IF(ISNUMBER($AB5),SUM(OFFSET(Change!W$1,$AB5-1,0,$AC5,1)),0)</f>
        <v>0.14958242339778002</v>
      </c>
      <c r="X5" s="10">
        <f ca="1">IF(ISNUMBER($Z5),SUM(OFFSET(Change!X$1,$Z5-1,0,$AA5,1)),0)+IF(ISNUMBER($AB5),SUM(OFFSET(Change!X$1,$AB5-1,0,$AC5,1)),0)</f>
        <v>0.16431090322625</v>
      </c>
      <c r="Z5" s="1">
        <v>13</v>
      </c>
      <c r="AA5" s="1">
        <v>2</v>
      </c>
    </row>
    <row r="6" spans="2:29" x14ac:dyDescent="0.3">
      <c r="B6" s="1" t="s">
        <v>68</v>
      </c>
      <c r="C6" s="10">
        <f t="shared" ca="1" si="0"/>
        <v>88.823620010497194</v>
      </c>
      <c r="D6" s="10">
        <f ca="1">IF(ISNUMBER($Z6),SUM(OFFSET(Change!D$1,$Z6-1,0,$AA6,1)),0)+IF(ISNUMBER($AB6),SUM(OFFSET(Change!D$1,$AB6-1,0,$AC6,1)),0)</f>
        <v>22.571716925038636</v>
      </c>
      <c r="E6" s="10">
        <f ca="1">IF(ISNUMBER($Z6),SUM(OFFSET(Change!E$1,$Z6-1,0,$AA6,1)),0)+IF(ISNUMBER($AB6),SUM(OFFSET(Change!E$1,$AB6-1,0,$AC6,1)),0)</f>
        <v>20.866019732638669</v>
      </c>
      <c r="F6" s="10">
        <f ca="1">IF(ISNUMBER($Z6),SUM(OFFSET(Change!F$1,$Z6-1,0,$AA6,1)),0)+IF(ISNUMBER($AB6),SUM(OFFSET(Change!F$1,$AB6-1,0,$AC6,1)),0)</f>
        <v>20.981835592347736</v>
      </c>
      <c r="G6" s="10">
        <f ca="1">IF(ISNUMBER($Z6),SUM(OFFSET(Change!G$1,$Z6-1,0,$AA6,1)),0)+IF(ISNUMBER($AB6),SUM(OFFSET(Change!G$1,$AB6-1,0,$AC6,1)),0)</f>
        <v>21.058815961774897</v>
      </c>
      <c r="H6" s="10">
        <f ca="1">IF(ISNUMBER($Z6),SUM(OFFSET(Change!H$1,$Z6-1,0,$AA6,1)),0)+IF(ISNUMBER($AB6),SUM(OFFSET(Change!H$1,$AB6-1,0,$AC6,1)),0)</f>
        <v>19.246960036466746</v>
      </c>
      <c r="I6" s="10">
        <f ca="1">IF(ISNUMBER($Z6),SUM(OFFSET(Change!I$1,$Z6-1,0,$AA6,1)),0)+IF(ISNUMBER($AB6),SUM(OFFSET(Change!I$1,$AB6-1,0,$AC6,1)),0)</f>
        <v>4.0059821348535047</v>
      </c>
      <c r="J6" s="10">
        <f ca="1">IF(ISNUMBER($Z6),SUM(OFFSET(Change!J$1,$Z6-1,0,$AA6,1)),0)+IF(ISNUMBER($AB6),SUM(OFFSET(Change!J$1,$AB6-1,0,$AC6,1)),0)</f>
        <v>4.220365522696695</v>
      </c>
      <c r="K6" s="10">
        <f ca="1">IF(ISNUMBER($Z6),SUM(OFFSET(Change!K$1,$Z6-1,0,$AA6,1)),0)+IF(ISNUMBER($AB6),SUM(OFFSET(Change!K$1,$AB6-1,0,$AC6,1)),0)</f>
        <v>-0.77013466965789923</v>
      </c>
      <c r="L6" s="10">
        <f ca="1">IF(ISNUMBER($Z6),SUM(OFFSET(Change!L$1,$Z6-1,0,$AA6,1)),0)+IF(ISNUMBER($AB6),SUM(OFFSET(Change!L$1,$AB6-1,0,$AC6,1)),0)</f>
        <v>-0.78008591892953127</v>
      </c>
      <c r="M6" s="10">
        <f ca="1">IF(ISNUMBER($Z6),SUM(OFFSET(Change!M$1,$Z6-1,0,$AA6,1)),0)+IF(ISNUMBER($AB6),SUM(OFFSET(Change!M$1,$AB6-1,0,$AC6,1)),0)</f>
        <v>-0.79102648734790937</v>
      </c>
      <c r="N6" s="10">
        <f ca="1">IF(ISNUMBER($Z6),SUM(OFFSET(Change!N$1,$Z6-1,0,$AA6,1)),0)+IF(ISNUMBER($AB6),SUM(OFFSET(Change!N$1,$AB6-1,0,$AC6,1)),0)</f>
        <v>-0.80332830515442954</v>
      </c>
      <c r="O6" s="10">
        <f ca="1">IF(ISNUMBER($Z6),SUM(OFFSET(Change!O$1,$Z6-1,0,$AA6,1)),0)+IF(ISNUMBER($AB6),SUM(OFFSET(Change!O$1,$AB6-1,0,$AC6,1)),0)</f>
        <v>-0.81977633730565103</v>
      </c>
      <c r="P6" s="10">
        <f ca="1">IF(ISNUMBER($Z6),SUM(OFFSET(Change!P$1,$Z6-1,0,$AA6,1)),0)+IF(ISNUMBER($AB6),SUM(OFFSET(Change!P$1,$AB6-1,0,$AC6,1)),0)</f>
        <v>-0.85126897433391902</v>
      </c>
      <c r="Q6" s="10">
        <f ca="1">IF(ISNUMBER($Z6),SUM(OFFSET(Change!Q$1,$Z6-1,0,$AA6,1)),0)+IF(ISNUMBER($AB6),SUM(OFFSET(Change!Q$1,$AB6-1,0,$AC6,1)),0)</f>
        <v>-0.86337329723213052</v>
      </c>
      <c r="R6" s="10">
        <f ca="1">IF(ISNUMBER($Z6),SUM(OFFSET(Change!R$1,$Z6-1,0,$AA6,1)),0)+IF(ISNUMBER($AB6),SUM(OFFSET(Change!R$1,$AB6-1,0,$AC6,1)),0)</f>
        <v>-0.87436188014519012</v>
      </c>
      <c r="S6" s="10">
        <f ca="1">IF(ISNUMBER($Z6),SUM(OFFSET(Change!S$1,$Z6-1,0,$AA6,1)),0)+IF(ISNUMBER($AB6),SUM(OFFSET(Change!S$1,$AB6-1,0,$AC6,1)),0)</f>
        <v>-0.91379478683055049</v>
      </c>
      <c r="T6" s="10">
        <f ca="1">IF(ISNUMBER($Z6),SUM(OFFSET(Change!T$1,$Z6-1,0,$AA6,1)),0)+IF(ISNUMBER($AB6),SUM(OFFSET(Change!T$1,$AB6-1,0,$AC6,1)),0)</f>
        <v>-0.92740649141383957</v>
      </c>
      <c r="U6" s="10">
        <f ca="1">IF(ISNUMBER($Z6),SUM(OFFSET(Change!U$1,$Z6-1,0,$AA6,1)),0)+IF(ISNUMBER($AB6),SUM(OFFSET(Change!U$1,$AB6-1,0,$AC6,1)),0)</f>
        <v>-0.67880853992816159</v>
      </c>
      <c r="V6" s="10">
        <f ca="1">IF(ISNUMBER($Z6),SUM(OFFSET(Change!V$1,$Z6-1,0,$AA6,1)),0)+IF(ISNUMBER($AB6),SUM(OFFSET(Change!V$1,$AB6-1,0,$AC6,1)),0)</f>
        <v>-0.72093674649124173</v>
      </c>
      <c r="W6" s="10">
        <f ca="1">IF(ISNUMBER($Z6),SUM(OFFSET(Change!W$1,$Z6-1,0,$AA6,1)),0)+IF(ISNUMBER($AB6),SUM(OFFSET(Change!W$1,$AB6-1,0,$AC6,1)),0)</f>
        <v>9.7037425763600044E-3</v>
      </c>
      <c r="X6" s="10">
        <f ca="1">IF(ISNUMBER($Z6),SUM(OFFSET(Change!X$1,$Z6-1,0,$AA6,1)),0)+IF(ISNUMBER($AB6),SUM(OFFSET(Change!X$1,$AB6-1,0,$AC6,1)),0)</f>
        <v>1.0552544758130004E-2</v>
      </c>
      <c r="Z6" s="1">
        <v>8</v>
      </c>
      <c r="AA6" s="1">
        <v>1</v>
      </c>
      <c r="AB6" s="1">
        <v>11</v>
      </c>
      <c r="AC6" s="1">
        <v>2</v>
      </c>
    </row>
    <row r="7" spans="2:29" x14ac:dyDescent="0.3">
      <c r="B7" s="1" t="s">
        <v>32</v>
      </c>
      <c r="C7" s="10">
        <f t="shared" ca="1" si="0"/>
        <v>4123.3889371027917</v>
      </c>
      <c r="D7" s="10">
        <f ca="1">IF(ISNUMBER($Z7),SUM(OFFSET(Change!D$1,$Z7-1,0,$AA7,1)),0)+IF(ISNUMBER($AB7),SUM(OFFSET(Change!D$1,$AB7-1,0,$AC7,1)),0)</f>
        <v>284.10564132175682</v>
      </c>
      <c r="E7" s="10">
        <f ca="1">IF(ISNUMBER($Z7),SUM(OFFSET(Change!E$1,$Z7-1,0,$AA7,1)),0)+IF(ISNUMBER($AB7),SUM(OFFSET(Change!E$1,$AB7-1,0,$AC7,1)),0)</f>
        <v>318.51604903088122</v>
      </c>
      <c r="F7" s="10">
        <f ca="1">IF(ISNUMBER($Z7),SUM(OFFSET(Change!F$1,$Z7-1,0,$AA7,1)),0)+IF(ISNUMBER($AB7),SUM(OFFSET(Change!F$1,$AB7-1,0,$AC7,1)),0)</f>
        <v>330.75686527022771</v>
      </c>
      <c r="G7" s="10">
        <f ca="1">IF(ISNUMBER($Z7),SUM(OFFSET(Change!G$1,$Z7-1,0,$AA7,1)),0)+IF(ISNUMBER($AB7),SUM(OFFSET(Change!G$1,$AB7-1,0,$AC7,1)),0)</f>
        <v>317.94103680661243</v>
      </c>
      <c r="H7" s="10">
        <f ca="1">IF(ISNUMBER($Z7),SUM(OFFSET(Change!H$1,$Z7-1,0,$AA7,1)),0)+IF(ISNUMBER($AB7),SUM(OFFSET(Change!H$1,$AB7-1,0,$AC7,1)),0)</f>
        <v>320.63192917714008</v>
      </c>
      <c r="I7" s="10">
        <f ca="1">IF(ISNUMBER($Z7),SUM(OFFSET(Change!I$1,$Z7-1,0,$AA7,1)),0)+IF(ISNUMBER($AB7),SUM(OFFSET(Change!I$1,$AB7-1,0,$AC7,1)),0)</f>
        <v>430.26104218208684</v>
      </c>
      <c r="J7" s="10">
        <f ca="1">IF(ISNUMBER($Z7),SUM(OFFSET(Change!J$1,$Z7-1,0,$AA7,1)),0)+IF(ISNUMBER($AB7),SUM(OFFSET(Change!J$1,$AB7-1,0,$AC7,1)),0)</f>
        <v>426.00719984658826</v>
      </c>
      <c r="K7" s="10">
        <f ca="1">IF(ISNUMBER($Z7),SUM(OFFSET(Change!K$1,$Z7-1,0,$AA7,1)),0)+IF(ISNUMBER($AB7),SUM(OFFSET(Change!K$1,$AB7-1,0,$AC7,1)),0)</f>
        <v>428.25879616185637</v>
      </c>
      <c r="L7" s="10">
        <f ca="1">IF(ISNUMBER($Z7),SUM(OFFSET(Change!L$1,$Z7-1,0,$AA7,1)),0)+IF(ISNUMBER($AB7),SUM(OFFSET(Change!L$1,$AB7-1,0,$AC7,1)),0)</f>
        <v>447.98474898590393</v>
      </c>
      <c r="M7" s="10">
        <f ca="1">IF(ISNUMBER($Z7),SUM(OFFSET(Change!M$1,$Z7-1,0,$AA7,1)),0)+IF(ISNUMBER($AB7),SUM(OFFSET(Change!M$1,$AB7-1,0,$AC7,1)),0)</f>
        <v>467.40570935969095</v>
      </c>
      <c r="N7" s="10">
        <f ca="1">IF(ISNUMBER($Z7),SUM(OFFSET(Change!N$1,$Z7-1,0,$AA7,1)),0)+IF(ISNUMBER($AB7),SUM(OFFSET(Change!N$1,$AB7-1,0,$AC7,1)),0)</f>
        <v>462.77928682525533</v>
      </c>
      <c r="O7" s="10">
        <f ca="1">IF(ISNUMBER($Z7),SUM(OFFSET(Change!O$1,$Z7-1,0,$AA7,1)),0)+IF(ISNUMBER($AB7),SUM(OFFSET(Change!O$1,$AB7-1,0,$AC7,1)),0)</f>
        <v>239.08484057872235</v>
      </c>
      <c r="P7" s="10">
        <f ca="1">IF(ISNUMBER($Z7),SUM(OFFSET(Change!P$1,$Z7-1,0,$AA7,1)),0)+IF(ISNUMBER($AB7),SUM(OFFSET(Change!P$1,$AB7-1,0,$AC7,1)),0)</f>
        <v>253.74137124963264</v>
      </c>
      <c r="Q7" s="10">
        <f ca="1">IF(ISNUMBER($Z7),SUM(OFFSET(Change!Q$1,$Z7-1,0,$AA7,1)),0)+IF(ISNUMBER($AB7),SUM(OFFSET(Change!Q$1,$AB7-1,0,$AC7,1)),0)</f>
        <v>277.76641512847516</v>
      </c>
      <c r="R7" s="10">
        <f ca="1">IF(ISNUMBER($Z7),SUM(OFFSET(Change!R$1,$Z7-1,0,$AA7,1)),0)+IF(ISNUMBER($AB7),SUM(OFFSET(Change!R$1,$AB7-1,0,$AC7,1)),0)</f>
        <v>321.47195599375618</v>
      </c>
      <c r="S7" s="10">
        <f ca="1">IF(ISNUMBER($Z7),SUM(OFFSET(Change!S$1,$Z7-1,0,$AA7,1)),0)+IF(ISNUMBER($AB7),SUM(OFFSET(Change!S$1,$AB7-1,0,$AC7,1)),0)</f>
        <v>330.8856532695869</v>
      </c>
      <c r="T7" s="10">
        <f ca="1">IF(ISNUMBER($Z7),SUM(OFFSET(Change!T$1,$Z7-1,0,$AA7,1)),0)+IF(ISNUMBER($AB7),SUM(OFFSET(Change!T$1,$AB7-1,0,$AC7,1)),0)</f>
        <v>354.21459725379077</v>
      </c>
      <c r="U7" s="10">
        <f ca="1">IF(ISNUMBER($Z7),SUM(OFFSET(Change!U$1,$Z7-1,0,$AA7,1)),0)+IF(ISNUMBER($AB7),SUM(OFFSET(Change!U$1,$AB7-1,0,$AC7,1)),0)</f>
        <v>356.52101115574095</v>
      </c>
      <c r="V7" s="10">
        <f ca="1">IF(ISNUMBER($Z7),SUM(OFFSET(Change!V$1,$Z7-1,0,$AA7,1)),0)+IF(ISNUMBER($AB7),SUM(OFFSET(Change!V$1,$AB7-1,0,$AC7,1)),0)</f>
        <v>410.55752887208996</v>
      </c>
      <c r="W7" s="10">
        <f ca="1">IF(ISNUMBER($Z7),SUM(OFFSET(Change!W$1,$Z7-1,0,$AA7,1)),0)+IF(ISNUMBER($AB7),SUM(OFFSET(Change!W$1,$AB7-1,0,$AC7,1)),0)</f>
        <v>477.07973629879774</v>
      </c>
      <c r="X7" s="10">
        <f ca="1">IF(ISNUMBER($Z7),SUM(OFFSET(Change!X$1,$Z7-1,0,$AA7,1)),0)+IF(ISNUMBER($AB7),SUM(OFFSET(Change!X$1,$AB7-1,0,$AC7,1)),0)</f>
        <v>508.49856525817006</v>
      </c>
      <c r="Z7" s="1">
        <v>23</v>
      </c>
      <c r="AA7" s="1">
        <v>2</v>
      </c>
    </row>
    <row r="8" spans="2:29" x14ac:dyDescent="0.3">
      <c r="B8" s="1" t="s">
        <v>7</v>
      </c>
      <c r="C8" s="10">
        <f t="shared" ca="1" si="0"/>
        <v>295.58559024529626</v>
      </c>
      <c r="D8" s="10">
        <f ca="1">IF(ISNUMBER($Z8),SUM(OFFSET(Change!D$1,$Z8-1,0,$AA8,1)),0)+IF(ISNUMBER($AB8),SUM(OFFSET(Change!D$1,$AB8-1,0,$AC8,1)),0)+Change!D21</f>
        <v>22.984766078730438</v>
      </c>
      <c r="E8" s="10">
        <f ca="1">IF(ISNUMBER($Z8),SUM(OFFSET(Change!E$1,$Z8-1,0,$AA8,1)),0)+IF(ISNUMBER($AB8),SUM(OFFSET(Change!E$1,$AB8-1,0,$AC8,1)),0)+Change!E21</f>
        <v>24.347598579252963</v>
      </c>
      <c r="F8" s="10">
        <f ca="1">IF(ISNUMBER($Z8),SUM(OFFSET(Change!F$1,$Z8-1,0,$AA8,1)),0)+IF(ISNUMBER($AB8),SUM(OFFSET(Change!F$1,$AB8-1,0,$AC8,1)),0)+Change!F21</f>
        <v>27.057528206192686</v>
      </c>
      <c r="G8" s="10">
        <f ca="1">IF(ISNUMBER($Z8),SUM(OFFSET(Change!G$1,$Z8-1,0,$AA8,1)),0)+IF(ISNUMBER($AB8),SUM(OFFSET(Change!G$1,$AB8-1,0,$AC8,1)),0)+Change!G21</f>
        <v>26.571107020072571</v>
      </c>
      <c r="H8" s="10">
        <f ca="1">IF(ISNUMBER($Z8),SUM(OFFSET(Change!H$1,$Z8-1,0,$AA8,1)),0)+IF(ISNUMBER($AB8),SUM(OFFSET(Change!H$1,$AB8-1,0,$AC8,1)),0)+Change!H21</f>
        <v>27.287768976866364</v>
      </c>
      <c r="I8" s="10">
        <f ca="1">IF(ISNUMBER($Z8),SUM(OFFSET(Change!I$1,$Z8-1,0,$AA8,1)),0)+IF(ISNUMBER($AB8),SUM(OFFSET(Change!I$1,$AB8-1,0,$AC8,1)),0)+Change!I21</f>
        <v>28.126856092493277</v>
      </c>
      <c r="J8" s="10">
        <f ca="1">IF(ISNUMBER($Z8),SUM(OFFSET(Change!J$1,$Z8-1,0,$AA8,1)),0)+IF(ISNUMBER($AB8),SUM(OFFSET(Change!J$1,$AB8-1,0,$AC8,1)),0)+Change!J21</f>
        <v>28.927914997240581</v>
      </c>
      <c r="K8" s="10">
        <f ca="1">IF(ISNUMBER($Z8),SUM(OFFSET(Change!K$1,$Z8-1,0,$AA8,1)),0)+IF(ISNUMBER($AB8),SUM(OFFSET(Change!K$1,$AB8-1,0,$AC8,1)),0)+Change!K21</f>
        <v>30.45991678705693</v>
      </c>
      <c r="L8" s="10">
        <f ca="1">IF(ISNUMBER($Z8),SUM(OFFSET(Change!L$1,$Z8-1,0,$AA8,1)),0)+IF(ISNUMBER($AB8),SUM(OFFSET(Change!L$1,$AB8-1,0,$AC8,1)),0)+Change!L21</f>
        <v>31.128114475305988</v>
      </c>
      <c r="M8" s="10">
        <f ca="1">IF(ISNUMBER($Z8),SUM(OFFSET(Change!M$1,$Z8-1,0,$AA8,1)),0)+IF(ISNUMBER($AB8),SUM(OFFSET(Change!M$1,$AB8-1,0,$AC8,1)),0)+Change!M21</f>
        <v>32.549529663436942</v>
      </c>
      <c r="N8" s="10">
        <f ca="1">IF(ISNUMBER($Z8),SUM(OFFSET(Change!N$1,$Z8-1,0,$AA8,1)),0)+IF(ISNUMBER($AB8),SUM(OFFSET(Change!N$1,$AB8-1,0,$AC8,1)),0)+Change!N21</f>
        <v>32.289000857545119</v>
      </c>
      <c r="O8" s="10">
        <f ca="1">IF(ISNUMBER($Z8),SUM(OFFSET(Change!O$1,$Z8-1,0,$AA8,1)),0)+IF(ISNUMBER($AB8),SUM(OFFSET(Change!O$1,$AB8-1,0,$AC8,1)),0)+Change!O21</f>
        <v>16.335963692537359</v>
      </c>
      <c r="P8" s="10">
        <f ca="1">IF(ISNUMBER($Z8),SUM(OFFSET(Change!P$1,$Z8-1,0,$AA8,1)),0)+IF(ISNUMBER($AB8),SUM(OFFSET(Change!P$1,$AB8-1,0,$AC8,1)),0)+Change!P21</f>
        <v>17.219243678606851</v>
      </c>
      <c r="Q8" s="10">
        <f ca="1">IF(ISNUMBER($Z8),SUM(OFFSET(Change!Q$1,$Z8-1,0,$AA8,1)),0)+IF(ISNUMBER($AB8),SUM(OFFSET(Change!Q$1,$AB8-1,0,$AC8,1)),0)+Change!Q21</f>
        <v>18.722399810320471</v>
      </c>
      <c r="R8" s="10">
        <f ca="1">IF(ISNUMBER($Z8),SUM(OFFSET(Change!R$1,$Z8-1,0,$AA8,1)),0)+IF(ISNUMBER($AB8),SUM(OFFSET(Change!R$1,$AB8-1,0,$AC8,1)),0)+Change!R21</f>
        <v>20.821497176711556</v>
      </c>
      <c r="S8" s="10">
        <f ca="1">IF(ISNUMBER($Z8),SUM(OFFSET(Change!S$1,$Z8-1,0,$AA8,1)),0)+IF(ISNUMBER($AB8),SUM(OFFSET(Change!S$1,$AB8-1,0,$AC8,1)),0)+Change!S21</f>
        <v>21.519035794397215</v>
      </c>
      <c r="T8" s="10">
        <f ca="1">IF(ISNUMBER($Z8),SUM(OFFSET(Change!T$1,$Z8-1,0,$AA8,1)),0)+IF(ISNUMBER($AB8),SUM(OFFSET(Change!T$1,$AB8-1,0,$AC8,1)),0)+Change!T21</f>
        <v>23.526764708409292</v>
      </c>
      <c r="U8" s="10">
        <f ca="1">IF(ISNUMBER($Z8),SUM(OFFSET(Change!U$1,$Z8-1,0,$AA8,1)),0)+IF(ISNUMBER($AB8),SUM(OFFSET(Change!U$1,$AB8-1,0,$AC8,1)),0)+Change!U21</f>
        <v>24.545591342789958</v>
      </c>
      <c r="V8" s="10">
        <f ca="1">IF(ISNUMBER($Z8),SUM(OFFSET(Change!V$1,$Z8-1,0,$AA8,1)),0)+IF(ISNUMBER($AB8),SUM(OFFSET(Change!V$1,$AB8-1,0,$AC8,1)),0)+Change!V21</f>
        <v>26.735628660681325</v>
      </c>
      <c r="W8" s="10">
        <f ca="1">IF(ISNUMBER($Z8),SUM(OFFSET(Change!W$1,$Z8-1,0,$AA8,1)),0)+IF(ISNUMBER($AB8),SUM(OFFSET(Change!W$1,$AB8-1,0,$AC8,1)),0)+Change!W21</f>
        <v>28.899543857602229</v>
      </c>
      <c r="X8" s="10">
        <f ca="1">IF(ISNUMBER($Z8),SUM(OFFSET(Change!X$1,$Z8-1,0,$AA8,1)),0)+IF(ISNUMBER($AB8),SUM(OFFSET(Change!X$1,$AB8-1,0,$AC8,1)),0)+Change!X21</f>
        <v>30.120261340655251</v>
      </c>
      <c r="Z8" s="1">
        <v>17</v>
      </c>
      <c r="AA8" s="1">
        <v>1</v>
      </c>
      <c r="AB8" s="1">
        <v>19</v>
      </c>
      <c r="AC8" s="1">
        <v>1</v>
      </c>
    </row>
    <row r="9" spans="2:29" x14ac:dyDescent="0.3">
      <c r="B9" s="1" t="s">
        <v>33</v>
      </c>
      <c r="C9" s="10">
        <f t="shared" ca="1" si="0"/>
        <v>-12189.598889325958</v>
      </c>
      <c r="D9" s="10">
        <f ca="1">IF(ISNUMBER($Z9),SUM(OFFSET(Change!D$1,$Z9-1,0,$AA9,1)),0)+IF(ISNUMBER($AB9),SUM(OFFSET(Change!D$1,$AB9-1,0,$AC9,1)),0)</f>
        <v>-224.44787975642419</v>
      </c>
      <c r="E9" s="10">
        <f ca="1">IF(ISNUMBER($Z9),SUM(OFFSET(Change!E$1,$Z9-1,0,$AA9,1)),0)+IF(ISNUMBER($AB9),SUM(OFFSET(Change!E$1,$AB9-1,0,$AC9,1)),0)</f>
        <v>-360.02426897095023</v>
      </c>
      <c r="F9" s="10">
        <f ca="1">IF(ISNUMBER($Z9),SUM(OFFSET(Change!F$1,$Z9-1,0,$AA9,1)),0)+IF(ISNUMBER($AB9),SUM(OFFSET(Change!F$1,$AB9-1,0,$AC9,1)),0)</f>
        <v>-436.76410301268976</v>
      </c>
      <c r="G9" s="10">
        <f ca="1">IF(ISNUMBER($Z9),SUM(OFFSET(Change!G$1,$Z9-1,0,$AA9,1)),0)+IF(ISNUMBER($AB9),SUM(OFFSET(Change!G$1,$AB9-1,0,$AC9,1)),0)</f>
        <v>-641.78281784727267</v>
      </c>
      <c r="H9" s="10">
        <f ca="1">IF(ISNUMBER($Z9),SUM(OFFSET(Change!H$1,$Z9-1,0,$AA9,1)),0)+IF(ISNUMBER($AB9),SUM(OFFSET(Change!H$1,$AB9-1,0,$AC9,1)),0)</f>
        <v>-782.44879298816443</v>
      </c>
      <c r="I9" s="10">
        <f ca="1">IF(ISNUMBER($Z9),SUM(OFFSET(Change!I$1,$Z9-1,0,$AA9,1)),0)+IF(ISNUMBER($AB9),SUM(OFFSET(Change!I$1,$AB9-1,0,$AC9,1)),0)</f>
        <v>-1047.9682198433409</v>
      </c>
      <c r="J9" s="10">
        <f ca="1">IF(ISNUMBER($Z9),SUM(OFFSET(Change!J$1,$Z9-1,0,$AA9,1)),0)+IF(ISNUMBER($AB9),SUM(OFFSET(Change!J$1,$AB9-1,0,$AC9,1)),0)</f>
        <v>-943.22277308869604</v>
      </c>
      <c r="K9" s="10">
        <f ca="1">IF(ISNUMBER($Z9),SUM(OFFSET(Change!K$1,$Z9-1,0,$AA9,1)),0)+IF(ISNUMBER($AB9),SUM(OFFSET(Change!K$1,$AB9-1,0,$AC9,1)),0)</f>
        <v>-1149.1384984167323</v>
      </c>
      <c r="L9" s="10">
        <f ca="1">IF(ISNUMBER($Z9),SUM(OFFSET(Change!L$1,$Z9-1,0,$AA9,1)),0)+IF(ISNUMBER($AB9),SUM(OFFSET(Change!L$1,$AB9-1,0,$AC9,1)),0)</f>
        <v>-1179.566119856443</v>
      </c>
      <c r="M9" s="10">
        <f ca="1">IF(ISNUMBER($Z9),SUM(OFFSET(Change!M$1,$Z9-1,0,$AA9,1)),0)+IF(ISNUMBER($AB9),SUM(OFFSET(Change!M$1,$AB9-1,0,$AC9,1)),0)</f>
        <v>-1187.1815621561136</v>
      </c>
      <c r="N9" s="10">
        <f ca="1">IF(ISNUMBER($Z9),SUM(OFFSET(Change!N$1,$Z9-1,0,$AA9,1)),0)+IF(ISNUMBER($AB9),SUM(OFFSET(Change!N$1,$AB9-1,0,$AC9,1)),0)</f>
        <v>-986.25262031192256</v>
      </c>
      <c r="O9" s="10">
        <f ca="1">IF(ISNUMBER($Z9),SUM(OFFSET(Change!O$1,$Z9-1,0,$AA9,1)),0)+IF(ISNUMBER($AB9),SUM(OFFSET(Change!O$1,$AB9-1,0,$AC9,1)),0)</f>
        <v>-2084.2760303316145</v>
      </c>
      <c r="P9" s="10">
        <f ca="1">IF(ISNUMBER($Z9),SUM(OFFSET(Change!P$1,$Z9-1,0,$AA9,1)),0)+IF(ISNUMBER($AB9),SUM(OFFSET(Change!P$1,$AB9-1,0,$AC9,1)),0)</f>
        <v>-2181.6079577798719</v>
      </c>
      <c r="Q9" s="10">
        <f ca="1">IF(ISNUMBER($Z9),SUM(OFFSET(Change!Q$1,$Z9-1,0,$AA9,1)),0)+IF(ISNUMBER($AB9),SUM(OFFSET(Change!Q$1,$AB9-1,0,$AC9,1)),0)</f>
        <v>-2012.1767930856881</v>
      </c>
      <c r="R9" s="10">
        <f ca="1">IF(ISNUMBER($Z9),SUM(OFFSET(Change!R$1,$Z9-1,0,$AA9,1)),0)+IF(ISNUMBER($AB9),SUM(OFFSET(Change!R$1,$AB9-1,0,$AC9,1)),0)</f>
        <v>-1896.037799725169</v>
      </c>
      <c r="S9" s="10">
        <f ca="1">IF(ISNUMBER($Z9),SUM(OFFSET(Change!S$1,$Z9-1,0,$AA9,1)),0)+IF(ISNUMBER($AB9),SUM(OFFSET(Change!S$1,$AB9-1,0,$AC9,1)),0)</f>
        <v>-1555.2006874208632</v>
      </c>
      <c r="T9" s="10">
        <f ca="1">IF(ISNUMBER($Z9),SUM(OFFSET(Change!T$1,$Z9-1,0,$AA9,1)),0)+IF(ISNUMBER($AB9),SUM(OFFSET(Change!T$1,$AB9-1,0,$AC9,1)),0)</f>
        <v>-1506.5389220413585</v>
      </c>
      <c r="U9" s="10">
        <f ca="1">IF(ISNUMBER($Z9),SUM(OFFSET(Change!U$1,$Z9-1,0,$AA9,1)),0)+IF(ISNUMBER($AB9),SUM(OFFSET(Change!U$1,$AB9-1,0,$AC9,1)),0)</f>
        <v>-1340.8002417192963</v>
      </c>
      <c r="V9" s="10">
        <f ca="1">IF(ISNUMBER($Z9),SUM(OFFSET(Change!V$1,$Z9-1,0,$AA9,1)),0)+IF(ISNUMBER($AB9),SUM(OFFSET(Change!V$1,$AB9-1,0,$AC9,1)),0)</f>
        <v>-1370.4005859820272</v>
      </c>
      <c r="W9" s="10">
        <f ca="1">IF(ISNUMBER($Z9),SUM(OFFSET(Change!W$1,$Z9-1,0,$AA9,1)),0)+IF(ISNUMBER($AB9),SUM(OFFSET(Change!W$1,$AB9-1,0,$AC9,1)),0)</f>
        <v>-1439.8238305795492</v>
      </c>
      <c r="X9" s="10">
        <f ca="1">IF(ISNUMBER($Z9),SUM(OFFSET(Change!X$1,$Z9-1,0,$AA9,1)),0)+IF(ISNUMBER($AB9),SUM(OFFSET(Change!X$1,$AB9-1,0,$AC9,1)),0)</f>
        <v>-1541.1966034199668</v>
      </c>
      <c r="Z9" s="1">
        <v>35</v>
      </c>
      <c r="AA9" s="11">
        <v>6</v>
      </c>
      <c r="AB9" s="11"/>
    </row>
    <row r="10" spans="2:29" x14ac:dyDescent="0.3">
      <c r="B10" s="1" t="s">
        <v>34</v>
      </c>
      <c r="C10" s="10">
        <f t="shared" ca="1" si="0"/>
        <v>1486.0928497327093</v>
      </c>
      <c r="D10" s="10">
        <f ca="1">IF(ISNUMBER($Z10),SUM(OFFSET(Change!D$1,$Z10-1,0,$AA10,1)),0)+IF(ISNUMBER($AB10),SUM(OFFSET(Change!D$1,$AB10-1,0,$AC10,1)),0)</f>
        <v>9.7577179812210417</v>
      </c>
      <c r="E10" s="10">
        <f ca="1">IF(ISNUMBER($Z10),SUM(OFFSET(Change!E$1,$Z10-1,0,$AA10,1)),0)+IF(ISNUMBER($AB10),SUM(OFFSET(Change!E$1,$AB10-1,0,$AC10,1)),0)</f>
        <v>19.496735821816479</v>
      </c>
      <c r="F10" s="10">
        <f ca="1">IF(ISNUMBER($Z10),SUM(OFFSET(Change!F$1,$Z10-1,0,$AA10,1)),0)+IF(ISNUMBER($AB10),SUM(OFFSET(Change!F$1,$AB10-1,0,$AC10,1)),0)</f>
        <v>35.514758355919817</v>
      </c>
      <c r="G10" s="10">
        <f ca="1">IF(ISNUMBER($Z10),SUM(OFFSET(Change!G$1,$Z10-1,0,$AA10,1)),0)+IF(ISNUMBER($AB10),SUM(OFFSET(Change!G$1,$AB10-1,0,$AC10,1)),0)</f>
        <v>49.450265451634479</v>
      </c>
      <c r="H10" s="10">
        <f ca="1">IF(ISNUMBER($Z10),SUM(OFFSET(Change!H$1,$Z10-1,0,$AA10,1)),0)+IF(ISNUMBER($AB10),SUM(OFFSET(Change!H$1,$AB10-1,0,$AC10,1)),0)</f>
        <v>63.44510940798888</v>
      </c>
      <c r="I10" s="10">
        <f ca="1">IF(ISNUMBER($Z10),SUM(OFFSET(Change!I$1,$Z10-1,0,$AA10,1)),0)+IF(ISNUMBER($AB10),SUM(OFFSET(Change!I$1,$AB10-1,0,$AC10,1)),0)</f>
        <v>77.809145122312415</v>
      </c>
      <c r="J10" s="10">
        <f ca="1">IF(ISNUMBER($Z10),SUM(OFFSET(Change!J$1,$Z10-1,0,$AA10,1)),0)+IF(ISNUMBER($AB10),SUM(OFFSET(Change!J$1,$AB10-1,0,$AC10,1)),0)</f>
        <v>87.428037997296215</v>
      </c>
      <c r="K10" s="10">
        <f ca="1">IF(ISNUMBER($Z10),SUM(OFFSET(Change!K$1,$Z10-1,0,$AA10,1)),0)+IF(ISNUMBER($AB10),SUM(OFFSET(Change!K$1,$AB10-1,0,$AC10,1)),0)</f>
        <v>108.60190686428669</v>
      </c>
      <c r="L10" s="10">
        <f ca="1">IF(ISNUMBER($Z10),SUM(OFFSET(Change!L$1,$Z10-1,0,$AA10,1)),0)+IF(ISNUMBER($AB10),SUM(OFFSET(Change!L$1,$AB10-1,0,$AC10,1)),0)</f>
        <v>129.53834547119888</v>
      </c>
      <c r="M10" s="10">
        <f ca="1">IF(ISNUMBER($Z10),SUM(OFFSET(Change!M$1,$Z10-1,0,$AA10,1)),0)+IF(ISNUMBER($AB10),SUM(OFFSET(Change!M$1,$AB10-1,0,$AC10,1)),0)</f>
        <v>147.7831716260055</v>
      </c>
      <c r="N10" s="10">
        <f ca="1">IF(ISNUMBER($Z10),SUM(OFFSET(Change!N$1,$Z10-1,0,$AA10,1)),0)+IF(ISNUMBER($AB10),SUM(OFFSET(Change!N$1,$AB10-1,0,$AC10,1)),0)</f>
        <v>169.66568785475374</v>
      </c>
      <c r="O10" s="10">
        <f ca="1">IF(ISNUMBER($Z10),SUM(OFFSET(Change!O$1,$Z10-1,0,$AA10,1)),0)+IF(ISNUMBER($AB10),SUM(OFFSET(Change!O$1,$AB10-1,0,$AC10,1)),0)</f>
        <v>185.55687034795037</v>
      </c>
      <c r="P10" s="10">
        <f ca="1">IF(ISNUMBER($Z10),SUM(OFFSET(Change!P$1,$Z10-1,0,$AA10,1)),0)+IF(ISNUMBER($AB10),SUM(OFFSET(Change!P$1,$AB10-1,0,$AC10,1)),0)</f>
        <v>201.11481995563832</v>
      </c>
      <c r="Q10" s="10">
        <f ca="1">IF(ISNUMBER($Z10),SUM(OFFSET(Change!Q$1,$Z10-1,0,$AA10,1)),0)+IF(ISNUMBER($AB10),SUM(OFFSET(Change!Q$1,$AB10-1,0,$AC10,1)),0)</f>
        <v>222.37973427974589</v>
      </c>
      <c r="R10" s="10">
        <f ca="1">IF(ISNUMBER($Z10),SUM(OFFSET(Change!R$1,$Z10-1,0,$AA10,1)),0)+IF(ISNUMBER($AB10),SUM(OFFSET(Change!R$1,$AB10-1,0,$AC10,1)),0)</f>
        <v>240.88950909984754</v>
      </c>
      <c r="S10" s="10">
        <f ca="1">IF(ISNUMBER($Z10),SUM(OFFSET(Change!S$1,$Z10-1,0,$AA10,1)),0)+IF(ISNUMBER($AB10),SUM(OFFSET(Change!S$1,$AB10-1,0,$AC10,1)),0)</f>
        <v>261.68969053449553</v>
      </c>
      <c r="T10" s="10">
        <f ca="1">IF(ISNUMBER($Z10),SUM(OFFSET(Change!T$1,$Z10-1,0,$AA10,1)),0)+IF(ISNUMBER($AB10),SUM(OFFSET(Change!T$1,$AB10-1,0,$AC10,1)),0)</f>
        <v>293.18489762946444</v>
      </c>
      <c r="U10" s="10">
        <f ca="1">IF(ISNUMBER($Z10),SUM(OFFSET(Change!U$1,$Z10-1,0,$AA10,1)),0)+IF(ISNUMBER($AB10),SUM(OFFSET(Change!U$1,$AB10-1,0,$AC10,1)),0)</f>
        <v>290.65774844993422</v>
      </c>
      <c r="V10" s="10">
        <f ca="1">IF(ISNUMBER($Z10),SUM(OFFSET(Change!V$1,$Z10-1,0,$AA10,1)),0)+IF(ISNUMBER($AB10),SUM(OFFSET(Change!V$1,$AB10-1,0,$AC10,1)),0)</f>
        <v>281.94264315476909</v>
      </c>
      <c r="W10" s="10">
        <f ca="1">IF(ISNUMBER($Z10),SUM(OFFSET(Change!W$1,$Z10-1,0,$AA10,1)),0)+IF(ISNUMBER($AB10),SUM(OFFSET(Change!W$1,$AB10-1,0,$AC10,1)),0)</f>
        <v>305.14744557884131</v>
      </c>
      <c r="X10" s="10">
        <f ca="1">IF(ISNUMBER($Z10),SUM(OFFSET(Change!X$1,$Z10-1,0,$AA10,1)),0)+IF(ISNUMBER($AB10),SUM(OFFSET(Change!X$1,$AB10-1,0,$AC10,1)),0)</f>
        <v>332.05514867871256</v>
      </c>
      <c r="Z10" s="1">
        <v>60</v>
      </c>
      <c r="AA10" s="1">
        <v>2</v>
      </c>
    </row>
    <row r="11" spans="2:29" x14ac:dyDescent="0.3">
      <c r="B11" s="1" t="s">
        <v>38</v>
      </c>
      <c r="C11" s="10">
        <f t="shared" ca="1" si="0"/>
        <v>1309.4573045899256</v>
      </c>
      <c r="D11" s="10">
        <f ca="1">IF(ISNUMBER($Z11),SUM(OFFSET(Change!D$1,$Z11-1,0,$AA11,1)),0)+IF(ISNUMBER($AB11),SUM(OFFSET(Change!D$1,$AB11-1,0,$AC11,1)),0)</f>
        <v>62.094919895848967</v>
      </c>
      <c r="E11" s="10">
        <f ca="1">IF(ISNUMBER($Z11),SUM(OFFSET(Change!E$1,$Z11-1,0,$AA11,1)),0)+IF(ISNUMBER($AB11),SUM(OFFSET(Change!E$1,$AB11-1,0,$AC11,1)),0)</f>
        <v>44.231059020495145</v>
      </c>
      <c r="F11" s="10">
        <f ca="1">IF(ISNUMBER($Z11),SUM(OFFSET(Change!F$1,$Z11-1,0,$AA11,1)),0)+IF(ISNUMBER($AB11),SUM(OFFSET(Change!F$1,$AB11-1,0,$AC11,1)),0)</f>
        <v>34.506618903845535</v>
      </c>
      <c r="G11" s="10">
        <f ca="1">IF(ISNUMBER($Z11),SUM(OFFSET(Change!G$1,$Z11-1,0,$AA11,1)),0)+IF(ISNUMBER($AB11),SUM(OFFSET(Change!G$1,$AB11-1,0,$AC11,1)),0)</f>
        <v>65.214057793149735</v>
      </c>
      <c r="H11" s="10">
        <f ca="1">IF(ISNUMBER($Z11),SUM(OFFSET(Change!H$1,$Z11-1,0,$AA11,1)),0)+IF(ISNUMBER($AB11),SUM(OFFSET(Change!H$1,$AB11-1,0,$AC11,1)),0)</f>
        <v>102.14516979697824</v>
      </c>
      <c r="I11" s="10">
        <f ca="1">IF(ISNUMBER($Z11),SUM(OFFSET(Change!I$1,$Z11-1,0,$AA11,1)),0)+IF(ISNUMBER($AB11),SUM(OFFSET(Change!I$1,$AB11-1,0,$AC11,1)),0)</f>
        <v>183.60862700187192</v>
      </c>
      <c r="J11" s="10">
        <f ca="1">IF(ISNUMBER($Z11),SUM(OFFSET(Change!J$1,$Z11-1,0,$AA11,1)),0)+IF(ISNUMBER($AB11),SUM(OFFSET(Change!J$1,$AB11-1,0,$AC11,1)),0)</f>
        <v>178.25533309477885</v>
      </c>
      <c r="K11" s="10">
        <f ca="1">IF(ISNUMBER($Z11),SUM(OFFSET(Change!K$1,$Z11-1,0,$AA11,1)),0)+IF(ISNUMBER($AB11),SUM(OFFSET(Change!K$1,$AB11-1,0,$AC11,1)),0)</f>
        <v>159.12710904193153</v>
      </c>
      <c r="L11" s="10">
        <f ca="1">IF(ISNUMBER($Z11),SUM(OFFSET(Change!L$1,$Z11-1,0,$AA11,1)),0)+IF(ISNUMBER($AB11),SUM(OFFSET(Change!L$1,$AB11-1,0,$AC11,1)),0)</f>
        <v>185.94239780588052</v>
      </c>
      <c r="M11" s="10">
        <f ca="1">IF(ISNUMBER($Z11),SUM(OFFSET(Change!M$1,$Z11-1,0,$AA11,1)),0)+IF(ISNUMBER($AB11),SUM(OFFSET(Change!M$1,$AB11-1,0,$AC11,1)),0)</f>
        <v>201.19596459462744</v>
      </c>
      <c r="N11" s="10">
        <f ca="1">IF(ISNUMBER($Z11),SUM(OFFSET(Change!N$1,$Z11-1,0,$AA11,1)),0)+IF(ISNUMBER($AB11),SUM(OFFSET(Change!N$1,$AB11-1,0,$AC11,1)),0)</f>
        <v>211.15497566389433</v>
      </c>
      <c r="O11" s="10">
        <f ca="1">IF(ISNUMBER($Z11),SUM(OFFSET(Change!O$1,$Z11-1,0,$AA11,1)),0)+IF(ISNUMBER($AB11),SUM(OFFSET(Change!O$1,$AB11-1,0,$AC11,1)),0)</f>
        <v>70.125892949340368</v>
      </c>
      <c r="P11" s="10">
        <f ca="1">IF(ISNUMBER($Z11),SUM(OFFSET(Change!P$1,$Z11-1,0,$AA11,1)),0)+IF(ISNUMBER($AB11),SUM(OFFSET(Change!P$1,$AB11-1,0,$AC11,1)),0)</f>
        <v>85.926038062221835</v>
      </c>
      <c r="Q11" s="10">
        <f ca="1">IF(ISNUMBER($Z11),SUM(OFFSET(Change!Q$1,$Z11-1,0,$AA11,1)),0)+IF(ISNUMBER($AB11),SUM(OFFSET(Change!Q$1,$AB11-1,0,$AC11,1)),0)</f>
        <v>84.087092883077474</v>
      </c>
      <c r="R11" s="10">
        <f ca="1">IF(ISNUMBER($Z11),SUM(OFFSET(Change!R$1,$Z11-1,0,$AA11,1)),0)+IF(ISNUMBER($AB11),SUM(OFFSET(Change!R$1,$AB11-1,0,$AC11,1)),0)</f>
        <v>87.253336283101092</v>
      </c>
      <c r="S11" s="10">
        <f ca="1">IF(ISNUMBER($Z11),SUM(OFFSET(Change!S$1,$Z11-1,0,$AA11,1)),0)+IF(ISNUMBER($AB11),SUM(OFFSET(Change!S$1,$AB11-1,0,$AC11,1)),0)</f>
        <v>87.503993004815356</v>
      </c>
      <c r="T11" s="10">
        <f ca="1">IF(ISNUMBER($Z11),SUM(OFFSET(Change!T$1,$Z11-1,0,$AA11,1)),0)+IF(ISNUMBER($AB11),SUM(OFFSET(Change!T$1,$AB11-1,0,$AC11,1)),0)</f>
        <v>107.27367246369502</v>
      </c>
      <c r="U11" s="10">
        <f ca="1">IF(ISNUMBER($Z11),SUM(OFFSET(Change!U$1,$Z11-1,0,$AA11,1)),0)+IF(ISNUMBER($AB11),SUM(OFFSET(Change!U$1,$AB11-1,0,$AC11,1)),0)</f>
        <v>123.12088481123916</v>
      </c>
      <c r="V11" s="10">
        <f ca="1">IF(ISNUMBER($Z11),SUM(OFFSET(Change!V$1,$Z11-1,0,$AA11,1)),0)+IF(ISNUMBER($AB11),SUM(OFFSET(Change!V$1,$AB11-1,0,$AC11,1)),0)</f>
        <v>148.06632235067164</v>
      </c>
      <c r="W11" s="10">
        <f ca="1">IF(ISNUMBER($Z11),SUM(OFFSET(Change!W$1,$Z11-1,0,$AA11,1)),0)+IF(ISNUMBER($AB11),SUM(OFFSET(Change!W$1,$AB11-1,0,$AC11,1)),0)</f>
        <v>161.74602718633233</v>
      </c>
      <c r="X11" s="10">
        <f ca="1">IF(ISNUMBER($Z11),SUM(OFFSET(Change!X$1,$Z11-1,0,$AA11,1)),0)+IF(ISNUMBER($AB11),SUM(OFFSET(Change!X$1,$AB11-1,0,$AC11,1)),0)</f>
        <v>188.22347597918542</v>
      </c>
      <c r="Z11" s="1">
        <v>65</v>
      </c>
      <c r="AA11" s="1">
        <v>1</v>
      </c>
    </row>
    <row r="12" spans="2:29" x14ac:dyDescent="0.3">
      <c r="B12" s="1" t="s">
        <v>39</v>
      </c>
      <c r="C12" s="10">
        <f t="shared" ca="1" si="0"/>
        <v>-975.58838190846268</v>
      </c>
      <c r="D12" s="10">
        <f ca="1">IF(ISNUMBER($Z12),SUM(OFFSET(Change!D$1,$Z12-1,0,$AA12,1)),0)+IF(ISNUMBER($AB12),SUM(OFFSET(Change!D$1,$AB12-1,0,$AC12,1)),0)</f>
        <v>-102.46072396443401</v>
      </c>
      <c r="E12" s="10">
        <f ca="1">IF(ISNUMBER($Z12),SUM(OFFSET(Change!E$1,$Z12-1,0,$AA12,1)),0)+IF(ISNUMBER($AB12),SUM(OFFSET(Change!E$1,$AB12-1,0,$AC12,1)),0)</f>
        <v>-111.12931565737136</v>
      </c>
      <c r="F12" s="10">
        <f ca="1">IF(ISNUMBER($Z12),SUM(OFFSET(Change!F$1,$Z12-1,0,$AA12,1)),0)+IF(ISNUMBER($AB12),SUM(OFFSET(Change!F$1,$AB12-1,0,$AC12,1)),0)</f>
        <v>-124.09654112788691</v>
      </c>
      <c r="G12" s="10">
        <f ca="1">IF(ISNUMBER($Z12),SUM(OFFSET(Change!G$1,$Z12-1,0,$AA12,1)),0)+IF(ISNUMBER($AB12),SUM(OFFSET(Change!G$1,$AB12-1,0,$AC12,1)),0)</f>
        <v>-99.952279946119958</v>
      </c>
      <c r="H12" s="10">
        <f ca="1">IF(ISNUMBER($Z12),SUM(OFFSET(Change!H$1,$Z12-1,0,$AA12,1)),0)+IF(ISNUMBER($AB12),SUM(OFFSET(Change!H$1,$AB12-1,0,$AC12,1)),0)</f>
        <v>-67.558829301840277</v>
      </c>
      <c r="I12" s="10">
        <f ca="1">IF(ISNUMBER($Z12),SUM(OFFSET(Change!I$1,$Z12-1,0,$AA12,1)),0)+IF(ISNUMBER($AB12),SUM(OFFSET(Change!I$1,$AB12-1,0,$AC12,1)),0)</f>
        <v>-60.720170218540908</v>
      </c>
      <c r="J12" s="10">
        <f ca="1">IF(ISNUMBER($Z12),SUM(OFFSET(Change!J$1,$Z12-1,0,$AA12,1)),0)+IF(ISNUMBER($AB12),SUM(OFFSET(Change!J$1,$AB12-1,0,$AC12,1)),0)</f>
        <v>-62.577872889726876</v>
      </c>
      <c r="K12" s="10">
        <f ca="1">IF(ISNUMBER($Z12),SUM(OFFSET(Change!K$1,$Z12-1,0,$AA12,1)),0)+IF(ISNUMBER($AB12),SUM(OFFSET(Change!K$1,$AB12-1,0,$AC12,1)),0)</f>
        <v>-60.89930003705414</v>
      </c>
      <c r="L12" s="10">
        <f ca="1">IF(ISNUMBER($Z12),SUM(OFFSET(Change!L$1,$Z12-1,0,$AA12,1)),0)+IF(ISNUMBER($AB12),SUM(OFFSET(Change!L$1,$AB12-1,0,$AC12,1)),0)</f>
        <v>-60.431470381061345</v>
      </c>
      <c r="M12" s="10">
        <f ca="1">IF(ISNUMBER($Z12),SUM(OFFSET(Change!M$1,$Z12-1,0,$AA12,1)),0)+IF(ISNUMBER($AB12),SUM(OFFSET(Change!M$1,$AB12-1,0,$AC12,1)),0)</f>
        <v>-62.755740892826481</v>
      </c>
      <c r="N12" s="10">
        <f ca="1">IF(ISNUMBER($Z12),SUM(OFFSET(Change!N$1,$Z12-1,0,$AA12,1)),0)+IF(ISNUMBER($AB12),SUM(OFFSET(Change!N$1,$AB12-1,0,$AC12,1)),0)</f>
        <v>-62.305619144440733</v>
      </c>
      <c r="O12" s="10">
        <f ca="1">IF(ISNUMBER($Z12),SUM(OFFSET(Change!O$1,$Z12-1,0,$AA12,1)),0)+IF(ISNUMBER($AB12),SUM(OFFSET(Change!O$1,$AB12-1,0,$AC12,1)),0)</f>
        <v>-70.928772748084413</v>
      </c>
      <c r="P12" s="10">
        <f ca="1">IF(ISNUMBER($Z12),SUM(OFFSET(Change!P$1,$Z12-1,0,$AA12,1)),0)+IF(ISNUMBER($AB12),SUM(OFFSET(Change!P$1,$AB12-1,0,$AC12,1)),0)</f>
        <v>-74.142799306334311</v>
      </c>
      <c r="Q12" s="10">
        <f ca="1">IF(ISNUMBER($Z12),SUM(OFFSET(Change!Q$1,$Z12-1,0,$AA12,1)),0)+IF(ISNUMBER($AB12),SUM(OFFSET(Change!Q$1,$AB12-1,0,$AC12,1)),0)</f>
        <v>-80.933620365685826</v>
      </c>
      <c r="R12" s="10">
        <f ca="1">IF(ISNUMBER($Z12),SUM(OFFSET(Change!R$1,$Z12-1,0,$AA12,1)),0)+IF(ISNUMBER($AB12),SUM(OFFSET(Change!R$1,$AB12-1,0,$AC12,1)),0)</f>
        <v>-92.778581916325692</v>
      </c>
      <c r="S12" s="10">
        <f ca="1">IF(ISNUMBER($Z12),SUM(OFFSET(Change!S$1,$Z12-1,0,$AA12,1)),0)+IF(ISNUMBER($AB12),SUM(OFFSET(Change!S$1,$AB12-1,0,$AC12,1)),0)</f>
        <v>-97.376428213174393</v>
      </c>
      <c r="T12" s="10">
        <f ca="1">IF(ISNUMBER($Z12),SUM(OFFSET(Change!T$1,$Z12-1,0,$AA12,1)),0)+IF(ISNUMBER($AB12),SUM(OFFSET(Change!T$1,$AB12-1,0,$AC12,1)),0)</f>
        <v>-97.712979467935114</v>
      </c>
      <c r="U12" s="10">
        <f ca="1">IF(ISNUMBER($Z12),SUM(OFFSET(Change!U$1,$Z12-1,0,$AA12,1)),0)+IF(ISNUMBER($AB12),SUM(OFFSET(Change!U$1,$AB12-1,0,$AC12,1)),0)</f>
        <v>-96.389199438640929</v>
      </c>
      <c r="V12" s="10">
        <f ca="1">IF(ISNUMBER($Z12),SUM(OFFSET(Change!V$1,$Z12-1,0,$AA12,1)),0)+IF(ISNUMBER($AB12),SUM(OFFSET(Change!V$1,$AB12-1,0,$AC12,1)),0)</f>
        <v>-98.535802012867336</v>
      </c>
      <c r="W12" s="10">
        <f ca="1">IF(ISNUMBER($Z12),SUM(OFFSET(Change!W$1,$Z12-1,0,$AA12,1)),0)+IF(ISNUMBER($AB12),SUM(OFFSET(Change!W$1,$AB12-1,0,$AC12,1)),0)</f>
        <v>-101.97654979544672</v>
      </c>
      <c r="X12" s="10">
        <f ca="1">IF(ISNUMBER($Z12),SUM(OFFSET(Change!X$1,$Z12-1,0,$AA12,1)),0)+IF(ISNUMBER($AB12),SUM(OFFSET(Change!X$1,$AB12-1,0,$AC12,1)),0)</f>
        <v>-113.68422482332068</v>
      </c>
      <c r="Z12" s="1">
        <v>64</v>
      </c>
      <c r="AA12" s="1">
        <v>1</v>
      </c>
    </row>
    <row r="13" spans="2:29" x14ac:dyDescent="0.3">
      <c r="B13" s="1" t="s">
        <v>35</v>
      </c>
      <c r="C13" s="10">
        <f t="shared" ca="1" si="0"/>
        <v>191.90947462246052</v>
      </c>
      <c r="D13" s="10">
        <f ca="1">IF(ISNUMBER($Z13),SUM(OFFSET(Change!D$1,$Z13-1,0,$AA13,1)),0)+IF(ISNUMBER($AB13),SUM(OFFSET(Change!D$1,$AB13-1,0,$AC13,1)),0)</f>
        <v>29.029418276178276</v>
      </c>
      <c r="E13" s="10">
        <f ca="1">IF(ISNUMBER($Z13),SUM(OFFSET(Change!E$1,$Z13-1,0,$AA13,1)),0)+IF(ISNUMBER($AB13),SUM(OFFSET(Change!E$1,$AB13-1,0,$AC13,1)),0)</f>
        <v>27.483328339975127</v>
      </c>
      <c r="F13" s="10">
        <f ca="1">IF(ISNUMBER($Z13),SUM(OFFSET(Change!F$1,$Z13-1,0,$AA13,1)),0)+IF(ISNUMBER($AB13),SUM(OFFSET(Change!F$1,$AB13-1,0,$AC13,1)),0)</f>
        <v>25.037093534994991</v>
      </c>
      <c r="G13" s="10">
        <f ca="1">IF(ISNUMBER($Z13),SUM(OFFSET(Change!G$1,$Z13-1,0,$AA13,1)),0)+IF(ISNUMBER($AB13),SUM(OFFSET(Change!G$1,$AB13-1,0,$AC13,1)),0)</f>
        <v>26.046302944592934</v>
      </c>
      <c r="H13" s="10">
        <f ca="1">IF(ISNUMBER($Z13),SUM(OFFSET(Change!H$1,$Z13-1,0,$AA13,1)),0)+IF(ISNUMBER($AB13),SUM(OFFSET(Change!H$1,$AB13-1,0,$AC13,1)),0)</f>
        <v>16.900405522446377</v>
      </c>
      <c r="I13" s="10">
        <f ca="1">IF(ISNUMBER($Z13),SUM(OFFSET(Change!I$1,$Z13-1,0,$AA13,1)),0)+IF(ISNUMBER($AB13),SUM(OFFSET(Change!I$1,$AB13-1,0,$AC13,1)),0)</f>
        <v>25.912131951263312</v>
      </c>
      <c r="J13" s="10">
        <f ca="1">IF(ISNUMBER($Z13),SUM(OFFSET(Change!J$1,$Z13-1,0,$AA13,1)),0)+IF(ISNUMBER($AB13),SUM(OFFSET(Change!J$1,$AB13-1,0,$AC13,1)),0)</f>
        <v>23.94688528796955</v>
      </c>
      <c r="K13" s="10">
        <f ca="1">IF(ISNUMBER($Z13),SUM(OFFSET(Change!K$1,$Z13-1,0,$AA13,1)),0)+IF(ISNUMBER($AB13),SUM(OFFSET(Change!K$1,$AB13-1,0,$AC13,1)),0)</f>
        <v>17.243854418224469</v>
      </c>
      <c r="L13" s="10">
        <f ca="1">IF(ISNUMBER($Z13),SUM(OFFSET(Change!L$1,$Z13-1,0,$AA13,1)),0)+IF(ISNUMBER($AB13),SUM(OFFSET(Change!L$1,$AB13-1,0,$AC13,1)),0)</f>
        <v>17.936082728248454</v>
      </c>
      <c r="M13" s="10">
        <f ca="1">IF(ISNUMBER($Z13),SUM(OFFSET(Change!M$1,$Z13-1,0,$AA13,1)),0)+IF(ISNUMBER($AB13),SUM(OFFSET(Change!M$1,$AB13-1,0,$AC13,1)),0)</f>
        <v>18.704868682063335</v>
      </c>
      <c r="N13" s="10">
        <f ca="1">IF(ISNUMBER($Z13),SUM(OFFSET(Change!N$1,$Z13-1,0,$AA13,1)),0)+IF(ISNUMBER($AB13),SUM(OFFSET(Change!N$1,$AB13-1,0,$AC13,1)),0)</f>
        <v>13.928412193752324</v>
      </c>
      <c r="O13" s="10">
        <f ca="1">IF(ISNUMBER($Z13),SUM(OFFSET(Change!O$1,$Z13-1,0,$AA13,1)),0)+IF(ISNUMBER($AB13),SUM(OFFSET(Change!O$1,$AB13-1,0,$AC13,1)),0)</f>
        <v>1.78747587811133</v>
      </c>
      <c r="P13" s="10">
        <f ca="1">IF(ISNUMBER($Z13),SUM(OFFSET(Change!P$1,$Z13-1,0,$AA13,1)),0)+IF(ISNUMBER($AB13),SUM(OFFSET(Change!P$1,$AB13-1,0,$AC13,1)),0)</f>
        <v>1.8834672574532501</v>
      </c>
      <c r="Q13" s="10">
        <f ca="1">IF(ISNUMBER($Z13),SUM(OFFSET(Change!Q$1,$Z13-1,0,$AA13,1)),0)+IF(ISNUMBER($AB13),SUM(OFFSET(Change!Q$1,$AB13-1,0,$AC13,1)),0)</f>
        <v>2.9189493382359095</v>
      </c>
      <c r="R13" s="10">
        <f ca="1">IF(ISNUMBER($Z13),SUM(OFFSET(Change!R$1,$Z13-1,0,$AA13,1)),0)+IF(ISNUMBER($AB13),SUM(OFFSET(Change!R$1,$AB13-1,0,$AC13,1)),0)</f>
        <v>5.3041140973941099</v>
      </c>
      <c r="S13" s="10">
        <f ca="1">IF(ISNUMBER($Z13),SUM(OFFSET(Change!S$1,$Z13-1,0,$AA13,1)),0)+IF(ISNUMBER($AB13),SUM(OFFSET(Change!S$1,$AB13-1,0,$AC13,1)),0)</f>
        <v>4.344971615128669</v>
      </c>
      <c r="T13" s="10">
        <f ca="1">IF(ISNUMBER($Z13),SUM(OFFSET(Change!T$1,$Z13-1,0,$AA13,1)),0)+IF(ISNUMBER($AB13),SUM(OFFSET(Change!T$1,$AB13-1,0,$AC13,1)),0)</f>
        <v>5.3346417036807603</v>
      </c>
      <c r="U13" s="10">
        <f ca="1">IF(ISNUMBER($Z13),SUM(OFFSET(Change!U$1,$Z13-1,0,$AA13,1)),0)+IF(ISNUMBER($AB13),SUM(OFFSET(Change!U$1,$AB13-1,0,$AC13,1)),0)</f>
        <v>1.7807336679393997</v>
      </c>
      <c r="V13" s="10">
        <f ca="1">IF(ISNUMBER($Z13),SUM(OFFSET(Change!V$1,$Z13-1,0,$AA13,1)),0)+IF(ISNUMBER($AB13),SUM(OFFSET(Change!V$1,$AB13-1,0,$AC13,1)),0)</f>
        <v>4.1562144840208104</v>
      </c>
      <c r="W13" s="10">
        <f ca="1">IF(ISNUMBER($Z13),SUM(OFFSET(Change!W$1,$Z13-1,0,$AA13,1)),0)+IF(ISNUMBER($AB13),SUM(OFFSET(Change!W$1,$AB13-1,0,$AC13,1)),0)</f>
        <v>7.9923145488286993</v>
      </c>
      <c r="X13" s="10">
        <f ca="1">IF(ISNUMBER($Z13),SUM(OFFSET(Change!X$1,$Z13-1,0,$AA13,1)),0)+IF(ISNUMBER($AB13),SUM(OFFSET(Change!X$1,$AB13-1,0,$AC13,1)),0)</f>
        <v>10.15927627693139</v>
      </c>
      <c r="Z13" s="1">
        <v>32</v>
      </c>
      <c r="AA13" s="1">
        <v>1</v>
      </c>
    </row>
    <row r="14" spans="2:29" x14ac:dyDescent="0.3">
      <c r="B14" s="12" t="s">
        <v>36</v>
      </c>
      <c r="C14" s="13">
        <f t="shared" ca="1" si="0"/>
        <v>221.48788922820151</v>
      </c>
      <c r="D14" s="13">
        <f ca="1">IF(ISNUMBER($Z14),SUM(OFFSET(Change!D$1,$Z14-1,0,$AA14,1)),0)+IF(ISNUMBER($AB14),SUM(OFFSET(Change!D$1,$AB14-1,0,$AC14,1)),0)</f>
        <v>0.36460659123098005</v>
      </c>
      <c r="E14" s="13">
        <f ca="1">IF(ISNUMBER($Z14),SUM(OFFSET(Change!E$1,$Z14-1,0,$AA14,1)),0)+IF(ISNUMBER($AB14),SUM(OFFSET(Change!E$1,$AB14-1,0,$AC14,1)),0)</f>
        <v>0.186</v>
      </c>
      <c r="F14" s="13">
        <f ca="1">IF(ISNUMBER($Z14),SUM(OFFSET(Change!F$1,$Z14-1,0,$AA14,1)),0)+IF(ISNUMBER($AB14),SUM(OFFSET(Change!F$1,$AB14-1,0,$AC14,1)),0)</f>
        <v>0</v>
      </c>
      <c r="G14" s="13">
        <f ca="1">IF(ISNUMBER($Z14),SUM(OFFSET(Change!G$1,$Z14-1,0,$AA14,1)),0)+IF(ISNUMBER($AB14),SUM(OFFSET(Change!G$1,$AB14-1,0,$AC14,1)),0)</f>
        <v>121.78400212617983</v>
      </c>
      <c r="H14" s="13">
        <f ca="1">IF(ISNUMBER($Z14),SUM(OFFSET(Change!H$1,$Z14-1,0,$AA14,1)),0)+IF(ISNUMBER($AB14),SUM(OFFSET(Change!H$1,$AB14-1,0,$AC14,1)),0)</f>
        <v>171.40855182123076</v>
      </c>
      <c r="I14" s="13">
        <f ca="1">IF(ISNUMBER($Z14),SUM(OFFSET(Change!I$1,$Z14-1,0,$AA14,1)),0)+IF(ISNUMBER($AB14),SUM(OFFSET(Change!I$1,$AB14-1,0,$AC14,1)),0)</f>
        <v>0</v>
      </c>
      <c r="J14" s="13">
        <f ca="1">IF(ISNUMBER($Z14),SUM(OFFSET(Change!J$1,$Z14-1,0,$AA14,1)),0)+IF(ISNUMBER($AB14),SUM(OFFSET(Change!J$1,$AB14-1,0,$AC14,1)),0)</f>
        <v>0</v>
      </c>
      <c r="K14" s="13">
        <f ca="1">IF(ISNUMBER($Z14),SUM(OFFSET(Change!K$1,$Z14-1,0,$AA14,1)),0)+IF(ISNUMBER($AB14),SUM(OFFSET(Change!K$1,$AB14-1,0,$AC14,1)),0)</f>
        <v>0</v>
      </c>
      <c r="L14" s="13">
        <f ca="1">IF(ISNUMBER($Z14),SUM(OFFSET(Change!L$1,$Z14-1,0,$AA14,1)),0)+IF(ISNUMBER($AB14),SUM(OFFSET(Change!L$1,$AB14-1,0,$AC14,1)),0)</f>
        <v>0.12626747382931</v>
      </c>
      <c r="M14" s="13">
        <f ca="1">IF(ISNUMBER($Z14),SUM(OFFSET(Change!M$1,$Z14-1,0,$AA14,1)),0)+IF(ISNUMBER($AB14),SUM(OFFSET(Change!M$1,$AB14-1,0,$AC14,1)),0)</f>
        <v>0</v>
      </c>
      <c r="N14" s="13">
        <f ca="1">IF(ISNUMBER($Z14),SUM(OFFSET(Change!N$1,$Z14-1,0,$AA14,1)),0)+IF(ISNUMBER($AB14),SUM(OFFSET(Change!N$1,$AB14-1,0,$AC14,1)),0)</f>
        <v>0</v>
      </c>
      <c r="O14" s="13">
        <f ca="1">IF(ISNUMBER($Z14),SUM(OFFSET(Change!O$1,$Z14-1,0,$AA14,1)),0)+IF(ISNUMBER($AB14),SUM(OFFSET(Change!O$1,$AB14-1,0,$AC14,1)),0)</f>
        <v>0</v>
      </c>
      <c r="P14" s="13">
        <f ca="1">IF(ISNUMBER($Z14),SUM(OFFSET(Change!P$1,$Z14-1,0,$AA14,1)),0)+IF(ISNUMBER($AB14),SUM(OFFSET(Change!P$1,$AB14-1,0,$AC14,1)),0)</f>
        <v>0</v>
      </c>
      <c r="Q14" s="13">
        <f ca="1">IF(ISNUMBER($Z14),SUM(OFFSET(Change!Q$1,$Z14-1,0,$AA14,1)),0)+IF(ISNUMBER($AB14),SUM(OFFSET(Change!Q$1,$AB14-1,0,$AC14,1)),0)</f>
        <v>0</v>
      </c>
      <c r="R14" s="13">
        <f ca="1">IF(ISNUMBER($Z14),SUM(OFFSET(Change!R$1,$Z14-1,0,$AA14,1)),0)+IF(ISNUMBER($AB14),SUM(OFFSET(Change!R$1,$AB14-1,0,$AC14,1)),0)</f>
        <v>0</v>
      </c>
      <c r="S14" s="13">
        <f ca="1">IF(ISNUMBER($Z14),SUM(OFFSET(Change!S$1,$Z14-1,0,$AA14,1)),0)+IF(ISNUMBER($AB14),SUM(OFFSET(Change!S$1,$AB14-1,0,$AC14,1)),0)</f>
        <v>0</v>
      </c>
      <c r="T14" s="13">
        <f ca="1">IF(ISNUMBER($Z14),SUM(OFFSET(Change!T$1,$Z14-1,0,$AA14,1)),0)+IF(ISNUMBER($AB14),SUM(OFFSET(Change!T$1,$AB14-1,0,$AC14,1)),0)</f>
        <v>0</v>
      </c>
      <c r="U14" s="13">
        <f ca="1">IF(ISNUMBER($Z14),SUM(OFFSET(Change!U$1,$Z14-1,0,$AA14,1)),0)+IF(ISNUMBER($AB14),SUM(OFFSET(Change!U$1,$AB14-1,0,$AC14,1)),0)</f>
        <v>0</v>
      </c>
      <c r="V14" s="13">
        <f ca="1">IF(ISNUMBER($Z14),SUM(OFFSET(Change!V$1,$Z14-1,0,$AA14,1)),0)+IF(ISNUMBER($AB14),SUM(OFFSET(Change!V$1,$AB14-1,0,$AC14,1)),0)</f>
        <v>0</v>
      </c>
      <c r="W14" s="13">
        <f ca="1">IF(ISNUMBER($Z14),SUM(OFFSET(Change!W$1,$Z14-1,0,$AA14,1)),0)+IF(ISNUMBER($AB14),SUM(OFFSET(Change!W$1,$AB14-1,0,$AC14,1)),0)</f>
        <v>0</v>
      </c>
      <c r="X14" s="13">
        <f ca="1">IF(ISNUMBER($Z14),SUM(OFFSET(Change!X$1,$Z14-1,0,$AA14,1)),0)+IF(ISNUMBER($AB14),SUM(OFFSET(Change!X$1,$AB14-1,0,$AC14,1)),0)</f>
        <v>0</v>
      </c>
      <c r="Z14" s="1">
        <v>43</v>
      </c>
      <c r="AA14" s="1">
        <v>3</v>
      </c>
      <c r="AB14" s="1">
        <v>54</v>
      </c>
      <c r="AC14" s="1">
        <v>1</v>
      </c>
    </row>
    <row r="15" spans="2:29" x14ac:dyDescent="0.3">
      <c r="B15" s="1" t="s">
        <v>37</v>
      </c>
      <c r="C15" s="10">
        <f t="shared" ca="1" si="0"/>
        <v>-4058.7377369646274</v>
      </c>
      <c r="D15" s="10">
        <f ca="1">SUM(D5:D14)</f>
        <v>480.06071743678842</v>
      </c>
      <c r="E15" s="10">
        <f t="shared" ref="E15:W15" ca="1" si="1">SUM(E5:E14)</f>
        <v>294.19768237193091</v>
      </c>
      <c r="F15" s="10">
        <f t="shared" ca="1" si="1"/>
        <v>215.55660516986745</v>
      </c>
      <c r="G15" s="10">
        <f t="shared" ca="1" si="1"/>
        <v>211.93397592455017</v>
      </c>
      <c r="H15" s="10">
        <f t="shared" ca="1" si="1"/>
        <v>165.13052577506079</v>
      </c>
      <c r="I15" s="10">
        <f t="shared" ca="1" si="1"/>
        <v>-330.65214881529283</v>
      </c>
      <c r="J15" s="10">
        <f t="shared" ca="1" si="1"/>
        <v>-227.79618461026354</v>
      </c>
      <c r="K15" s="10">
        <f t="shared" ca="1" si="1"/>
        <v>-466.74988914933124</v>
      </c>
      <c r="L15" s="10">
        <f t="shared" ca="1" si="1"/>
        <v>-427.74382012322206</v>
      </c>
      <c r="M15" s="10">
        <f t="shared" ca="1" si="1"/>
        <v>-382.69580673320502</v>
      </c>
      <c r="N15" s="10">
        <f t="shared" ca="1" si="1"/>
        <v>-159.14520813274504</v>
      </c>
      <c r="O15" s="10">
        <f t="shared" ca="1" si="1"/>
        <v>-1642.7754164360338</v>
      </c>
      <c r="P15" s="10">
        <f t="shared" ca="1" si="1"/>
        <v>-1696.3459884000649</v>
      </c>
      <c r="Q15" s="10">
        <f t="shared" ca="1" si="1"/>
        <v>-1487.7142234640046</v>
      </c>
      <c r="R15" s="10">
        <f t="shared" ca="1" si="1"/>
        <v>-1313.544695750174</v>
      </c>
      <c r="S15" s="10">
        <f t="shared" ca="1" si="1"/>
        <v>-947.12766529786143</v>
      </c>
      <c r="T15" s="10">
        <f t="shared" ca="1" si="1"/>
        <v>-821.20946412896444</v>
      </c>
      <c r="U15" s="10">
        <f t="shared" ca="1" si="1"/>
        <v>-640.85795214247719</v>
      </c>
      <c r="V15" s="10">
        <f t="shared" ca="1" si="1"/>
        <v>-597.78978372106928</v>
      </c>
      <c r="W15" s="10">
        <f t="shared" ca="1" si="1"/>
        <v>-560.77602673861929</v>
      </c>
      <c r="X15" s="10">
        <f ca="1">SUM(X5:X14)</f>
        <v>-585.64923726164841</v>
      </c>
    </row>
    <row r="17" spans="2:29" x14ac:dyDescent="0.3">
      <c r="B17" s="1" t="s">
        <v>42</v>
      </c>
      <c r="C17" s="10">
        <f t="shared" ref="C17:C23" ca="1" si="2">NPV($C$2,D17:X17)</f>
        <v>14364.463912885158</v>
      </c>
      <c r="D17" s="10">
        <f ca="1">IF(ISNUMBER($Z17),SUM(OFFSET(Change!D$1,$Z17-1,0,$AA17,1)),0)+IF(ISNUMBER($AB17),SUM(OFFSET(Change!D$1,$AB17-1,0,$AC17,1)),0)</f>
        <v>0</v>
      </c>
      <c r="E17" s="10">
        <f ca="1">IF(ISNUMBER($Z17),SUM(OFFSET(Change!E$1,$Z17-1,0,$AA17,1)),0)+IF(ISNUMBER($AB17),SUM(OFFSET(Change!E$1,$AB17-1,0,$AC17,1)),0)</f>
        <v>12.720920400000473</v>
      </c>
      <c r="F17" s="10">
        <f ca="1">IF(ISNUMBER($Z17),SUM(OFFSET(Change!F$1,$Z17-1,0,$AA17,1)),0)+IF(ISNUMBER($AB17),SUM(OFFSET(Change!F$1,$AB17-1,0,$AC17,1)),0)</f>
        <v>157.61866146970502</v>
      </c>
      <c r="G17" s="10">
        <f ca="1">IF(ISNUMBER($Z17),SUM(OFFSET(Change!G$1,$Z17-1,0,$AA17,1)),0)+IF(ISNUMBER($AB17),SUM(OFFSET(Change!G$1,$AB17-1,0,$AC17,1)),0)</f>
        <v>318.01563782376775</v>
      </c>
      <c r="H17" s="10">
        <f ca="1">IF(ISNUMBER($Z17),SUM(OFFSET(Change!H$1,$Z17-1,0,$AA17,1)),0)+IF(ISNUMBER($AB17),SUM(OFFSET(Change!H$1,$AB17-1,0,$AC17,1)),0)</f>
        <v>550.09079778916055</v>
      </c>
      <c r="I17" s="10">
        <f ca="1">IF(ISNUMBER($Z17),SUM(OFFSET(Change!I$1,$Z17-1,0,$AA17,1)),0)+IF(ISNUMBER($AB17),SUM(OFFSET(Change!I$1,$AB17-1,0,$AC17,1)),0)</f>
        <v>967.01124387707614</v>
      </c>
      <c r="J17" s="10">
        <f ca="1">IF(ISNUMBER($Z17),SUM(OFFSET(Change!J$1,$Z17-1,0,$AA17,1)),0)+IF(ISNUMBER($AB17),SUM(OFFSET(Change!J$1,$AB17-1,0,$AC17,1)),0)</f>
        <v>927.37072146604737</v>
      </c>
      <c r="K17" s="10">
        <f ca="1">IF(ISNUMBER($Z17),SUM(OFFSET(Change!K$1,$Z17-1,0,$AA17,1)),0)+IF(ISNUMBER($AB17),SUM(OFFSET(Change!K$1,$AB17-1,0,$AC17,1)),0)</f>
        <v>1174.5851719092602</v>
      </c>
      <c r="L17" s="10">
        <f ca="1">IF(ISNUMBER($Z17),SUM(OFFSET(Change!L$1,$Z17-1,0,$AA17,1)),0)+IF(ISNUMBER($AB17),SUM(OFFSET(Change!L$1,$AB17-1,0,$AC17,1)),0)</f>
        <v>1198.8395098669821</v>
      </c>
      <c r="M17" s="10">
        <f ca="1">IF(ISNUMBER($Z17),SUM(OFFSET(Change!M$1,$Z17-1,0,$AA17,1)),0)+IF(ISNUMBER($AB17),SUM(OFFSET(Change!M$1,$AB17-1,0,$AC17,1)),0)</f>
        <v>1220.910510986869</v>
      </c>
      <c r="N17" s="10">
        <f ca="1">IF(ISNUMBER($Z17),SUM(OFFSET(Change!N$1,$Z17-1,0,$AA17,1)),0)+IF(ISNUMBER($AB17),SUM(OFFSET(Change!N$1,$AB17-1,0,$AC17,1)),0)</f>
        <v>1314.5261994695729</v>
      </c>
      <c r="O17" s="10">
        <f ca="1">IF(ISNUMBER($Z17),SUM(OFFSET(Change!O$1,$Z17-1,0,$AA17,1)),0)+IF(ISNUMBER($AB17),SUM(OFFSET(Change!O$1,$AB17-1,0,$AC17,1)),0)</f>
        <v>2198.1963284069971</v>
      </c>
      <c r="P17" s="10">
        <f ca="1">IF(ISNUMBER($Z17),SUM(OFFSET(Change!P$1,$Z17-1,0,$AA17,1)),0)+IF(ISNUMBER($AB17),SUM(OFFSET(Change!P$1,$AB17-1,0,$AC17,1)),0)</f>
        <v>2229.704238642094</v>
      </c>
      <c r="Q17" s="10">
        <f ca="1">IF(ISNUMBER($Z17),SUM(OFFSET(Change!Q$1,$Z17-1,0,$AA17,1)),0)+IF(ISNUMBER($AB17),SUM(OFFSET(Change!Q$1,$AB17-1,0,$AC17,1)),0)</f>
        <v>2330.2126821187567</v>
      </c>
      <c r="R17" s="10">
        <f ca="1">IF(ISNUMBER($Z17),SUM(OFFSET(Change!R$1,$Z17-1,0,$AA17,1)),0)+IF(ISNUMBER($AB17),SUM(OFFSET(Change!R$1,$AB17-1,0,$AC17,1)),0)</f>
        <v>2439.9225584215801</v>
      </c>
      <c r="S17" s="10">
        <f ca="1">IF(ISNUMBER($Z17),SUM(OFFSET(Change!S$1,$Z17-1,0,$AA17,1)),0)+IF(ISNUMBER($AB17),SUM(OFFSET(Change!S$1,$AB17-1,0,$AC17,1)),0)</f>
        <v>2662.317755880601</v>
      </c>
      <c r="T17" s="10">
        <f ca="1">IF(ISNUMBER($Z17),SUM(OFFSET(Change!T$1,$Z17-1,0,$AA17,1)),0)+IF(ISNUMBER($AB17),SUM(OFFSET(Change!T$1,$AB17-1,0,$AC17,1)),0)</f>
        <v>2765.6521964987805</v>
      </c>
      <c r="U17" s="10">
        <f ca="1">IF(ISNUMBER($Z17),SUM(OFFSET(Change!U$1,$Z17-1,0,$AA17,1)),0)+IF(ISNUMBER($AB17),SUM(OFFSET(Change!U$1,$AB17-1,0,$AC17,1)),0)</f>
        <v>2821.1671346302119</v>
      </c>
      <c r="V17" s="10">
        <f ca="1">IF(ISNUMBER($Z17),SUM(OFFSET(Change!V$1,$Z17-1,0,$AA17,1)),0)+IF(ISNUMBER($AB17),SUM(OFFSET(Change!V$1,$AB17-1,0,$AC17,1)),0)</f>
        <v>2894.9494251248389</v>
      </c>
      <c r="W17" s="10">
        <f ca="1">IF(ISNUMBER($Z17),SUM(OFFSET(Change!W$1,$Z17-1,0,$AA17,1)),0)+IF(ISNUMBER($AB17),SUM(OFFSET(Change!W$1,$AB17-1,0,$AC17,1)),0)</f>
        <v>3070.5979809268611</v>
      </c>
      <c r="X17" s="10">
        <f ca="1">IF(ISNUMBER($Z17),SUM(OFFSET(Change!X$1,$Z17-1,0,$AA17,1)),0)+IF(ISNUMBER($AB17),SUM(OFFSET(Change!X$1,$AB17-1,0,$AC17,1)),0)</f>
        <v>3360.9363683490919</v>
      </c>
      <c r="Z17" s="1">
        <v>48</v>
      </c>
      <c r="AA17" s="1">
        <v>2</v>
      </c>
    </row>
    <row r="18" spans="2:29" x14ac:dyDescent="0.3">
      <c r="B18" s="1" t="s">
        <v>43</v>
      </c>
      <c r="C18" s="10">
        <f t="shared" ca="1" si="2"/>
        <v>7246.8598435738286</v>
      </c>
      <c r="D18" s="10">
        <f ca="1">IF(ISNUMBER($Z18),SUM(OFFSET(Change!D$1,$Z18-1,0,$AA18,1)),0)+IF(ISNUMBER($AB18),SUM(OFFSET(Change!D$1,$AB18-1,0,$AC18,1)),0)</f>
        <v>231.69074147397353</v>
      </c>
      <c r="E18" s="10">
        <f ca="1">IF(ISNUMBER($Z18),SUM(OFFSET(Change!E$1,$Z18-1,0,$AA18,1)),0)+IF(ISNUMBER($AB18),SUM(OFFSET(Change!E$1,$AB18-1,0,$AC18,1)),0)</f>
        <v>328.00559937753292</v>
      </c>
      <c r="F18" s="10">
        <f ca="1">IF(ISNUMBER($Z18),SUM(OFFSET(Change!F$1,$Z18-1,0,$AA18,1)),0)+IF(ISNUMBER($AB18),SUM(OFFSET(Change!F$1,$AB18-1,0,$AC18,1)),0)</f>
        <v>404.94913914495186</v>
      </c>
      <c r="G18" s="10">
        <f ca="1">IF(ISNUMBER($Z18),SUM(OFFSET(Change!G$1,$Z18-1,0,$AA18,1)),0)+IF(ISNUMBER($AB18),SUM(OFFSET(Change!G$1,$AB18-1,0,$AC18,1)),0)</f>
        <v>454.41074030175264</v>
      </c>
      <c r="H18" s="10">
        <f ca="1">IF(ISNUMBER($Z18),SUM(OFFSET(Change!H$1,$Z18-1,0,$AA18,1)),0)+IF(ISNUMBER($AB18),SUM(OFFSET(Change!H$1,$AB18-1,0,$AC18,1)),0)</f>
        <v>497.74825850841017</v>
      </c>
      <c r="I18" s="10">
        <f ca="1">IF(ISNUMBER($Z18),SUM(OFFSET(Change!I$1,$Z18-1,0,$AA18,1)),0)+IF(ISNUMBER($AB18),SUM(OFFSET(Change!I$1,$AB18-1,0,$AC18,1)),0)</f>
        <v>526.87503168873718</v>
      </c>
      <c r="J18" s="10">
        <f ca="1">IF(ISNUMBER($Z18),SUM(OFFSET(Change!J$1,$Z18-1,0,$AA18,1)),0)+IF(ISNUMBER($AB18),SUM(OFFSET(Change!J$1,$AB18-1,0,$AC18,1)),0)</f>
        <v>533.12394694939644</v>
      </c>
      <c r="K18" s="10">
        <f ca="1">IF(ISNUMBER($Z18),SUM(OFFSET(Change!K$1,$Z18-1,0,$AA18,1)),0)+IF(ISNUMBER($AB18),SUM(OFFSET(Change!K$1,$AB18-1,0,$AC18,1)),0)</f>
        <v>580.72336112721564</v>
      </c>
      <c r="L18" s="10">
        <f ca="1">IF(ISNUMBER($Z18),SUM(OFFSET(Change!L$1,$Z18-1,0,$AA18,1)),0)+IF(ISNUMBER($AB18),SUM(OFFSET(Change!L$1,$AB18-1,0,$AC18,1)),0)</f>
        <v>594.73389357928227</v>
      </c>
      <c r="M18" s="10">
        <f ca="1">IF(ISNUMBER($Z18),SUM(OFFSET(Change!M$1,$Z18-1,0,$AA18,1)),0)+IF(ISNUMBER($AB18),SUM(OFFSET(Change!M$1,$AB18-1,0,$AC18,1)),0)</f>
        <v>608.55479046689811</v>
      </c>
      <c r="N18" s="10">
        <f ca="1">IF(ISNUMBER($Z18),SUM(OFFSET(Change!N$1,$Z18-1,0,$AA18,1)),0)+IF(ISNUMBER($AB18),SUM(OFFSET(Change!N$1,$AB18-1,0,$AC18,1)),0)</f>
        <v>635.17842837030264</v>
      </c>
      <c r="O18" s="10">
        <f ca="1">IF(ISNUMBER($Z18),SUM(OFFSET(Change!O$1,$Z18-1,0,$AA18,1)),0)+IF(ISNUMBER($AB18),SUM(OFFSET(Change!O$1,$AB18-1,0,$AC18,1)),0)</f>
        <v>855.54722271627202</v>
      </c>
      <c r="P18" s="10">
        <f ca="1">IF(ISNUMBER($Z18),SUM(OFFSET(Change!P$1,$Z18-1,0,$AA18,1)),0)+IF(ISNUMBER($AB18),SUM(OFFSET(Change!P$1,$AB18-1,0,$AC18,1)),0)</f>
        <v>886.41635994281432</v>
      </c>
      <c r="Q18" s="10">
        <f ca="1">IF(ISNUMBER($Z18),SUM(OFFSET(Change!Q$1,$Z18-1,0,$AA18,1)),0)+IF(ISNUMBER($AB18),SUM(OFFSET(Change!Q$1,$AB18-1,0,$AC18,1)),0)</f>
        <v>912.93828436075387</v>
      </c>
      <c r="R18" s="10">
        <f ca="1">IF(ISNUMBER($Z18),SUM(OFFSET(Change!R$1,$Z18-1,0,$AA18,1)),0)+IF(ISNUMBER($AB18),SUM(OFFSET(Change!R$1,$AB18-1,0,$AC18,1)),0)</f>
        <v>940.13749294744821</v>
      </c>
      <c r="S18" s="10">
        <f ca="1">IF(ISNUMBER($Z18),SUM(OFFSET(Change!S$1,$Z18-1,0,$AA18,1)),0)+IF(ISNUMBER($AB18),SUM(OFFSET(Change!S$1,$AB18-1,0,$AC18,1)),0)</f>
        <v>969.56464912448973</v>
      </c>
      <c r="T18" s="10">
        <f ca="1">IF(ISNUMBER($Z18),SUM(OFFSET(Change!T$1,$Z18-1,0,$AA18,1)),0)+IF(ISNUMBER($AB18),SUM(OFFSET(Change!T$1,$AB18-1,0,$AC18,1)),0)</f>
        <v>1009.2551754875853</v>
      </c>
      <c r="U18" s="10">
        <f ca="1">IF(ISNUMBER($Z18),SUM(OFFSET(Change!U$1,$Z18-1,0,$AA18,1)),0)+IF(ISNUMBER($AB18),SUM(OFFSET(Change!U$1,$AB18-1,0,$AC18,1)),0)</f>
        <v>1046.519884385742</v>
      </c>
      <c r="V18" s="10">
        <f ca="1">IF(ISNUMBER($Z18),SUM(OFFSET(Change!V$1,$Z18-1,0,$AA18,1)),0)+IF(ISNUMBER($AB18),SUM(OFFSET(Change!V$1,$AB18-1,0,$AC18,1)),0)</f>
        <v>1089.5726769227138</v>
      </c>
      <c r="W18" s="10">
        <f ca="1">IF(ISNUMBER($Z18),SUM(OFFSET(Change!W$1,$Z18-1,0,$AA18,1)),0)+IF(ISNUMBER($AB18),SUM(OFFSET(Change!W$1,$AB18-1,0,$AC18,1)),0)</f>
        <v>1150.7645165471147</v>
      </c>
      <c r="X18" s="10">
        <f ca="1">IF(ISNUMBER($Z18),SUM(OFFSET(Change!X$1,$Z18-1,0,$AA18,1)),0)+IF(ISNUMBER($AB18),SUM(OFFSET(Change!X$1,$AB18-1,0,$AC18,1)),0)</f>
        <v>1252.1284482623355</v>
      </c>
      <c r="Z18" s="11">
        <v>50</v>
      </c>
      <c r="AA18" s="11">
        <v>4</v>
      </c>
      <c r="AB18" s="11"/>
    </row>
    <row r="19" spans="2:29" x14ac:dyDescent="0.3">
      <c r="B19" s="1" t="s">
        <v>40</v>
      </c>
      <c r="C19" s="10">
        <f t="shared" ca="1" si="2"/>
        <v>1002.4571316463253</v>
      </c>
      <c r="D19" s="10">
        <f ca="1">IF(ISNUMBER($Z19),SUM(OFFSET(Change!D$1,$Z19-1,0,$AA19,1)),0)+IF(ISNUMBER($AB19),SUM(OFFSET(Change!D$1,$AB19-1,0,$AC19,1)),0)</f>
        <v>208.44721197611537</v>
      </c>
      <c r="E19" s="10">
        <f ca="1">IF(ISNUMBER($Z19),SUM(OFFSET(Change!E$1,$Z19-1,0,$AA19,1)),0)+IF(ISNUMBER($AB19),SUM(OFFSET(Change!E$1,$AB19-1,0,$AC19,1)),0)</f>
        <v>226.5042297406431</v>
      </c>
      <c r="F19" s="10">
        <f ca="1">IF(ISNUMBER($Z19),SUM(OFFSET(Change!F$1,$Z19-1,0,$AA19,1)),0)+IF(ISNUMBER($AB19),SUM(OFFSET(Change!F$1,$AB19-1,0,$AC19,1)),0)</f>
        <v>258.78892606187367</v>
      </c>
      <c r="G19" s="10">
        <f ca="1">IF(ISNUMBER($Z19),SUM(OFFSET(Change!G$1,$Z19-1,0,$AA19,1)),0)+IF(ISNUMBER($AB19),SUM(OFFSET(Change!G$1,$AB19-1,0,$AC19,1)),0)</f>
        <v>240.01530796390426</v>
      </c>
      <c r="H19" s="10">
        <f ca="1">IF(ISNUMBER($Z19),SUM(OFFSET(Change!H$1,$Z19-1,0,$AA19,1)),0)+IF(ISNUMBER($AB19),SUM(OFFSET(Change!H$1,$AB19-1,0,$AC19,1)),0)</f>
        <v>228.67479052151225</v>
      </c>
      <c r="I19" s="10">
        <f ca="1">IF(ISNUMBER($Z19),SUM(OFFSET(Change!I$1,$Z19-1,0,$AA19,1)),0)+IF(ISNUMBER($AB19),SUM(OFFSET(Change!I$1,$AB19-1,0,$AC19,1)),0)</f>
        <v>24.531085389283287</v>
      </c>
      <c r="J19" s="10">
        <f ca="1">IF(ISNUMBER($Z19),SUM(OFFSET(Change!J$1,$Z19-1,0,$AA19,1)),0)+IF(ISNUMBER($AB19),SUM(OFFSET(Change!J$1,$AB19-1,0,$AC19,1)),0)</f>
        <v>25.415266926602168</v>
      </c>
      <c r="K19" s="10">
        <f ca="1">IF(ISNUMBER($Z19),SUM(OFFSET(Change!K$1,$Z19-1,0,$AA19,1)),0)+IF(ISNUMBER($AB19),SUM(OFFSET(Change!K$1,$AB19-1,0,$AC19,1)),0)</f>
        <v>0.43827255076696003</v>
      </c>
      <c r="L19" s="10">
        <f ca="1">IF(ISNUMBER($Z19),SUM(OFFSET(Change!L$1,$Z19-1,0,$AA19,1)),0)+IF(ISNUMBER($AB19),SUM(OFFSET(Change!L$1,$AB19-1,0,$AC19,1)),0)</f>
        <v>0.44128714035952038</v>
      </c>
      <c r="M19" s="10">
        <f ca="1">IF(ISNUMBER($Z19),SUM(OFFSET(Change!M$1,$Z19-1,0,$AA19,1)),0)+IF(ISNUMBER($AB19),SUM(OFFSET(Change!M$1,$AB19-1,0,$AC19,1)),0)</f>
        <v>0.43661553536691977</v>
      </c>
      <c r="N19" s="10">
        <f ca="1">IF(ISNUMBER($Z19),SUM(OFFSET(Change!N$1,$Z19-1,0,$AA19,1)),0)+IF(ISNUMBER($AB19),SUM(OFFSET(Change!N$1,$AB19-1,0,$AC19,1)),0)</f>
        <v>0.44158865963575999</v>
      </c>
      <c r="O19" s="10">
        <f ca="1">IF(ISNUMBER($Z19),SUM(OFFSET(Change!O$1,$Z19-1,0,$AA19,1)),0)+IF(ISNUMBER($AB19),SUM(OFFSET(Change!O$1,$AB19-1,0,$AC19,1)),0)</f>
        <v>0.43496362427699986</v>
      </c>
      <c r="P19" s="10">
        <f ca="1">IF(ISNUMBER($Z19),SUM(OFFSET(Change!P$1,$Z19-1,0,$AA19,1)),0)+IF(ISNUMBER($AB19),SUM(OFFSET(Change!P$1,$AB19-1,0,$AC19,1)),0)</f>
        <v>0.45060432711839998</v>
      </c>
      <c r="Q19" s="10">
        <f ca="1">IF(ISNUMBER($Z19),SUM(OFFSET(Change!Q$1,$Z19-1,0,$AA19,1)),0)+IF(ISNUMBER($AB19),SUM(OFFSET(Change!Q$1,$AB19-1,0,$AC19,1)),0)</f>
        <v>0.46371067999255844</v>
      </c>
      <c r="R19" s="10">
        <f ca="1">IF(ISNUMBER($Z19),SUM(OFFSET(Change!R$1,$Z19-1,0,$AA19,1)),0)+IF(ISNUMBER($AB19),SUM(OFFSET(Change!R$1,$AB19-1,0,$AC19,1)),0)</f>
        <v>0.47567586511535886</v>
      </c>
      <c r="S19" s="10">
        <f ca="1">IF(ISNUMBER($Z19),SUM(OFFSET(Change!S$1,$Z19-1,0,$AA19,1)),0)+IF(ISNUMBER($AB19),SUM(OFFSET(Change!S$1,$AB19-1,0,$AC19,1)),0)</f>
        <v>0.46613207353440028</v>
      </c>
      <c r="T19" s="10">
        <f ca="1">IF(ISNUMBER($Z19),SUM(OFFSET(Change!T$1,$Z19-1,0,$AA19,1)),0)+IF(ISNUMBER($AB19),SUM(OFFSET(Change!T$1,$AB19-1,0,$AC19,1)),0)</f>
        <v>0.47669947196144002</v>
      </c>
      <c r="U19" s="10">
        <f ca="1">IF(ISNUMBER($Z19),SUM(OFFSET(Change!U$1,$Z19-1,0,$AA19,1)),0)+IF(ISNUMBER($AB19),SUM(OFFSET(Change!U$1,$AB19-1,0,$AC19,1)),0)</f>
        <v>0.50756227793543884</v>
      </c>
      <c r="V19" s="10">
        <f ca="1">IF(ISNUMBER($Z19),SUM(OFFSET(Change!V$1,$Z19-1,0,$AA19,1)),0)+IF(ISNUMBER($AB19),SUM(OFFSET(Change!V$1,$AB19-1,0,$AC19,1)),0)</f>
        <v>0.5130063715540405</v>
      </c>
      <c r="W19" s="10">
        <f ca="1">IF(ISNUMBER($Z19),SUM(OFFSET(Change!W$1,$Z19-1,0,$AA19,1)),0)+IF(ISNUMBER($AB19),SUM(OFFSET(Change!W$1,$AB19-1,0,$AC19,1)),0)</f>
        <v>0.50718332924531961</v>
      </c>
      <c r="X19" s="10">
        <f ca="1">IF(ISNUMBER($Z19),SUM(OFFSET(Change!X$1,$Z19-1,0,$AA19,1)),0)+IF(ISNUMBER($AB19),SUM(OFFSET(Change!X$1,$AB19-1,0,$AC19,1)),0)</f>
        <v>0.51919958862408067</v>
      </c>
      <c r="Z19" s="1">
        <v>9</v>
      </c>
      <c r="AA19" s="1">
        <v>2</v>
      </c>
    </row>
    <row r="20" spans="2:29" x14ac:dyDescent="0.3">
      <c r="B20" s="1" t="s">
        <v>41</v>
      </c>
      <c r="C20" s="10">
        <f t="shared" ca="1" si="2"/>
        <v>4097.8079218437842</v>
      </c>
      <c r="D20" s="10">
        <f ca="1">IF(ISNUMBER($Z20),SUM(OFFSET(Change!D$1,$Z20-1,0,$AA20,1)),0)+IF(ISNUMBER($AB20),SUM(OFFSET(Change!D$1,$AB20-1,0,$AC20,1)),0)+Change!D22</f>
        <v>119.48898750907307</v>
      </c>
      <c r="E20" s="10">
        <f ca="1">IF(ISNUMBER($Z20),SUM(OFFSET(Change!E$1,$Z20-1,0,$AA20,1)),0)+IF(ISNUMBER($AB20),SUM(OFFSET(Change!E$1,$AB20-1,0,$AC20,1)),0)+Change!E22</f>
        <v>197.8047327250795</v>
      </c>
      <c r="F20" s="10">
        <f ca="1">IF(ISNUMBER($Z20),SUM(OFFSET(Change!F$1,$Z20-1,0,$AA20,1)),0)+IF(ISNUMBER($AB20),SUM(OFFSET(Change!F$1,$AB20-1,0,$AC20,1)),0)+Change!F22</f>
        <v>203.11023245901012</v>
      </c>
      <c r="G20" s="10">
        <f ca="1">IF(ISNUMBER($Z20),SUM(OFFSET(Change!G$1,$Z20-1,0,$AA20,1)),0)+IF(ISNUMBER($AB20),SUM(OFFSET(Change!G$1,$AB20-1,0,$AC20,1)),0)+Change!G22</f>
        <v>234.9016056419982</v>
      </c>
      <c r="H20" s="10">
        <f ca="1">IF(ISNUMBER($Z20),SUM(OFFSET(Change!H$1,$Z20-1,0,$AA20,1)),0)+IF(ISNUMBER($AB20),SUM(OFFSET(Change!H$1,$AB20-1,0,$AC20,1)),0)+Change!H22</f>
        <v>219.07827126235213</v>
      </c>
      <c r="I20" s="10">
        <f ca="1">IF(ISNUMBER($Z20),SUM(OFFSET(Change!I$1,$Z20-1,0,$AA20,1)),0)+IF(ISNUMBER($AB20),SUM(OFFSET(Change!I$1,$AB20-1,0,$AC20,1)),0)+Change!I22</f>
        <v>486.27433629780705</v>
      </c>
      <c r="J20" s="10">
        <f ca="1">IF(ISNUMBER($Z20),SUM(OFFSET(Change!J$1,$Z20-1,0,$AA20,1)),0)+IF(ISNUMBER($AB20),SUM(OFFSET(Change!J$1,$AB20-1,0,$AC20,1)),0)+Change!J22</f>
        <v>449.53327844457317</v>
      </c>
      <c r="K20" s="10">
        <f ca="1">IF(ISNUMBER($Z20),SUM(OFFSET(Change!K$1,$Z20-1,0,$AA20,1)),0)+IF(ISNUMBER($AB20),SUM(OFFSET(Change!K$1,$AB20-1,0,$AC20,1)),0)+Change!K22</f>
        <v>451.0104433709642</v>
      </c>
      <c r="L20" s="10">
        <f ca="1">IF(ISNUMBER($Z20),SUM(OFFSET(Change!L$1,$Z20-1,0,$AA20,1)),0)+IF(ISNUMBER($AB20),SUM(OFFSET(Change!L$1,$AB20-1,0,$AC20,1)),0)+Change!L22</f>
        <v>463.45541537875897</v>
      </c>
      <c r="M20" s="10">
        <f ca="1">IF(ISNUMBER($Z20),SUM(OFFSET(Change!M$1,$Z20-1,0,$AA20,1)),0)+IF(ISNUMBER($AB20),SUM(OFFSET(Change!M$1,$AB20-1,0,$AC20,1)),0)+Change!M22</f>
        <v>437.89891982233786</v>
      </c>
      <c r="N20" s="10">
        <f ca="1">IF(ISNUMBER($Z20),SUM(OFFSET(Change!N$1,$Z20-1,0,$AA20,1)),0)+IF(ISNUMBER($AB20),SUM(OFFSET(Change!N$1,$AB20-1,0,$AC20,1)),0)+Change!N22</f>
        <v>453.55681122309608</v>
      </c>
      <c r="O20" s="10">
        <f ca="1">IF(ISNUMBER($Z20),SUM(OFFSET(Change!O$1,$Z20-1,0,$AA20,1)),0)+IF(ISNUMBER($AB20),SUM(OFFSET(Change!O$1,$AB20-1,0,$AC20,1)),0)+Change!O22</f>
        <v>442.52408535016269</v>
      </c>
      <c r="P20" s="10">
        <f ca="1">IF(ISNUMBER($Z20),SUM(OFFSET(Change!P$1,$Z20-1,0,$AA20,1)),0)+IF(ISNUMBER($AB20),SUM(OFFSET(Change!P$1,$AB20-1,0,$AC20,1)),0)+Change!P22</f>
        <v>456.16609140607602</v>
      </c>
      <c r="Q20" s="10">
        <f ca="1">IF(ISNUMBER($Z20),SUM(OFFSET(Change!Q$1,$Z20-1,0,$AA20,1)),0)+IF(ISNUMBER($AB20),SUM(OFFSET(Change!Q$1,$AB20-1,0,$AC20,1)),0)+Change!Q22</f>
        <v>428.8123207608644</v>
      </c>
      <c r="R20" s="10">
        <f ca="1">IF(ISNUMBER($Z20),SUM(OFFSET(Change!R$1,$Z20-1,0,$AA20,1)),0)+IF(ISNUMBER($AB20),SUM(OFFSET(Change!R$1,$AB20-1,0,$AC20,1)),0)+Change!R22</f>
        <v>447.33942573688813</v>
      </c>
      <c r="S20" s="10">
        <f ca="1">IF(ISNUMBER($Z20),SUM(OFFSET(Change!S$1,$Z20-1,0,$AA20,1)),0)+IF(ISNUMBER($AB20),SUM(OFFSET(Change!S$1,$AB20-1,0,$AC20,1)),0)+Change!S22</f>
        <v>438.27343920273</v>
      </c>
      <c r="T20" s="10">
        <f ca="1">IF(ISNUMBER($Z20),SUM(OFFSET(Change!T$1,$Z20-1,0,$AA20,1)),0)+IF(ISNUMBER($AB20),SUM(OFFSET(Change!T$1,$AB20-1,0,$AC20,1)),0)+Change!T22</f>
        <v>463.67468026579274</v>
      </c>
      <c r="U20" s="10">
        <f ca="1">IF(ISNUMBER($Z20),SUM(OFFSET(Change!U$1,$Z20-1,0,$AA20,1)),0)+IF(ISNUMBER($AB20),SUM(OFFSET(Change!U$1,$AB20-1,0,$AC20,1)),0)+Change!U22</f>
        <v>469.51734357369668</v>
      </c>
      <c r="V20" s="10">
        <f ca="1">IF(ISNUMBER($Z20),SUM(OFFSET(Change!V$1,$Z20-1,0,$AA20,1)),0)+IF(ISNUMBER($AB20),SUM(OFFSET(Change!V$1,$AB20-1,0,$AC20,1)),0)+Change!V22</f>
        <v>457.60963609042147</v>
      </c>
      <c r="W20" s="10">
        <f ca="1">IF(ISNUMBER($Z20),SUM(OFFSET(Change!W$1,$Z20-1,0,$AA20,1)),0)+IF(ISNUMBER($AB20),SUM(OFFSET(Change!W$1,$AB20-1,0,$AC20,1)),0)+Change!W22</f>
        <v>458.22771866257932</v>
      </c>
      <c r="X20" s="10">
        <f ca="1">IF(ISNUMBER($Z20),SUM(OFFSET(Change!X$1,$Z20-1,0,$AA20,1)),0)+IF(ISNUMBER($AB20),SUM(OFFSET(Change!X$1,$AB20-1,0,$AC20,1)),0)+Change!X22</f>
        <v>508.69777534165877</v>
      </c>
      <c r="Z20" s="1">
        <v>18</v>
      </c>
      <c r="AA20" s="1">
        <v>1</v>
      </c>
      <c r="AB20" s="1">
        <v>20</v>
      </c>
      <c r="AC20" s="1">
        <v>1</v>
      </c>
    </row>
    <row r="21" spans="2:29" x14ac:dyDescent="0.3">
      <c r="B21" s="1" t="s">
        <v>44</v>
      </c>
      <c r="C21" s="10">
        <f t="shared" ca="1" si="2"/>
        <v>184.35401436629365</v>
      </c>
      <c r="D21" s="10">
        <f ca="1">IF(ISNUMBER($Z21),SUM(OFFSET(Change!D$1,$Z21-1,0,$AA21,1)),0)+IF(ISNUMBER($AB21),SUM(OFFSET(Change!D$1,$AB21-1,0,$AC21,1)),0)</f>
        <v>0</v>
      </c>
      <c r="E21" s="10">
        <f ca="1">IF(ISNUMBER($Z21),SUM(OFFSET(Change!E$1,$Z21-1,0,$AA21,1)),0)+IF(ISNUMBER($AB21),SUM(OFFSET(Change!E$1,$AB21-1,0,$AC21,1)),0)</f>
        <v>2.2533324290062238</v>
      </c>
      <c r="F21" s="10">
        <f ca="1">IF(ISNUMBER($Z21),SUM(OFFSET(Change!F$1,$Z21-1,0,$AA21,1)),0)+IF(ISNUMBER($AB21),SUM(OFFSET(Change!F$1,$AB21-1,0,$AC21,1)),0)</f>
        <v>2.5480256101161953</v>
      </c>
      <c r="G21" s="10">
        <f ca="1">IF(ISNUMBER($Z21),SUM(OFFSET(Change!G$1,$Z21-1,0,$AA21,1)),0)+IF(ISNUMBER($AB21),SUM(OFFSET(Change!G$1,$AB21-1,0,$AC21,1)),0)</f>
        <v>6.4678214078478522</v>
      </c>
      <c r="H21" s="10">
        <f ca="1">IF(ISNUMBER($Z21),SUM(OFFSET(Change!H$1,$Z21-1,0,$AA21,1)),0)+IF(ISNUMBER($AB21),SUM(OFFSET(Change!H$1,$AB21-1,0,$AC21,1)),0)</f>
        <v>7.2627116937362715</v>
      </c>
      <c r="I21" s="10">
        <f ca="1">IF(ISNUMBER($Z21),SUM(OFFSET(Change!I$1,$Z21-1,0,$AA21,1)),0)+IF(ISNUMBER($AB21),SUM(OFFSET(Change!I$1,$AB21-1,0,$AC21,1)),0)</f>
        <v>11.038060802395023</v>
      </c>
      <c r="J21" s="10">
        <f ca="1">IF(ISNUMBER($Z21),SUM(OFFSET(Change!J$1,$Z21-1,0,$AA21,1)),0)+IF(ISNUMBER($AB21),SUM(OFFSET(Change!J$1,$AB21-1,0,$AC21,1)),0)</f>
        <v>12.195214425681913</v>
      </c>
      <c r="K21" s="10">
        <f ca="1">IF(ISNUMBER($Z21),SUM(OFFSET(Change!K$1,$Z21-1,0,$AA21,1)),0)+IF(ISNUMBER($AB21),SUM(OFFSET(Change!K$1,$AB21-1,0,$AC21,1)),0)</f>
        <v>12.917890300798526</v>
      </c>
      <c r="L21" s="10">
        <f ca="1">IF(ISNUMBER($Z21),SUM(OFFSET(Change!L$1,$Z21-1,0,$AA21,1)),0)+IF(ISNUMBER($AB21),SUM(OFFSET(Change!L$1,$AB21-1,0,$AC21,1)),0)</f>
        <v>12.9478528864878</v>
      </c>
      <c r="M21" s="10">
        <f ca="1">IF(ISNUMBER($Z21),SUM(OFFSET(Change!M$1,$Z21-1,0,$AA21,1)),0)+IF(ISNUMBER($AB21),SUM(OFFSET(Change!M$1,$AB21-1,0,$AC21,1)),0)</f>
        <v>14.187324788946388</v>
      </c>
      <c r="N21" s="10">
        <f ca="1">IF(ISNUMBER($Z21),SUM(OFFSET(Change!N$1,$Z21-1,0,$AA21,1)),0)+IF(ISNUMBER($AB21),SUM(OFFSET(Change!N$1,$AB21-1,0,$AC21,1)),0)</f>
        <v>14.636634960892502</v>
      </c>
      <c r="O21" s="10">
        <f ca="1">IF(ISNUMBER($Z21),SUM(OFFSET(Change!O$1,$Z21-1,0,$AA21,1)),0)+IF(ISNUMBER($AB21),SUM(OFFSET(Change!O$1,$AB21-1,0,$AC21,1)),0)</f>
        <v>15.039190350477629</v>
      </c>
      <c r="P21" s="10">
        <f ca="1">IF(ISNUMBER($Z21),SUM(OFFSET(Change!P$1,$Z21-1,0,$AA21,1)),0)+IF(ISNUMBER($AB21),SUM(OFFSET(Change!P$1,$AB21-1,0,$AC21,1)),0)</f>
        <v>16.622685126613629</v>
      </c>
      <c r="Q21" s="10">
        <f ca="1">IF(ISNUMBER($Z21),SUM(OFFSET(Change!Q$1,$Z21-1,0,$AA21,1)),0)+IF(ISNUMBER($AB21),SUM(OFFSET(Change!Q$1,$AB21-1,0,$AC21,1)),0)</f>
        <v>22.907319021898989</v>
      </c>
      <c r="R21" s="10">
        <f ca="1">IF(ISNUMBER($Z21),SUM(OFFSET(Change!R$1,$Z21-1,0,$AA21,1)),0)+IF(ISNUMBER($AB21),SUM(OFFSET(Change!R$1,$AB21-1,0,$AC21,1)),0)</f>
        <v>24.519513612386366</v>
      </c>
      <c r="S21" s="10">
        <f ca="1">IF(ISNUMBER($Z21),SUM(OFFSET(Change!S$1,$Z21-1,0,$AA21,1)),0)+IF(ISNUMBER($AB21),SUM(OFFSET(Change!S$1,$AB21-1,0,$AC21,1)),0)</f>
        <v>31.280166991056642</v>
      </c>
      <c r="T21" s="10">
        <f ca="1">IF(ISNUMBER($Z21),SUM(OFFSET(Change!T$1,$Z21-1,0,$AA21,1)),0)+IF(ISNUMBER($AB21),SUM(OFFSET(Change!T$1,$AB21-1,0,$AC21,1)),0)</f>
        <v>35.941654068020419</v>
      </c>
      <c r="U21" s="10">
        <f ca="1">IF(ISNUMBER($Z21),SUM(OFFSET(Change!U$1,$Z21-1,0,$AA21,1)),0)+IF(ISNUMBER($AB21),SUM(OFFSET(Change!U$1,$AB21-1,0,$AC21,1)),0)</f>
        <v>39.228796535506419</v>
      </c>
      <c r="V21" s="10">
        <f ca="1">IF(ISNUMBER($Z21),SUM(OFFSET(Change!V$1,$Z21-1,0,$AA21,1)),0)+IF(ISNUMBER($AB21),SUM(OFFSET(Change!V$1,$AB21-1,0,$AC21,1)),0)</f>
        <v>49.367853632392354</v>
      </c>
      <c r="W21" s="10">
        <f ca="1">IF(ISNUMBER($Z21),SUM(OFFSET(Change!W$1,$Z21-1,0,$AA21,1)),0)+IF(ISNUMBER($AB21),SUM(OFFSET(Change!W$1,$AB21-1,0,$AC21,1)),0)</f>
        <v>65.132020392061222</v>
      </c>
      <c r="X21" s="10">
        <f ca="1">IF(ISNUMBER($Z21),SUM(OFFSET(Change!X$1,$Z21-1,0,$AA21,1)),0)+IF(ISNUMBER($AB21),SUM(OFFSET(Change!X$1,$AB21-1,0,$AC21,1)),0)</f>
        <v>69.007736877610782</v>
      </c>
      <c r="Z21" s="1">
        <v>58</v>
      </c>
      <c r="AA21" s="1">
        <v>2</v>
      </c>
      <c r="AB21" s="1">
        <v>55</v>
      </c>
      <c r="AC21" s="1">
        <v>1</v>
      </c>
    </row>
    <row r="22" spans="2:29" x14ac:dyDescent="0.3">
      <c r="B22" s="12" t="s">
        <v>45</v>
      </c>
      <c r="C22" s="13">
        <f t="shared" ca="1" si="2"/>
        <v>1007.1547799414807</v>
      </c>
      <c r="D22" s="13">
        <f ca="1">IF(ISNUMBER($Z22),SUM(OFFSET(Change!D$1,$Z22-1,0,$AA22,1)),0)+IF(ISNUMBER($AB22),SUM(OFFSET(Change!D$1,$AB22-1,0,$AC22,1)),0)</f>
        <v>0</v>
      </c>
      <c r="E22" s="13">
        <f ca="1">IF(ISNUMBER($Z22),SUM(OFFSET(Change!E$1,$Z22-1,0,$AA22,1)),0)+IF(ISNUMBER($AB22),SUM(OFFSET(Change!E$1,$AB22-1,0,$AC22,1)),0)</f>
        <v>1.2227443456264404</v>
      </c>
      <c r="F22" s="13">
        <f ca="1">IF(ISNUMBER($Z22),SUM(OFFSET(Change!F$1,$Z22-1,0,$AA22,1)),0)+IF(ISNUMBER($AB22),SUM(OFFSET(Change!F$1,$AB22-1,0,$AC22,1)),0)</f>
        <v>1.9784466293737633</v>
      </c>
      <c r="G22" s="13">
        <f ca="1">IF(ISNUMBER($Z22),SUM(OFFSET(Change!G$1,$Z22-1,0,$AA22,1)),0)+IF(ISNUMBER($AB22),SUM(OFFSET(Change!G$1,$AB22-1,0,$AC22,1)),0)</f>
        <v>2.1777169446869222</v>
      </c>
      <c r="H22" s="13">
        <f ca="1">IF(ISNUMBER($Z22),SUM(OFFSET(Change!H$1,$Z22-1,0,$AA22,1)),0)+IF(ISNUMBER($AB22),SUM(OFFSET(Change!H$1,$AB22-1,0,$AC22,1)),0)</f>
        <v>2.3465757052738128</v>
      </c>
      <c r="I22" s="13">
        <f ca="1">IF(ISNUMBER($Z22),SUM(OFFSET(Change!I$1,$Z22-1,0,$AA22,1)),0)+IF(ISNUMBER($AB22),SUM(OFFSET(Change!I$1,$AB22-1,0,$AC22,1)),0)</f>
        <v>5.2686436115986588</v>
      </c>
      <c r="J22" s="13">
        <f ca="1">IF(ISNUMBER($Z22),SUM(OFFSET(Change!J$1,$Z22-1,0,$AA22,1)),0)+IF(ISNUMBER($AB22),SUM(OFFSET(Change!J$1,$AB22-1,0,$AC22,1)),0)</f>
        <v>25.863427072253756</v>
      </c>
      <c r="K22" s="13">
        <f ca="1">IF(ISNUMBER($Z22),SUM(OFFSET(Change!K$1,$Z22-1,0,$AA22,1)),0)+IF(ISNUMBER($AB22),SUM(OFFSET(Change!K$1,$AB22-1,0,$AC22,1)),0)</f>
        <v>48.708843085415353</v>
      </c>
      <c r="L22" s="13">
        <f ca="1">IF(ISNUMBER($Z22),SUM(OFFSET(Change!L$1,$Z22-1,0,$AA22,1)),0)+IF(ISNUMBER($AB22),SUM(OFFSET(Change!L$1,$AB22-1,0,$AC22,1)),0)</f>
        <v>65.482440725367226</v>
      </c>
      <c r="M22" s="13">
        <f ca="1">IF(ISNUMBER($Z22),SUM(OFFSET(Change!M$1,$Z22-1,0,$AA22,1)),0)+IF(ISNUMBER($AB22),SUM(OFFSET(Change!M$1,$AB22-1,0,$AC22,1)),0)</f>
        <v>66.94637507221681</v>
      </c>
      <c r="N22" s="13">
        <f ca="1">IF(ISNUMBER($Z22),SUM(OFFSET(Change!N$1,$Z22-1,0,$AA22,1)),0)+IF(ISNUMBER($AB22),SUM(OFFSET(Change!N$1,$AB22-1,0,$AC22,1)),0)</f>
        <v>68.651676335256226</v>
      </c>
      <c r="O22" s="13">
        <f ca="1">IF(ISNUMBER($Z22),SUM(OFFSET(Change!O$1,$Z22-1,0,$AA22,1)),0)+IF(ISNUMBER($AB22),SUM(OFFSET(Change!O$1,$AB22-1,0,$AC22,1)),0)</f>
        <v>209.31583990562666</v>
      </c>
      <c r="P22" s="13">
        <f ca="1">IF(ISNUMBER($Z22),SUM(OFFSET(Change!P$1,$Z22-1,0,$AA22,1)),0)+IF(ISNUMBER($AB22),SUM(OFFSET(Change!P$1,$AB22-1,0,$AC22,1)),0)</f>
        <v>214.51038568395421</v>
      </c>
      <c r="Q22" s="13">
        <f ca="1">IF(ISNUMBER($Z22),SUM(OFFSET(Change!Q$1,$Z22-1,0,$AA22,1)),0)+IF(ISNUMBER($AB22),SUM(OFFSET(Change!Q$1,$AB22-1,0,$AC22,1)),0)</f>
        <v>219.18669493591344</v>
      </c>
      <c r="R22" s="13">
        <f ca="1">IF(ISNUMBER($Z22),SUM(OFFSET(Change!R$1,$Z22-1,0,$AA22,1)),0)+IF(ISNUMBER($AB22),SUM(OFFSET(Change!R$1,$AB22-1,0,$AC22,1)),0)</f>
        <v>223.96497388079678</v>
      </c>
      <c r="S22" s="13">
        <f ca="1">IF(ISNUMBER($Z22),SUM(OFFSET(Change!S$1,$Z22-1,0,$AA22,1)),0)+IF(ISNUMBER($AB22),SUM(OFFSET(Change!S$1,$AB22-1,0,$AC22,1)),0)</f>
        <v>228.84740565147177</v>
      </c>
      <c r="T22" s="13">
        <f ca="1">IF(ISNUMBER($Z22),SUM(OFFSET(Change!T$1,$Z22-1,0,$AA22,1)),0)+IF(ISNUMBER($AB22),SUM(OFFSET(Change!T$1,$AB22-1,0,$AC22,1)),0)</f>
        <v>235.99028659181229</v>
      </c>
      <c r="U22" s="13">
        <f ca="1">IF(ISNUMBER($Z22),SUM(OFFSET(Change!U$1,$Z22-1,0,$AA22,1)),0)+IF(ISNUMBER($AB22),SUM(OFFSET(Change!U$1,$AB22-1,0,$AC22,1)),0)</f>
        <v>241.13485884359133</v>
      </c>
      <c r="V22" s="13">
        <f ca="1">IF(ISNUMBER($Z22),SUM(OFFSET(Change!V$1,$Z22-1,0,$AA22,1)),0)+IF(ISNUMBER($AB22),SUM(OFFSET(Change!V$1,$AB22-1,0,$AC22,1)),0)</f>
        <v>246.39160150774921</v>
      </c>
      <c r="W22" s="13">
        <f ca="1">IF(ISNUMBER($Z22),SUM(OFFSET(Change!W$1,$Z22-1,0,$AA22,1)),0)+IF(ISNUMBER($AB22),SUM(OFFSET(Change!W$1,$AB22-1,0,$AC22,1)),0)</f>
        <v>251.7629517999527</v>
      </c>
      <c r="X22" s="13">
        <f ca="1">IF(ISNUMBER($Z22),SUM(OFFSET(Change!X$1,$Z22-1,0,$AA22,1)),0)+IF(ISNUMBER($AB22),SUM(OFFSET(Change!X$1,$AB22-1,0,$AC22,1)),0)</f>
        <v>257.25138593128509</v>
      </c>
      <c r="Z22" s="1">
        <v>67</v>
      </c>
      <c r="AA22" s="1">
        <v>1</v>
      </c>
    </row>
    <row r="23" spans="2:29" x14ac:dyDescent="0.3">
      <c r="B23" s="1" t="s">
        <v>46</v>
      </c>
      <c r="C23" s="10">
        <f t="shared" ca="1" si="2"/>
        <v>27903.097604256876</v>
      </c>
      <c r="D23" s="10">
        <f ca="1">SUM(D17:D22)</f>
        <v>559.62694095916197</v>
      </c>
      <c r="E23" s="10">
        <f t="shared" ref="E23:V23" ca="1" si="3">SUM(E17:E22)</f>
        <v>768.51155901788866</v>
      </c>
      <c r="F23" s="10">
        <f t="shared" ca="1" si="3"/>
        <v>1028.9934313750307</v>
      </c>
      <c r="G23" s="10">
        <f t="shared" ca="1" si="3"/>
        <v>1255.9888300839575</v>
      </c>
      <c r="H23" s="10">
        <f t="shared" ca="1" si="3"/>
        <v>1505.2014054804454</v>
      </c>
      <c r="I23" s="10">
        <f t="shared" ca="1" si="3"/>
        <v>2020.9984016668975</v>
      </c>
      <c r="J23" s="10">
        <f t="shared" ca="1" si="3"/>
        <v>1973.5018552845549</v>
      </c>
      <c r="K23" s="10">
        <f t="shared" ca="1" si="3"/>
        <v>2268.3839823444214</v>
      </c>
      <c r="L23" s="10">
        <f t="shared" ca="1" si="3"/>
        <v>2335.9003995772377</v>
      </c>
      <c r="M23" s="10">
        <f t="shared" ca="1" si="3"/>
        <v>2348.9345366726347</v>
      </c>
      <c r="N23" s="10">
        <f t="shared" ca="1" si="3"/>
        <v>2486.9913390187562</v>
      </c>
      <c r="O23" s="10">
        <f t="shared" ca="1" si="3"/>
        <v>3721.0576303538128</v>
      </c>
      <c r="P23" s="10">
        <f t="shared" ca="1" si="3"/>
        <v>3803.8703651286705</v>
      </c>
      <c r="Q23" s="10">
        <f t="shared" ca="1" si="3"/>
        <v>3914.5210118781797</v>
      </c>
      <c r="R23" s="10">
        <f t="shared" ca="1" si="3"/>
        <v>4076.3596404642144</v>
      </c>
      <c r="S23" s="10">
        <f t="shared" ca="1" si="3"/>
        <v>4330.7495489238836</v>
      </c>
      <c r="T23" s="10">
        <f t="shared" ca="1" si="3"/>
        <v>4510.9906923839526</v>
      </c>
      <c r="U23" s="10">
        <f t="shared" ca="1" si="3"/>
        <v>4618.0755802466838</v>
      </c>
      <c r="V23" s="10">
        <f t="shared" ca="1" si="3"/>
        <v>4738.4041996496699</v>
      </c>
      <c r="W23" s="10">
        <f ca="1">SUM(W17:W22)</f>
        <v>4996.9923716578151</v>
      </c>
      <c r="X23" s="10">
        <f ca="1">SUM(X17:X22)</f>
        <v>5448.5409143506067</v>
      </c>
    </row>
    <row r="25" spans="2:29" ht="14.5" thickBot="1" x14ac:dyDescent="0.35">
      <c r="B25" s="14" t="s">
        <v>1</v>
      </c>
      <c r="C25" s="15" t="str">
        <f ca="1">IF(NPV($C$2,D25:X25)=IF(ISNUMBER($Z25),SUM(OFFSET(Change!C$1,$Z25-1,0,$AA25,1)),0)+IF(ISNUMBER($AB25),SUM(OFFSET(Change!C$1,$AB25-1,0,$AC25,1)),0),NPV($C$2,D25:X25),"ERROR IN TOTAL")</f>
        <v>ERROR IN TOTAL</v>
      </c>
      <c r="D25" s="15">
        <f ca="1">D15+D23</f>
        <v>1039.6876583959504</v>
      </c>
      <c r="E25" s="15">
        <f t="shared" ref="E25:W25" ca="1" si="4">E15+E23</f>
        <v>1062.7092413898195</v>
      </c>
      <c r="F25" s="15">
        <f t="shared" ca="1" si="4"/>
        <v>1244.5500365448981</v>
      </c>
      <c r="G25" s="15">
        <f t="shared" ca="1" si="4"/>
        <v>1467.9228060085077</v>
      </c>
      <c r="H25" s="15">
        <f t="shared" ca="1" si="4"/>
        <v>1670.3319312555061</v>
      </c>
      <c r="I25" s="15">
        <f t="shared" ca="1" si="4"/>
        <v>1690.3462528516047</v>
      </c>
      <c r="J25" s="15">
        <f t="shared" ca="1" si="4"/>
        <v>1745.7056706742915</v>
      </c>
      <c r="K25" s="15">
        <f t="shared" ca="1" si="4"/>
        <v>1801.6340931950901</v>
      </c>
      <c r="L25" s="15">
        <f t="shared" ca="1" si="4"/>
        <v>1908.1565794540156</v>
      </c>
      <c r="M25" s="15">
        <f t="shared" ca="1" si="4"/>
        <v>1966.2387299394297</v>
      </c>
      <c r="N25" s="15">
        <f t="shared" ca="1" si="4"/>
        <v>2327.846130886011</v>
      </c>
      <c r="O25" s="15">
        <f t="shared" ca="1" si="4"/>
        <v>2078.2822139177788</v>
      </c>
      <c r="P25" s="15">
        <f t="shared" ca="1" si="4"/>
        <v>2107.5243767286056</v>
      </c>
      <c r="Q25" s="15">
        <f t="shared" ca="1" si="4"/>
        <v>2426.8067884141751</v>
      </c>
      <c r="R25" s="15">
        <f t="shared" ca="1" si="4"/>
        <v>2762.8149447140404</v>
      </c>
      <c r="S25" s="15">
        <f t="shared" ca="1" si="4"/>
        <v>3383.6218836260223</v>
      </c>
      <c r="T25" s="15">
        <f t="shared" ca="1" si="4"/>
        <v>3689.781228254988</v>
      </c>
      <c r="U25" s="15">
        <f t="shared" ca="1" si="4"/>
        <v>3977.2176281042066</v>
      </c>
      <c r="V25" s="15">
        <f t="shared" ca="1" si="4"/>
        <v>4140.6144159286005</v>
      </c>
      <c r="W25" s="15">
        <f t="shared" ca="1" si="4"/>
        <v>4436.2163449191958</v>
      </c>
      <c r="X25" s="15">
        <f t="shared" ref="X25" ca="1" si="5">X15+X23</f>
        <v>4862.8916770889582</v>
      </c>
      <c r="Z25" s="1">
        <v>71</v>
      </c>
      <c r="AA25" s="1">
        <v>1</v>
      </c>
    </row>
    <row r="26" spans="2:29" ht="14.5" thickTop="1" x14ac:dyDescent="0.3">
      <c r="B26" s="1" t="s">
        <v>47</v>
      </c>
      <c r="C26" s="10">
        <f ca="1">IF(ISNUMBER($Z26),SUM(OFFSET(Change!C$1,$Z26-1,0,$AA26,1)),0)+IF(ISNUMBER($AB26),SUM(OFFSET(Change!C$1,$AB26-1,0,$AC26,1)),0)</f>
        <v>0</v>
      </c>
      <c r="Z26" s="1">
        <v>79</v>
      </c>
      <c r="AA26" s="1">
        <v>1</v>
      </c>
    </row>
    <row r="27" spans="2:29" ht="14.5" thickBot="1" x14ac:dyDescent="0.35">
      <c r="B27" s="14" t="s">
        <v>48</v>
      </c>
      <c r="C27" s="15" t="e">
        <f ca="1">C26+C25</f>
        <v>#VALUE!</v>
      </c>
      <c r="H27" s="16"/>
    </row>
    <row r="28" spans="2:29" ht="14.5" thickTop="1" x14ac:dyDescent="0.3"/>
    <row r="30" spans="2:29" x14ac:dyDescent="0.3">
      <c r="B30" s="9" t="str">
        <f>BaseStudyName</f>
        <v>ST Cost Summary -25I.LP.ST.r21.Base.EP.2409MN.Integrated.106955 (LT. 106955 - 106957) v78.3</v>
      </c>
      <c r="C30" s="4" t="s">
        <v>3</v>
      </c>
      <c r="D30" s="5">
        <f>Base!D5</f>
        <v>2025</v>
      </c>
      <c r="E30" s="5">
        <f>Base!E5</f>
        <v>2026</v>
      </c>
      <c r="F30" s="5">
        <f>Base!F5</f>
        <v>2027</v>
      </c>
      <c r="G30" s="5">
        <f>Base!G5</f>
        <v>2028</v>
      </c>
      <c r="H30" s="5">
        <f>Base!H5</f>
        <v>2029</v>
      </c>
      <c r="I30" s="5">
        <f>Base!I5</f>
        <v>2030</v>
      </c>
      <c r="J30" s="5">
        <f>Base!J5</f>
        <v>2031</v>
      </c>
      <c r="K30" s="5">
        <f>Base!K5</f>
        <v>2032</v>
      </c>
      <c r="L30" s="5">
        <f>Base!L5</f>
        <v>2033</v>
      </c>
      <c r="M30" s="5">
        <f>Base!M5</f>
        <v>2034</v>
      </c>
      <c r="N30" s="5">
        <f>Base!N5</f>
        <v>2035</v>
      </c>
      <c r="O30" s="5">
        <f>Base!O5</f>
        <v>2036</v>
      </c>
      <c r="P30" s="5">
        <f>Base!P5</f>
        <v>2037</v>
      </c>
      <c r="Q30" s="5">
        <f>Base!Q5</f>
        <v>2038</v>
      </c>
      <c r="R30" s="5">
        <f>Base!R5</f>
        <v>2039</v>
      </c>
      <c r="S30" s="5">
        <f>Base!S5</f>
        <v>2040</v>
      </c>
      <c r="T30" s="5">
        <f>Base!T5</f>
        <v>2041</v>
      </c>
      <c r="U30" s="5">
        <f>Base!U5</f>
        <v>2042</v>
      </c>
      <c r="V30" s="5">
        <f>Base!V5</f>
        <v>2043</v>
      </c>
      <c r="W30" s="6">
        <f>Base!W5</f>
        <v>2044</v>
      </c>
      <c r="X30" s="6">
        <f>Base!X5</f>
        <v>2045</v>
      </c>
    </row>
    <row r="31" spans="2:29" x14ac:dyDescent="0.3">
      <c r="B31" s="1" t="s">
        <v>31</v>
      </c>
      <c r="C31" s="10">
        <f t="shared" ref="C31:C41" ca="1" si="6">NPV($C$2,D31:X31)</f>
        <v>3711.3583347281865</v>
      </c>
      <c r="D31" s="10">
        <f ca="1">IF(ISNUMBER($Z31),SUM(OFFSET(Base!D$1,$Z31-1,0,$AA31,1)),0)+IF(ISNUMBER($AB31),SUM(OFFSET(Base!D$1,$AB31-1,0,$AC31,1)),0)</f>
        <v>376.08866789385667</v>
      </c>
      <c r="E31" s="10">
        <f ca="1">IF(ISNUMBER($Z31),SUM(OFFSET(Base!E$1,$Z31-1,0,$AA31,1)),0)+IF(ISNUMBER($AB31),SUM(OFFSET(Base!E$1,$AB31-1,0,$AC31,1)),0)</f>
        <v>310.28104702073898</v>
      </c>
      <c r="F31" s="10">
        <f ca="1">IF(ISNUMBER($Z31),SUM(OFFSET(Base!F$1,$Z31-1,0,$AA31,1)),0)+IF(ISNUMBER($AB31),SUM(OFFSET(Base!F$1,$AB31-1,0,$AC31,1)),0)</f>
        <v>302.56490521925139</v>
      </c>
      <c r="G31" s="10">
        <f ca="1">IF(ISNUMBER($Z31),SUM(OFFSET(Base!G$1,$Z31-1,0,$AA31,1)),0)+IF(ISNUMBER($AB31),SUM(OFFSET(Base!G$1,$AB31-1,0,$AC31,1)),0)</f>
        <v>354.999488182812</v>
      </c>
      <c r="H31" s="10">
        <f ca="1">IF(ISNUMBER($Z31),SUM(OFFSET(Base!H$1,$Z31-1,0,$AA31,1)),0)+IF(ISNUMBER($AB31),SUM(OFFSET(Base!H$1,$AB31-1,0,$AC31,1)),0)</f>
        <v>330.15141842443273</v>
      </c>
      <c r="I31" s="10">
        <f ca="1">IF(ISNUMBER($Z31),SUM(OFFSET(Base!I$1,$Z31-1,0,$AA31,1)),0)+IF(ISNUMBER($AB31),SUM(OFFSET(Base!I$1,$AB31-1,0,$AC31,1)),0)</f>
        <v>332.13687271090737</v>
      </c>
      <c r="J31" s="10">
        <f ca="1">IF(ISNUMBER($Z31),SUM(OFFSET(Base!J$1,$Z31-1,0,$AA31,1)),0)+IF(ISNUMBER($AB31),SUM(OFFSET(Base!J$1,$AB31-1,0,$AC31,1)),0)</f>
        <v>331.73180684003671</v>
      </c>
      <c r="K31" s="10">
        <f ca="1">IF(ISNUMBER($Z31),SUM(OFFSET(Base!K$1,$Z31-1,0,$AA31,1)),0)+IF(ISNUMBER($AB31),SUM(OFFSET(Base!K$1,$AB31-1,0,$AC31,1)),0)</f>
        <v>314.42178628838968</v>
      </c>
      <c r="L31" s="10">
        <f ca="1">IF(ISNUMBER($Z31),SUM(OFFSET(Base!L$1,$Z31-1,0,$AA31,1)),0)+IF(ISNUMBER($AB31),SUM(OFFSET(Base!L$1,$AB31-1,0,$AC31,1)),0)</f>
        <v>330.45320797712537</v>
      </c>
      <c r="M31" s="10">
        <f ca="1">IF(ISNUMBER($Z31),SUM(OFFSET(Base!M$1,$Z31-1,0,$AA31,1)),0)+IF(ISNUMBER($AB31),SUM(OFFSET(Base!M$1,$AB31-1,0,$AC31,1)),0)</f>
        <v>343.99666179919609</v>
      </c>
      <c r="N31" s="10">
        <f ca="1">IF(ISNUMBER($Z31),SUM(OFFSET(Base!N$1,$Z31-1,0,$AA31,1)),0)+IF(ISNUMBER($AB31),SUM(OFFSET(Base!N$1,$AB31-1,0,$AC31,1)),0)</f>
        <v>352.28871889054597</v>
      </c>
      <c r="O31" s="10">
        <f ca="1">IF(ISNUMBER($Z31),SUM(OFFSET(Base!O$1,$Z31-1,0,$AA31,1)),0)+IF(ISNUMBER($AB31),SUM(OFFSET(Base!O$1,$AB31-1,0,$AC31,1)),0)</f>
        <v>277.98068988617212</v>
      </c>
      <c r="P31" s="10">
        <f ca="1">IF(ISNUMBER($Z31),SUM(OFFSET(Base!P$1,$Z31-1,0,$AA31,1)),0)+IF(ISNUMBER($AB31),SUM(OFFSET(Base!P$1,$AB31-1,0,$AC31,1)),0)</f>
        <v>293.49177710249683</v>
      </c>
      <c r="Q31" s="10">
        <f ca="1">IF(ISNUMBER($Z31),SUM(OFFSET(Base!Q$1,$Z31-1,0,$AA31,1)),0)+IF(ISNUMBER($AB31),SUM(OFFSET(Base!Q$1,$AB31-1,0,$AC31,1)),0)</f>
        <v>314.92103914515735</v>
      </c>
      <c r="R31" s="10">
        <f ca="1">IF(ISNUMBER($Z31),SUM(OFFSET(Base!R$1,$Z31-1,0,$AA31,1)),0)+IF(ISNUMBER($AB31),SUM(OFFSET(Base!R$1,$AB31-1,0,$AC31,1)),0)</f>
        <v>346.07533571866452</v>
      </c>
      <c r="S31" s="10">
        <f ca="1">IF(ISNUMBER($Z31),SUM(OFFSET(Base!S$1,$Z31-1,0,$AA31,1)),0)+IF(ISNUMBER($AB31),SUM(OFFSET(Base!S$1,$AB31-1,0,$AC31,1)),0)</f>
        <v>364.93253959521536</v>
      </c>
      <c r="T31" s="10">
        <f ca="1">IF(ISNUMBER($Z31),SUM(OFFSET(Base!T$1,$Z31-1,0,$AA31,1)),0)+IF(ISNUMBER($AB31),SUM(OFFSET(Base!T$1,$AB31-1,0,$AC31,1)),0)</f>
        <v>389.74442261201438</v>
      </c>
      <c r="U31" s="10">
        <f ca="1">IF(ISNUMBER($Z31),SUM(OFFSET(Base!U$1,$Z31-1,0,$AA31,1)),0)+IF(ISNUMBER($AB31),SUM(OFFSET(Base!U$1,$AB31-1,0,$AC31,1)),0)</f>
        <v>225.4365012167587</v>
      </c>
      <c r="V31" s="10">
        <f ca="1">IF(ISNUMBER($Z31),SUM(OFFSET(Base!V$1,$Z31-1,0,$AA31,1)),0)+IF(ISNUMBER($AB31),SUM(OFFSET(Base!V$1,$AB31-1,0,$AC31,1)),0)</f>
        <v>240.77995446233163</v>
      </c>
      <c r="W31" s="10">
        <f ca="1">IF(ISNUMBER($Z31),SUM(OFFSET(Base!W$1,$Z31-1,0,$AA31,1)),0)+IF(ISNUMBER($AB31),SUM(OFFSET(Base!W$1,$AB31-1,0,$AC31,1)),0)</f>
        <v>281.29287361146027</v>
      </c>
      <c r="X31" s="10">
        <f ca="1">IF(ISNUMBER($Z31),SUM(OFFSET(Base!X$1,$Z31-1,0,$AA31,1)),0)+IF(ISNUMBER($AB31),SUM(OFFSET(Base!X$1,$AB31-1,0,$AC31,1)),0)</f>
        <v>324.95294576233925</v>
      </c>
      <c r="Z31" s="1">
        <v>13</v>
      </c>
      <c r="AA31" s="1">
        <v>2</v>
      </c>
    </row>
    <row r="32" spans="2:29" x14ac:dyDescent="0.3">
      <c r="B32" s="1" t="s">
        <v>68</v>
      </c>
      <c r="C32" s="10">
        <f t="shared" ca="1" si="6"/>
        <v>-4047.4622060691026</v>
      </c>
      <c r="D32" s="10">
        <f ca="1">IF(ISNUMBER($Z32),SUM(OFFSET(Base!D$1,$Z32-1,0,$AA32,1)),0)+IF(ISNUMBER($AB32),SUM(OFFSET(Base!D$1,$AB32-1,0,$AC32,1)),0)</f>
        <v>22.572418734444206</v>
      </c>
      <c r="E32" s="10">
        <f ca="1">IF(ISNUMBER($Z32),SUM(OFFSET(Base!E$1,$Z32-1,0,$AA32,1)),0)+IF(ISNUMBER($AB32),SUM(OFFSET(Base!E$1,$AB32-1,0,$AC32,1)),0)</f>
        <v>20.862986578269943</v>
      </c>
      <c r="F32" s="10">
        <f ca="1">IF(ISNUMBER($Z32),SUM(OFFSET(Base!F$1,$Z32-1,0,$AA32,1)),0)+IF(ISNUMBER($AB32),SUM(OFFSET(Base!F$1,$AB32-1,0,$AC32,1)),0)</f>
        <v>20.981672920201909</v>
      </c>
      <c r="G32" s="10">
        <f ca="1">IF(ISNUMBER($Z32),SUM(OFFSET(Base!G$1,$Z32-1,0,$AA32,1)),0)+IF(ISNUMBER($AB32),SUM(OFFSET(Base!G$1,$AB32-1,0,$AC32,1)),0)</f>
        <v>22.633103856840222</v>
      </c>
      <c r="H32" s="10">
        <f ca="1">IF(ISNUMBER($Z32),SUM(OFFSET(Base!H$1,$Z32-1,0,$AA32,1)),0)+IF(ISNUMBER($AB32),SUM(OFFSET(Base!H$1,$AB32-1,0,$AC32,1)),0)</f>
        <v>21.029526646225403</v>
      </c>
      <c r="I32" s="10">
        <f ca="1">IF(ISNUMBER($Z32),SUM(OFFSET(Base!I$1,$Z32-1,0,$AA32,1)),0)+IF(ISNUMBER($AB32),SUM(OFFSET(Base!I$1,$AB32-1,0,$AC32,1)),0)</f>
        <v>-631.77601118272014</v>
      </c>
      <c r="J32" s="10">
        <f ca="1">IF(ISNUMBER($Z32),SUM(OFFSET(Base!J$1,$Z32-1,0,$AA32,1)),0)+IF(ISNUMBER($AB32),SUM(OFFSET(Base!J$1,$AB32-1,0,$AC32,1)),0)</f>
        <v>-641.39033665591739</v>
      </c>
      <c r="K32" s="10">
        <f ca="1">IF(ISNUMBER($Z32),SUM(OFFSET(Base!K$1,$Z32-1,0,$AA32,1)),0)+IF(ISNUMBER($AB32),SUM(OFFSET(Base!K$1,$AB32-1,0,$AC32,1)),0)</f>
        <v>-653.43339159252776</v>
      </c>
      <c r="L32" s="10">
        <f ca="1">IF(ISNUMBER($Z32),SUM(OFFSET(Base!L$1,$Z32-1,0,$AA32,1)),0)+IF(ISNUMBER($AB32),SUM(OFFSET(Base!L$1,$AB32-1,0,$AC32,1)),0)</f>
        <v>-663.16932619592876</v>
      </c>
      <c r="M32" s="10">
        <f ca="1">IF(ISNUMBER($Z32),SUM(OFFSET(Base!M$1,$Z32-1,0,$AA32,1)),0)+IF(ISNUMBER($AB32),SUM(OFFSET(Base!M$1,$AB32-1,0,$AC32,1)),0)</f>
        <v>-672.68041960718494</v>
      </c>
      <c r="N32" s="10">
        <f ca="1">IF(ISNUMBER($Z32),SUM(OFFSET(Base!N$1,$Z32-1,0,$AA32,1)),0)+IF(ISNUMBER($AB32),SUM(OFFSET(Base!N$1,$AB32-1,0,$AC32,1)),0)</f>
        <v>-682.87052993515977</v>
      </c>
      <c r="O32" s="10">
        <f ca="1">IF(ISNUMBER($Z32),SUM(OFFSET(Base!O$1,$Z32-1,0,$AA32,1)),0)+IF(ISNUMBER($AB32),SUM(OFFSET(Base!O$1,$AB32-1,0,$AC32,1)),0)</f>
        <v>-698.9773150661207</v>
      </c>
      <c r="P32" s="10">
        <f ca="1">IF(ISNUMBER($Z32),SUM(OFFSET(Base!P$1,$Z32-1,0,$AA32,1)),0)+IF(ISNUMBER($AB32),SUM(OFFSET(Base!P$1,$AB32-1,0,$AC32,1)),0)</f>
        <v>-708.82538353123414</v>
      </c>
      <c r="Q32" s="10">
        <f ca="1">IF(ISNUMBER($Z32),SUM(OFFSET(Base!Q$1,$Z32-1,0,$AA32,1)),0)+IF(ISNUMBER($AB32),SUM(OFFSET(Base!Q$1,$AB32-1,0,$AC32,1)),0)</f>
        <v>-718.65216108551965</v>
      </c>
      <c r="R32" s="10">
        <f ca="1">IF(ISNUMBER($Z32),SUM(OFFSET(Base!R$1,$Z32-1,0,$AA32,1)),0)+IF(ISNUMBER($AB32),SUM(OFFSET(Base!R$1,$AB32-1,0,$AC32,1)),0)</f>
        <v>-728.44419774052835</v>
      </c>
      <c r="S32" s="10">
        <f ca="1">IF(ISNUMBER($Z32),SUM(OFFSET(Base!S$1,$Z32-1,0,$AA32,1)),0)+IF(ISNUMBER($AB32),SUM(OFFSET(Base!S$1,$AB32-1,0,$AC32,1)),0)</f>
        <v>-799.40142004288327</v>
      </c>
      <c r="T32" s="10">
        <f ca="1">IF(ISNUMBER($Z32),SUM(OFFSET(Base!T$1,$Z32-1,0,$AA32,1)),0)+IF(ISNUMBER($AB32),SUM(OFFSET(Base!T$1,$AB32-1,0,$AC32,1)),0)</f>
        <v>-810.49866562348643</v>
      </c>
      <c r="U32" s="10">
        <f ca="1">IF(ISNUMBER($Z32),SUM(OFFSET(Base!U$1,$Z32-1,0,$AA32,1)),0)+IF(ISNUMBER($AB32),SUM(OFFSET(Base!U$1,$AB32-1,0,$AC32,1)),0)</f>
        <v>15.365860088946595</v>
      </c>
      <c r="V32" s="10">
        <f ca="1">IF(ISNUMBER($Z32),SUM(OFFSET(Base!V$1,$Z32-1,0,$AA32,1)),0)+IF(ISNUMBER($AB32),SUM(OFFSET(Base!V$1,$AB32-1,0,$AC32,1)),0)</f>
        <v>16.259811497147005</v>
      </c>
      <c r="W32" s="10">
        <f ca="1">IF(ISNUMBER($Z32),SUM(OFFSET(Base!W$1,$Z32-1,0,$AA32,1)),0)+IF(ISNUMBER($AB32),SUM(OFFSET(Base!W$1,$AB32-1,0,$AC32,1)),0)</f>
        <v>19.50217478196733</v>
      </c>
      <c r="X32" s="10">
        <f ca="1">IF(ISNUMBER($Z32),SUM(OFFSET(Base!X$1,$Z32-1,0,$AA32,1)),0)+IF(ISNUMBER($AB32),SUM(OFFSET(Base!X$1,$AB32-1,0,$AC32,1)),0)</f>
        <v>22.261529164266488</v>
      </c>
      <c r="Z32" s="1">
        <v>8</v>
      </c>
      <c r="AA32" s="1">
        <v>1</v>
      </c>
      <c r="AB32" s="1">
        <v>11</v>
      </c>
      <c r="AC32" s="1">
        <v>2</v>
      </c>
    </row>
    <row r="33" spans="2:29" x14ac:dyDescent="0.3">
      <c r="B33" s="1" t="s">
        <v>32</v>
      </c>
      <c r="C33" s="10">
        <f t="shared" ca="1" si="6"/>
        <v>3411.9548004861372</v>
      </c>
      <c r="D33" s="10">
        <f ca="1">IF(ISNUMBER($Z33),SUM(OFFSET(Base!D$1,$Z33-1,0,$AA33,1)),0)+IF(ISNUMBER($AB33),SUM(OFFSET(Base!D$1,$AB33-1,0,$AC33,1)),0)</f>
        <v>284.10396878503082</v>
      </c>
      <c r="E33" s="10">
        <f ca="1">IF(ISNUMBER($Z33),SUM(OFFSET(Base!E$1,$Z33-1,0,$AA33,1)),0)+IF(ISNUMBER($AB33),SUM(OFFSET(Base!E$1,$AB33-1,0,$AC33,1)),0)</f>
        <v>318.41984058262454</v>
      </c>
      <c r="F33" s="10">
        <f ca="1">IF(ISNUMBER($Z33),SUM(OFFSET(Base!F$1,$Z33-1,0,$AA33,1)),0)+IF(ISNUMBER($AB33),SUM(OFFSET(Base!F$1,$AB33-1,0,$AC33,1)),0)</f>
        <v>330.74862020332824</v>
      </c>
      <c r="G33" s="10">
        <f ca="1">IF(ISNUMBER($Z33),SUM(OFFSET(Base!G$1,$Z33-1,0,$AA33,1)),0)+IF(ISNUMBER($AB33),SUM(OFFSET(Base!G$1,$AB33-1,0,$AC33,1)),0)</f>
        <v>332.86423819372078</v>
      </c>
      <c r="H33" s="10">
        <f ca="1">IF(ISNUMBER($Z33),SUM(OFFSET(Base!H$1,$Z33-1,0,$AA33,1)),0)+IF(ISNUMBER($AB33),SUM(OFFSET(Base!H$1,$AB33-1,0,$AC33,1)),0)</f>
        <v>318.63795094264196</v>
      </c>
      <c r="I33" s="10">
        <f ca="1">IF(ISNUMBER($Z33),SUM(OFFSET(Base!I$1,$Z33-1,0,$AA33,1)),0)+IF(ISNUMBER($AB33),SUM(OFFSET(Base!I$1,$AB33-1,0,$AC33,1)),0)</f>
        <v>281.89029779657693</v>
      </c>
      <c r="J33" s="10">
        <f ca="1">IF(ISNUMBER($Z33),SUM(OFFSET(Base!J$1,$Z33-1,0,$AA33,1)),0)+IF(ISNUMBER($AB33),SUM(OFFSET(Base!J$1,$AB33-1,0,$AC33,1)),0)</f>
        <v>289.77721549971471</v>
      </c>
      <c r="K33" s="10">
        <f ca="1">IF(ISNUMBER($Z33),SUM(OFFSET(Base!K$1,$Z33-1,0,$AA33,1)),0)+IF(ISNUMBER($AB33),SUM(OFFSET(Base!K$1,$AB33-1,0,$AC33,1)),0)</f>
        <v>269.81638616171034</v>
      </c>
      <c r="L33" s="10">
        <f ca="1">IF(ISNUMBER($Z33),SUM(OFFSET(Base!L$1,$Z33-1,0,$AA33,1)),0)+IF(ISNUMBER($AB33),SUM(OFFSET(Base!L$1,$AB33-1,0,$AC33,1)),0)</f>
        <v>279.41010850057046</v>
      </c>
      <c r="M33" s="10">
        <f ca="1">IF(ISNUMBER($Z33),SUM(OFFSET(Base!M$1,$Z33-1,0,$AA33,1)),0)+IF(ISNUMBER($AB33),SUM(OFFSET(Base!M$1,$AB33-1,0,$AC33,1)),0)</f>
        <v>287.22676181366916</v>
      </c>
      <c r="N33" s="10">
        <f ca="1">IF(ISNUMBER($Z33),SUM(OFFSET(Base!N$1,$Z33-1,0,$AA33,1)),0)+IF(ISNUMBER($AB33),SUM(OFFSET(Base!N$1,$AB33-1,0,$AC33,1)),0)</f>
        <v>293.84645030998001</v>
      </c>
      <c r="O33" s="10">
        <f ca="1">IF(ISNUMBER($Z33),SUM(OFFSET(Base!O$1,$Z33-1,0,$AA33,1)),0)+IF(ISNUMBER($AB33),SUM(OFFSET(Base!O$1,$AB33-1,0,$AC33,1)),0)</f>
        <v>204.25314212534121</v>
      </c>
      <c r="P33" s="10">
        <f ca="1">IF(ISNUMBER($Z33),SUM(OFFSET(Base!P$1,$Z33-1,0,$AA33,1)),0)+IF(ISNUMBER($AB33),SUM(OFFSET(Base!P$1,$AB33-1,0,$AC33,1)),0)</f>
        <v>221.05041225806318</v>
      </c>
      <c r="Q33" s="10">
        <f ca="1">IF(ISNUMBER($Z33),SUM(OFFSET(Base!Q$1,$Z33-1,0,$AA33,1)),0)+IF(ISNUMBER($AB33),SUM(OFFSET(Base!Q$1,$AB33-1,0,$AC33,1)),0)</f>
        <v>237.26142789734723</v>
      </c>
      <c r="R33" s="10">
        <f ca="1">IF(ISNUMBER($Z33),SUM(OFFSET(Base!R$1,$Z33-1,0,$AA33,1)),0)+IF(ISNUMBER($AB33),SUM(OFFSET(Base!R$1,$AB33-1,0,$AC33,1)),0)</f>
        <v>267.23655872726113</v>
      </c>
      <c r="S33" s="10">
        <f ca="1">IF(ISNUMBER($Z33),SUM(OFFSET(Base!S$1,$Z33-1,0,$AA33,1)),0)+IF(ISNUMBER($AB33),SUM(OFFSET(Base!S$1,$AB33-1,0,$AC33,1)),0)</f>
        <v>291.12976686491749</v>
      </c>
      <c r="T33" s="10">
        <f ca="1">IF(ISNUMBER($Z33),SUM(OFFSET(Base!T$1,$Z33-1,0,$AA33,1)),0)+IF(ISNUMBER($AB33),SUM(OFFSET(Base!T$1,$AB33-1,0,$AC33,1)),0)</f>
        <v>308.52445885009604</v>
      </c>
      <c r="U33" s="10">
        <f ca="1">IF(ISNUMBER($Z33),SUM(OFFSET(Base!U$1,$Z33-1,0,$AA33,1)),0)+IF(ISNUMBER($AB33),SUM(OFFSET(Base!U$1,$AB33-1,0,$AC33,1)),0)</f>
        <v>346.80414788527753</v>
      </c>
      <c r="V33" s="10">
        <f ca="1">IF(ISNUMBER($Z33),SUM(OFFSET(Base!V$1,$Z33-1,0,$AA33,1)),0)+IF(ISNUMBER($AB33),SUM(OFFSET(Base!V$1,$AB33-1,0,$AC33,1)),0)</f>
        <v>363.00452882618367</v>
      </c>
      <c r="W33" s="10">
        <f ca="1">IF(ISNUMBER($Z33),SUM(OFFSET(Base!W$1,$Z33-1,0,$AA33,1)),0)+IF(ISNUMBER($AB33),SUM(OFFSET(Base!W$1,$AB33-1,0,$AC33,1)),0)</f>
        <v>405.6946274207296</v>
      </c>
      <c r="X33" s="10">
        <f ca="1">IF(ISNUMBER($Z33),SUM(OFFSET(Base!X$1,$Z33-1,0,$AA33,1)),0)+IF(ISNUMBER($AB33),SUM(OFFSET(Base!X$1,$AB33-1,0,$AC33,1)),0)</f>
        <v>450.21461205155521</v>
      </c>
      <c r="Z33" s="1">
        <v>23</v>
      </c>
      <c r="AA33" s="1">
        <v>2</v>
      </c>
    </row>
    <row r="34" spans="2:29" x14ac:dyDescent="0.3">
      <c r="B34" s="1" t="s">
        <v>7</v>
      </c>
      <c r="C34" s="10">
        <f t="shared" ca="1" si="6"/>
        <v>273.54797590799433</v>
      </c>
      <c r="D34" s="10">
        <f ca="1">IF(ISNUMBER($Z34),SUM(OFFSET(Base!D$1,$Z34-1,0,$AA34,1)),0)+IF(ISNUMBER($AB34),SUM(OFFSET(Base!D$1,$AB34-1,0,$AC34,1)),0)+Base!D21</f>
        <v>22.987977639966026</v>
      </c>
      <c r="E34" s="10">
        <f ca="1">IF(ISNUMBER($Z34),SUM(OFFSET(Base!E$1,$Z34-1,0,$AA34,1)),0)+IF(ISNUMBER($AB34),SUM(OFFSET(Base!E$1,$AB34-1,0,$AC34,1)),0)+Base!E21</f>
        <v>24.345511185396557</v>
      </c>
      <c r="F34" s="10">
        <f ca="1">IF(ISNUMBER($Z34),SUM(OFFSET(Base!F$1,$Z34-1,0,$AA34,1)),0)+IF(ISNUMBER($AB34),SUM(OFFSET(Base!F$1,$AB34-1,0,$AC34,1)),0)+Base!F21</f>
        <v>27.055784715623275</v>
      </c>
      <c r="G34" s="10">
        <f ca="1">IF(ISNUMBER($Z34),SUM(OFFSET(Base!G$1,$Z34-1,0,$AA34,1)),0)+IF(ISNUMBER($AB34),SUM(OFFSET(Base!G$1,$AB34-1,0,$AC34,1)),0)+Base!G21</f>
        <v>27.830863356430825</v>
      </c>
      <c r="H34" s="10">
        <f ca="1">IF(ISNUMBER($Z34),SUM(OFFSET(Base!H$1,$Z34-1,0,$AA34,1)),0)+IF(ISNUMBER($AB34),SUM(OFFSET(Base!H$1,$AB34-1,0,$AC34,1)),0)+Base!H21</f>
        <v>26.895609341913115</v>
      </c>
      <c r="I34" s="10">
        <f ca="1">IF(ISNUMBER($Z34),SUM(OFFSET(Base!I$1,$Z34-1,0,$AA34,1)),0)+IF(ISNUMBER($AB34),SUM(OFFSET(Base!I$1,$AB34-1,0,$AC34,1)),0)+Base!I21</f>
        <v>23.643712732702141</v>
      </c>
      <c r="J34" s="10">
        <f ca="1">IF(ISNUMBER($Z34),SUM(OFFSET(Base!J$1,$Z34-1,0,$AA34,1)),0)+IF(ISNUMBER($AB34),SUM(OFFSET(Base!J$1,$AB34-1,0,$AC34,1)),0)+Base!J21</f>
        <v>24.545400284341351</v>
      </c>
      <c r="K34" s="10">
        <f ca="1">IF(ISNUMBER($Z34),SUM(OFFSET(Base!K$1,$Z34-1,0,$AA34,1)),0)+IF(ISNUMBER($AB34),SUM(OFFSET(Base!K$1,$AB34-1,0,$AC34,1)),0)+Base!K21</f>
        <v>22.720484669701897</v>
      </c>
      <c r="L34" s="10">
        <f ca="1">IF(ISNUMBER($Z34),SUM(OFFSET(Base!L$1,$Z34-1,0,$AA34,1)),0)+IF(ISNUMBER($AB34),SUM(OFFSET(Base!L$1,$AB34-1,0,$AC34,1)),0)+Base!L21</f>
        <v>23.496907374081793</v>
      </c>
      <c r="M34" s="10">
        <f ca="1">IF(ISNUMBER($Z34),SUM(OFFSET(Base!M$1,$Z34-1,0,$AA34,1)),0)+IF(ISNUMBER($AB34),SUM(OFFSET(Base!M$1,$AB34-1,0,$AC34,1)),0)+Base!M21</f>
        <v>24.480928780119477</v>
      </c>
      <c r="N34" s="10">
        <f ca="1">IF(ISNUMBER($Z34),SUM(OFFSET(Base!N$1,$Z34-1,0,$AA34,1)),0)+IF(ISNUMBER($AB34),SUM(OFFSET(Base!N$1,$AB34-1,0,$AC34,1)),0)+Base!N21</f>
        <v>24.814137988785561</v>
      </c>
      <c r="O34" s="10">
        <f ca="1">IF(ISNUMBER($Z34),SUM(OFFSET(Base!O$1,$Z34-1,0,$AA34,1)),0)+IF(ISNUMBER($AB34),SUM(OFFSET(Base!O$1,$AB34-1,0,$AC34,1)),0)+Base!O21</f>
        <v>15.580955342816585</v>
      </c>
      <c r="P34" s="10">
        <f ca="1">IF(ISNUMBER($Z34),SUM(OFFSET(Base!P$1,$Z34-1,0,$AA34,1)),0)+IF(ISNUMBER($AB34),SUM(OFFSET(Base!P$1,$AB34-1,0,$AC34,1)),0)+Base!P21</f>
        <v>16.854683028213341</v>
      </c>
      <c r="Q34" s="10">
        <f ca="1">IF(ISNUMBER($Z34),SUM(OFFSET(Base!Q$1,$Z34-1,0,$AA34,1)),0)+IF(ISNUMBER($AB34),SUM(OFFSET(Base!Q$1,$AB34-1,0,$AC34,1)),0)+Base!Q21</f>
        <v>18.090787195262067</v>
      </c>
      <c r="R34" s="10">
        <f ca="1">IF(ISNUMBER($Z34),SUM(OFFSET(Base!R$1,$Z34-1,0,$AA34,1)),0)+IF(ISNUMBER($AB34),SUM(OFFSET(Base!R$1,$AB34-1,0,$AC34,1)),0)+Base!R21</f>
        <v>20.094021564926145</v>
      </c>
      <c r="S34" s="10">
        <f ca="1">IF(ISNUMBER($Z34),SUM(OFFSET(Base!S$1,$Z34-1,0,$AA34,1)),0)+IF(ISNUMBER($AB34),SUM(OFFSET(Base!S$1,$AB34-1,0,$AC34,1)),0)+Base!S21</f>
        <v>21.465486433601299</v>
      </c>
      <c r="T34" s="10">
        <f ca="1">IF(ISNUMBER($Z34),SUM(OFFSET(Base!T$1,$Z34-1,0,$AA34,1)),0)+IF(ISNUMBER($AB34),SUM(OFFSET(Base!T$1,$AB34-1,0,$AC34,1)),0)+Base!T21</f>
        <v>23.440388147785569</v>
      </c>
      <c r="U34" s="10">
        <f ca="1">IF(ISNUMBER($Z34),SUM(OFFSET(Base!U$1,$Z34-1,0,$AA34,1)),0)+IF(ISNUMBER($AB34),SUM(OFFSET(Base!U$1,$AB34-1,0,$AC34,1)),0)+Base!U21</f>
        <v>26.877322266359123</v>
      </c>
      <c r="V34" s="10">
        <f ca="1">IF(ISNUMBER($Z34),SUM(OFFSET(Base!V$1,$Z34-1,0,$AA34,1)),0)+IF(ISNUMBER($AB34),SUM(OFFSET(Base!V$1,$AB34-1,0,$AC34,1)),0)+Base!V21</f>
        <v>27.11702781310796</v>
      </c>
      <c r="W34" s="10">
        <f ca="1">IF(ISNUMBER($Z34),SUM(OFFSET(Base!W$1,$Z34-1,0,$AA34,1)),0)+IF(ISNUMBER($AB34),SUM(OFFSET(Base!W$1,$AB34-1,0,$AC34,1)),0)+Base!W21</f>
        <v>29.384837169606769</v>
      </c>
      <c r="X34" s="10">
        <f ca="1">IF(ISNUMBER($Z34),SUM(OFFSET(Base!X$1,$Z34-1,0,$AA34,1)),0)+IF(ISNUMBER($AB34),SUM(OFFSET(Base!X$1,$AB34-1,0,$AC34,1)),0)+Base!X21</f>
        <v>32.060630000586563</v>
      </c>
      <c r="Z34" s="1">
        <v>17</v>
      </c>
      <c r="AA34" s="1">
        <v>1</v>
      </c>
      <c r="AB34" s="1">
        <v>19</v>
      </c>
      <c r="AC34" s="1">
        <v>1</v>
      </c>
    </row>
    <row r="35" spans="2:29" x14ac:dyDescent="0.3">
      <c r="B35" s="1" t="s">
        <v>33</v>
      </c>
      <c r="C35" s="10">
        <f t="shared" ca="1" si="6"/>
        <v>-9692.8392206204335</v>
      </c>
      <c r="D35" s="10">
        <f ca="1">IF(ISNUMBER($Z35),SUM(OFFSET(Base!D$1,$Z35-1,0,$AA35,1)),0)+IF(ISNUMBER($AB35),SUM(OFFSET(Base!D$1,$AB35-1,0,$AC35,1)),0)</f>
        <v>-224.44822568307234</v>
      </c>
      <c r="E35" s="10">
        <f ca="1">IF(ISNUMBER($Z35),SUM(OFFSET(Base!E$1,$Z35-1,0,$AA35,1)),0)+IF(ISNUMBER($AB35),SUM(OFFSET(Base!E$1,$AB35-1,0,$AC35,1)),0)</f>
        <v>-360.03100179504992</v>
      </c>
      <c r="F35" s="10">
        <f ca="1">IF(ISNUMBER($Z35),SUM(OFFSET(Base!F$1,$Z35-1,0,$AA35,1)),0)+IF(ISNUMBER($AB35),SUM(OFFSET(Base!F$1,$AB35-1,0,$AC35,1)),0)</f>
        <v>-436.76865173288934</v>
      </c>
      <c r="G35" s="10">
        <f ca="1">IF(ISNUMBER($Z35),SUM(OFFSET(Base!G$1,$Z35-1,0,$AA35,1)),0)+IF(ISNUMBER($AB35),SUM(OFFSET(Base!G$1,$AB35-1,0,$AC35,1)),0)</f>
        <v>-548.4117349333402</v>
      </c>
      <c r="H35" s="10">
        <f ca="1">IF(ISNUMBER($Z35),SUM(OFFSET(Base!H$1,$Z35-1,0,$AA35,1)),0)+IF(ISNUMBER($AB35),SUM(OFFSET(Base!H$1,$AB35-1,0,$AC35,1)),0)</f>
        <v>-711.03827118684956</v>
      </c>
      <c r="I35" s="10">
        <f ca="1">IF(ISNUMBER($Z35),SUM(OFFSET(Base!I$1,$Z35-1,0,$AA35,1)),0)+IF(ISNUMBER($AB35),SUM(OFFSET(Base!I$1,$AB35-1,0,$AC35,1)),0)</f>
        <v>-953.35159087539262</v>
      </c>
      <c r="J35" s="10">
        <f ca="1">IF(ISNUMBER($Z35),SUM(OFFSET(Base!J$1,$Z35-1,0,$AA35,1)),0)+IF(ISNUMBER($AB35),SUM(OFFSET(Base!J$1,$AB35-1,0,$AC35,1)),0)</f>
        <v>-850.19377266416973</v>
      </c>
      <c r="K35" s="10">
        <f ca="1">IF(ISNUMBER($Z35),SUM(OFFSET(Base!K$1,$Z35-1,0,$AA35,1)),0)+IF(ISNUMBER($AB35),SUM(OFFSET(Base!K$1,$AB35-1,0,$AC35,1)),0)</f>
        <v>-1043.1430764688143</v>
      </c>
      <c r="L35" s="10">
        <f ca="1">IF(ISNUMBER($Z35),SUM(OFFSET(Base!L$1,$Z35-1,0,$AA35,1)),0)+IF(ISNUMBER($AB35),SUM(OFFSET(Base!L$1,$AB35-1,0,$AC35,1)),0)</f>
        <v>-1070.5898118794412</v>
      </c>
      <c r="M35" s="10">
        <f ca="1">IF(ISNUMBER($Z35),SUM(OFFSET(Base!M$1,$Z35-1,0,$AA35,1)),0)+IF(ISNUMBER($AB35),SUM(OFFSET(Base!M$1,$AB35-1,0,$AC35,1)),0)</f>
        <v>-1075.6375771879532</v>
      </c>
      <c r="N35" s="10">
        <f ca="1">IF(ISNUMBER($Z35),SUM(OFFSET(Base!N$1,$Z35-1,0,$AA35,1)),0)+IF(ISNUMBER($AB35),SUM(OFFSET(Base!N$1,$AB35-1,0,$AC35,1)),0)</f>
        <v>-815.32118378039331</v>
      </c>
      <c r="O35" s="10">
        <f ca="1">IF(ISNUMBER($Z35),SUM(OFFSET(Base!O$1,$Z35-1,0,$AA35,1)),0)+IF(ISNUMBER($AB35),SUM(OFFSET(Base!O$1,$AB35-1,0,$AC35,1)),0)</f>
        <v>-1553.697505599692</v>
      </c>
      <c r="P35" s="10">
        <f ca="1">IF(ISNUMBER($Z35),SUM(OFFSET(Base!P$1,$Z35-1,0,$AA35,1)),0)+IF(ISNUMBER($AB35),SUM(OFFSET(Base!P$1,$AB35-1,0,$AC35,1)),0)</f>
        <v>-1588.3892633509377</v>
      </c>
      <c r="Q35" s="10">
        <f ca="1">IF(ISNUMBER($Z35),SUM(OFFSET(Base!Q$1,$Z35-1,0,$AA35,1)),0)+IF(ISNUMBER($AB35),SUM(OFFSET(Base!Q$1,$AB35-1,0,$AC35,1)),0)</f>
        <v>-1497.1156767860082</v>
      </c>
      <c r="R35" s="10">
        <f ca="1">IF(ISNUMBER($Z35),SUM(OFFSET(Base!R$1,$Z35-1,0,$AA35,1)),0)+IF(ISNUMBER($AB35),SUM(OFFSET(Base!R$1,$AB35-1,0,$AC35,1)),0)</f>
        <v>-1308.6852517041123</v>
      </c>
      <c r="S35" s="10">
        <f ca="1">IF(ISNUMBER($Z35),SUM(OFFSET(Base!S$1,$Z35-1,0,$AA35,1)),0)+IF(ISNUMBER($AB35),SUM(OFFSET(Base!S$1,$AB35-1,0,$AC35,1)),0)</f>
        <v>-972.91182657546415</v>
      </c>
      <c r="T35" s="10">
        <f ca="1">IF(ISNUMBER($Z35),SUM(OFFSET(Base!T$1,$Z35-1,0,$AA35,1)),0)+IF(ISNUMBER($AB35),SUM(OFFSET(Base!T$1,$AB35-1,0,$AC35,1)),0)</f>
        <v>-927.41992363819179</v>
      </c>
      <c r="U35" s="10">
        <f ca="1">IF(ISNUMBER($Z35),SUM(OFFSET(Base!U$1,$Z35-1,0,$AA35,1)),0)+IF(ISNUMBER($AB35),SUM(OFFSET(Base!U$1,$AB35-1,0,$AC35,1)),0)</f>
        <v>-790.84681162152822</v>
      </c>
      <c r="V35" s="10">
        <f ca="1">IF(ISNUMBER($Z35),SUM(OFFSET(Base!V$1,$Z35-1,0,$AA35,1)),0)+IF(ISNUMBER($AB35),SUM(OFFSET(Base!V$1,$AB35-1,0,$AC35,1)),0)</f>
        <v>-954.23460321149821</v>
      </c>
      <c r="W35" s="10">
        <f ca="1">IF(ISNUMBER($Z35),SUM(OFFSET(Base!W$1,$Z35-1,0,$AA35,1)),0)+IF(ISNUMBER($AB35),SUM(OFFSET(Base!W$1,$AB35-1,0,$AC35,1)),0)</f>
        <v>-981.62393748094121</v>
      </c>
      <c r="X35" s="10">
        <f ca="1">IF(ISNUMBER($Z35),SUM(OFFSET(Base!X$1,$Z35-1,0,$AA35,1)),0)+IF(ISNUMBER($AB35),SUM(OFFSET(Base!X$1,$AB35-1,0,$AC35,1)),0)</f>
        <v>-1013.280023922239</v>
      </c>
      <c r="Z35" s="1">
        <v>35</v>
      </c>
      <c r="AA35" s="11">
        <v>6</v>
      </c>
      <c r="AB35" s="11"/>
    </row>
    <row r="36" spans="2:29" x14ac:dyDescent="0.3">
      <c r="B36" s="1" t="s">
        <v>34</v>
      </c>
      <c r="C36" s="10">
        <f t="shared" ca="1" si="6"/>
        <v>1544.7643206274781</v>
      </c>
      <c r="D36" s="10">
        <f ca="1">IF(ISNUMBER($Z36),SUM(OFFSET(Base!D$1,$Z36-1,0,$AA36,1)),0)+IF(ISNUMBER($AB36),SUM(OFFSET(Base!D$1,$AB36-1,0,$AC36,1)),0)</f>
        <v>9.7577179812210417</v>
      </c>
      <c r="E36" s="10">
        <f ca="1">IF(ISNUMBER($Z36),SUM(OFFSET(Base!E$1,$Z36-1,0,$AA36,1)),0)+IF(ISNUMBER($AB36),SUM(OFFSET(Base!E$1,$AB36-1,0,$AC36,1)),0)</f>
        <v>19.496735821816479</v>
      </c>
      <c r="F36" s="10">
        <f ca="1">IF(ISNUMBER($Z36),SUM(OFFSET(Base!F$1,$Z36-1,0,$AA36,1)),0)+IF(ISNUMBER($AB36),SUM(OFFSET(Base!F$1,$AB36-1,0,$AC36,1)),0)</f>
        <v>35.538768178556609</v>
      </c>
      <c r="G36" s="10">
        <f ca="1">IF(ISNUMBER($Z36),SUM(OFFSET(Base!G$1,$Z36-1,0,$AA36,1)),0)+IF(ISNUMBER($AB36),SUM(OFFSET(Base!G$1,$AB36-1,0,$AC36,1)),0)</f>
        <v>50.443243000583223</v>
      </c>
      <c r="H36" s="10">
        <f ca="1">IF(ISNUMBER($Z36),SUM(OFFSET(Base!H$1,$Z36-1,0,$AA36,1)),0)+IF(ISNUMBER($AB36),SUM(OFFSET(Base!H$1,$AB36-1,0,$AC36,1)),0)</f>
        <v>65.551995425501573</v>
      </c>
      <c r="I36" s="10">
        <f ca="1">IF(ISNUMBER($Z36),SUM(OFFSET(Base!I$1,$Z36-1,0,$AA36,1)),0)+IF(ISNUMBER($AB36),SUM(OFFSET(Base!I$1,$AB36-1,0,$AC36,1)),0)</f>
        <v>81.105154230847546</v>
      </c>
      <c r="J36" s="10">
        <f ca="1">IF(ISNUMBER($Z36),SUM(OFFSET(Base!J$1,$Z36-1,0,$AA36,1)),0)+IF(ISNUMBER($AB36),SUM(OFFSET(Base!J$1,$AB36-1,0,$AC36,1)),0)</f>
        <v>90.62168126598695</v>
      </c>
      <c r="K36" s="10">
        <f ca="1">IF(ISNUMBER($Z36),SUM(OFFSET(Base!K$1,$Z36-1,0,$AA36,1)),0)+IF(ISNUMBER($AB36),SUM(OFFSET(Base!K$1,$AB36-1,0,$AC36,1)),0)</f>
        <v>112.34310071123842</v>
      </c>
      <c r="L36" s="10">
        <f ca="1">IF(ISNUMBER($Z36),SUM(OFFSET(Base!L$1,$Z36-1,0,$AA36,1)),0)+IF(ISNUMBER($AB36),SUM(OFFSET(Base!L$1,$AB36-1,0,$AC36,1)),0)</f>
        <v>135.10595833369683</v>
      </c>
      <c r="M36" s="10">
        <f ca="1">IF(ISNUMBER($Z36),SUM(OFFSET(Base!M$1,$Z36-1,0,$AA36,1)),0)+IF(ISNUMBER($AB36),SUM(OFFSET(Base!M$1,$AB36-1,0,$AC36,1)),0)</f>
        <v>154.30953918313719</v>
      </c>
      <c r="N36" s="10">
        <f ca="1">IF(ISNUMBER($Z36),SUM(OFFSET(Base!N$1,$Z36-1,0,$AA36,1)),0)+IF(ISNUMBER($AB36),SUM(OFFSET(Base!N$1,$AB36-1,0,$AC36,1)),0)</f>
        <v>177.27676215872651</v>
      </c>
      <c r="O36" s="10">
        <f ca="1">IF(ISNUMBER($Z36),SUM(OFFSET(Base!O$1,$Z36-1,0,$AA36,1)),0)+IF(ISNUMBER($AB36),SUM(OFFSET(Base!O$1,$AB36-1,0,$AC36,1)),0)</f>
        <v>197.58089469978913</v>
      </c>
      <c r="P36" s="10">
        <f ca="1">IF(ISNUMBER($Z36),SUM(OFFSET(Base!P$1,$Z36-1,0,$AA36,1)),0)+IF(ISNUMBER($AB36),SUM(OFFSET(Base!P$1,$AB36-1,0,$AC36,1)),0)</f>
        <v>210.83374224949765</v>
      </c>
      <c r="Q36" s="10">
        <f ca="1">IF(ISNUMBER($Z36),SUM(OFFSET(Base!Q$1,$Z36-1,0,$AA36,1)),0)+IF(ISNUMBER($AB36),SUM(OFFSET(Base!Q$1,$AB36-1,0,$AC36,1)),0)</f>
        <v>232.7966340476616</v>
      </c>
      <c r="R36" s="10">
        <f ca="1">IF(ISNUMBER($Z36),SUM(OFFSET(Base!R$1,$Z36-1,0,$AA36,1)),0)+IF(ISNUMBER($AB36),SUM(OFFSET(Base!R$1,$AB36-1,0,$AC36,1)),0)</f>
        <v>252.56452163019671</v>
      </c>
      <c r="S36" s="10">
        <f ca="1">IF(ISNUMBER($Z36),SUM(OFFSET(Base!S$1,$Z36-1,0,$AA36,1)),0)+IF(ISNUMBER($AB36),SUM(OFFSET(Base!S$1,$AB36-1,0,$AC36,1)),0)</f>
        <v>274.51322913429641</v>
      </c>
      <c r="T36" s="10">
        <f ca="1">IF(ISNUMBER($Z36),SUM(OFFSET(Base!T$1,$Z36-1,0,$AA36,1)),0)+IF(ISNUMBER($AB36),SUM(OFFSET(Base!T$1,$AB36-1,0,$AC36,1)),0)</f>
        <v>306.51318409685041</v>
      </c>
      <c r="U36" s="10">
        <f ca="1">IF(ISNUMBER($Z36),SUM(OFFSET(Base!U$1,$Z36-1,0,$AA36,1)),0)+IF(ISNUMBER($AB36),SUM(OFFSET(Base!U$1,$AB36-1,0,$AC36,1)),0)</f>
        <v>299.41356231373999</v>
      </c>
      <c r="V36" s="10">
        <f ca="1">IF(ISNUMBER($Z36),SUM(OFFSET(Base!V$1,$Z36-1,0,$AA36,1)),0)+IF(ISNUMBER($AB36),SUM(OFFSET(Base!V$1,$AB36-1,0,$AC36,1)),0)</f>
        <v>291.1007000863201</v>
      </c>
      <c r="W36" s="10">
        <f ca="1">IF(ISNUMBER($Z36),SUM(OFFSET(Base!W$1,$Z36-1,0,$AA36,1)),0)+IF(ISNUMBER($AB36),SUM(OFFSET(Base!W$1,$AB36-1,0,$AC36,1)),0)</f>
        <v>314.38769292932614</v>
      </c>
      <c r="X36" s="10">
        <f ca="1">IF(ISNUMBER($Z36),SUM(OFFSET(Base!X$1,$Z36-1,0,$AA36,1)),0)+IF(ISNUMBER($AB36),SUM(OFFSET(Base!X$1,$AB36-1,0,$AC36,1)),0)</f>
        <v>340.32783378184365</v>
      </c>
      <c r="Z36" s="1">
        <v>60</v>
      </c>
      <c r="AA36" s="1">
        <v>2</v>
      </c>
    </row>
    <row r="37" spans="2:29" x14ac:dyDescent="0.3">
      <c r="B37" s="1" t="s">
        <v>38</v>
      </c>
      <c r="C37" s="10">
        <f t="shared" ca="1" si="6"/>
        <v>993.64941479097615</v>
      </c>
      <c r="D37" s="10">
        <f ca="1">IF(ISNUMBER($Z37),SUM(OFFSET(Base!D$1,$Z37-1,0,$AA37,1)),0)+IF(ISNUMBER($AB37),SUM(OFFSET(Base!D$1,$AB37-1,0,$AC37,1)),0)</f>
        <v>62.08212685056656</v>
      </c>
      <c r="E37" s="10">
        <f ca="1">IF(ISNUMBER($Z37),SUM(OFFSET(Base!E$1,$Z37-1,0,$AA37,1)),0)+IF(ISNUMBER($AB37),SUM(OFFSET(Base!E$1,$AB37-1,0,$AC37,1)),0)</f>
        <v>44.162014330398222</v>
      </c>
      <c r="F37" s="10">
        <f ca="1">IF(ISNUMBER($Z37),SUM(OFFSET(Base!F$1,$Z37-1,0,$AA37,1)),0)+IF(ISNUMBER($AB37),SUM(OFFSET(Base!F$1,$AB37-1,0,$AC37,1)),0)</f>
        <v>34.504571552694529</v>
      </c>
      <c r="G37" s="10">
        <f ca="1">IF(ISNUMBER($Z37),SUM(OFFSET(Base!G$1,$Z37-1,0,$AA37,1)),0)+IF(ISNUMBER($AB37),SUM(OFFSET(Base!G$1,$AB37-1,0,$AC37,1)),0)</f>
        <v>71.315483020098412</v>
      </c>
      <c r="H37" s="10">
        <f ca="1">IF(ISNUMBER($Z37),SUM(OFFSET(Base!H$1,$Z37-1,0,$AA37,1)),0)+IF(ISNUMBER($AB37),SUM(OFFSET(Base!H$1,$AB37-1,0,$AC37,1)),0)</f>
        <v>115.9273088811709</v>
      </c>
      <c r="I37" s="10">
        <f ca="1">IF(ISNUMBER($Z37),SUM(OFFSET(Base!I$1,$Z37-1,0,$AA37,1)),0)+IF(ISNUMBER($AB37),SUM(OFFSET(Base!I$1,$AB37-1,0,$AC37,1)),0)</f>
        <v>106.24468014895386</v>
      </c>
      <c r="J37" s="10">
        <f ca="1">IF(ISNUMBER($Z37),SUM(OFFSET(Base!J$1,$Z37-1,0,$AA37,1)),0)+IF(ISNUMBER($AB37),SUM(OFFSET(Base!J$1,$AB37-1,0,$AC37,1)),0)</f>
        <v>105.53875722600698</v>
      </c>
      <c r="K37" s="10">
        <f ca="1">IF(ISNUMBER($Z37),SUM(OFFSET(Base!K$1,$Z37-1,0,$AA37,1)),0)+IF(ISNUMBER($AB37),SUM(OFFSET(Base!K$1,$AB37-1,0,$AC37,1)),0)</f>
        <v>87.947832325712099</v>
      </c>
      <c r="L37" s="10">
        <f ca="1">IF(ISNUMBER($Z37),SUM(OFFSET(Base!L$1,$Z37-1,0,$AA37,1)),0)+IF(ISNUMBER($AB37),SUM(OFFSET(Base!L$1,$AB37-1,0,$AC37,1)),0)</f>
        <v>103.33820452909023</v>
      </c>
      <c r="M37" s="10">
        <f ca="1">IF(ISNUMBER($Z37),SUM(OFFSET(Base!M$1,$Z37-1,0,$AA37,1)),0)+IF(ISNUMBER($AB37),SUM(OFFSET(Base!M$1,$AB37-1,0,$AC37,1)),0)</f>
        <v>107.45813177733784</v>
      </c>
      <c r="N37" s="10">
        <f ca="1">IF(ISNUMBER($Z37),SUM(OFFSET(Base!N$1,$Z37-1,0,$AA37,1)),0)+IF(ISNUMBER($AB37),SUM(OFFSET(Base!N$1,$AB37-1,0,$AC37,1)),0)</f>
        <v>120.98974567358893</v>
      </c>
      <c r="O37" s="10">
        <f ca="1">IF(ISNUMBER($Z37),SUM(OFFSET(Base!O$1,$Z37-1,0,$AA37,1)),0)+IF(ISNUMBER($AB37),SUM(OFFSET(Base!O$1,$AB37-1,0,$AC37,1)),0)</f>
        <v>63.764979851305341</v>
      </c>
      <c r="P37" s="10">
        <f ca="1">IF(ISNUMBER($Z37),SUM(OFFSET(Base!P$1,$Z37-1,0,$AA37,1)),0)+IF(ISNUMBER($AB37),SUM(OFFSET(Base!P$1,$AB37-1,0,$AC37,1)),0)</f>
        <v>78.76137590852025</v>
      </c>
      <c r="Q37" s="10">
        <f ca="1">IF(ISNUMBER($Z37),SUM(OFFSET(Base!Q$1,$Z37-1,0,$AA37,1)),0)+IF(ISNUMBER($AB37),SUM(OFFSET(Base!Q$1,$AB37-1,0,$AC37,1)),0)</f>
        <v>77.618116249135397</v>
      </c>
      <c r="R37" s="10">
        <f ca="1">IF(ISNUMBER($Z37),SUM(OFFSET(Base!R$1,$Z37-1,0,$AA37,1)),0)+IF(ISNUMBER($AB37),SUM(OFFSET(Base!R$1,$AB37-1,0,$AC37,1)),0)</f>
        <v>71.600882937860263</v>
      </c>
      <c r="S37" s="10">
        <f ca="1">IF(ISNUMBER($Z37),SUM(OFFSET(Base!S$1,$Z37-1,0,$AA37,1)),0)+IF(ISNUMBER($AB37),SUM(OFFSET(Base!S$1,$AB37-1,0,$AC37,1)),0)</f>
        <v>75.12626037631486</v>
      </c>
      <c r="T37" s="10">
        <f ca="1">IF(ISNUMBER($Z37),SUM(OFFSET(Base!T$1,$Z37-1,0,$AA37,1)),0)+IF(ISNUMBER($AB37),SUM(OFFSET(Base!T$1,$AB37-1,0,$AC37,1)),0)</f>
        <v>95.481224119024532</v>
      </c>
      <c r="U37" s="10">
        <f ca="1">IF(ISNUMBER($Z37),SUM(OFFSET(Base!U$1,$Z37-1,0,$AA37,1)),0)+IF(ISNUMBER($AB37),SUM(OFFSET(Base!U$1,$AB37-1,0,$AC37,1)),0)</f>
        <v>129.12118599745389</v>
      </c>
      <c r="V37" s="10">
        <f ca="1">IF(ISNUMBER($Z37),SUM(OFFSET(Base!V$1,$Z37-1,0,$AA37,1)),0)+IF(ISNUMBER($AB37),SUM(OFFSET(Base!V$1,$AB37-1,0,$AC37,1)),0)</f>
        <v>128.47310599224812</v>
      </c>
      <c r="W37" s="10">
        <f ca="1">IF(ISNUMBER($Z37),SUM(OFFSET(Base!W$1,$Z37-1,0,$AA37,1)),0)+IF(ISNUMBER($AB37),SUM(OFFSET(Base!W$1,$AB37-1,0,$AC37,1)),0)</f>
        <v>136.28591823365346</v>
      </c>
      <c r="X37" s="10">
        <f ca="1">IF(ISNUMBER($Z37),SUM(OFFSET(Base!X$1,$Z37-1,0,$AA37,1)),0)+IF(ISNUMBER($AB37),SUM(OFFSET(Base!X$1,$AB37-1,0,$AC37,1)),0)</f>
        <v>159.55573309411002</v>
      </c>
      <c r="Z37" s="1">
        <v>65</v>
      </c>
      <c r="AA37" s="1">
        <v>1</v>
      </c>
    </row>
    <row r="38" spans="2:29" x14ac:dyDescent="0.3">
      <c r="B38" s="1" t="s">
        <v>39</v>
      </c>
      <c r="C38" s="10">
        <f t="shared" ca="1" si="6"/>
        <v>-998.93208106874954</v>
      </c>
      <c r="D38" s="10">
        <f ca="1">IF(ISNUMBER($Z38),SUM(OFFSET(Base!D$1,$Z38-1,0,$AA38,1)),0)+IF(ISNUMBER($AB38),SUM(OFFSET(Base!D$1,$AB38-1,0,$AC38,1)),0)</f>
        <v>-102.45547386518874</v>
      </c>
      <c r="E38" s="10">
        <f ca="1">IF(ISNUMBER($Z38),SUM(OFFSET(Base!E$1,$Z38-1,0,$AA38,1)),0)+IF(ISNUMBER($AB38),SUM(OFFSET(Base!E$1,$AB38-1,0,$AC38,1)),0)</f>
        <v>-111.14412069520306</v>
      </c>
      <c r="F38" s="10">
        <f ca="1">IF(ISNUMBER($Z38),SUM(OFFSET(Base!F$1,$Z38-1,0,$AA38,1)),0)+IF(ISNUMBER($AB38),SUM(OFFSET(Base!F$1,$AB38-1,0,$AC38,1)),0)</f>
        <v>-124.09712348156646</v>
      </c>
      <c r="G38" s="10">
        <f ca="1">IF(ISNUMBER($Z38),SUM(OFFSET(Base!G$1,$Z38-1,0,$AA38,1)),0)+IF(ISNUMBER($AB38),SUM(OFFSET(Base!G$1,$AB38-1,0,$AC38,1)),0)</f>
        <v>-99.329172557737422</v>
      </c>
      <c r="H38" s="10">
        <f ca="1">IF(ISNUMBER($Z38),SUM(OFFSET(Base!H$1,$Z38-1,0,$AA38,1)),0)+IF(ISNUMBER($AB38),SUM(OFFSET(Base!H$1,$AB38-1,0,$AC38,1)),0)</f>
        <v>-66.429439752245756</v>
      </c>
      <c r="I38" s="10">
        <f ca="1">IF(ISNUMBER($Z38),SUM(OFFSET(Base!I$1,$Z38-1,0,$AA38,1)),0)+IF(ISNUMBER($AB38),SUM(OFFSET(Base!I$1,$AB38-1,0,$AC38,1)),0)</f>
        <v>-66.97125811195508</v>
      </c>
      <c r="J38" s="10">
        <f ca="1">IF(ISNUMBER($Z38),SUM(OFFSET(Base!J$1,$Z38-1,0,$AA38,1)),0)+IF(ISNUMBER($AB38),SUM(OFFSET(Base!J$1,$AB38-1,0,$AC38,1)),0)</f>
        <v>-67.803492067784376</v>
      </c>
      <c r="K38" s="10">
        <f ca="1">IF(ISNUMBER($Z38),SUM(OFFSET(Base!K$1,$Z38-1,0,$AA38,1)),0)+IF(ISNUMBER($AB38),SUM(OFFSET(Base!K$1,$AB38-1,0,$AC38,1)),0)</f>
        <v>-66.394665482766797</v>
      </c>
      <c r="L38" s="10">
        <f ca="1">IF(ISNUMBER($Z38),SUM(OFFSET(Base!L$1,$Z38-1,0,$AA38,1)),0)+IF(ISNUMBER($AB38),SUM(OFFSET(Base!L$1,$AB38-1,0,$AC38,1)),0)</f>
        <v>-66.094836539932558</v>
      </c>
      <c r="M38" s="10">
        <f ca="1">IF(ISNUMBER($Z38),SUM(OFFSET(Base!M$1,$Z38-1,0,$AA38,1)),0)+IF(ISNUMBER($AB38),SUM(OFFSET(Base!M$1,$AB38-1,0,$AC38,1)),0)</f>
        <v>-69.502975573324619</v>
      </c>
      <c r="N38" s="10">
        <f ca="1">IF(ISNUMBER($Z38),SUM(OFFSET(Base!N$1,$Z38-1,0,$AA38,1)),0)+IF(ISNUMBER($AB38),SUM(OFFSET(Base!N$1,$AB38-1,0,$AC38,1)),0)</f>
        <v>-68.558564293837321</v>
      </c>
      <c r="O38" s="10">
        <f ca="1">IF(ISNUMBER($Z38),SUM(OFFSET(Base!O$1,$Z38-1,0,$AA38,1)),0)+IF(ISNUMBER($AB38),SUM(OFFSET(Base!O$1,$AB38-1,0,$AC38,1)),0)</f>
        <v>-71.476627447308388</v>
      </c>
      <c r="P38" s="10">
        <f ca="1">IF(ISNUMBER($Z38),SUM(OFFSET(Base!P$1,$Z38-1,0,$AA38,1)),0)+IF(ISNUMBER($AB38),SUM(OFFSET(Base!P$1,$AB38-1,0,$AC38,1)),0)</f>
        <v>-74.254485329285131</v>
      </c>
      <c r="Q38" s="10">
        <f ca="1">IF(ISNUMBER($Z38),SUM(OFFSET(Base!Q$1,$Z38-1,0,$AA38,1)),0)+IF(ISNUMBER($AB38),SUM(OFFSET(Base!Q$1,$AB38-1,0,$AC38,1)),0)</f>
        <v>-81.451404460336832</v>
      </c>
      <c r="R38" s="10">
        <f ca="1">IF(ISNUMBER($Z38),SUM(OFFSET(Base!R$1,$Z38-1,0,$AA38,1)),0)+IF(ISNUMBER($AB38),SUM(OFFSET(Base!R$1,$AB38-1,0,$AC38,1)),0)</f>
        <v>-93.840821691764631</v>
      </c>
      <c r="S38" s="10">
        <f ca="1">IF(ISNUMBER($Z38),SUM(OFFSET(Base!S$1,$Z38-1,0,$AA38,1)),0)+IF(ISNUMBER($AB38),SUM(OFFSET(Base!S$1,$AB38-1,0,$AC38,1)),0)</f>
        <v>-98.461000396964991</v>
      </c>
      <c r="T38" s="10">
        <f ca="1">IF(ISNUMBER($Z38),SUM(OFFSET(Base!T$1,$Z38-1,0,$AA38,1)),0)+IF(ISNUMBER($AB38),SUM(OFFSET(Base!T$1,$AB38-1,0,$AC38,1)),0)</f>
        <v>-98.785700131756656</v>
      </c>
      <c r="U38" s="10">
        <f ca="1">IF(ISNUMBER($Z38),SUM(OFFSET(Base!U$1,$Z38-1,0,$AA38,1)),0)+IF(ISNUMBER($AB38),SUM(OFFSET(Base!U$1,$AB38-1,0,$AC38,1)),0)</f>
        <v>-96.410878020097215</v>
      </c>
      <c r="V38" s="10">
        <f ca="1">IF(ISNUMBER($Z38),SUM(OFFSET(Base!V$1,$Z38-1,0,$AA38,1)),0)+IF(ISNUMBER($AB38),SUM(OFFSET(Base!V$1,$AB38-1,0,$AC38,1)),0)</f>
        <v>-100.65950878227861</v>
      </c>
      <c r="W38" s="10">
        <f ca="1">IF(ISNUMBER($Z38),SUM(OFFSET(Base!W$1,$Z38-1,0,$AA38,1)),0)+IF(ISNUMBER($AB38),SUM(OFFSET(Base!W$1,$AB38-1,0,$AC38,1)),0)</f>
        <v>-103.90401574114139</v>
      </c>
      <c r="X38" s="10">
        <f ca="1">IF(ISNUMBER($Z38),SUM(OFFSET(Base!X$1,$Z38-1,0,$AA38,1)),0)+IF(ISNUMBER($AB38),SUM(OFFSET(Base!X$1,$AB38-1,0,$AC38,1)),0)</f>
        <v>-115.88494442174255</v>
      </c>
      <c r="Z38" s="1">
        <v>64</v>
      </c>
      <c r="AA38" s="1">
        <v>1</v>
      </c>
    </row>
    <row r="39" spans="2:29" x14ac:dyDescent="0.3">
      <c r="B39" s="1" t="s">
        <v>35</v>
      </c>
      <c r="C39" s="10">
        <f t="shared" ca="1" si="6"/>
        <v>126.07772997146789</v>
      </c>
      <c r="D39" s="10">
        <f ca="1">IF(ISNUMBER($Z39),SUM(OFFSET(Base!D$1,$Z39-1,0,$AA39,1)),0)+IF(ISNUMBER($AB39),SUM(OFFSET(Base!D$1,$AB39-1,0,$AC39,1)),0)</f>
        <v>29.037092917159093</v>
      </c>
      <c r="E39" s="10">
        <f ca="1">IF(ISNUMBER($Z39),SUM(OFFSET(Base!E$1,$Z39-1,0,$AA39,1)),0)+IF(ISNUMBER($AB39),SUM(OFFSET(Base!E$1,$AB39-1,0,$AC39,1)),0)</f>
        <v>27.477521026011779</v>
      </c>
      <c r="F39" s="10">
        <f ca="1">IF(ISNUMBER($Z39),SUM(OFFSET(Base!F$1,$Z39-1,0,$AA39,1)),0)+IF(ISNUMBER($AB39),SUM(OFFSET(Base!F$1,$AB39-1,0,$AC39,1)),0)</f>
        <v>25.038191200412047</v>
      </c>
      <c r="G39" s="10">
        <f ca="1">IF(ISNUMBER($Z39),SUM(OFFSET(Base!G$1,$Z39-1,0,$AA39,1)),0)+IF(ISNUMBER($AB39),SUM(OFFSET(Base!G$1,$AB39-1,0,$AC39,1)),0)</f>
        <v>27.563115803331446</v>
      </c>
      <c r="H39" s="10">
        <f ca="1">IF(ISNUMBER($Z39),SUM(OFFSET(Base!H$1,$Z39-1,0,$AA39,1)),0)+IF(ISNUMBER($AB39),SUM(OFFSET(Base!H$1,$AB39-1,0,$AC39,1)),0)</f>
        <v>19.615804912466412</v>
      </c>
      <c r="I39" s="10">
        <f ca="1">IF(ISNUMBER($Z39),SUM(OFFSET(Base!I$1,$Z39-1,0,$AA39,1)),0)+IF(ISNUMBER($AB39),SUM(OFFSET(Base!I$1,$AB39-1,0,$AC39,1)),0)</f>
        <v>10.379731777862949</v>
      </c>
      <c r="J39" s="10">
        <f ca="1">IF(ISNUMBER($Z39),SUM(OFFSET(Base!J$1,$Z39-1,0,$AA39,1)),0)+IF(ISNUMBER($AB39),SUM(OFFSET(Base!J$1,$AB39-1,0,$AC39,1)),0)</f>
        <v>6.0702209557888995</v>
      </c>
      <c r="K39" s="10">
        <f ca="1">IF(ISNUMBER($Z39),SUM(OFFSET(Base!K$1,$Z39-1,0,$AA39,1)),0)+IF(ISNUMBER($AB39),SUM(OFFSET(Base!K$1,$AB39-1,0,$AC39,1)),0)</f>
        <v>2.5086455249568798</v>
      </c>
      <c r="L39" s="10">
        <f ca="1">IF(ISNUMBER($Z39),SUM(OFFSET(Base!L$1,$Z39-1,0,$AA39,1)),0)+IF(ISNUMBER($AB39),SUM(OFFSET(Base!L$1,$AB39-1,0,$AC39,1)),0)</f>
        <v>2.0656719933272898</v>
      </c>
      <c r="M39" s="10">
        <f ca="1">IF(ISNUMBER($Z39),SUM(OFFSET(Base!M$1,$Z39-1,0,$AA39,1)),0)+IF(ISNUMBER($AB39),SUM(OFFSET(Base!M$1,$AB39-1,0,$AC39,1)),0)</f>
        <v>1.00220026097367</v>
      </c>
      <c r="N39" s="10">
        <f ca="1">IF(ISNUMBER($Z39),SUM(OFFSET(Base!N$1,$Z39-1,0,$AA39,1)),0)+IF(ISNUMBER($AB39),SUM(OFFSET(Base!N$1,$AB39-1,0,$AC39,1)),0)</f>
        <v>0.61107618591392998</v>
      </c>
      <c r="O39" s="10">
        <f ca="1">IF(ISNUMBER($Z39),SUM(OFFSET(Base!O$1,$Z39-1,0,$AA39,1)),0)+IF(ISNUMBER($AB39),SUM(OFFSET(Base!O$1,$AB39-1,0,$AC39,1)),0)</f>
        <v>0</v>
      </c>
      <c r="P39" s="10">
        <f ca="1">IF(ISNUMBER($Z39),SUM(OFFSET(Base!P$1,$Z39-1,0,$AA39,1)),0)+IF(ISNUMBER($AB39),SUM(OFFSET(Base!P$1,$AB39-1,0,$AC39,1)),0)</f>
        <v>0</v>
      </c>
      <c r="Q39" s="10">
        <f ca="1">IF(ISNUMBER($Z39),SUM(OFFSET(Base!Q$1,$Z39-1,0,$AA39,1)),0)+IF(ISNUMBER($AB39),SUM(OFFSET(Base!Q$1,$AB39-1,0,$AC39,1)),0)</f>
        <v>0</v>
      </c>
      <c r="R39" s="10">
        <f ca="1">IF(ISNUMBER($Z39),SUM(OFFSET(Base!R$1,$Z39-1,0,$AA39,1)),0)+IF(ISNUMBER($AB39),SUM(OFFSET(Base!R$1,$AB39-1,0,$AC39,1)),0)</f>
        <v>0.37655403081886002</v>
      </c>
      <c r="S39" s="10">
        <f ca="1">IF(ISNUMBER($Z39),SUM(OFFSET(Base!S$1,$Z39-1,0,$AA39,1)),0)+IF(ISNUMBER($AB39),SUM(OFFSET(Base!S$1,$AB39-1,0,$AC39,1)),0)</f>
        <v>0.78891372383559999</v>
      </c>
      <c r="T39" s="10">
        <f ca="1">IF(ISNUMBER($Z39),SUM(OFFSET(Base!T$1,$Z39-1,0,$AA39,1)),0)+IF(ISNUMBER($AB39),SUM(OFFSET(Base!T$1,$AB39-1,0,$AC39,1)),0)</f>
        <v>0.45875687678207</v>
      </c>
      <c r="U39" s="10">
        <f ca="1">IF(ISNUMBER($Z39),SUM(OFFSET(Base!U$1,$Z39-1,0,$AA39,1)),0)+IF(ISNUMBER($AB39),SUM(OFFSET(Base!U$1,$AB39-1,0,$AC39,1)),0)</f>
        <v>4.0493227655809996E-2</v>
      </c>
      <c r="V39" s="10">
        <f ca="1">IF(ISNUMBER($Z39),SUM(OFFSET(Base!V$1,$Z39-1,0,$AA39,1)),0)+IF(ISNUMBER($AB39),SUM(OFFSET(Base!V$1,$AB39-1,0,$AC39,1)),0)</f>
        <v>1.0844157572784798</v>
      </c>
      <c r="W39" s="10">
        <f ca="1">IF(ISNUMBER($Z39),SUM(OFFSET(Base!W$1,$Z39-1,0,$AA39,1)),0)+IF(ISNUMBER($AB39),SUM(OFFSET(Base!W$1,$AB39-1,0,$AC39,1)),0)</f>
        <v>3.3133385050571103</v>
      </c>
      <c r="X39" s="10">
        <f ca="1">IF(ISNUMBER($Z39),SUM(OFFSET(Base!X$1,$Z39-1,0,$AA39,1)),0)+IF(ISNUMBER($AB39),SUM(OFFSET(Base!X$1,$AB39-1,0,$AC39,1)),0)</f>
        <v>4.4300347995657603</v>
      </c>
      <c r="Z39" s="1">
        <v>32</v>
      </c>
      <c r="AA39" s="1">
        <v>1</v>
      </c>
    </row>
    <row r="40" spans="2:29" x14ac:dyDescent="0.3">
      <c r="B40" s="12" t="s">
        <v>36</v>
      </c>
      <c r="C40" s="13">
        <f t="shared" ca="1" si="6"/>
        <v>301.56948410117656</v>
      </c>
      <c r="D40" s="13">
        <f ca="1">IF(ISNUMBER($Z40),SUM(OFFSET(Base!D$1,$Z40-1,0,$AA40,1)),0)+IF(ISNUMBER($AB40),SUM(OFFSET(Base!D$1,$AB40-1,0,$AC40,1)),0)</f>
        <v>0.36460659123098005</v>
      </c>
      <c r="E40" s="13">
        <f ca="1">IF(ISNUMBER($Z40),SUM(OFFSET(Base!E$1,$Z40-1,0,$AA40,1)),0)+IF(ISNUMBER($AB40),SUM(OFFSET(Base!E$1,$AB40-1,0,$AC40,1)),0)</f>
        <v>0.186</v>
      </c>
      <c r="F40" s="13">
        <f ca="1">IF(ISNUMBER($Z40),SUM(OFFSET(Base!F$1,$Z40-1,0,$AA40,1)),0)+IF(ISNUMBER($AB40),SUM(OFFSET(Base!F$1,$AB40-1,0,$AC40,1)),0)</f>
        <v>0</v>
      </c>
      <c r="G40" s="13">
        <f ca="1">IF(ISNUMBER($Z40),SUM(OFFSET(Base!G$1,$Z40-1,0,$AA40,1)),0)+IF(ISNUMBER($AB40),SUM(OFFSET(Base!G$1,$AB40-1,0,$AC40,1)),0)</f>
        <v>142.5397725338706</v>
      </c>
      <c r="H40" s="13">
        <f ca="1">IF(ISNUMBER($Z40),SUM(OFFSET(Base!H$1,$Z40-1,0,$AA40,1)),0)+IF(ISNUMBER($AB40),SUM(OFFSET(Base!H$1,$AB40-1,0,$AC40,1)),0)</f>
        <v>226.70330701673919</v>
      </c>
      <c r="I40" s="13">
        <f ca="1">IF(ISNUMBER($Z40),SUM(OFFSET(Base!I$1,$Z40-1,0,$AA40,1)),0)+IF(ISNUMBER($AB40),SUM(OFFSET(Base!I$1,$AB40-1,0,$AC40,1)),0)</f>
        <v>33.781169061832756</v>
      </c>
      <c r="J40" s="13">
        <f ca="1">IF(ISNUMBER($Z40),SUM(OFFSET(Base!J$1,$Z40-1,0,$AA40,1)),0)+IF(ISNUMBER($AB40),SUM(OFFSET(Base!J$1,$AB40-1,0,$AC40,1)),0)</f>
        <v>0</v>
      </c>
      <c r="K40" s="13">
        <f ca="1">IF(ISNUMBER($Z40),SUM(OFFSET(Base!K$1,$Z40-1,0,$AA40,1)),0)+IF(ISNUMBER($AB40),SUM(OFFSET(Base!K$1,$AB40-1,0,$AC40,1)),0)</f>
        <v>0</v>
      </c>
      <c r="L40" s="13">
        <f ca="1">IF(ISNUMBER($Z40),SUM(OFFSET(Base!L$1,$Z40-1,0,$AA40,1)),0)+IF(ISNUMBER($AB40),SUM(OFFSET(Base!L$1,$AB40-1,0,$AC40,1)),0)</f>
        <v>9.0473866135430001E-2</v>
      </c>
      <c r="M40" s="13">
        <f ca="1">IF(ISNUMBER($Z40),SUM(OFFSET(Base!M$1,$Z40-1,0,$AA40,1)),0)+IF(ISNUMBER($AB40),SUM(OFFSET(Base!M$1,$AB40-1,0,$AC40,1)),0)</f>
        <v>0</v>
      </c>
      <c r="N40" s="13">
        <f ca="1">IF(ISNUMBER($Z40),SUM(OFFSET(Base!N$1,$Z40-1,0,$AA40,1)),0)+IF(ISNUMBER($AB40),SUM(OFFSET(Base!N$1,$AB40-1,0,$AC40,1)),0)</f>
        <v>0</v>
      </c>
      <c r="O40" s="13">
        <f ca="1">IF(ISNUMBER($Z40),SUM(OFFSET(Base!O$1,$Z40-1,0,$AA40,1)),0)+IF(ISNUMBER($AB40),SUM(OFFSET(Base!O$1,$AB40-1,0,$AC40,1)),0)</f>
        <v>0</v>
      </c>
      <c r="P40" s="13">
        <f ca="1">IF(ISNUMBER($Z40),SUM(OFFSET(Base!P$1,$Z40-1,0,$AA40,1)),0)+IF(ISNUMBER($AB40),SUM(OFFSET(Base!P$1,$AB40-1,0,$AC40,1)),0)</f>
        <v>0</v>
      </c>
      <c r="Q40" s="13">
        <f ca="1">IF(ISNUMBER($Z40),SUM(OFFSET(Base!Q$1,$Z40-1,0,$AA40,1)),0)+IF(ISNUMBER($AB40),SUM(OFFSET(Base!Q$1,$AB40-1,0,$AC40,1)),0)</f>
        <v>0</v>
      </c>
      <c r="R40" s="13">
        <f ca="1">IF(ISNUMBER($Z40),SUM(OFFSET(Base!R$1,$Z40-1,0,$AA40,1)),0)+IF(ISNUMBER($AB40),SUM(OFFSET(Base!R$1,$AB40-1,0,$AC40,1)),0)</f>
        <v>0</v>
      </c>
      <c r="S40" s="13">
        <f ca="1">IF(ISNUMBER($Z40),SUM(OFFSET(Base!S$1,$Z40-1,0,$AA40,1)),0)+IF(ISNUMBER($AB40),SUM(OFFSET(Base!S$1,$AB40-1,0,$AC40,1)),0)</f>
        <v>0</v>
      </c>
      <c r="T40" s="13">
        <f ca="1">IF(ISNUMBER($Z40),SUM(OFFSET(Base!T$1,$Z40-1,0,$AA40,1)),0)+IF(ISNUMBER($AB40),SUM(OFFSET(Base!T$1,$AB40-1,0,$AC40,1)),0)</f>
        <v>0</v>
      </c>
      <c r="U40" s="13">
        <f ca="1">IF(ISNUMBER($Z40),SUM(OFFSET(Base!U$1,$Z40-1,0,$AA40,1)),0)+IF(ISNUMBER($AB40),SUM(OFFSET(Base!U$1,$AB40-1,0,$AC40,1)),0)</f>
        <v>0</v>
      </c>
      <c r="V40" s="13">
        <f ca="1">IF(ISNUMBER($Z40),SUM(OFFSET(Base!V$1,$Z40-1,0,$AA40,1)),0)+IF(ISNUMBER($AB40),SUM(OFFSET(Base!V$1,$AB40-1,0,$AC40,1)),0)</f>
        <v>0</v>
      </c>
      <c r="W40" s="13">
        <f ca="1">IF(ISNUMBER($Z40),SUM(OFFSET(Base!W$1,$Z40-1,0,$AA40,1)),0)+IF(ISNUMBER($AB40),SUM(OFFSET(Base!W$1,$AB40-1,0,$AC40,1)),0)</f>
        <v>0</v>
      </c>
      <c r="X40" s="13">
        <f ca="1">IF(ISNUMBER($Z40),SUM(OFFSET(Base!X$1,$Z40-1,0,$AA40,1)),0)+IF(ISNUMBER($AB40),SUM(OFFSET(Base!X$1,$AB40-1,0,$AC40,1)),0)</f>
        <v>0</v>
      </c>
      <c r="Z40" s="1">
        <v>43</v>
      </c>
      <c r="AA40" s="1">
        <v>3</v>
      </c>
      <c r="AB40" s="1">
        <v>54</v>
      </c>
      <c r="AC40" s="1">
        <v>1</v>
      </c>
    </row>
    <row r="41" spans="2:29" x14ac:dyDescent="0.3">
      <c r="B41" s="1" t="s">
        <v>37</v>
      </c>
      <c r="C41" s="10">
        <f t="shared" ca="1" si="6"/>
        <v>-4376.3114471448716</v>
      </c>
      <c r="D41" s="10">
        <f t="shared" ref="D41" ca="1" si="7">SUM(D31:D40)</f>
        <v>480.09087784521438</v>
      </c>
      <c r="E41" s="10">
        <f t="shared" ref="E41:W41" ca="1" si="8">SUM(E31:E40)</f>
        <v>294.05653405500351</v>
      </c>
      <c r="F41" s="10">
        <f t="shared" ca="1" si="8"/>
        <v>215.56673877561224</v>
      </c>
      <c r="G41" s="10">
        <f t="shared" ca="1" si="8"/>
        <v>382.44840045660987</v>
      </c>
      <c r="H41" s="10">
        <f t="shared" ca="1" si="8"/>
        <v>347.04521065199594</v>
      </c>
      <c r="I41" s="10">
        <f t="shared" ca="1" si="8"/>
        <v>-782.91724171038425</v>
      </c>
      <c r="J41" s="10">
        <f t="shared" ca="1" si="8"/>
        <v>-711.10251931599589</v>
      </c>
      <c r="K41" s="10">
        <f t="shared" ca="1" si="8"/>
        <v>-953.21289786239959</v>
      </c>
      <c r="L41" s="10">
        <f t="shared" ca="1" si="8"/>
        <v>-925.89344204127497</v>
      </c>
      <c r="M41" s="10">
        <f t="shared" ca="1" si="8"/>
        <v>-899.34674875402925</v>
      </c>
      <c r="N41" s="10">
        <f t="shared" ca="1" si="8"/>
        <v>-596.92338680184957</v>
      </c>
      <c r="O41" s="10">
        <f t="shared" ca="1" si="8"/>
        <v>-1564.9907862076968</v>
      </c>
      <c r="P41" s="10">
        <f t="shared" ca="1" si="8"/>
        <v>-1550.4771416646659</v>
      </c>
      <c r="Q41" s="10">
        <f t="shared" ca="1" si="8"/>
        <v>-1416.5312377973007</v>
      </c>
      <c r="R41" s="10">
        <f t="shared" ca="1" si="8"/>
        <v>-1173.0223965266778</v>
      </c>
      <c r="S41" s="10">
        <f t="shared" ca="1" si="8"/>
        <v>-842.81805088713156</v>
      </c>
      <c r="T41" s="10">
        <f t="shared" ca="1" si="8"/>
        <v>-712.54185469088191</v>
      </c>
      <c r="U41" s="10">
        <f t="shared" ca="1" si="8"/>
        <v>155.80138335456618</v>
      </c>
      <c r="V41" s="10">
        <f t="shared" ca="1" si="8"/>
        <v>12.925432440840085</v>
      </c>
      <c r="W41" s="10">
        <f t="shared" ca="1" si="8"/>
        <v>104.33350942971801</v>
      </c>
      <c r="X41" s="10">
        <f t="shared" ref="X41" ca="1" si="9">SUM(X31:X40)</f>
        <v>204.63835031028538</v>
      </c>
    </row>
    <row r="43" spans="2:29" x14ac:dyDescent="0.3">
      <c r="B43" s="1" t="s">
        <v>42</v>
      </c>
      <c r="C43" s="10">
        <f t="shared" ref="C43:C49" ca="1" si="10">NPV($C$2,D43:X43)</f>
        <v>13143.612490394002</v>
      </c>
      <c r="D43" s="10">
        <f ca="1">IF(ISNUMBER($Z43),SUM(OFFSET(Base!D$1,$Z43-1,0,$AA43,1)),0)+IF(ISNUMBER($AB43),SUM(OFFSET(Base!D$1,$AB43-1,0,$AC43,1)),0)</f>
        <v>0</v>
      </c>
      <c r="E43" s="10">
        <f ca="1">IF(ISNUMBER($Z43),SUM(OFFSET(Base!E$1,$Z43-1,0,$AA43,1)),0)+IF(ISNUMBER($AB43),SUM(OFFSET(Base!E$1,$AB43-1,0,$AC43,1)),0)</f>
        <v>12.720920400000473</v>
      </c>
      <c r="F43" s="10">
        <f ca="1">IF(ISNUMBER($Z43),SUM(OFFSET(Base!F$1,$Z43-1,0,$AA43,1)),0)+IF(ISNUMBER($AB43),SUM(OFFSET(Base!F$1,$AB43-1,0,$AC43,1)),0)</f>
        <v>157.61866146970502</v>
      </c>
      <c r="G43" s="10">
        <f ca="1">IF(ISNUMBER($Z43),SUM(OFFSET(Base!G$1,$Z43-1,0,$AA43,1)),0)+IF(ISNUMBER($AB43),SUM(OFFSET(Base!G$1,$AB43-1,0,$AC43,1)),0)</f>
        <v>247.96758020958652</v>
      </c>
      <c r="H43" s="10">
        <f ca="1">IF(ISNUMBER($Z43),SUM(OFFSET(Base!H$1,$Z43-1,0,$AA43,1)),0)+IF(ISNUMBER($AB43),SUM(OFFSET(Base!H$1,$AB43-1,0,$AC43,1)),0)</f>
        <v>479.40042661703069</v>
      </c>
      <c r="I43" s="10">
        <f ca="1">IF(ISNUMBER($Z43),SUM(OFFSET(Base!I$1,$Z43-1,0,$AA43,1)),0)+IF(ISNUMBER($AB43),SUM(OFFSET(Base!I$1,$AB43-1,0,$AC43,1)),0)</f>
        <v>2414.4969109325771</v>
      </c>
      <c r="J43" s="10">
        <f ca="1">IF(ISNUMBER($Z43),SUM(OFFSET(Base!J$1,$Z43-1,0,$AA43,1)),0)+IF(ISNUMBER($AB43),SUM(OFFSET(Base!J$1,$AB43-1,0,$AC43,1)),0)</f>
        <v>827.93396805124144</v>
      </c>
      <c r="K43" s="10">
        <f ca="1">IF(ISNUMBER($Z43),SUM(OFFSET(Base!K$1,$Z43-1,0,$AA43,1)),0)+IF(ISNUMBER($AB43),SUM(OFFSET(Base!K$1,$AB43-1,0,$AC43,1)),0)</f>
        <v>1031.1802579325863</v>
      </c>
      <c r="L43" s="10">
        <f ca="1">IF(ISNUMBER($Z43),SUM(OFFSET(Base!L$1,$Z43-1,0,$AA43,1)),0)+IF(ISNUMBER($AB43),SUM(OFFSET(Base!L$1,$AB43-1,0,$AC43,1)),0)</f>
        <v>1051.1071667732631</v>
      </c>
      <c r="M43" s="10">
        <f ca="1">IF(ISNUMBER($Z43),SUM(OFFSET(Base!M$1,$Z43-1,0,$AA43,1)),0)+IF(ISNUMBER($AB43),SUM(OFFSET(Base!M$1,$AB43-1,0,$AC43,1)),0)</f>
        <v>1100.7706713747973</v>
      </c>
      <c r="N43" s="10">
        <f ca="1">IF(ISNUMBER($Z43),SUM(OFFSET(Base!N$1,$Z43-1,0,$AA43,1)),0)+IF(ISNUMBER($AB43),SUM(OFFSET(Base!N$1,$AB43-1,0,$AC43,1)),0)</f>
        <v>1130.1038838313486</v>
      </c>
      <c r="O43" s="10">
        <f ca="1">IF(ISNUMBER($Z43),SUM(OFFSET(Base!O$1,$Z43-1,0,$AA43,1)),0)+IF(ISNUMBER($AB43),SUM(OFFSET(Base!O$1,$AB43-1,0,$AC43,1)),0)</f>
        <v>1714.9598431723598</v>
      </c>
      <c r="P43" s="10">
        <f ca="1">IF(ISNUMBER($Z43),SUM(OFFSET(Base!P$1,$Z43-1,0,$AA43,1)),0)+IF(ISNUMBER($AB43),SUM(OFFSET(Base!P$1,$AB43-1,0,$AC43,1)),0)</f>
        <v>1718.1690120180931</v>
      </c>
      <c r="Q43" s="10">
        <f ca="1">IF(ISNUMBER($Z43),SUM(OFFSET(Base!Q$1,$Z43-1,0,$AA43,1)),0)+IF(ISNUMBER($AB43),SUM(OFFSET(Base!Q$1,$AB43-1,0,$AC43,1)),0)</f>
        <v>1813.006412885728</v>
      </c>
      <c r="R43" s="10">
        <f ca="1">IF(ISNUMBER($Z43),SUM(OFFSET(Base!R$1,$Z43-1,0,$AA43,1)),0)+IF(ISNUMBER($AB43),SUM(OFFSET(Base!R$1,$AB43-1,0,$AC43,1)),0)</f>
        <v>1947.9022600364415</v>
      </c>
      <c r="S43" s="10">
        <f ca="1">IF(ISNUMBER($Z43),SUM(OFFSET(Base!S$1,$Z43-1,0,$AA43,1)),0)+IF(ISNUMBER($AB43),SUM(OFFSET(Base!S$1,$AB43-1,0,$AC43,1)),0)</f>
        <v>2081.2492214407221</v>
      </c>
      <c r="T43" s="10">
        <f ca="1">IF(ISNUMBER($Z43),SUM(OFFSET(Base!T$1,$Z43-1,0,$AA43,1)),0)+IF(ISNUMBER($AB43),SUM(OFFSET(Base!T$1,$AB43-1,0,$AC43,1)),0)</f>
        <v>2173.1816602973677</v>
      </c>
      <c r="U43" s="10">
        <f ca="1">IF(ISNUMBER($Z43),SUM(OFFSET(Base!U$1,$Z43-1,0,$AA43,1)),0)+IF(ISNUMBER($AB43),SUM(OFFSET(Base!U$1,$AB43-1,0,$AC43,1)),0)</f>
        <v>2334.258318988866</v>
      </c>
      <c r="V43" s="10">
        <f ca="1">IF(ISNUMBER($Z43),SUM(OFFSET(Base!V$1,$Z43-1,0,$AA43,1)),0)+IF(ISNUMBER($AB43),SUM(OFFSET(Base!V$1,$AB43-1,0,$AC43,1)),0)</f>
        <v>2734.6528638262816</v>
      </c>
      <c r="W43" s="10">
        <f ca="1">IF(ISNUMBER($Z43),SUM(OFFSET(Base!W$1,$Z43-1,0,$AA43,1)),0)+IF(ISNUMBER($AB43),SUM(OFFSET(Base!W$1,$AB43-1,0,$AC43,1)),0)</f>
        <v>2822.7984226014532</v>
      </c>
      <c r="X43" s="10">
        <f ca="1">IF(ISNUMBER($Z43),SUM(OFFSET(Base!X$1,$Z43-1,0,$AA43,1)),0)+IF(ISNUMBER($AB43),SUM(OFFSET(Base!X$1,$AB43-1,0,$AC43,1)),0)</f>
        <v>2837.8563600252451</v>
      </c>
      <c r="Z43" s="1">
        <v>48</v>
      </c>
      <c r="AA43" s="1">
        <v>2</v>
      </c>
    </row>
    <row r="44" spans="2:29" x14ac:dyDescent="0.3">
      <c r="B44" s="1" t="s">
        <v>43</v>
      </c>
      <c r="C44" s="10">
        <f t="shared" ca="1" si="10"/>
        <v>6668.3038743177294</v>
      </c>
      <c r="D44" s="10">
        <f ca="1">IF(ISNUMBER($Z44),SUM(OFFSET(Base!D$1,$Z44-1,0,$AA44,1)),0)+IF(ISNUMBER($AB44),SUM(OFFSET(Base!D$1,$AB44-1,0,$AC44,1)),0)</f>
        <v>231.69074147397353</v>
      </c>
      <c r="E44" s="10">
        <f ca="1">IF(ISNUMBER($Z44),SUM(OFFSET(Base!E$1,$Z44-1,0,$AA44,1)),0)+IF(ISNUMBER($AB44),SUM(OFFSET(Base!E$1,$AB44-1,0,$AC44,1)),0)</f>
        <v>328.00559937753292</v>
      </c>
      <c r="F44" s="10">
        <f ca="1">IF(ISNUMBER($Z44),SUM(OFFSET(Base!F$1,$Z44-1,0,$AA44,1)),0)+IF(ISNUMBER($AB44),SUM(OFFSET(Base!F$1,$AB44-1,0,$AC44,1)),0)</f>
        <v>404.94913914495186</v>
      </c>
      <c r="G44" s="10">
        <f ca="1">IF(ISNUMBER($Z44),SUM(OFFSET(Base!G$1,$Z44-1,0,$AA44,1)),0)+IF(ISNUMBER($AB44),SUM(OFFSET(Base!G$1,$AB44-1,0,$AC44,1)),0)</f>
        <v>434.08523354255476</v>
      </c>
      <c r="H44" s="10">
        <f ca="1">IF(ISNUMBER($Z44),SUM(OFFSET(Base!H$1,$Z44-1,0,$AA44,1)),0)+IF(ISNUMBER($AB44),SUM(OFFSET(Base!H$1,$AB44-1,0,$AC44,1)),0)</f>
        <v>484.38344220818902</v>
      </c>
      <c r="I44" s="10">
        <f ca="1">IF(ISNUMBER($Z44),SUM(OFFSET(Base!I$1,$Z44-1,0,$AA44,1)),0)+IF(ISNUMBER($AB44),SUM(OFFSET(Base!I$1,$AB44-1,0,$AC44,1)),0)</f>
        <v>507.72617186834128</v>
      </c>
      <c r="J44" s="10">
        <f ca="1">IF(ISNUMBER($Z44),SUM(OFFSET(Base!J$1,$Z44-1,0,$AA44,1)),0)+IF(ISNUMBER($AB44),SUM(OFFSET(Base!J$1,$AB44-1,0,$AC44,1)),0)</f>
        <v>510.70334473548115</v>
      </c>
      <c r="K44" s="10">
        <f ca="1">IF(ISNUMBER($Z44),SUM(OFFSET(Base!K$1,$Z44-1,0,$AA44,1)),0)+IF(ISNUMBER($AB44),SUM(OFFSET(Base!K$1,$AB44-1,0,$AC44,1)),0)</f>
        <v>561.59210062618342</v>
      </c>
      <c r="L44" s="10">
        <f ca="1">IF(ISNUMBER($Z44),SUM(OFFSET(Base!L$1,$Z44-1,0,$AA44,1)),0)+IF(ISNUMBER($AB44),SUM(OFFSET(Base!L$1,$AB44-1,0,$AC44,1)),0)</f>
        <v>574.24898232270505</v>
      </c>
      <c r="M44" s="10">
        <f ca="1">IF(ISNUMBER($Z44),SUM(OFFSET(Base!M$1,$Z44-1,0,$AA44,1)),0)+IF(ISNUMBER($AB44),SUM(OFFSET(Base!M$1,$AB44-1,0,$AC44,1)),0)</f>
        <v>587.62330860146938</v>
      </c>
      <c r="N44" s="10">
        <f ca="1">IF(ISNUMBER($Z44),SUM(OFFSET(Base!N$1,$Z44-1,0,$AA44,1)),0)+IF(ISNUMBER($AB44),SUM(OFFSET(Base!N$1,$AB44-1,0,$AC44,1)),0)</f>
        <v>601.37308913397555</v>
      </c>
      <c r="O44" s="10">
        <f ca="1">IF(ISNUMBER($Z44),SUM(OFFSET(Base!O$1,$Z44-1,0,$AA44,1)),0)+IF(ISNUMBER($AB44),SUM(OFFSET(Base!O$1,$AB44-1,0,$AC44,1)),0)</f>
        <v>733.21813856606082</v>
      </c>
      <c r="P44" s="10">
        <f ca="1">IF(ISNUMBER($Z44),SUM(OFFSET(Base!P$1,$Z44-1,0,$AA44,1)),0)+IF(ISNUMBER($AB44),SUM(OFFSET(Base!P$1,$AB44-1,0,$AC44,1)),0)</f>
        <v>753.99121818394178</v>
      </c>
      <c r="Q44" s="10">
        <f ca="1">IF(ISNUMBER($Z44),SUM(OFFSET(Base!Q$1,$Z44-1,0,$AA44,1)),0)+IF(ISNUMBER($AB44),SUM(OFFSET(Base!Q$1,$AB44-1,0,$AC44,1)),0)</f>
        <v>777.62628510252921</v>
      </c>
      <c r="R44" s="10">
        <f ca="1">IF(ISNUMBER($Z44),SUM(OFFSET(Base!R$1,$Z44-1,0,$AA44,1)),0)+IF(ISNUMBER($AB44),SUM(OFFSET(Base!R$1,$AB44-1,0,$AC44,1)),0)</f>
        <v>801.87568655228085</v>
      </c>
      <c r="S44" s="10">
        <f ca="1">IF(ISNUMBER($Z44),SUM(OFFSET(Base!S$1,$Z44-1,0,$AA44,1)),0)+IF(ISNUMBER($AB44),SUM(OFFSET(Base!S$1,$AB44-1,0,$AC44,1)),0)</f>
        <v>828.28873822664866</v>
      </c>
      <c r="T44" s="10">
        <f ca="1">IF(ISNUMBER($Z44),SUM(OFFSET(Base!T$1,$Z44-1,0,$AA44,1)),0)+IF(ISNUMBER($AB44),SUM(OFFSET(Base!T$1,$AB44-1,0,$AC44,1)),0)</f>
        <v>864.89944343244417</v>
      </c>
      <c r="U44" s="10">
        <f ca="1">IF(ISNUMBER($Z44),SUM(OFFSET(Base!U$1,$Z44-1,0,$AA44,1)),0)+IF(ISNUMBER($AB44),SUM(OFFSET(Base!U$1,$AB44-1,0,$AC44,1)),0)</f>
        <v>912.49840094214085</v>
      </c>
      <c r="V44" s="10">
        <f ca="1">IF(ISNUMBER($Z44),SUM(OFFSET(Base!V$1,$Z44-1,0,$AA44,1)),0)+IF(ISNUMBER($AB44),SUM(OFFSET(Base!V$1,$AB44-1,0,$AC44,1)),0)</f>
        <v>999.37624493687895</v>
      </c>
      <c r="W44" s="10">
        <f ca="1">IF(ISNUMBER($Z44),SUM(OFFSET(Base!W$1,$Z44-1,0,$AA44,1)),0)+IF(ISNUMBER($AB44),SUM(OFFSET(Base!W$1,$AB44-1,0,$AC44,1)),0)</f>
        <v>1048.1113418353314</v>
      </c>
      <c r="X44" s="10">
        <f ca="1">IF(ISNUMBER($Z44),SUM(OFFSET(Base!X$1,$Z44-1,0,$AA44,1)),0)+IF(ISNUMBER($AB44),SUM(OFFSET(Base!X$1,$AB44-1,0,$AC44,1)),0)</f>
        <v>1107.0778446232061</v>
      </c>
      <c r="Z44" s="11">
        <v>50</v>
      </c>
      <c r="AA44" s="11">
        <v>4</v>
      </c>
      <c r="AB44" s="11"/>
    </row>
    <row r="45" spans="2:29" x14ac:dyDescent="0.3">
      <c r="B45" s="1" t="s">
        <v>40</v>
      </c>
      <c r="C45" s="10">
        <f t="shared" ca="1" si="10"/>
        <v>4209.0854804177106</v>
      </c>
      <c r="D45" s="10">
        <f ca="1">IF(ISNUMBER($Z45),SUM(OFFSET(Base!D$1,$Z45-1,0,$AA45,1)),0)+IF(ISNUMBER($AB45),SUM(OFFSET(Base!D$1,$AB45-1,0,$AC45,1)),0)</f>
        <v>208.44721194175747</v>
      </c>
      <c r="E45" s="10">
        <f ca="1">IF(ISNUMBER($Z45),SUM(OFFSET(Base!E$1,$Z45-1,0,$AA45,1)),0)+IF(ISNUMBER($AB45),SUM(OFFSET(Base!E$1,$AB45-1,0,$AC45,1)),0)</f>
        <v>225.81557964563751</v>
      </c>
      <c r="F45" s="10">
        <f ca="1">IF(ISNUMBER($Z45),SUM(OFFSET(Base!F$1,$Z45-1,0,$AA45,1)),0)+IF(ISNUMBER($AB45),SUM(OFFSET(Base!F$1,$AB45-1,0,$AC45,1)),0)</f>
        <v>253.3646646388969</v>
      </c>
      <c r="G45" s="10">
        <f ca="1">IF(ISNUMBER($Z45),SUM(OFFSET(Base!G$1,$Z45-1,0,$AA45,1)),0)+IF(ISNUMBER($AB45),SUM(OFFSET(Base!G$1,$AB45-1,0,$AC45,1)),0)</f>
        <v>233.79937856506845</v>
      </c>
      <c r="H45" s="10">
        <f ca="1">IF(ISNUMBER($Z45),SUM(OFFSET(Base!H$1,$Z45-1,0,$AA45,1)),0)+IF(ISNUMBER($AB45),SUM(OFFSET(Base!H$1,$AB45-1,0,$AC45,1)),0)</f>
        <v>225.25123411423777</v>
      </c>
      <c r="I45" s="10">
        <f ca="1">IF(ISNUMBER($Z45),SUM(OFFSET(Base!I$1,$Z45-1,0,$AA45,1)),0)+IF(ISNUMBER($AB45),SUM(OFFSET(Base!I$1,$AB45-1,0,$AC45,1)),0)</f>
        <v>440.13622547616478</v>
      </c>
      <c r="J45" s="10">
        <f ca="1">IF(ISNUMBER($Z45),SUM(OFFSET(Base!J$1,$Z45-1,0,$AA45,1)),0)+IF(ISNUMBER($AB45),SUM(OFFSET(Base!J$1,$AB45-1,0,$AC45,1)),0)</f>
        <v>429.55183046025417</v>
      </c>
      <c r="K45" s="10">
        <f ca="1">IF(ISNUMBER($Z45),SUM(OFFSET(Base!K$1,$Z45-1,0,$AA45,1)),0)+IF(ISNUMBER($AB45),SUM(OFFSET(Base!K$1,$AB45-1,0,$AC45,1)),0)</f>
        <v>438.09274877958853</v>
      </c>
      <c r="L45" s="10">
        <f ca="1">IF(ISNUMBER($Z45),SUM(OFFSET(Base!L$1,$Z45-1,0,$AA45,1)),0)+IF(ISNUMBER($AB45),SUM(OFFSET(Base!L$1,$AB45-1,0,$AC45,1)),0)</f>
        <v>432.71510385336347</v>
      </c>
      <c r="M45" s="10">
        <f ca="1">IF(ISNUMBER($Z45),SUM(OFFSET(Base!M$1,$Z45-1,0,$AA45,1)),0)+IF(ISNUMBER($AB45),SUM(OFFSET(Base!M$1,$AB45-1,0,$AC45,1)),0)</f>
        <v>444.41644563680961</v>
      </c>
      <c r="N45" s="10">
        <f ca="1">IF(ISNUMBER($Z45),SUM(OFFSET(Base!N$1,$Z45-1,0,$AA45,1)),0)+IF(ISNUMBER($AB45),SUM(OFFSET(Base!N$1,$AB45-1,0,$AC45,1)),0)</f>
        <v>434.24525855449673</v>
      </c>
      <c r="O45" s="10">
        <f ca="1">IF(ISNUMBER($Z45),SUM(OFFSET(Base!O$1,$Z45-1,0,$AA45,1)),0)+IF(ISNUMBER($AB45),SUM(OFFSET(Base!O$1,$AB45-1,0,$AC45,1)),0)</f>
        <v>423.315267304293</v>
      </c>
      <c r="P45" s="10">
        <f ca="1">IF(ISNUMBER($Z45),SUM(OFFSET(Base!P$1,$Z45-1,0,$AA45,1)),0)+IF(ISNUMBER($AB45),SUM(OFFSET(Base!P$1,$AB45-1,0,$AC45,1)),0)</f>
        <v>433.22434452100947</v>
      </c>
      <c r="Q45" s="10">
        <f ca="1">IF(ISNUMBER($Z45),SUM(OFFSET(Base!Q$1,$Z45-1,0,$AA45,1)),0)+IF(ISNUMBER($AB45),SUM(OFFSET(Base!Q$1,$AB45-1,0,$AC45,1)),0)</f>
        <v>459.91698945547989</v>
      </c>
      <c r="R45" s="10">
        <f ca="1">IF(ISNUMBER($Z45),SUM(OFFSET(Base!R$1,$Z45-1,0,$AA45,1)),0)+IF(ISNUMBER($AB45),SUM(OFFSET(Base!R$1,$AB45-1,0,$AC45,1)),0)</f>
        <v>466.17861437467923</v>
      </c>
      <c r="S45" s="10">
        <f ca="1">IF(ISNUMBER($Z45),SUM(OFFSET(Base!S$1,$Z45-1,0,$AA45,1)),0)+IF(ISNUMBER($AB45),SUM(OFFSET(Base!S$1,$AB45-1,0,$AC45,1)),0)</f>
        <v>449.24900320235281</v>
      </c>
      <c r="T45" s="10">
        <f ca="1">IF(ISNUMBER($Z45),SUM(OFFSET(Base!T$1,$Z45-1,0,$AA45,1)),0)+IF(ISNUMBER($AB45),SUM(OFFSET(Base!T$1,$AB45-1,0,$AC45,1)),0)</f>
        <v>452.36650130618591</v>
      </c>
      <c r="U45" s="10">
        <f ca="1">IF(ISNUMBER($Z45),SUM(OFFSET(Base!U$1,$Z45-1,0,$AA45,1)),0)+IF(ISNUMBER($AB45),SUM(OFFSET(Base!U$1,$AB45-1,0,$AC45,1)),0)</f>
        <v>508.32283902261656</v>
      </c>
      <c r="V45" s="10">
        <f ca="1">IF(ISNUMBER($Z45),SUM(OFFSET(Base!V$1,$Z45-1,0,$AA45,1)),0)+IF(ISNUMBER($AB45),SUM(OFFSET(Base!V$1,$AB45-1,0,$AC45,1)),0)</f>
        <v>499.80202850310491</v>
      </c>
      <c r="W45" s="10">
        <f ca="1">IF(ISNUMBER($Z45),SUM(OFFSET(Base!W$1,$Z45-1,0,$AA45,1)),0)+IF(ISNUMBER($AB45),SUM(OFFSET(Base!W$1,$AB45-1,0,$AC45,1)),0)</f>
        <v>492.86892220325353</v>
      </c>
      <c r="X45" s="10">
        <f ca="1">IF(ISNUMBER($Z45),SUM(OFFSET(Base!X$1,$Z45-1,0,$AA45,1)),0)+IF(ISNUMBER($AB45),SUM(OFFSET(Base!X$1,$AB45-1,0,$AC45,1)),0)</f>
        <v>497.56996744305786</v>
      </c>
      <c r="Z45" s="1">
        <v>9</v>
      </c>
      <c r="AA45" s="1">
        <v>2</v>
      </c>
    </row>
    <row r="46" spans="2:29" x14ac:dyDescent="0.3">
      <c r="B46" s="1" t="s">
        <v>41</v>
      </c>
      <c r="C46" s="10">
        <f t="shared" ca="1" si="10"/>
        <v>2170.922470155524</v>
      </c>
      <c r="D46" s="10">
        <f ca="1">IF(ISNUMBER($Z46),SUM(OFFSET(Base!D$1,$Z46-1,0,$AA46,1)),0)+IF(ISNUMBER($AB46),SUM(OFFSET(Base!D$1,$AB46-1,0,$AC46,1)),0)+Base!D22</f>
        <v>119.48898750907307</v>
      </c>
      <c r="E46" s="10">
        <f ca="1">IF(ISNUMBER($Z46),SUM(OFFSET(Base!E$1,$Z46-1,0,$AA46,1)),0)+IF(ISNUMBER($AB46),SUM(OFFSET(Base!E$1,$AB46-1,0,$AC46,1)),0)+Base!E22</f>
        <v>197.8047327250795</v>
      </c>
      <c r="F46" s="10">
        <f ca="1">IF(ISNUMBER($Z46),SUM(OFFSET(Base!F$1,$Z46-1,0,$AA46,1)),0)+IF(ISNUMBER($AB46),SUM(OFFSET(Base!F$1,$AB46-1,0,$AC46,1)),0)+Base!F22</f>
        <v>203.11023245901012</v>
      </c>
      <c r="G46" s="10">
        <f ca="1">IF(ISNUMBER($Z46),SUM(OFFSET(Base!G$1,$Z46-1,0,$AA46,1)),0)+IF(ISNUMBER($AB46),SUM(OFFSET(Base!G$1,$AB46-1,0,$AC46,1)),0)+Base!G22</f>
        <v>234.9016056419982</v>
      </c>
      <c r="H46" s="10">
        <f ca="1">IF(ISNUMBER($Z46),SUM(OFFSET(Base!H$1,$Z46-1,0,$AA46,1)),0)+IF(ISNUMBER($AB46),SUM(OFFSET(Base!H$1,$AB46-1,0,$AC46,1)),0)+Base!H22</f>
        <v>207.67046171407881</v>
      </c>
      <c r="I46" s="10">
        <f ca="1">IF(ISNUMBER($Z46),SUM(OFFSET(Base!I$1,$Z46-1,0,$AA46,1)),0)+IF(ISNUMBER($AB46),SUM(OFFSET(Base!I$1,$AB46-1,0,$AC46,1)),0)+Base!I22</f>
        <v>174.11276122124218</v>
      </c>
      <c r="J46" s="10">
        <f ca="1">IF(ISNUMBER($Z46),SUM(OFFSET(Base!J$1,$Z46-1,0,$AA46,1)),0)+IF(ISNUMBER($AB46),SUM(OFFSET(Base!J$1,$AB46-1,0,$AC46,1)),0)+Base!J22</f>
        <v>189.95044959232888</v>
      </c>
      <c r="K46" s="10">
        <f ca="1">IF(ISNUMBER($Z46),SUM(OFFSET(Base!K$1,$Z46-1,0,$AA46,1)),0)+IF(ISNUMBER($AB46),SUM(OFFSET(Base!K$1,$AB46-1,0,$AC46,1)),0)+Base!K22</f>
        <v>162.86825588217189</v>
      </c>
      <c r="L46" s="10">
        <f ca="1">IF(ISNUMBER($Z46),SUM(OFFSET(Base!L$1,$Z46-1,0,$AA46,1)),0)+IF(ISNUMBER($AB46),SUM(OFFSET(Base!L$1,$AB46-1,0,$AC46,1)),0)+Base!L22</f>
        <v>181.79665521283033</v>
      </c>
      <c r="M46" s="10">
        <f ca="1">IF(ISNUMBER($Z46),SUM(OFFSET(Base!M$1,$Z46-1,0,$AA46,1)),0)+IF(ISNUMBER($AB46),SUM(OFFSET(Base!M$1,$AB46-1,0,$AC46,1)),0)+Base!M22</f>
        <v>199.99021064559977</v>
      </c>
      <c r="N46" s="10">
        <f ca="1">IF(ISNUMBER($Z46),SUM(OFFSET(Base!N$1,$Z46-1,0,$AA46,1)),0)+IF(ISNUMBER($AB46),SUM(OFFSET(Base!N$1,$AB46-1,0,$AC46,1)),0)+Base!N22</f>
        <v>185.40747605783326</v>
      </c>
      <c r="O46" s="10">
        <f ca="1">IF(ISNUMBER($Z46),SUM(OFFSET(Base!O$1,$Z46-1,0,$AA46,1)),0)+IF(ISNUMBER($AB46),SUM(OFFSET(Base!O$1,$AB46-1,0,$AC46,1)),0)+Base!O22</f>
        <v>197.79656105801249</v>
      </c>
      <c r="P46" s="10">
        <f ca="1">IF(ISNUMBER($Z46),SUM(OFFSET(Base!P$1,$Z46-1,0,$AA46,1)),0)+IF(ISNUMBER($AB46),SUM(OFFSET(Base!P$1,$AB46-1,0,$AC46,1)),0)+Base!P22</f>
        <v>196.46117666679123</v>
      </c>
      <c r="Q46" s="10">
        <f ca="1">IF(ISNUMBER($Z46),SUM(OFFSET(Base!Q$1,$Z46-1,0,$AA46,1)),0)+IF(ISNUMBER($AB46),SUM(OFFSET(Base!Q$1,$AB46-1,0,$AC46,1)),0)+Base!Q22</f>
        <v>193.84859103396712</v>
      </c>
      <c r="R46" s="10">
        <f ca="1">IF(ISNUMBER($Z46),SUM(OFFSET(Base!R$1,$Z46-1,0,$AA46,1)),0)+IF(ISNUMBER($AB46),SUM(OFFSET(Base!R$1,$AB46-1,0,$AC46,1)),0)+Base!R22</f>
        <v>203.63389782410226</v>
      </c>
      <c r="S46" s="10">
        <f ca="1">IF(ISNUMBER($Z46),SUM(OFFSET(Base!S$1,$Z46-1,0,$AA46,1)),0)+IF(ISNUMBER($AB46),SUM(OFFSET(Base!S$1,$AB46-1,0,$AC46,1)),0)+Base!S22</f>
        <v>166.01531106059522</v>
      </c>
      <c r="T46" s="10">
        <f ca="1">IF(ISNUMBER($Z46),SUM(OFFSET(Base!T$1,$Z46-1,0,$AA46,1)),0)+IF(ISNUMBER($AB46),SUM(OFFSET(Base!T$1,$AB46-1,0,$AC46,1)),0)+Base!T22</f>
        <v>219.29433766355362</v>
      </c>
      <c r="U46" s="10">
        <f ca="1">IF(ISNUMBER($Z46),SUM(OFFSET(Base!U$1,$Z46-1,0,$AA46,1)),0)+IF(ISNUMBER($AB46),SUM(OFFSET(Base!U$1,$AB46-1,0,$AC46,1)),0)+Base!U22</f>
        <v>205.47617561212599</v>
      </c>
      <c r="V46" s="10">
        <f ca="1">IF(ISNUMBER($Z46),SUM(OFFSET(Base!V$1,$Z46-1,0,$AA46,1)),0)+IF(ISNUMBER($AB46),SUM(OFFSET(Base!V$1,$AB46-1,0,$AC46,1)),0)+Base!V22</f>
        <v>211.80624402089549</v>
      </c>
      <c r="W46" s="10">
        <f ca="1">IF(ISNUMBER($Z46),SUM(OFFSET(Base!W$1,$Z46-1,0,$AA46,1)),0)+IF(ISNUMBER($AB46),SUM(OFFSET(Base!W$1,$AB46-1,0,$AC46,1)),0)+Base!W22</f>
        <v>197.01136834164959</v>
      </c>
      <c r="X46" s="10">
        <f ca="1">IF(ISNUMBER($Z46),SUM(OFFSET(Base!X$1,$Z46-1,0,$AA46,1)),0)+IF(ISNUMBER($AB46),SUM(OFFSET(Base!X$1,$AB46-1,0,$AC46,1)),0)+Base!X22</f>
        <v>213.15557914067898</v>
      </c>
      <c r="Z46" s="1">
        <v>18</v>
      </c>
      <c r="AA46" s="1">
        <v>1</v>
      </c>
      <c r="AB46" s="1">
        <v>20</v>
      </c>
      <c r="AC46" s="1">
        <v>1</v>
      </c>
    </row>
    <row r="47" spans="2:29" x14ac:dyDescent="0.3">
      <c r="B47" s="1" t="s">
        <v>44</v>
      </c>
      <c r="C47" s="10">
        <f t="shared" ca="1" si="10"/>
        <v>198.51657831017482</v>
      </c>
      <c r="D47" s="10">
        <f ca="1">IF(ISNUMBER($Z47),SUM(OFFSET(Base!D$1,$Z47-1,0,$AA47,1)),0)+IF(ISNUMBER($AB47),SUM(OFFSET(Base!D$1,$AB47-1,0,$AC47,1)),0)</f>
        <v>0</v>
      </c>
      <c r="E47" s="10">
        <f ca="1">IF(ISNUMBER($Z47),SUM(OFFSET(Base!E$1,$Z47-1,0,$AA47,1)),0)+IF(ISNUMBER($AB47),SUM(OFFSET(Base!E$1,$AB47-1,0,$AC47,1)),0)</f>
        <v>2.2532965024095337</v>
      </c>
      <c r="F47" s="10">
        <f ca="1">IF(ISNUMBER($Z47),SUM(OFFSET(Base!F$1,$Z47-1,0,$AA47,1)),0)+IF(ISNUMBER($AB47),SUM(OFFSET(Base!F$1,$AB47-1,0,$AC47,1)),0)</f>
        <v>2.5480179816272055</v>
      </c>
      <c r="G47" s="10">
        <f ca="1">IF(ISNUMBER($Z47),SUM(OFFSET(Base!G$1,$Z47-1,0,$AA47,1)),0)+IF(ISNUMBER($AB47),SUM(OFFSET(Base!G$1,$AB47-1,0,$AC47,1)),0)</f>
        <v>6.6417229956897801</v>
      </c>
      <c r="H47" s="10">
        <f ca="1">IF(ISNUMBER($Z47),SUM(OFFSET(Base!H$1,$Z47-1,0,$AA47,1)),0)+IF(ISNUMBER($AB47),SUM(OFFSET(Base!H$1,$AB47-1,0,$AC47,1)),0)</f>
        <v>7.5096557047132722</v>
      </c>
      <c r="I47" s="10">
        <f ca="1">IF(ISNUMBER($Z47),SUM(OFFSET(Base!I$1,$Z47-1,0,$AA47,1)),0)+IF(ISNUMBER($AB47),SUM(OFFSET(Base!I$1,$AB47-1,0,$AC47,1)),0)</f>
        <v>11.820037675880515</v>
      </c>
      <c r="J47" s="10">
        <f ca="1">IF(ISNUMBER($Z47),SUM(OFFSET(Base!J$1,$Z47-1,0,$AA47,1)),0)+IF(ISNUMBER($AB47),SUM(OFFSET(Base!J$1,$AB47-1,0,$AC47,1)),0)</f>
        <v>12.130276535057996</v>
      </c>
      <c r="K47" s="10">
        <f ca="1">IF(ISNUMBER($Z47),SUM(OFFSET(Base!K$1,$Z47-1,0,$AA47,1)),0)+IF(ISNUMBER($AB47),SUM(OFFSET(Base!K$1,$AB47-1,0,$AC47,1)),0)</f>
        <v>12.950149887374886</v>
      </c>
      <c r="L47" s="10">
        <f ca="1">IF(ISNUMBER($Z47),SUM(OFFSET(Base!L$1,$Z47-1,0,$AA47,1)),0)+IF(ISNUMBER($AB47),SUM(OFFSET(Base!L$1,$AB47-1,0,$AC47,1)),0)</f>
        <v>12.987200763371229</v>
      </c>
      <c r="M47" s="10">
        <f ca="1">IF(ISNUMBER($Z47),SUM(OFFSET(Base!M$1,$Z47-1,0,$AA47,1)),0)+IF(ISNUMBER($AB47),SUM(OFFSET(Base!M$1,$AB47-1,0,$AC47,1)),0)</f>
        <v>14.184505694798668</v>
      </c>
      <c r="N47" s="10">
        <f ca="1">IF(ISNUMBER($Z47),SUM(OFFSET(Base!N$1,$Z47-1,0,$AA47,1)),0)+IF(ISNUMBER($AB47),SUM(OFFSET(Base!N$1,$AB47-1,0,$AC47,1)),0)</f>
        <v>15.914557651343092</v>
      </c>
      <c r="O47" s="10">
        <f ca="1">IF(ISNUMBER($Z47),SUM(OFFSET(Base!O$1,$Z47-1,0,$AA47,1)),0)+IF(ISNUMBER($AB47),SUM(OFFSET(Base!O$1,$AB47-1,0,$AC47,1)),0)</f>
        <v>16.334660996976613</v>
      </c>
      <c r="P47" s="10">
        <f ca="1">IF(ISNUMBER($Z47),SUM(OFFSET(Base!P$1,$Z47-1,0,$AA47,1)),0)+IF(ISNUMBER($AB47),SUM(OFFSET(Base!P$1,$AB47-1,0,$AC47,1)),0)</f>
        <v>18.021115155918839</v>
      </c>
      <c r="Q47" s="10">
        <f ca="1">IF(ISNUMBER($Z47),SUM(OFFSET(Base!Q$1,$Z47-1,0,$AA47,1)),0)+IF(ISNUMBER($AB47),SUM(OFFSET(Base!Q$1,$AB47-1,0,$AC47,1)),0)</f>
        <v>22.892100946424577</v>
      </c>
      <c r="R47" s="10">
        <f ca="1">IF(ISNUMBER($Z47),SUM(OFFSET(Base!R$1,$Z47-1,0,$AA47,1)),0)+IF(ISNUMBER($AB47),SUM(OFFSET(Base!R$1,$AB47-1,0,$AC47,1)),0)</f>
        <v>24.468070877740754</v>
      </c>
      <c r="S47" s="10">
        <f ca="1">IF(ISNUMBER($Z47),SUM(OFFSET(Base!S$1,$Z47-1,0,$AA47,1)),0)+IF(ISNUMBER($AB47),SUM(OFFSET(Base!S$1,$AB47-1,0,$AC47,1)),0)</f>
        <v>31.622524852298433</v>
      </c>
      <c r="T47" s="10">
        <f ca="1">IF(ISNUMBER($Z47),SUM(OFFSET(Base!T$1,$Z47-1,0,$AA47,1)),0)+IF(ISNUMBER($AB47),SUM(OFFSET(Base!T$1,$AB47-1,0,$AC47,1)),0)</f>
        <v>36.069605462148502</v>
      </c>
      <c r="U47" s="10">
        <f ca="1">IF(ISNUMBER($Z47),SUM(OFFSET(Base!U$1,$Z47-1,0,$AA47,1)),0)+IF(ISNUMBER($AB47),SUM(OFFSET(Base!U$1,$AB47-1,0,$AC47,1)),0)</f>
        <v>39.259845103868344</v>
      </c>
      <c r="V47" s="10">
        <f ca="1">IF(ISNUMBER($Z47),SUM(OFFSET(Base!V$1,$Z47-1,0,$AA47,1)),0)+IF(ISNUMBER($AB47),SUM(OFFSET(Base!V$1,$AB47-1,0,$AC47,1)),0)</f>
        <v>49.555848829431767</v>
      </c>
      <c r="W47" s="10">
        <f ca="1">IF(ISNUMBER($Z47),SUM(OFFSET(Base!W$1,$Z47-1,0,$AA47,1)),0)+IF(ISNUMBER($AB47),SUM(OFFSET(Base!W$1,$AB47-1,0,$AC47,1)),0)</f>
        <v>65.254836724574659</v>
      </c>
      <c r="X47" s="10">
        <f ca="1">IF(ISNUMBER($Z47),SUM(OFFSET(Base!X$1,$Z47-1,0,$AA47,1)),0)+IF(ISNUMBER($AB47),SUM(OFFSET(Base!X$1,$AB47-1,0,$AC47,1)),0)</f>
        <v>109.9389103604242</v>
      </c>
      <c r="Z47" s="1">
        <v>58</v>
      </c>
      <c r="AA47" s="1">
        <v>2</v>
      </c>
      <c r="AB47" s="1">
        <v>55</v>
      </c>
      <c r="AC47" s="1">
        <v>1</v>
      </c>
    </row>
    <row r="48" spans="2:29" x14ac:dyDescent="0.3">
      <c r="B48" s="12" t="s">
        <v>45</v>
      </c>
      <c r="C48" s="13">
        <f t="shared" ca="1" si="10"/>
        <v>915.87217077205696</v>
      </c>
      <c r="D48" s="13">
        <f ca="1">IF(ISNUMBER($Z48),SUM(OFFSET(Base!D$1,$Z48-1,0,$AA48,1)),0)+IF(ISNUMBER($AB48),SUM(OFFSET(Base!D$1,$AB48-1,0,$AC48,1)),0)</f>
        <v>0</v>
      </c>
      <c r="E48" s="13">
        <f ca="1">IF(ISNUMBER($Z48),SUM(OFFSET(Base!E$1,$Z48-1,0,$AA48,1)),0)+IF(ISNUMBER($AB48),SUM(OFFSET(Base!E$1,$AB48-1,0,$AC48,1)),0)</f>
        <v>1.2227443456264404</v>
      </c>
      <c r="F48" s="13">
        <f ca="1">IF(ISNUMBER($Z48),SUM(OFFSET(Base!F$1,$Z48-1,0,$AA48,1)),0)+IF(ISNUMBER($AB48),SUM(OFFSET(Base!F$1,$AB48-1,0,$AC48,1)),0)</f>
        <v>1.9784466293737633</v>
      </c>
      <c r="G48" s="13">
        <f ca="1">IF(ISNUMBER($Z48),SUM(OFFSET(Base!G$1,$Z48-1,0,$AA48,1)),0)+IF(ISNUMBER($AB48),SUM(OFFSET(Base!G$1,$AB48-1,0,$AC48,1)),0)</f>
        <v>2.1777169446869222</v>
      </c>
      <c r="H48" s="13">
        <f ca="1">IF(ISNUMBER($Z48),SUM(OFFSET(Base!H$1,$Z48-1,0,$AA48,1)),0)+IF(ISNUMBER($AB48),SUM(OFFSET(Base!H$1,$AB48-1,0,$AC48,1)),0)</f>
        <v>2.3465757052738128</v>
      </c>
      <c r="I48" s="13">
        <f ca="1">IF(ISNUMBER($Z48),SUM(OFFSET(Base!I$1,$Z48-1,0,$AA48,1)),0)+IF(ISNUMBER($AB48),SUM(OFFSET(Base!I$1,$AB48-1,0,$AC48,1)),0)</f>
        <v>5.2686436115986588</v>
      </c>
      <c r="J48" s="13">
        <f ca="1">IF(ISNUMBER($Z48),SUM(OFFSET(Base!J$1,$Z48-1,0,$AA48,1)),0)+IF(ISNUMBER($AB48),SUM(OFFSET(Base!J$1,$AB48-1,0,$AC48,1)),0)</f>
        <v>25.863427072253756</v>
      </c>
      <c r="K48" s="13">
        <f ca="1">IF(ISNUMBER($Z48),SUM(OFFSET(Base!K$1,$Z48-1,0,$AA48,1)),0)+IF(ISNUMBER($AB48),SUM(OFFSET(Base!K$1,$AB48-1,0,$AC48,1)),0)</f>
        <v>48.708843085415353</v>
      </c>
      <c r="L48" s="13">
        <f ca="1">IF(ISNUMBER($Z48),SUM(OFFSET(Base!L$1,$Z48-1,0,$AA48,1)),0)+IF(ISNUMBER($AB48),SUM(OFFSET(Base!L$1,$AB48-1,0,$AC48,1)),0)</f>
        <v>50.057356119210496</v>
      </c>
      <c r="M48" s="13">
        <f ca="1">IF(ISNUMBER($Z48),SUM(OFFSET(Base!M$1,$Z48-1,0,$AA48,1)),0)+IF(ISNUMBER($AB48),SUM(OFFSET(Base!M$1,$AB48-1,0,$AC48,1)),0)</f>
        <v>51.185023965417237</v>
      </c>
      <c r="N48" s="13">
        <f ca="1">IF(ISNUMBER($Z48),SUM(OFFSET(Base!N$1,$Z48-1,0,$AA48,1)),0)+IF(ISNUMBER($AB48),SUM(OFFSET(Base!N$1,$AB48-1,0,$AC48,1)),0)</f>
        <v>52.546727450547991</v>
      </c>
      <c r="O48" s="13">
        <f ca="1">IF(ISNUMBER($Z48),SUM(OFFSET(Base!O$1,$Z48-1,0,$AA48,1)),0)+IF(ISNUMBER($AB48),SUM(OFFSET(Base!O$1,$AB48-1,0,$AC48,1)),0)</f>
        <v>192.85980295228899</v>
      </c>
      <c r="P48" s="13">
        <f ca="1">IF(ISNUMBER($Z48),SUM(OFFSET(Base!P$1,$Z48-1,0,$AA48,1)),0)+IF(ISNUMBER($AB48),SUM(OFFSET(Base!P$1,$AB48-1,0,$AC48,1)),0)</f>
        <v>197.69560681458222</v>
      </c>
      <c r="Q48" s="13">
        <f ca="1">IF(ISNUMBER($Z48),SUM(OFFSET(Base!Q$1,$Z48-1,0,$AA48,1)),0)+IF(ISNUMBER($AB48),SUM(OFFSET(Base!Q$1,$AB48-1,0,$AC48,1)),0)</f>
        <v>202.00535523198874</v>
      </c>
      <c r="R48" s="13">
        <f ca="1">IF(ISNUMBER($Z48),SUM(OFFSET(Base!R$1,$Z48-1,0,$AA48,1)),0)+IF(ISNUMBER($AB48),SUM(OFFSET(Base!R$1,$AB48-1,0,$AC48,1)),0)</f>
        <v>206.40908026621011</v>
      </c>
      <c r="S48" s="13">
        <f ca="1">IF(ISNUMBER($Z48),SUM(OFFSET(Base!S$1,$Z48-1,0,$AA48,1)),0)+IF(ISNUMBER($AB48),SUM(OFFSET(Base!S$1,$AB48-1,0,$AC48,1)),0)</f>
        <v>210.90879392136372</v>
      </c>
      <c r="T48" s="13">
        <f ca="1">IF(ISNUMBER($Z48),SUM(OFFSET(Base!T$1,$Z48-1,0,$AA48,1)),0)+IF(ISNUMBER($AB48),SUM(OFFSET(Base!T$1,$AB48-1,0,$AC48,1)),0)</f>
        <v>217.66061232607669</v>
      </c>
      <c r="U48" s="13">
        <f ca="1">IF(ISNUMBER($Z48),SUM(OFFSET(Base!U$1,$Z48-1,0,$AA48,1)),0)+IF(ISNUMBER($AB48),SUM(OFFSET(Base!U$1,$AB48-1,0,$AC48,1)),0)</f>
        <v>222.40559892128749</v>
      </c>
      <c r="V48" s="13">
        <f ca="1">IF(ISNUMBER($Z48),SUM(OFFSET(Base!V$1,$Z48-1,0,$AA48,1)),0)+IF(ISNUMBER($AB48),SUM(OFFSET(Base!V$1,$AB48-1,0,$AC48,1)),0)</f>
        <v>227.25404350621633</v>
      </c>
      <c r="W48" s="13">
        <f ca="1">IF(ISNUMBER($Z48),SUM(OFFSET(Base!W$1,$Z48-1,0,$AA48,1)),0)+IF(ISNUMBER($AB48),SUM(OFFSET(Base!W$1,$AB48-1,0,$AC48,1)),0)</f>
        <v>232.20819399479572</v>
      </c>
      <c r="X48" s="13">
        <f ca="1">IF(ISNUMBER($Z48),SUM(OFFSET(Base!X$1,$Z48-1,0,$AA48,1)),0)+IF(ISNUMBER($AB48),SUM(OFFSET(Base!X$1,$AB48-1,0,$AC48,1)),0)</f>
        <v>237.27033426755548</v>
      </c>
      <c r="Z48" s="1">
        <v>67</v>
      </c>
      <c r="AA48" s="1">
        <v>1</v>
      </c>
    </row>
    <row r="49" spans="2:27" x14ac:dyDescent="0.3">
      <c r="B49" s="1" t="s">
        <v>46</v>
      </c>
      <c r="C49" s="10">
        <f t="shared" ca="1" si="10"/>
        <v>27306.313064367198</v>
      </c>
      <c r="D49" s="10">
        <f ca="1">SUM(D43:D48)</f>
        <v>559.6269409248041</v>
      </c>
      <c r="E49" s="10">
        <f t="shared" ref="E49" ca="1" si="11">SUM(E43:E48)</f>
        <v>767.82287299628626</v>
      </c>
      <c r="F49" s="10">
        <f t="shared" ref="F49" ca="1" si="12">SUM(F43:F48)</f>
        <v>1023.5691623235649</v>
      </c>
      <c r="G49" s="10">
        <f t="shared" ref="G49" ca="1" si="13">SUM(G43:G48)</f>
        <v>1159.5732378995845</v>
      </c>
      <c r="H49" s="10">
        <f t="shared" ref="H49" ca="1" si="14">SUM(H43:H48)</f>
        <v>1406.5617960635234</v>
      </c>
      <c r="I49" s="10">
        <f t="shared" ref="I49" ca="1" si="15">SUM(I43:I48)</f>
        <v>3553.5607507858044</v>
      </c>
      <c r="J49" s="10">
        <f t="shared" ref="J49" ca="1" si="16">SUM(J43:J48)</f>
        <v>1996.1332964466174</v>
      </c>
      <c r="K49" s="10">
        <f t="shared" ref="K49" ca="1" si="17">SUM(K43:K48)</f>
        <v>2255.3923561933202</v>
      </c>
      <c r="L49" s="10">
        <f t="shared" ref="L49" ca="1" si="18">SUM(L43:L48)</f>
        <v>2302.9124650447438</v>
      </c>
      <c r="M49" s="10">
        <f t="shared" ref="M49" ca="1" si="19">SUM(M43:M48)</f>
        <v>2398.1701659188921</v>
      </c>
      <c r="N49" s="10">
        <f t="shared" ref="N49" ca="1" si="20">SUM(N43:N48)</f>
        <v>2419.5909926795453</v>
      </c>
      <c r="O49" s="10">
        <f t="shared" ref="O49" ca="1" si="21">SUM(O43:O48)</f>
        <v>3278.4842740499921</v>
      </c>
      <c r="P49" s="10">
        <f t="shared" ref="P49" ca="1" si="22">SUM(P43:P48)</f>
        <v>3317.5624733603368</v>
      </c>
      <c r="Q49" s="10">
        <f t="shared" ref="Q49" ca="1" si="23">SUM(Q43:Q48)</f>
        <v>3469.2957346561175</v>
      </c>
      <c r="R49" s="10">
        <f t="shared" ref="R49" ca="1" si="24">SUM(R43:R48)</f>
        <v>3650.4676099314552</v>
      </c>
      <c r="S49" s="10">
        <f t="shared" ref="S49" ca="1" si="25">SUM(S43:S48)</f>
        <v>3767.3335927039807</v>
      </c>
      <c r="T49" s="10">
        <f t="shared" ref="T49" ca="1" si="26">SUM(T43:T48)</f>
        <v>3963.4721604877764</v>
      </c>
      <c r="U49" s="10">
        <f t="shared" ref="U49" ca="1" si="27">SUM(U43:U48)</f>
        <v>4222.2211785909058</v>
      </c>
      <c r="V49" s="10">
        <f t="shared" ref="V49" ca="1" si="28">SUM(V43:V48)</f>
        <v>4722.447273622809</v>
      </c>
      <c r="W49" s="10">
        <f t="shared" ref="W49" ca="1" si="29">SUM(W43:W48)</f>
        <v>4858.2530857010579</v>
      </c>
      <c r="X49" s="10">
        <f t="shared" ref="X49" ca="1" si="30">SUM(X43:X48)</f>
        <v>5002.8689958601681</v>
      </c>
    </row>
    <row r="51" spans="2:27" ht="14.5" thickBot="1" x14ac:dyDescent="0.35">
      <c r="B51" s="14" t="s">
        <v>1</v>
      </c>
      <c r="C51" s="15">
        <f ca="1">IF(NPV($C$2,D51:X51)=IF(ISNUMBER($Z51),SUM(OFFSET(Base!C$1,$Z51-1,0,$AA51,1)),0)+IF(ISNUMBER($AB51),SUM(OFFSET(Base!C$1,$AB51-1,0,$AC51,1)),0),NPV($C$2,D51:X51),"ERROR IN TOTAL")</f>
        <v>22930.001617222333</v>
      </c>
      <c r="D51" s="15">
        <f ca="1">D41+D49</f>
        <v>1039.7178187700185</v>
      </c>
      <c r="E51" s="15">
        <f t="shared" ref="E51:W51" ca="1" si="31">E41+E49</f>
        <v>1061.8794070512897</v>
      </c>
      <c r="F51" s="15">
        <f t="shared" ca="1" si="31"/>
        <v>1239.1359010991771</v>
      </c>
      <c r="G51" s="15">
        <f t="shared" ca="1" si="31"/>
        <v>1542.0216383561942</v>
      </c>
      <c r="H51" s="15">
        <f t="shared" ca="1" si="31"/>
        <v>1753.6070067155192</v>
      </c>
      <c r="I51" s="15">
        <f t="shared" ca="1" si="31"/>
        <v>2770.6435090754203</v>
      </c>
      <c r="J51" s="15">
        <f t="shared" ca="1" si="31"/>
        <v>1285.0307771306216</v>
      </c>
      <c r="K51" s="15">
        <f t="shared" ca="1" si="31"/>
        <v>1302.1794583309206</v>
      </c>
      <c r="L51" s="15">
        <f t="shared" ca="1" si="31"/>
        <v>1377.0190230034689</v>
      </c>
      <c r="M51" s="15">
        <f t="shared" ca="1" si="31"/>
        <v>1498.8234171648628</v>
      </c>
      <c r="N51" s="15">
        <f t="shared" ca="1" si="31"/>
        <v>1822.6676058776957</v>
      </c>
      <c r="O51" s="15">
        <f t="shared" ca="1" si="31"/>
        <v>1713.4934878422953</v>
      </c>
      <c r="P51" s="15">
        <f t="shared" ca="1" si="31"/>
        <v>1767.0853316956709</v>
      </c>
      <c r="Q51" s="15">
        <f t="shared" ca="1" si="31"/>
        <v>2052.7644968588165</v>
      </c>
      <c r="R51" s="15">
        <f t="shared" ca="1" si="31"/>
        <v>2477.4452134047774</v>
      </c>
      <c r="S51" s="15">
        <f t="shared" ca="1" si="31"/>
        <v>2924.5155418168492</v>
      </c>
      <c r="T51" s="15">
        <f t="shared" ca="1" si="31"/>
        <v>3250.9303057968946</v>
      </c>
      <c r="U51" s="15">
        <f t="shared" ca="1" si="31"/>
        <v>4378.0225619454723</v>
      </c>
      <c r="V51" s="15">
        <f t="shared" ca="1" si="31"/>
        <v>4735.3727060636493</v>
      </c>
      <c r="W51" s="15">
        <f t="shared" ca="1" si="31"/>
        <v>4962.586595130776</v>
      </c>
      <c r="X51" s="15">
        <f t="shared" ref="X51" ca="1" si="32">X41+X49</f>
        <v>5207.5073461704533</v>
      </c>
      <c r="Z51" s="1">
        <v>71</v>
      </c>
      <c r="AA51" s="1">
        <v>1</v>
      </c>
    </row>
    <row r="52" spans="2:27" ht="14.5" thickTop="1" x14ac:dyDescent="0.3">
      <c r="B52" s="1" t="s">
        <v>47</v>
      </c>
      <c r="C52" s="10">
        <f ca="1">IF(ISNUMBER($Z52),SUM(OFFSET(Change!C$1,$Z52-1,0,$AA52,1)),0)+IF(ISNUMBER($AB52),SUM(OFFSET(Change!C$1,$AB52-1,0,$AC52,1)),0)</f>
        <v>0</v>
      </c>
      <c r="Z52" s="1">
        <v>79</v>
      </c>
      <c r="AA52" s="1">
        <v>1</v>
      </c>
    </row>
    <row r="53" spans="2:27" ht="14.5" thickBot="1" x14ac:dyDescent="0.35">
      <c r="B53" s="14" t="s">
        <v>48</v>
      </c>
      <c r="C53" s="15">
        <f ca="1">C52+C51</f>
        <v>22930.001617222333</v>
      </c>
    </row>
    <row r="54" spans="2:27" ht="14.5" thickTop="1" x14ac:dyDescent="0.3"/>
    <row r="56" spans="2:27" x14ac:dyDescent="0.3">
      <c r="B56" s="9" t="s">
        <v>76</v>
      </c>
      <c r="C56" s="4" t="s">
        <v>3</v>
      </c>
      <c r="D56" s="5">
        <f>D4</f>
        <v>2025</v>
      </c>
      <c r="E56" s="5">
        <f t="shared" ref="E56:W56" si="33">E4</f>
        <v>2026</v>
      </c>
      <c r="F56" s="5">
        <f t="shared" si="33"/>
        <v>2027</v>
      </c>
      <c r="G56" s="5">
        <f t="shared" si="33"/>
        <v>2028</v>
      </c>
      <c r="H56" s="5">
        <f t="shared" si="33"/>
        <v>2029</v>
      </c>
      <c r="I56" s="5">
        <f t="shared" si="33"/>
        <v>2030</v>
      </c>
      <c r="J56" s="5">
        <f t="shared" si="33"/>
        <v>2031</v>
      </c>
      <c r="K56" s="5">
        <f t="shared" si="33"/>
        <v>2032</v>
      </c>
      <c r="L56" s="5">
        <f t="shared" si="33"/>
        <v>2033</v>
      </c>
      <c r="M56" s="5">
        <f t="shared" si="33"/>
        <v>2034</v>
      </c>
      <c r="N56" s="5">
        <f t="shared" si="33"/>
        <v>2035</v>
      </c>
      <c r="O56" s="5">
        <f t="shared" si="33"/>
        <v>2036</v>
      </c>
      <c r="P56" s="5">
        <f t="shared" si="33"/>
        <v>2037</v>
      </c>
      <c r="Q56" s="5">
        <f t="shared" si="33"/>
        <v>2038</v>
      </c>
      <c r="R56" s="5">
        <f t="shared" si="33"/>
        <v>2039</v>
      </c>
      <c r="S56" s="5">
        <f t="shared" si="33"/>
        <v>2040</v>
      </c>
      <c r="T56" s="5">
        <f t="shared" si="33"/>
        <v>2041</v>
      </c>
      <c r="U56" s="5">
        <f t="shared" si="33"/>
        <v>2042</v>
      </c>
      <c r="V56" s="5">
        <f t="shared" si="33"/>
        <v>2043</v>
      </c>
      <c r="W56" s="5">
        <f t="shared" si="33"/>
        <v>2044</v>
      </c>
      <c r="X56" s="5">
        <f t="shared" ref="X56" si="34">X4</f>
        <v>2045</v>
      </c>
    </row>
    <row r="57" spans="2:27" x14ac:dyDescent="0.3">
      <c r="B57" s="1" t="s">
        <v>31</v>
      </c>
      <c r="C57" s="10">
        <f t="shared" ref="C57:C67" ca="1" si="35">NPV($C$2,D57:X57)</f>
        <v>-2321.6544659902747</v>
      </c>
      <c r="D57" s="10">
        <f ca="1">D5-D31</f>
        <v>-2.81338062152372E-2</v>
      </c>
      <c r="E57" s="10">
        <f t="shared" ref="E57:W57" ca="1" si="36">E5-E31</f>
        <v>-5.6570545545980622E-2</v>
      </c>
      <c r="F57" s="10">
        <f t="shared" ca="1" si="36"/>
        <v>-2.3557723358749172E-3</v>
      </c>
      <c r="G57" s="10">
        <f t="shared" ca="1" si="36"/>
        <v>-29.396002568886104</v>
      </c>
      <c r="H57" s="10">
        <f t="shared" ca="1" si="36"/>
        <v>-36.07916509848468</v>
      </c>
      <c r="I57" s="10">
        <f t="shared" ca="1" si="36"/>
        <v>-303.82441594919976</v>
      </c>
      <c r="J57" s="10">
        <f t="shared" ca="1" si="36"/>
        <v>-302.51308221844744</v>
      </c>
      <c r="K57" s="10">
        <f t="shared" ca="1" si="36"/>
        <v>-314.05532558763252</v>
      </c>
      <c r="L57" s="10">
        <f t="shared" ca="1" si="36"/>
        <v>-330.07530888428067</v>
      </c>
      <c r="M57" s="10">
        <f t="shared" ca="1" si="36"/>
        <v>-343.60338292193728</v>
      </c>
      <c r="N57" s="10">
        <f t="shared" ca="1" si="36"/>
        <v>-351.88972265697413</v>
      </c>
      <c r="O57" s="10">
        <f t="shared" ca="1" si="36"/>
        <v>-277.62257035186309</v>
      </c>
      <c r="P57" s="10">
        <f t="shared" ca="1" si="36"/>
        <v>-293.12067964557446</v>
      </c>
      <c r="Q57" s="10">
        <f t="shared" ca="1" si="36"/>
        <v>-314.53606730041088</v>
      </c>
      <c r="R57" s="10">
        <f t="shared" ca="1" si="36"/>
        <v>-345.66970059800934</v>
      </c>
      <c r="S57" s="10">
        <f t="shared" ca="1" si="36"/>
        <v>-364.5126386906324</v>
      </c>
      <c r="T57" s="10">
        <f t="shared" ca="1" si="36"/>
        <v>-389.30915249931149</v>
      </c>
      <c r="U57" s="10">
        <f t="shared" ca="1" si="36"/>
        <v>-225.05217308901422</v>
      </c>
      <c r="V57" s="10">
        <f t="shared" ca="1" si="36"/>
        <v>-240.37075096424789</v>
      </c>
      <c r="W57" s="10">
        <f t="shared" ca="1" si="36"/>
        <v>-281.14329118806251</v>
      </c>
      <c r="X57" s="10">
        <f t="shared" ref="X57" ca="1" si="37">X5-X31</f>
        <v>-324.78863485911302</v>
      </c>
    </row>
    <row r="58" spans="2:27" x14ac:dyDescent="0.3">
      <c r="B58" s="1" t="s">
        <v>68</v>
      </c>
      <c r="C58" s="10">
        <f t="shared" ca="1" si="35"/>
        <v>4136.2858260795992</v>
      </c>
      <c r="D58" s="10">
        <f t="shared" ref="D58:W59" ca="1" si="38">D6-D32</f>
        <v>-7.018094055695201E-4</v>
      </c>
      <c r="E58" s="10">
        <f t="shared" ca="1" si="38"/>
        <v>3.0331543687260876E-3</v>
      </c>
      <c r="F58" s="10">
        <f t="shared" ca="1" si="38"/>
        <v>1.6267214582654788E-4</v>
      </c>
      <c r="G58" s="10">
        <f t="shared" ca="1" si="38"/>
        <v>-1.574287895065325</v>
      </c>
      <c r="H58" s="10">
        <f t="shared" ca="1" si="38"/>
        <v>-1.782566609758657</v>
      </c>
      <c r="I58" s="10">
        <f t="shared" ca="1" si="38"/>
        <v>635.78199331757367</v>
      </c>
      <c r="J58" s="10">
        <f t="shared" ca="1" si="38"/>
        <v>645.61070217861413</v>
      </c>
      <c r="K58" s="10">
        <f t="shared" ca="1" si="38"/>
        <v>652.66325692286989</v>
      </c>
      <c r="L58" s="10">
        <f t="shared" ca="1" si="38"/>
        <v>662.3892402769992</v>
      </c>
      <c r="M58" s="10">
        <f t="shared" ca="1" si="38"/>
        <v>671.889393119837</v>
      </c>
      <c r="N58" s="10">
        <f t="shared" ca="1" si="38"/>
        <v>682.06720163000534</v>
      </c>
      <c r="O58" s="10">
        <f t="shared" ca="1" si="38"/>
        <v>698.1575387288151</v>
      </c>
      <c r="P58" s="10">
        <f t="shared" ca="1" si="38"/>
        <v>707.97411455690019</v>
      </c>
      <c r="Q58" s="10">
        <f t="shared" ca="1" si="38"/>
        <v>717.78878778828755</v>
      </c>
      <c r="R58" s="10">
        <f t="shared" ca="1" si="38"/>
        <v>727.56983586038314</v>
      </c>
      <c r="S58" s="10">
        <f t="shared" ca="1" si="38"/>
        <v>798.48762525605275</v>
      </c>
      <c r="T58" s="10">
        <f t="shared" ca="1" si="38"/>
        <v>809.57125913207256</v>
      </c>
      <c r="U58" s="10">
        <f t="shared" ca="1" si="38"/>
        <v>-16.044668628874756</v>
      </c>
      <c r="V58" s="10">
        <f t="shared" ca="1" si="38"/>
        <v>-16.980748243638246</v>
      </c>
      <c r="W58" s="10">
        <f t="shared" ca="1" si="38"/>
        <v>-19.492471039390971</v>
      </c>
      <c r="X58" s="10">
        <f t="shared" ref="X58" ca="1" si="39">X6-X32</f>
        <v>-22.250976619508357</v>
      </c>
    </row>
    <row r="59" spans="2:27" x14ac:dyDescent="0.3">
      <c r="B59" s="1" t="s">
        <v>32</v>
      </c>
      <c r="C59" s="10">
        <f t="shared" ca="1" si="35"/>
        <v>711.43413661665465</v>
      </c>
      <c r="D59" s="10">
        <f t="shared" ca="1" si="38"/>
        <v>1.6725367260050916E-3</v>
      </c>
      <c r="E59" s="10">
        <f t="shared" ca="1" si="38"/>
        <v>9.6208448256675183E-2</v>
      </c>
      <c r="F59" s="10">
        <f t="shared" ca="1" si="38"/>
        <v>8.2450668994624721E-3</v>
      </c>
      <c r="G59" s="10">
        <f t="shared" ca="1" si="38"/>
        <v>-14.92320138710835</v>
      </c>
      <c r="H59" s="10">
        <f t="shared" ca="1" si="38"/>
        <v>1.9939782344981154</v>
      </c>
      <c r="I59" s="10">
        <f t="shared" ca="1" si="38"/>
        <v>148.37074438550991</v>
      </c>
      <c r="J59" s="10">
        <f t="shared" ca="1" si="38"/>
        <v>136.22998434687355</v>
      </c>
      <c r="K59" s="10">
        <f t="shared" ca="1" si="38"/>
        <v>158.44241000014603</v>
      </c>
      <c r="L59" s="10">
        <f t="shared" ca="1" si="38"/>
        <v>168.57464048533348</v>
      </c>
      <c r="M59" s="10">
        <f t="shared" ca="1" si="38"/>
        <v>180.17894754602179</v>
      </c>
      <c r="N59" s="10">
        <f t="shared" ca="1" si="38"/>
        <v>168.93283651527531</v>
      </c>
      <c r="O59" s="10">
        <f t="shared" ca="1" si="38"/>
        <v>34.831698453381136</v>
      </c>
      <c r="P59" s="10">
        <f t="shared" ca="1" si="38"/>
        <v>32.69095899156946</v>
      </c>
      <c r="Q59" s="10">
        <f t="shared" ca="1" si="38"/>
        <v>40.504987231127927</v>
      </c>
      <c r="R59" s="10">
        <f t="shared" ca="1" si="38"/>
        <v>54.235397266495056</v>
      </c>
      <c r="S59" s="10">
        <f t="shared" ca="1" si="38"/>
        <v>39.755886404669411</v>
      </c>
      <c r="T59" s="10">
        <f t="shared" ca="1" si="38"/>
        <v>45.690138403694732</v>
      </c>
      <c r="U59" s="10">
        <f t="shared" ca="1" si="38"/>
        <v>9.7168632704634206</v>
      </c>
      <c r="V59" s="10">
        <f t="shared" ca="1" si="38"/>
        <v>47.553000045906288</v>
      </c>
      <c r="W59" s="10">
        <f t="shared" ca="1" si="38"/>
        <v>71.385108878068138</v>
      </c>
      <c r="X59" s="10">
        <f t="shared" ref="X59" ca="1" si="40">X7-X33</f>
        <v>58.283953206614854</v>
      </c>
    </row>
    <row r="60" spans="2:27" x14ac:dyDescent="0.3">
      <c r="B60" s="1" t="s">
        <v>7</v>
      </c>
      <c r="C60" s="10">
        <f t="shared" ca="1" si="35"/>
        <v>22.037614337301878</v>
      </c>
      <c r="D60" s="10">
        <f t="shared" ref="D60:W60" ca="1" si="41">D8-D34</f>
        <v>-3.2115612355880785E-3</v>
      </c>
      <c r="E60" s="10">
        <f t="shared" ca="1" si="41"/>
        <v>2.0873938564065497E-3</v>
      </c>
      <c r="F60" s="10">
        <f t="shared" ca="1" si="41"/>
        <v>1.7434905694102554E-3</v>
      </c>
      <c r="G60" s="10">
        <f t="shared" ca="1" si="41"/>
        <v>-1.2597563363582545</v>
      </c>
      <c r="H60" s="10">
        <f t="shared" ca="1" si="41"/>
        <v>0.39215963495324857</v>
      </c>
      <c r="I60" s="10">
        <f t="shared" ca="1" si="41"/>
        <v>4.4831433597911357</v>
      </c>
      <c r="J60" s="10">
        <f t="shared" ca="1" si="41"/>
        <v>4.3825147128992299</v>
      </c>
      <c r="K60" s="10">
        <f t="shared" ca="1" si="41"/>
        <v>7.7394321173550331</v>
      </c>
      <c r="L60" s="10">
        <f t="shared" ca="1" si="41"/>
        <v>7.6312071012241951</v>
      </c>
      <c r="M60" s="10">
        <f t="shared" ca="1" si="41"/>
        <v>8.0686008833174654</v>
      </c>
      <c r="N60" s="10">
        <f t="shared" ca="1" si="41"/>
        <v>7.4748628687595584</v>
      </c>
      <c r="O60" s="10">
        <f t="shared" ca="1" si="41"/>
        <v>0.75500834972077335</v>
      </c>
      <c r="P60" s="10">
        <f t="shared" ca="1" si="41"/>
        <v>0.3645606503935106</v>
      </c>
      <c r="Q60" s="10">
        <f t="shared" ca="1" si="41"/>
        <v>0.63161261505840471</v>
      </c>
      <c r="R60" s="10">
        <f t="shared" ca="1" si="41"/>
        <v>0.72747561178541176</v>
      </c>
      <c r="S60" s="10">
        <f t="shared" ca="1" si="41"/>
        <v>5.3549360795916101E-2</v>
      </c>
      <c r="T60" s="10">
        <f t="shared" ca="1" si="41"/>
        <v>8.6376560623723009E-2</v>
      </c>
      <c r="U60" s="10">
        <f t="shared" ca="1" si="41"/>
        <v>-2.3317309235691646</v>
      </c>
      <c r="V60" s="10">
        <f t="shared" ca="1" si="41"/>
        <v>-0.38139915242663491</v>
      </c>
      <c r="W60" s="10">
        <f t="shared" ca="1" si="41"/>
        <v>-0.48529331200453996</v>
      </c>
      <c r="X60" s="10">
        <f t="shared" ref="X60" ca="1" si="42">X8-X34</f>
        <v>-1.9403686599313126</v>
      </c>
    </row>
    <row r="61" spans="2:27" x14ac:dyDescent="0.3">
      <c r="B61" s="1" t="s">
        <v>33</v>
      </c>
      <c r="C61" s="10">
        <f t="shared" ca="1" si="35"/>
        <v>-2496.7596687055229</v>
      </c>
      <c r="D61" s="10">
        <f ca="1">D9-D35</f>
        <v>3.4592664815136231E-4</v>
      </c>
      <c r="E61" s="10">
        <f t="shared" ref="E61:W61" ca="1" si="43">E9-E35</f>
        <v>6.7328240996857858E-3</v>
      </c>
      <c r="F61" s="10">
        <f t="shared" ca="1" si="43"/>
        <v>4.5487201995797477E-3</v>
      </c>
      <c r="G61" s="10">
        <f t="shared" ca="1" si="43"/>
        <v>-93.371082913932469</v>
      </c>
      <c r="H61" s="10">
        <f t="shared" ca="1" si="43"/>
        <v>-71.410521801314871</v>
      </c>
      <c r="I61" s="10">
        <f t="shared" ca="1" si="43"/>
        <v>-94.616628967948259</v>
      </c>
      <c r="J61" s="10">
        <f t="shared" ca="1" si="43"/>
        <v>-93.029000424526316</v>
      </c>
      <c r="K61" s="10">
        <f t="shared" ca="1" si="43"/>
        <v>-105.99542194791798</v>
      </c>
      <c r="L61" s="10">
        <f t="shared" ca="1" si="43"/>
        <v>-108.97630797700185</v>
      </c>
      <c r="M61" s="10">
        <f t="shared" ca="1" si="43"/>
        <v>-111.54398496816043</v>
      </c>
      <c r="N61" s="10">
        <f t="shared" ca="1" si="43"/>
        <v>-170.93143653152924</v>
      </c>
      <c r="O61" s="10">
        <f t="shared" ca="1" si="43"/>
        <v>-530.57852473192247</v>
      </c>
      <c r="P61" s="10">
        <f t="shared" ca="1" si="43"/>
        <v>-593.21869442893421</v>
      </c>
      <c r="Q61" s="10">
        <f ca="1">Q9-Q35</f>
        <v>-515.06111629967995</v>
      </c>
      <c r="R61" s="10">
        <f t="shared" ca="1" si="43"/>
        <v>-587.35254802105669</v>
      </c>
      <c r="S61" s="10">
        <f t="shared" ca="1" si="43"/>
        <v>-582.28886084539909</v>
      </c>
      <c r="T61" s="10">
        <f t="shared" ca="1" si="43"/>
        <v>-579.11899840316676</v>
      </c>
      <c r="U61" s="10">
        <f t="shared" ca="1" si="43"/>
        <v>-549.95343009776809</v>
      </c>
      <c r="V61" s="10">
        <f t="shared" ca="1" si="43"/>
        <v>-416.16598277052901</v>
      </c>
      <c r="W61" s="10">
        <f t="shared" ca="1" si="43"/>
        <v>-458.19989309860796</v>
      </c>
      <c r="X61" s="10">
        <f t="shared" ref="X61" ca="1" si="44">X9-X35</f>
        <v>-527.91657949772775</v>
      </c>
    </row>
    <row r="62" spans="2:27" x14ac:dyDescent="0.3">
      <c r="B62" s="1" t="s">
        <v>34</v>
      </c>
      <c r="C62" s="10">
        <f t="shared" ca="1" si="35"/>
        <v>-58.671470894768973</v>
      </c>
      <c r="D62" s="10">
        <f t="shared" ref="D62:W62" ca="1" si="45">D10-D36</f>
        <v>0</v>
      </c>
      <c r="E62" s="10">
        <f t="shared" ca="1" si="45"/>
        <v>0</v>
      </c>
      <c r="F62" s="10">
        <f t="shared" ca="1" si="45"/>
        <v>-2.4009822636791966E-2</v>
      </c>
      <c r="G62" s="10">
        <f t="shared" ca="1" si="45"/>
        <v>-0.99297754894874402</v>
      </c>
      <c r="H62" s="10">
        <f t="shared" ca="1" si="45"/>
        <v>-2.1068860175126929</v>
      </c>
      <c r="I62" s="10">
        <f t="shared" ca="1" si="45"/>
        <v>-3.2960091085351308</v>
      </c>
      <c r="J62" s="10">
        <f t="shared" ca="1" si="45"/>
        <v>-3.1936432686907352</v>
      </c>
      <c r="K62" s="10">
        <f t="shared" ca="1" si="45"/>
        <v>-3.741193846951731</v>
      </c>
      <c r="L62" s="10">
        <f t="shared" ca="1" si="45"/>
        <v>-5.5676128624979526</v>
      </c>
      <c r="M62" s="10">
        <f t="shared" ca="1" si="45"/>
        <v>-6.5263675571316924</v>
      </c>
      <c r="N62" s="10">
        <f t="shared" ca="1" si="45"/>
        <v>-7.6110743039727708</v>
      </c>
      <c r="O62" s="10">
        <f t="shared" ca="1" si="45"/>
        <v>-12.024024351838762</v>
      </c>
      <c r="P62" s="10">
        <f t="shared" ca="1" si="45"/>
        <v>-9.7189222938593218</v>
      </c>
      <c r="Q62" s="10">
        <f t="shared" ca="1" si="45"/>
        <v>-10.416899767915709</v>
      </c>
      <c r="R62" s="10">
        <f t="shared" ca="1" si="45"/>
        <v>-11.675012530349164</v>
      </c>
      <c r="S62" s="10">
        <f t="shared" ca="1" si="45"/>
        <v>-12.823538599800884</v>
      </c>
      <c r="T62" s="10">
        <f t="shared" ca="1" si="45"/>
        <v>-13.328286467385965</v>
      </c>
      <c r="U62" s="10">
        <f t="shared" ca="1" si="45"/>
        <v>-8.7558138638057699</v>
      </c>
      <c r="V62" s="10">
        <f t="shared" ca="1" si="45"/>
        <v>-9.1580569315510161</v>
      </c>
      <c r="W62" s="10">
        <f t="shared" ca="1" si="45"/>
        <v>-9.2402473504848217</v>
      </c>
      <c r="X62" s="10">
        <f t="shared" ref="X62" ca="1" si="46">X10-X36</f>
        <v>-8.2726851031310957</v>
      </c>
    </row>
    <row r="63" spans="2:27" x14ac:dyDescent="0.3">
      <c r="B63" s="1" t="s">
        <v>38</v>
      </c>
      <c r="C63" s="10">
        <f t="shared" ca="1" si="35"/>
        <v>315.80788979894925</v>
      </c>
      <c r="D63" s="10">
        <f t="shared" ref="D63:W63" ca="1" si="47">D11-D37</f>
        <v>1.2793045282407434E-2</v>
      </c>
      <c r="E63" s="10">
        <f t="shared" ca="1" si="47"/>
        <v>6.9044690096923489E-2</v>
      </c>
      <c r="F63" s="10">
        <f t="shared" ca="1" si="47"/>
        <v>2.0473511510061826E-3</v>
      </c>
      <c r="G63" s="10">
        <f t="shared" ca="1" si="47"/>
        <v>-6.1014252269486775</v>
      </c>
      <c r="H63" s="10">
        <f t="shared" ca="1" si="47"/>
        <v>-13.782139084192664</v>
      </c>
      <c r="I63" s="10">
        <f t="shared" ca="1" si="47"/>
        <v>77.363946852918062</v>
      </c>
      <c r="J63" s="10">
        <f t="shared" ca="1" si="47"/>
        <v>72.716575868771869</v>
      </c>
      <c r="K63" s="10">
        <f t="shared" ca="1" si="47"/>
        <v>71.179276716219434</v>
      </c>
      <c r="L63" s="10">
        <f t="shared" ca="1" si="47"/>
        <v>82.604193276790284</v>
      </c>
      <c r="M63" s="10">
        <f t="shared" ca="1" si="47"/>
        <v>93.7378328172896</v>
      </c>
      <c r="N63" s="10">
        <f t="shared" ca="1" si="47"/>
        <v>90.165229990305406</v>
      </c>
      <c r="O63" s="10">
        <f t="shared" ca="1" si="47"/>
        <v>6.3609130980350272</v>
      </c>
      <c r="P63" s="10">
        <f t="shared" ca="1" si="47"/>
        <v>7.1646621537015847</v>
      </c>
      <c r="Q63" s="10">
        <f t="shared" ca="1" si="47"/>
        <v>6.4689766339420771</v>
      </c>
      <c r="R63" s="10">
        <f t="shared" ca="1" si="47"/>
        <v>15.652453345240829</v>
      </c>
      <c r="S63" s="10">
        <f t="shared" ca="1" si="47"/>
        <v>12.377732628500496</v>
      </c>
      <c r="T63" s="10">
        <f t="shared" ca="1" si="47"/>
        <v>11.79244834467049</v>
      </c>
      <c r="U63" s="10">
        <f t="shared" ca="1" si="47"/>
        <v>-6.0003011862147275</v>
      </c>
      <c r="V63" s="10">
        <f t="shared" ca="1" si="47"/>
        <v>19.593216358423518</v>
      </c>
      <c r="W63" s="10">
        <f t="shared" ca="1" si="47"/>
        <v>25.460108952678866</v>
      </c>
      <c r="X63" s="10">
        <f t="shared" ref="X63" ca="1" si="48">X11-X37</f>
        <v>28.667742885075398</v>
      </c>
    </row>
    <row r="64" spans="2:27" x14ac:dyDescent="0.3">
      <c r="B64" s="1" t="s">
        <v>39</v>
      </c>
      <c r="C64" s="10">
        <f t="shared" ca="1" si="35"/>
        <v>23.343699160287127</v>
      </c>
      <c r="D64" s="10">
        <f t="shared" ref="D64:W64" ca="1" si="49">D12-D38</f>
        <v>-5.2500992452735318E-3</v>
      </c>
      <c r="E64" s="10">
        <f t="shared" ca="1" si="49"/>
        <v>1.4805037831692403E-2</v>
      </c>
      <c r="F64" s="10">
        <f t="shared" ca="1" si="49"/>
        <v>5.8235367954750927E-4</v>
      </c>
      <c r="G64" s="10">
        <f t="shared" ca="1" si="49"/>
        <v>-0.62310738838253599</v>
      </c>
      <c r="H64" s="10">
        <f t="shared" ca="1" si="49"/>
        <v>-1.1293895495945208</v>
      </c>
      <c r="I64" s="10">
        <f t="shared" ca="1" si="49"/>
        <v>6.2510878934141729</v>
      </c>
      <c r="J64" s="10">
        <f t="shared" ca="1" si="49"/>
        <v>5.2256191780574994</v>
      </c>
      <c r="K64" s="10">
        <f t="shared" ca="1" si="49"/>
        <v>5.4953654457126575</v>
      </c>
      <c r="L64" s="10">
        <f t="shared" ca="1" si="49"/>
        <v>5.663366158871213</v>
      </c>
      <c r="M64" s="10">
        <f t="shared" ca="1" si="49"/>
        <v>6.7472346804981385</v>
      </c>
      <c r="N64" s="10">
        <f t="shared" ca="1" si="49"/>
        <v>6.252945149396588</v>
      </c>
      <c r="O64" s="10">
        <f t="shared" ca="1" si="49"/>
        <v>0.54785469922397567</v>
      </c>
      <c r="P64" s="10">
        <f t="shared" ca="1" si="49"/>
        <v>0.11168602295082053</v>
      </c>
      <c r="Q64" s="10">
        <f t="shared" ca="1" si="49"/>
        <v>0.51778409465100594</v>
      </c>
      <c r="R64" s="10">
        <f t="shared" ca="1" si="49"/>
        <v>1.0622397754389397</v>
      </c>
      <c r="S64" s="10">
        <f t="shared" ca="1" si="49"/>
        <v>1.0845721837905984</v>
      </c>
      <c r="T64" s="10">
        <f t="shared" ca="1" si="49"/>
        <v>1.0727206638215421</v>
      </c>
      <c r="U64" s="10">
        <f t="shared" ca="1" si="49"/>
        <v>2.1678581456285428E-2</v>
      </c>
      <c r="V64" s="10">
        <f t="shared" ca="1" si="49"/>
        <v>2.123706769411271</v>
      </c>
      <c r="W64" s="10">
        <f t="shared" ca="1" si="49"/>
        <v>1.9274659456946779</v>
      </c>
      <c r="X64" s="10">
        <f t="shared" ref="X64" ca="1" si="50">X12-X38</f>
        <v>2.2007195984218697</v>
      </c>
    </row>
    <row r="65" spans="2:24" x14ac:dyDescent="0.3">
      <c r="B65" s="1" t="s">
        <v>35</v>
      </c>
      <c r="C65" s="10">
        <f t="shared" ca="1" si="35"/>
        <v>65.831744650992647</v>
      </c>
      <c r="D65" s="10">
        <f t="shared" ref="D65:W65" ca="1" si="51">D13-D39</f>
        <v>-7.674640980816605E-3</v>
      </c>
      <c r="E65" s="10">
        <f t="shared" ca="1" si="51"/>
        <v>5.8073139633485482E-3</v>
      </c>
      <c r="F65" s="10">
        <f t="shared" ca="1" si="51"/>
        <v>-1.0976654170562483E-3</v>
      </c>
      <c r="G65" s="10">
        <f t="shared" ca="1" si="51"/>
        <v>-1.5168128587385112</v>
      </c>
      <c r="H65" s="10">
        <f t="shared" ca="1" si="51"/>
        <v>-2.7153993900200355</v>
      </c>
      <c r="I65" s="10">
        <f t="shared" ca="1" si="51"/>
        <v>15.532400173400363</v>
      </c>
      <c r="J65" s="10">
        <f t="shared" ca="1" si="51"/>
        <v>17.876664332180653</v>
      </c>
      <c r="K65" s="10">
        <f t="shared" ca="1" si="51"/>
        <v>14.73520889326759</v>
      </c>
      <c r="L65" s="10">
        <f t="shared" ca="1" si="51"/>
        <v>15.870410734921165</v>
      </c>
      <c r="M65" s="10">
        <f t="shared" ca="1" si="51"/>
        <v>17.702668421089665</v>
      </c>
      <c r="N65" s="10">
        <f t="shared" ca="1" si="51"/>
        <v>13.317336007838394</v>
      </c>
      <c r="O65" s="10">
        <f t="shared" ca="1" si="51"/>
        <v>1.78747587811133</v>
      </c>
      <c r="P65" s="10">
        <f t="shared" ca="1" si="51"/>
        <v>1.8834672574532501</v>
      </c>
      <c r="Q65" s="10">
        <f t="shared" ca="1" si="51"/>
        <v>2.9189493382359095</v>
      </c>
      <c r="R65" s="10">
        <f t="shared" ca="1" si="51"/>
        <v>4.9275600665752499</v>
      </c>
      <c r="S65" s="10">
        <f t="shared" ca="1" si="51"/>
        <v>3.5560578912930692</v>
      </c>
      <c r="T65" s="10">
        <f t="shared" ca="1" si="51"/>
        <v>4.8758848268986901</v>
      </c>
      <c r="U65" s="10">
        <f t="shared" ca="1" si="51"/>
        <v>1.7402404402835896</v>
      </c>
      <c r="V65" s="10">
        <f t="shared" ca="1" si="51"/>
        <v>3.0717987267423306</v>
      </c>
      <c r="W65" s="10">
        <f t="shared" ca="1" si="51"/>
        <v>4.6789760437715895</v>
      </c>
      <c r="X65" s="10">
        <f t="shared" ref="X65" ca="1" si="52">X13-X39</f>
        <v>5.7292414773656297</v>
      </c>
    </row>
    <row r="66" spans="2:24" x14ac:dyDescent="0.3">
      <c r="B66" s="12" t="s">
        <v>36</v>
      </c>
      <c r="C66" s="13">
        <f t="shared" ca="1" si="35"/>
        <v>-80.08159487297506</v>
      </c>
      <c r="D66" s="13">
        <f t="shared" ref="D66:W66" ca="1" si="53">D14-D40</f>
        <v>0</v>
      </c>
      <c r="E66" s="13">
        <f t="shared" ca="1" si="53"/>
        <v>0</v>
      </c>
      <c r="F66" s="13">
        <f t="shared" ca="1" si="53"/>
        <v>0</v>
      </c>
      <c r="G66" s="13">
        <f t="shared" ca="1" si="53"/>
        <v>-20.755770407690775</v>
      </c>
      <c r="H66" s="13">
        <f t="shared" ca="1" si="53"/>
        <v>-55.294755195508429</v>
      </c>
      <c r="I66" s="13">
        <f t="shared" ca="1" si="53"/>
        <v>-33.781169061832756</v>
      </c>
      <c r="J66" s="13">
        <f t="shared" ca="1" si="53"/>
        <v>0</v>
      </c>
      <c r="K66" s="13">
        <f t="shared" ca="1" si="53"/>
        <v>0</v>
      </c>
      <c r="L66" s="13">
        <f t="shared" ca="1" si="53"/>
        <v>3.579360769388E-2</v>
      </c>
      <c r="M66" s="13">
        <f t="shared" ca="1" si="53"/>
        <v>0</v>
      </c>
      <c r="N66" s="13">
        <f t="shared" ca="1" si="53"/>
        <v>0</v>
      </c>
      <c r="O66" s="13">
        <f t="shared" ca="1" si="53"/>
        <v>0</v>
      </c>
      <c r="P66" s="13">
        <f t="shared" ca="1" si="53"/>
        <v>0</v>
      </c>
      <c r="Q66" s="13">
        <f t="shared" ca="1" si="53"/>
        <v>0</v>
      </c>
      <c r="R66" s="13">
        <f t="shared" ca="1" si="53"/>
        <v>0</v>
      </c>
      <c r="S66" s="13">
        <f t="shared" ca="1" si="53"/>
        <v>0</v>
      </c>
      <c r="T66" s="13">
        <f t="shared" ca="1" si="53"/>
        <v>0</v>
      </c>
      <c r="U66" s="13">
        <f t="shared" ca="1" si="53"/>
        <v>0</v>
      </c>
      <c r="V66" s="13">
        <f t="shared" ca="1" si="53"/>
        <v>0</v>
      </c>
      <c r="W66" s="13">
        <f t="shared" ca="1" si="53"/>
        <v>0</v>
      </c>
      <c r="X66" s="13">
        <f t="shared" ref="X66" ca="1" si="54">X14-X40</f>
        <v>0</v>
      </c>
    </row>
    <row r="67" spans="2:24" x14ac:dyDescent="0.3">
      <c r="B67" s="1" t="s">
        <v>37</v>
      </c>
      <c r="C67" s="10">
        <f t="shared" ca="1" si="35"/>
        <v>317.57371018024321</v>
      </c>
      <c r="D67" s="10">
        <f ca="1">SUM(D57:D66)</f>
        <v>-3.0160408425921048E-2</v>
      </c>
      <c r="E67" s="10">
        <f t="shared" ref="E67" ca="1" si="55">SUM(E57:E66)</f>
        <v>0.14114831692747742</v>
      </c>
      <c r="F67" s="10">
        <f t="shared" ref="F67" ca="1" si="56">SUM(F57:F66)</f>
        <v>-1.0133605744890417E-2</v>
      </c>
      <c r="G67" s="10">
        <f t="shared" ref="G67" ca="1" si="57">SUM(G57:G66)</f>
        <v>-170.51442453205976</v>
      </c>
      <c r="H67" s="10">
        <f t="shared" ref="H67" ca="1" si="58">SUM(H57:H66)</f>
        <v>-181.91468487693521</v>
      </c>
      <c r="I67" s="10">
        <f t="shared" ref="I67" ca="1" si="59">SUM(I57:I66)</f>
        <v>452.26509289509141</v>
      </c>
      <c r="J67" s="10">
        <f t="shared" ref="J67" ca="1" si="60">SUM(J57:J66)</f>
        <v>483.30633470573252</v>
      </c>
      <c r="K67" s="10">
        <f t="shared" ref="K67" ca="1" si="61">SUM(K57:K66)</f>
        <v>486.4630087130684</v>
      </c>
      <c r="L67" s="10">
        <f t="shared" ref="L67" ca="1" si="62">SUM(L57:L66)</f>
        <v>498.14962191805296</v>
      </c>
      <c r="M67" s="10">
        <f t="shared" ref="M67" ca="1" si="63">SUM(M57:M66)</f>
        <v>516.65094202082423</v>
      </c>
      <c r="N67" s="10">
        <f t="shared" ref="N67" ca="1" si="64">SUM(N57:N66)</f>
        <v>437.77817866910442</v>
      </c>
      <c r="O67" s="10">
        <f t="shared" ref="O67" ca="1" si="65">SUM(O57:O66)</f>
        <v>-77.784630228336994</v>
      </c>
      <c r="P67" s="10">
        <f t="shared" ref="P67" ca="1" si="66">SUM(P57:P66)</f>
        <v>-145.86884673539916</v>
      </c>
      <c r="Q67" s="10">
        <f t="shared" ref="Q67" ca="1" si="67">SUM(Q57:Q66)</f>
        <v>-71.182985666703644</v>
      </c>
      <c r="R67" s="10">
        <f t="shared" ref="R67" ca="1" si="68">SUM(R57:R66)</f>
        <v>-140.52229922349659</v>
      </c>
      <c r="S67" s="10">
        <f t="shared" ref="S67" ca="1" si="69">SUM(S57:S66)</f>
        <v>-104.30961441073015</v>
      </c>
      <c r="T67" s="10">
        <f t="shared" ref="T67" ca="1" si="70">SUM(T57:T66)</f>
        <v>-108.66760943808251</v>
      </c>
      <c r="U67" s="10">
        <f t="shared" ref="U67" ca="1" si="71">SUM(U57:U66)</f>
        <v>-796.65933549704346</v>
      </c>
      <c r="V67" s="10">
        <f t="shared" ref="V67" ca="1" si="72">SUM(V57:V66)</f>
        <v>-610.71521616190932</v>
      </c>
      <c r="W67" s="10">
        <f t="shared" ref="W67" ca="1" si="73">SUM(W57:W66)</f>
        <v>-665.10953616833763</v>
      </c>
      <c r="X67" s="10">
        <f t="shared" ref="X67" ca="1" si="74">SUM(X57:X66)</f>
        <v>-790.28758757193395</v>
      </c>
    </row>
    <row r="69" spans="2:24" x14ac:dyDescent="0.3">
      <c r="B69" s="1" t="s">
        <v>42</v>
      </c>
      <c r="C69" s="10">
        <f t="shared" ref="C69:C75" ca="1" si="75">NPV($C$2,D69:X69)</f>
        <v>1220.8514224911576</v>
      </c>
      <c r="D69" s="10">
        <f t="shared" ref="D69:W69" ca="1" si="76">D17-D43</f>
        <v>0</v>
      </c>
      <c r="E69" s="10">
        <f t="shared" ca="1" si="76"/>
        <v>0</v>
      </c>
      <c r="F69" s="10">
        <f t="shared" ca="1" si="76"/>
        <v>0</v>
      </c>
      <c r="G69" s="10">
        <f t="shared" ca="1" si="76"/>
        <v>70.048057614181232</v>
      </c>
      <c r="H69" s="10">
        <f t="shared" ca="1" si="76"/>
        <v>70.690371172129858</v>
      </c>
      <c r="I69" s="10">
        <f t="shared" ca="1" si="76"/>
        <v>-1447.4856670555009</v>
      </c>
      <c r="J69" s="10">
        <f t="shared" ca="1" si="76"/>
        <v>99.436753414805935</v>
      </c>
      <c r="K69" s="10">
        <f t="shared" ca="1" si="76"/>
        <v>143.40491397667392</v>
      </c>
      <c r="L69" s="10">
        <f t="shared" ca="1" si="76"/>
        <v>147.73234309371901</v>
      </c>
      <c r="M69" s="10">
        <f t="shared" ca="1" si="76"/>
        <v>120.13983961207168</v>
      </c>
      <c r="N69" s="10">
        <f t="shared" ca="1" si="76"/>
        <v>184.42231563822429</v>
      </c>
      <c r="O69" s="10">
        <f t="shared" ca="1" si="76"/>
        <v>483.23648523463726</v>
      </c>
      <c r="P69" s="10">
        <f t="shared" ca="1" si="76"/>
        <v>511.53522662400087</v>
      </c>
      <c r="Q69" s="10">
        <f t="shared" ca="1" si="76"/>
        <v>517.20626923302871</v>
      </c>
      <c r="R69" s="10">
        <f t="shared" ca="1" si="76"/>
        <v>492.02029838513863</v>
      </c>
      <c r="S69" s="10">
        <f t="shared" ca="1" si="76"/>
        <v>581.06853443987893</v>
      </c>
      <c r="T69" s="10">
        <f t="shared" ca="1" si="76"/>
        <v>592.47053620141287</v>
      </c>
      <c r="U69" s="10">
        <f t="shared" ca="1" si="76"/>
        <v>486.90881564134588</v>
      </c>
      <c r="V69" s="10">
        <f t="shared" ca="1" si="76"/>
        <v>160.29656129855721</v>
      </c>
      <c r="W69" s="10">
        <f t="shared" ca="1" si="76"/>
        <v>247.79955832540782</v>
      </c>
      <c r="X69" s="10">
        <f t="shared" ref="X69" ca="1" si="77">X17-X43</f>
        <v>523.08000832384687</v>
      </c>
    </row>
    <row r="70" spans="2:24" x14ac:dyDescent="0.3">
      <c r="B70" s="1" t="s">
        <v>43</v>
      </c>
      <c r="C70" s="10">
        <f t="shared" ca="1" si="75"/>
        <v>578.55596925609905</v>
      </c>
      <c r="D70" s="10">
        <f t="shared" ref="D70:W70" ca="1" si="78">D18-D44</f>
        <v>0</v>
      </c>
      <c r="E70" s="10">
        <f t="shared" ca="1" si="78"/>
        <v>0</v>
      </c>
      <c r="F70" s="10">
        <f t="shared" ca="1" si="78"/>
        <v>0</v>
      </c>
      <c r="G70" s="10">
        <f t="shared" ca="1" si="78"/>
        <v>20.325506759197879</v>
      </c>
      <c r="H70" s="10">
        <f t="shared" ca="1" si="78"/>
        <v>13.36481630022115</v>
      </c>
      <c r="I70" s="10">
        <f t="shared" ca="1" si="78"/>
        <v>19.148859820395899</v>
      </c>
      <c r="J70" s="10">
        <f t="shared" ca="1" si="78"/>
        <v>22.420602213915288</v>
      </c>
      <c r="K70" s="10">
        <f t="shared" ca="1" si="78"/>
        <v>19.131260501032216</v>
      </c>
      <c r="L70" s="10">
        <f t="shared" ca="1" si="78"/>
        <v>20.48491125657722</v>
      </c>
      <c r="M70" s="10">
        <f t="shared" ca="1" si="78"/>
        <v>20.931481865428736</v>
      </c>
      <c r="N70" s="10">
        <f t="shared" ca="1" si="78"/>
        <v>33.805339236327086</v>
      </c>
      <c r="O70" s="10">
        <f t="shared" ca="1" si="78"/>
        <v>122.3290841502112</v>
      </c>
      <c r="P70" s="10">
        <f t="shared" ca="1" si="78"/>
        <v>132.42514175887254</v>
      </c>
      <c r="Q70" s="10">
        <f t="shared" ca="1" si="78"/>
        <v>135.31199925822466</v>
      </c>
      <c r="R70" s="10">
        <f t="shared" ca="1" si="78"/>
        <v>138.26180639516735</v>
      </c>
      <c r="S70" s="10">
        <f t="shared" ca="1" si="78"/>
        <v>141.27591089784107</v>
      </c>
      <c r="T70" s="10">
        <f t="shared" ca="1" si="78"/>
        <v>144.35573205514117</v>
      </c>
      <c r="U70" s="10">
        <f t="shared" ca="1" si="78"/>
        <v>134.02148344360114</v>
      </c>
      <c r="V70" s="10">
        <f t="shared" ca="1" si="78"/>
        <v>90.196431985834806</v>
      </c>
      <c r="W70" s="10">
        <f t="shared" ca="1" si="78"/>
        <v>102.65317471178332</v>
      </c>
      <c r="X70" s="10">
        <f t="shared" ref="X70" ca="1" si="79">X18-X44</f>
        <v>145.05060363912935</v>
      </c>
    </row>
    <row r="71" spans="2:24" x14ac:dyDescent="0.3">
      <c r="B71" s="1" t="s">
        <v>40</v>
      </c>
      <c r="C71" s="10">
        <f t="shared" ca="1" si="75"/>
        <v>-3206.6283487713854</v>
      </c>
      <c r="D71" s="10">
        <f t="shared" ref="D71:W71" ca="1" si="80">D19-D45</f>
        <v>3.4357896083747619E-8</v>
      </c>
      <c r="E71" s="10">
        <f t="shared" ca="1" si="80"/>
        <v>0.68865009500558472</v>
      </c>
      <c r="F71" s="10">
        <f t="shared" ca="1" si="80"/>
        <v>5.4242614229767696</v>
      </c>
      <c r="G71" s="10">
        <f t="shared" ca="1" si="80"/>
        <v>6.2159293988358115</v>
      </c>
      <c r="H71" s="10">
        <f t="shared" ca="1" si="80"/>
        <v>3.4235564072744751</v>
      </c>
      <c r="I71" s="10">
        <f t="shared" ca="1" si="80"/>
        <v>-415.60514008688148</v>
      </c>
      <c r="J71" s="10">
        <f t="shared" ca="1" si="80"/>
        <v>-404.13656353365201</v>
      </c>
      <c r="K71" s="10">
        <f t="shared" ca="1" si="80"/>
        <v>-437.65447622882158</v>
      </c>
      <c r="L71" s="10">
        <f t="shared" ca="1" si="80"/>
        <v>-432.27381671300395</v>
      </c>
      <c r="M71" s="10">
        <f t="shared" ca="1" si="80"/>
        <v>-443.9798301014427</v>
      </c>
      <c r="N71" s="10">
        <f t="shared" ca="1" si="80"/>
        <v>-433.80366989486095</v>
      </c>
      <c r="O71" s="10">
        <f t="shared" ca="1" si="80"/>
        <v>-422.88030368001603</v>
      </c>
      <c r="P71" s="10">
        <f t="shared" ca="1" si="80"/>
        <v>-432.77374019389106</v>
      </c>
      <c r="Q71" s="10">
        <f t="shared" ca="1" si="80"/>
        <v>-459.45327877548732</v>
      </c>
      <c r="R71" s="10">
        <f t="shared" ca="1" si="80"/>
        <v>-465.70293850956386</v>
      </c>
      <c r="S71" s="10">
        <f t="shared" ca="1" si="80"/>
        <v>-448.78287112881839</v>
      </c>
      <c r="T71" s="10">
        <f t="shared" ca="1" si="80"/>
        <v>-451.88980183422444</v>
      </c>
      <c r="U71" s="10">
        <f t="shared" ca="1" si="80"/>
        <v>-507.81527674468111</v>
      </c>
      <c r="V71" s="10">
        <f t="shared" ca="1" si="80"/>
        <v>-499.28902213155089</v>
      </c>
      <c r="W71" s="10">
        <f t="shared" ca="1" si="80"/>
        <v>-492.36173887400821</v>
      </c>
      <c r="X71" s="10">
        <f t="shared" ref="X71" ca="1" si="81">X19-X45</f>
        <v>-497.05076785443379</v>
      </c>
    </row>
    <row r="72" spans="2:24" x14ac:dyDescent="0.3">
      <c r="B72" s="1" t="s">
        <v>41</v>
      </c>
      <c r="C72" s="10">
        <f t="shared" ca="1" si="75"/>
        <v>1926.8854516882618</v>
      </c>
      <c r="D72" s="10">
        <f t="shared" ref="D72:W72" ca="1" si="82">D20-D46</f>
        <v>0</v>
      </c>
      <c r="E72" s="10">
        <f t="shared" ca="1" si="82"/>
        <v>0</v>
      </c>
      <c r="F72" s="10">
        <f t="shared" ca="1" si="82"/>
        <v>0</v>
      </c>
      <c r="G72" s="10">
        <f t="shared" ca="1" si="82"/>
        <v>0</v>
      </c>
      <c r="H72" s="10">
        <f t="shared" ca="1" si="82"/>
        <v>11.40780954827332</v>
      </c>
      <c r="I72" s="10">
        <f t="shared" ca="1" si="82"/>
        <v>312.16157507656487</v>
      </c>
      <c r="J72" s="10">
        <f t="shared" ca="1" si="82"/>
        <v>259.58282885224429</v>
      </c>
      <c r="K72" s="10">
        <f t="shared" ca="1" si="82"/>
        <v>288.14218748879227</v>
      </c>
      <c r="L72" s="10">
        <f t="shared" ca="1" si="82"/>
        <v>281.65876016592864</v>
      </c>
      <c r="M72" s="10">
        <f t="shared" ca="1" si="82"/>
        <v>237.90870917673809</v>
      </c>
      <c r="N72" s="10">
        <f t="shared" ca="1" si="82"/>
        <v>268.14933516526281</v>
      </c>
      <c r="O72" s="10">
        <f t="shared" ca="1" si="82"/>
        <v>244.72752429215021</v>
      </c>
      <c r="P72" s="10">
        <f t="shared" ca="1" si="82"/>
        <v>259.70491473928479</v>
      </c>
      <c r="Q72" s="10">
        <f t="shared" ca="1" si="82"/>
        <v>234.96372972689727</v>
      </c>
      <c r="R72" s="10">
        <f t="shared" ca="1" si="82"/>
        <v>243.70552791278587</v>
      </c>
      <c r="S72" s="10">
        <f t="shared" ca="1" si="82"/>
        <v>272.25812814213475</v>
      </c>
      <c r="T72" s="10">
        <f t="shared" ca="1" si="82"/>
        <v>244.38034260223912</v>
      </c>
      <c r="U72" s="10">
        <f t="shared" ca="1" si="82"/>
        <v>264.04116796157069</v>
      </c>
      <c r="V72" s="10">
        <f t="shared" ca="1" si="82"/>
        <v>245.80339206952598</v>
      </c>
      <c r="W72" s="10">
        <f t="shared" ca="1" si="82"/>
        <v>261.21635032092973</v>
      </c>
      <c r="X72" s="10">
        <f t="shared" ref="X72" ca="1" si="83">X20-X46</f>
        <v>295.54219620097979</v>
      </c>
    </row>
    <row r="73" spans="2:24" x14ac:dyDescent="0.3">
      <c r="B73" s="1" t="s">
        <v>44</v>
      </c>
      <c r="C73" s="10">
        <f t="shared" ca="1" si="75"/>
        <v>-14.162563943881134</v>
      </c>
      <c r="D73" s="10">
        <f t="shared" ref="D73:W73" ca="1" si="84">D21-D47</f>
        <v>0</v>
      </c>
      <c r="E73" s="10">
        <f t="shared" ca="1" si="84"/>
        <v>3.5926596690050161E-5</v>
      </c>
      <c r="F73" s="10">
        <f t="shared" ca="1" si="84"/>
        <v>7.6284889898303732E-6</v>
      </c>
      <c r="G73" s="10">
        <f t="shared" ca="1" si="84"/>
        <v>-0.17390158784192788</v>
      </c>
      <c r="H73" s="10">
        <f t="shared" ca="1" si="84"/>
        <v>-0.24694401097700069</v>
      </c>
      <c r="I73" s="10">
        <f t="shared" ca="1" si="84"/>
        <v>-0.78197687348549216</v>
      </c>
      <c r="J73" s="10">
        <f t="shared" ca="1" si="84"/>
        <v>6.4937890623916417E-2</v>
      </c>
      <c r="K73" s="10">
        <f t="shared" ca="1" si="84"/>
        <v>-3.2259586576360633E-2</v>
      </c>
      <c r="L73" s="10">
        <f t="shared" ca="1" si="84"/>
        <v>-3.9347876883429223E-2</v>
      </c>
      <c r="M73" s="10">
        <f t="shared" ca="1" si="84"/>
        <v>2.8190941477195253E-3</v>
      </c>
      <c r="N73" s="10">
        <f t="shared" ca="1" si="84"/>
        <v>-1.2779226904505894</v>
      </c>
      <c r="O73" s="10">
        <f t="shared" ca="1" si="84"/>
        <v>-1.295470646498984</v>
      </c>
      <c r="P73" s="10">
        <f t="shared" ca="1" si="84"/>
        <v>-1.3984300293052101</v>
      </c>
      <c r="Q73" s="10">
        <f t="shared" ca="1" si="84"/>
        <v>1.5218075474411563E-2</v>
      </c>
      <c r="R73" s="10">
        <f t="shared" ca="1" si="84"/>
        <v>5.1442734645611665E-2</v>
      </c>
      <c r="S73" s="10">
        <f t="shared" ca="1" si="84"/>
        <v>-0.34235786124179057</v>
      </c>
      <c r="T73" s="10">
        <f t="shared" ca="1" si="84"/>
        <v>-0.12795139412808254</v>
      </c>
      <c r="U73" s="10">
        <f t="shared" ca="1" si="84"/>
        <v>-3.1048568361924822E-2</v>
      </c>
      <c r="V73" s="10">
        <f t="shared" ca="1" si="84"/>
        <v>-0.18799519703941314</v>
      </c>
      <c r="W73" s="10">
        <f t="shared" ca="1" si="84"/>
        <v>-0.12281633251343749</v>
      </c>
      <c r="X73" s="10">
        <f t="shared" ref="X73" ca="1" si="85">X21-X47</f>
        <v>-40.931173482813421</v>
      </c>
    </row>
    <row r="74" spans="2:24" x14ac:dyDescent="0.3">
      <c r="B74" s="12" t="s">
        <v>45</v>
      </c>
      <c r="C74" s="13">
        <f t="shared" ca="1" si="75"/>
        <v>91.28260916942375</v>
      </c>
      <c r="D74" s="13">
        <f t="shared" ref="D74:W74" ca="1" si="86">D22-D48</f>
        <v>0</v>
      </c>
      <c r="E74" s="13">
        <f t="shared" ca="1" si="86"/>
        <v>0</v>
      </c>
      <c r="F74" s="13">
        <f t="shared" ca="1" si="86"/>
        <v>0</v>
      </c>
      <c r="G74" s="13">
        <f t="shared" ca="1" si="86"/>
        <v>0</v>
      </c>
      <c r="H74" s="13">
        <f t="shared" ca="1" si="86"/>
        <v>0</v>
      </c>
      <c r="I74" s="13">
        <f t="shared" ca="1" si="86"/>
        <v>0</v>
      </c>
      <c r="J74" s="13">
        <f t="shared" ca="1" si="86"/>
        <v>0</v>
      </c>
      <c r="K74" s="13">
        <f t="shared" ca="1" si="86"/>
        <v>0</v>
      </c>
      <c r="L74" s="13">
        <f t="shared" ca="1" si="86"/>
        <v>15.42508460615673</v>
      </c>
      <c r="M74" s="13">
        <f t="shared" ca="1" si="86"/>
        <v>15.761351106799573</v>
      </c>
      <c r="N74" s="13">
        <f t="shared" ca="1" si="86"/>
        <v>16.104948884708236</v>
      </c>
      <c r="O74" s="13">
        <f t="shared" ca="1" si="86"/>
        <v>16.456036953337673</v>
      </c>
      <c r="P74" s="13">
        <f t="shared" ca="1" si="86"/>
        <v>16.814778869371992</v>
      </c>
      <c r="Q74" s="13">
        <f t="shared" ca="1" si="86"/>
        <v>17.181339703924692</v>
      </c>
      <c r="R74" s="13">
        <f t="shared" ca="1" si="86"/>
        <v>17.555893614586665</v>
      </c>
      <c r="S74" s="13">
        <f t="shared" ca="1" si="86"/>
        <v>17.93861173010805</v>
      </c>
      <c r="T74" s="13">
        <f t="shared" ca="1" si="86"/>
        <v>18.329674265735605</v>
      </c>
      <c r="U74" s="13">
        <f t="shared" ca="1" si="86"/>
        <v>18.729259922303839</v>
      </c>
      <c r="V74" s="13">
        <f t="shared" ca="1" si="86"/>
        <v>19.137558001532881</v>
      </c>
      <c r="W74" s="13">
        <f t="shared" ca="1" si="86"/>
        <v>19.554757805156981</v>
      </c>
      <c r="X74" s="13">
        <f t="shared" ref="X74" ca="1" si="87">X22-X48</f>
        <v>19.981051663729602</v>
      </c>
    </row>
    <row r="75" spans="2:24" x14ac:dyDescent="0.3">
      <c r="B75" s="1" t="s">
        <v>46</v>
      </c>
      <c r="C75" s="10">
        <f t="shared" ca="1" si="75"/>
        <v>596.78453988967522</v>
      </c>
      <c r="D75" s="10">
        <f ca="1">SUM(D69:D74)</f>
        <v>3.4357896083747619E-8</v>
      </c>
      <c r="E75" s="10">
        <f t="shared" ref="E75" ca="1" si="88">SUM(E69:E74)</f>
        <v>0.68868602160227477</v>
      </c>
      <c r="F75" s="10">
        <f t="shared" ref="F75" ca="1" si="89">SUM(F69:F74)</f>
        <v>5.4242690514657594</v>
      </c>
      <c r="G75" s="10">
        <f t="shared" ref="G75" ca="1" si="90">SUM(G69:G74)</f>
        <v>96.415592184372997</v>
      </c>
      <c r="H75" s="10">
        <f t="shared" ref="H75" ca="1" si="91">SUM(H69:H74)</f>
        <v>98.6396094169218</v>
      </c>
      <c r="I75" s="10">
        <f t="shared" ref="I75" ca="1" si="92">SUM(I69:I74)</f>
        <v>-1532.5623491189069</v>
      </c>
      <c r="J75" s="10">
        <f t="shared" ref="J75" ca="1" si="93">SUM(J69:J74)</f>
        <v>-22.631441162062579</v>
      </c>
      <c r="K75" s="10">
        <f t="shared" ref="K75" ca="1" si="94">SUM(K69:K74)</f>
        <v>12.991626151100474</v>
      </c>
      <c r="L75" s="10">
        <f t="shared" ref="L75" ca="1" si="95">SUM(L69:L74)</f>
        <v>32.987934532494222</v>
      </c>
      <c r="M75" s="10">
        <f t="shared" ref="M75" ca="1" si="96">SUM(M69:M74)</f>
        <v>-49.235629246256899</v>
      </c>
      <c r="N75" s="10">
        <f t="shared" ref="N75" ca="1" si="97">SUM(N69:N74)</f>
        <v>67.400346339210898</v>
      </c>
      <c r="O75" s="10">
        <f t="shared" ref="O75" ca="1" si="98">SUM(O69:O74)</f>
        <v>442.5733563038213</v>
      </c>
      <c r="P75" s="10">
        <f t="shared" ref="P75" ca="1" si="99">SUM(P69:P74)</f>
        <v>486.30789176833395</v>
      </c>
      <c r="Q75" s="10">
        <f t="shared" ref="Q75" ca="1" si="100">SUM(Q69:Q74)</f>
        <v>445.22527722206246</v>
      </c>
      <c r="R75" s="10">
        <f t="shared" ref="R75" ca="1" si="101">SUM(R69:R74)</f>
        <v>425.89203053276026</v>
      </c>
      <c r="S75" s="10">
        <f t="shared" ref="S75" ca="1" si="102">SUM(S69:S74)</f>
        <v>563.41595621990257</v>
      </c>
      <c r="T75" s="10">
        <f t="shared" ref="T75" ca="1" si="103">SUM(T69:T74)</f>
        <v>547.51853189617623</v>
      </c>
      <c r="U75" s="10">
        <f t="shared" ref="U75" ca="1" si="104">SUM(U69:U74)</f>
        <v>395.85440165577847</v>
      </c>
      <c r="V75" s="10">
        <f t="shared" ref="V75" ca="1" si="105">SUM(V69:V74)</f>
        <v>15.956926026860572</v>
      </c>
      <c r="W75" s="10">
        <f t="shared" ref="W75" ca="1" si="106">SUM(W69:W74)</f>
        <v>138.73928595675619</v>
      </c>
      <c r="X75" s="10">
        <f t="shared" ref="X75" ca="1" si="107">SUM(X69:X74)</f>
        <v>445.67191849043837</v>
      </c>
    </row>
    <row r="77" spans="2:24" ht="14.5" thickBot="1" x14ac:dyDescent="0.35">
      <c r="B77" s="14" t="s">
        <v>1</v>
      </c>
      <c r="C77" s="15">
        <f ca="1">NPV($C$2,D77:X77)</f>
        <v>914.35825006991877</v>
      </c>
      <c r="D77" s="15">
        <f ca="1">D67+D75</f>
        <v>-3.0160374068024964E-2</v>
      </c>
      <c r="E77" s="15">
        <f t="shared" ref="E77:W77" ca="1" si="108">E67+E75</f>
        <v>0.82983433852975219</v>
      </c>
      <c r="F77" s="15">
        <f t="shared" ca="1" si="108"/>
        <v>5.414135445720869</v>
      </c>
      <c r="G77" s="15">
        <f t="shared" ca="1" si="108"/>
        <v>-74.098832347686766</v>
      </c>
      <c r="H77" s="15">
        <f t="shared" ca="1" si="108"/>
        <v>-83.275075460013412</v>
      </c>
      <c r="I77" s="15">
        <f t="shared" ca="1" si="108"/>
        <v>-1080.2972562238156</v>
      </c>
      <c r="J77" s="15">
        <f t="shared" ca="1" si="108"/>
        <v>460.67489354366995</v>
      </c>
      <c r="K77" s="15">
        <f t="shared" ca="1" si="108"/>
        <v>499.4546348641689</v>
      </c>
      <c r="L77" s="15">
        <f t="shared" ca="1" si="108"/>
        <v>531.13755645054721</v>
      </c>
      <c r="M77" s="15">
        <f t="shared" ca="1" si="108"/>
        <v>467.41531277456733</v>
      </c>
      <c r="N77" s="15">
        <f t="shared" ca="1" si="108"/>
        <v>505.17852500831532</v>
      </c>
      <c r="O77" s="15">
        <f t="shared" ca="1" si="108"/>
        <v>364.78872607548431</v>
      </c>
      <c r="P77" s="15">
        <f t="shared" ca="1" si="108"/>
        <v>340.43904503293481</v>
      </c>
      <c r="Q77" s="15">
        <f t="shared" ca="1" si="108"/>
        <v>374.04229155535882</v>
      </c>
      <c r="R77" s="15">
        <f t="shared" ca="1" si="108"/>
        <v>285.36973130926367</v>
      </c>
      <c r="S77" s="15">
        <f t="shared" ca="1" si="108"/>
        <v>459.10634180917242</v>
      </c>
      <c r="T77" s="15">
        <f t="shared" ca="1" si="108"/>
        <v>438.85092245809369</v>
      </c>
      <c r="U77" s="15">
        <f t="shared" ca="1" si="108"/>
        <v>-400.80493384126498</v>
      </c>
      <c r="V77" s="15">
        <f t="shared" ca="1" si="108"/>
        <v>-594.75829013504881</v>
      </c>
      <c r="W77" s="15">
        <f t="shared" ca="1" si="108"/>
        <v>-526.37025021158138</v>
      </c>
      <c r="X77" s="15">
        <f t="shared" ref="X77" ca="1" si="109">X67+X75</f>
        <v>-344.61566908149558</v>
      </c>
    </row>
    <row r="78" spans="2:24" ht="14.5" thickTop="1" x14ac:dyDescent="0.3">
      <c r="B78" s="1" t="s">
        <v>47</v>
      </c>
      <c r="C78" s="10">
        <f ca="1">C26-C52</f>
        <v>0</v>
      </c>
    </row>
    <row r="79" spans="2:24" ht="14.5" thickBot="1" x14ac:dyDescent="0.35">
      <c r="B79" s="14" t="s">
        <v>48</v>
      </c>
      <c r="C79" s="15">
        <f ca="1">C78+C77</f>
        <v>914.35825006991877</v>
      </c>
    </row>
    <row r="80" spans="2:24" ht="14.5" thickTop="1" x14ac:dyDescent="0.3"/>
    <row r="83" spans="2:34" x14ac:dyDescent="0.3">
      <c r="B83" s="1" t="s">
        <v>57</v>
      </c>
      <c r="C83" s="4" t="s">
        <v>3</v>
      </c>
      <c r="D83" s="5">
        <f>D4</f>
        <v>2025</v>
      </c>
      <c r="E83" s="5">
        <f t="shared" ref="E83:W83" si="110">E4</f>
        <v>2026</v>
      </c>
      <c r="F83" s="5">
        <f t="shared" si="110"/>
        <v>2027</v>
      </c>
      <c r="G83" s="5">
        <f t="shared" si="110"/>
        <v>2028</v>
      </c>
      <c r="H83" s="5">
        <f t="shared" si="110"/>
        <v>2029</v>
      </c>
      <c r="I83" s="5">
        <f t="shared" si="110"/>
        <v>2030</v>
      </c>
      <c r="J83" s="5">
        <f t="shared" si="110"/>
        <v>2031</v>
      </c>
      <c r="K83" s="5">
        <f t="shared" si="110"/>
        <v>2032</v>
      </c>
      <c r="L83" s="5">
        <f t="shared" si="110"/>
        <v>2033</v>
      </c>
      <c r="M83" s="5">
        <f t="shared" si="110"/>
        <v>2034</v>
      </c>
      <c r="N83" s="5">
        <f t="shared" si="110"/>
        <v>2035</v>
      </c>
      <c r="O83" s="5">
        <f t="shared" si="110"/>
        <v>2036</v>
      </c>
      <c r="P83" s="5">
        <f t="shared" si="110"/>
        <v>2037</v>
      </c>
      <c r="Q83" s="5">
        <f t="shared" si="110"/>
        <v>2038</v>
      </c>
      <c r="R83" s="5">
        <f t="shared" si="110"/>
        <v>2039</v>
      </c>
      <c r="S83" s="5">
        <f t="shared" si="110"/>
        <v>2040</v>
      </c>
      <c r="T83" s="5">
        <f t="shared" si="110"/>
        <v>2041</v>
      </c>
      <c r="U83" s="5">
        <f t="shared" si="110"/>
        <v>2042</v>
      </c>
      <c r="V83" s="5">
        <f t="shared" si="110"/>
        <v>2043</v>
      </c>
      <c r="W83" s="5">
        <f t="shared" si="110"/>
        <v>2044</v>
      </c>
      <c r="X83" s="5">
        <f t="shared" ref="X83" si="111">X4</f>
        <v>2045</v>
      </c>
    </row>
    <row r="84" spans="2:34" x14ac:dyDescent="0.3">
      <c r="B84" s="1" t="s">
        <v>50</v>
      </c>
      <c r="C84" s="10">
        <f t="shared" ref="C84:C89" ca="1" si="112">NPV($C$2,D84:X84)</f>
        <v>-1279.742897083124</v>
      </c>
      <c r="D84" s="10">
        <f ca="1">(D71+D72)</f>
        <v>3.4357896083747619E-8</v>
      </c>
      <c r="E84" s="10">
        <f t="shared" ref="E84:W84" ca="1" si="113">(E71+E72)</f>
        <v>0.68865009500558472</v>
      </c>
      <c r="F84" s="10">
        <f t="shared" ca="1" si="113"/>
        <v>5.4242614229767696</v>
      </c>
      <c r="G84" s="10">
        <f t="shared" ca="1" si="113"/>
        <v>6.2159293988358115</v>
      </c>
      <c r="H84" s="10">
        <f t="shared" ca="1" si="113"/>
        <v>14.831365955547795</v>
      </c>
      <c r="I84" s="10">
        <f t="shared" ca="1" si="113"/>
        <v>-103.4435650103166</v>
      </c>
      <c r="J84" s="10">
        <f t="shared" ca="1" si="113"/>
        <v>-144.55373468140772</v>
      </c>
      <c r="K84" s="10">
        <f t="shared" ca="1" si="113"/>
        <v>-149.51228874002931</v>
      </c>
      <c r="L84" s="10">
        <f t="shared" ca="1" si="113"/>
        <v>-150.61505654707531</v>
      </c>
      <c r="M84" s="10">
        <f t="shared" ca="1" si="113"/>
        <v>-206.07112092470462</v>
      </c>
      <c r="N84" s="10">
        <f t="shared" ca="1" si="113"/>
        <v>-165.65433472959813</v>
      </c>
      <c r="O84" s="10">
        <f t="shared" ca="1" si="113"/>
        <v>-178.15277938786582</v>
      </c>
      <c r="P84" s="10">
        <f t="shared" ca="1" si="113"/>
        <v>-173.06882545460627</v>
      </c>
      <c r="Q84" s="10">
        <f t="shared" ca="1" si="113"/>
        <v>-224.48954904859005</v>
      </c>
      <c r="R84" s="10">
        <f t="shared" ca="1" si="113"/>
        <v>-221.997410596778</v>
      </c>
      <c r="S84" s="10">
        <f t="shared" ca="1" si="113"/>
        <v>-176.52474298668363</v>
      </c>
      <c r="T84" s="10">
        <f t="shared" ca="1" si="113"/>
        <v>-207.50945923198532</v>
      </c>
      <c r="U84" s="10">
        <f t="shared" ca="1" si="113"/>
        <v>-243.77410878311042</v>
      </c>
      <c r="V84" s="10">
        <f t="shared" ca="1" si="113"/>
        <v>-253.48563006202491</v>
      </c>
      <c r="W84" s="10">
        <f t="shared" ca="1" si="113"/>
        <v>-231.14538855307848</v>
      </c>
      <c r="X84" s="10">
        <f t="shared" ref="X84" ca="1" si="114">(X71+X72)</f>
        <v>-201.508571653454</v>
      </c>
    </row>
    <row r="85" spans="2:34" x14ac:dyDescent="0.3">
      <c r="B85" s="1" t="s">
        <v>45</v>
      </c>
      <c r="C85" s="10">
        <f t="shared" ca="1" si="112"/>
        <v>91.28260916942375</v>
      </c>
      <c r="D85" s="10">
        <f ca="1">D74</f>
        <v>0</v>
      </c>
      <c r="E85" s="10">
        <f t="shared" ref="E85:W85" ca="1" si="115">E74</f>
        <v>0</v>
      </c>
      <c r="F85" s="10">
        <f t="shared" ca="1" si="115"/>
        <v>0</v>
      </c>
      <c r="G85" s="10">
        <f t="shared" ca="1" si="115"/>
        <v>0</v>
      </c>
      <c r="H85" s="10">
        <f t="shared" ca="1" si="115"/>
        <v>0</v>
      </c>
      <c r="I85" s="10">
        <f t="shared" ca="1" si="115"/>
        <v>0</v>
      </c>
      <c r="J85" s="10">
        <f t="shared" ca="1" si="115"/>
        <v>0</v>
      </c>
      <c r="K85" s="10">
        <f t="shared" ca="1" si="115"/>
        <v>0</v>
      </c>
      <c r="L85" s="10">
        <f t="shared" ca="1" si="115"/>
        <v>15.42508460615673</v>
      </c>
      <c r="M85" s="10">
        <f t="shared" ca="1" si="115"/>
        <v>15.761351106799573</v>
      </c>
      <c r="N85" s="10">
        <f t="shared" ca="1" si="115"/>
        <v>16.104948884708236</v>
      </c>
      <c r="O85" s="10">
        <f t="shared" ca="1" si="115"/>
        <v>16.456036953337673</v>
      </c>
      <c r="P85" s="10">
        <f t="shared" ca="1" si="115"/>
        <v>16.814778869371992</v>
      </c>
      <c r="Q85" s="10">
        <f t="shared" ca="1" si="115"/>
        <v>17.181339703924692</v>
      </c>
      <c r="R85" s="10">
        <f t="shared" ca="1" si="115"/>
        <v>17.555893614586665</v>
      </c>
      <c r="S85" s="10">
        <f t="shared" ca="1" si="115"/>
        <v>17.93861173010805</v>
      </c>
      <c r="T85" s="10">
        <f t="shared" ca="1" si="115"/>
        <v>18.329674265735605</v>
      </c>
      <c r="U85" s="10">
        <f t="shared" ca="1" si="115"/>
        <v>18.729259922303839</v>
      </c>
      <c r="V85" s="10">
        <f t="shared" ca="1" si="115"/>
        <v>19.137558001532881</v>
      </c>
      <c r="W85" s="10">
        <f t="shared" ca="1" si="115"/>
        <v>19.554757805156981</v>
      </c>
      <c r="X85" s="10">
        <f t="shared" ref="X85" ca="1" si="116">X74</f>
        <v>19.981051663729602</v>
      </c>
    </row>
    <row r="86" spans="2:34" x14ac:dyDescent="0.3">
      <c r="B86" s="1" t="s">
        <v>54</v>
      </c>
      <c r="C86" s="10">
        <f t="shared" ca="1" si="112"/>
        <v>-850.267906669892</v>
      </c>
      <c r="D86" s="10">
        <f ca="1">(D69+D70+D73+D61+D62+D66)</f>
        <v>3.4592664815136231E-4</v>
      </c>
      <c r="E86" s="10">
        <f t="shared" ref="E86:W86" ca="1" si="117">(E69+E70+E73+E61+E62+E66)</f>
        <v>6.7687506963758359E-3</v>
      </c>
      <c r="F86" s="10">
        <f t="shared" ca="1" si="117"/>
        <v>-1.9453473948222388E-2</v>
      </c>
      <c r="G86" s="10">
        <f t="shared" ca="1" si="117"/>
        <v>-24.920168085034803</v>
      </c>
      <c r="H86" s="10">
        <f t="shared" ca="1" si="117"/>
        <v>-45.003919552961989</v>
      </c>
      <c r="I86" s="10">
        <f t="shared" ca="1" si="117"/>
        <v>-1560.8125912469068</v>
      </c>
      <c r="J86" s="10">
        <f t="shared" ca="1" si="117"/>
        <v>25.699649826128095</v>
      </c>
      <c r="K86" s="10">
        <f t="shared" ca="1" si="117"/>
        <v>52.767299096260061</v>
      </c>
      <c r="L86" s="10">
        <f t="shared" ca="1" si="117"/>
        <v>53.669779241606882</v>
      </c>
      <c r="M86" s="10">
        <f t="shared" ca="1" si="117"/>
        <v>23.003788046356021</v>
      </c>
      <c r="N86" s="10">
        <f t="shared" ca="1" si="117"/>
        <v>38.407221348598767</v>
      </c>
      <c r="O86" s="10">
        <f t="shared" ca="1" si="117"/>
        <v>61.667549654588242</v>
      </c>
      <c r="P86" s="10">
        <f t="shared" ca="1" si="117"/>
        <v>39.624321630774631</v>
      </c>
      <c r="Q86" s="10">
        <f t="shared" ca="1" si="117"/>
        <v>127.05547049913213</v>
      </c>
      <c r="R86" s="10">
        <f t="shared" ca="1" si="117"/>
        <v>31.305986963545791</v>
      </c>
      <c r="S86" s="10">
        <f t="shared" ca="1" si="117"/>
        <v>126.88968803127824</v>
      </c>
      <c r="T86" s="10">
        <f t="shared" ca="1" si="117"/>
        <v>144.25103199187322</v>
      </c>
      <c r="U86" s="10">
        <f t="shared" ca="1" si="117"/>
        <v>62.190006555011223</v>
      </c>
      <c r="V86" s="10">
        <f t="shared" ca="1" si="117"/>
        <v>-175.01904161472743</v>
      </c>
      <c r="W86" s="10">
        <f t="shared" ca="1" si="117"/>
        <v>-117.11022374441507</v>
      </c>
      <c r="X86" s="10">
        <f t="shared" ref="X86" ca="1" si="118">(X69+X70+X73+X61+X62+X66)</f>
        <v>91.010173879303977</v>
      </c>
    </row>
    <row r="87" spans="2:34" x14ac:dyDescent="0.3">
      <c r="B87" s="1" t="s">
        <v>51</v>
      </c>
      <c r="C87" s="10">
        <f t="shared" ca="1" si="112"/>
        <v>2548.1031110432823</v>
      </c>
      <c r="D87" s="10">
        <f ca="1">(D57+D58+D59+D60)</f>
        <v>-3.0374640130389707E-2</v>
      </c>
      <c r="E87" s="10">
        <f t="shared" ref="E87:W87" ca="1" si="119">(E57+E58+E59+E60)</f>
        <v>4.4758450935827199E-2</v>
      </c>
      <c r="F87" s="10">
        <f t="shared" ca="1" si="119"/>
        <v>7.7954572788243581E-3</v>
      </c>
      <c r="G87" s="10">
        <f t="shared" ca="1" si="119"/>
        <v>-47.153248187418029</v>
      </c>
      <c r="H87" s="10">
        <f t="shared" ca="1" si="119"/>
        <v>-35.47559383879198</v>
      </c>
      <c r="I87" s="10">
        <f t="shared" ca="1" si="119"/>
        <v>484.81146511367496</v>
      </c>
      <c r="J87" s="10">
        <f t="shared" ca="1" si="119"/>
        <v>483.7101190199395</v>
      </c>
      <c r="K87" s="10">
        <f t="shared" ca="1" si="119"/>
        <v>504.78977345273842</v>
      </c>
      <c r="L87" s="10">
        <f t="shared" ca="1" si="119"/>
        <v>508.51977897927623</v>
      </c>
      <c r="M87" s="10">
        <f t="shared" ca="1" si="119"/>
        <v>516.53355862723902</v>
      </c>
      <c r="N87" s="10">
        <f t="shared" ca="1" si="119"/>
        <v>506.58517835706607</v>
      </c>
      <c r="O87" s="10">
        <f t="shared" ca="1" si="119"/>
        <v>456.1216751800539</v>
      </c>
      <c r="P87" s="10">
        <f t="shared" ca="1" si="119"/>
        <v>447.90895455328871</v>
      </c>
      <c r="Q87" s="10">
        <f t="shared" ca="1" si="119"/>
        <v>444.38932033406303</v>
      </c>
      <c r="R87" s="10">
        <f t="shared" ca="1" si="119"/>
        <v>436.86300814065424</v>
      </c>
      <c r="S87" s="10">
        <f t="shared" ca="1" si="119"/>
        <v>473.78442233088566</v>
      </c>
      <c r="T87" s="10">
        <f t="shared" ca="1" si="119"/>
        <v>466.0386215970795</v>
      </c>
      <c r="U87" s="10">
        <f t="shared" ca="1" si="119"/>
        <v>-233.7117093709947</v>
      </c>
      <c r="V87" s="10">
        <f t="shared" ca="1" si="119"/>
        <v>-210.1798983144065</v>
      </c>
      <c r="W87" s="10">
        <f t="shared" ca="1" si="119"/>
        <v>-229.73594666138987</v>
      </c>
      <c r="X87" s="10">
        <f t="shared" ref="X87" ca="1" si="120">(X57+X58+X59+X60)</f>
        <v>-290.69602693193787</v>
      </c>
    </row>
    <row r="88" spans="2:34" x14ac:dyDescent="0.3">
      <c r="B88" s="1" t="s">
        <v>35</v>
      </c>
      <c r="C88" s="10">
        <f t="shared" ca="1" si="112"/>
        <v>65.831744650992647</v>
      </c>
      <c r="D88" s="10">
        <f ca="1">D65</f>
        <v>-7.674640980816605E-3</v>
      </c>
      <c r="E88" s="10">
        <f t="shared" ref="E88:W88" ca="1" si="121">E65</f>
        <v>5.8073139633485482E-3</v>
      </c>
      <c r="F88" s="10">
        <f t="shared" ca="1" si="121"/>
        <v>-1.0976654170562483E-3</v>
      </c>
      <c r="G88" s="10">
        <f t="shared" ca="1" si="121"/>
        <v>-1.5168128587385112</v>
      </c>
      <c r="H88" s="10">
        <f t="shared" ca="1" si="121"/>
        <v>-2.7153993900200355</v>
      </c>
      <c r="I88" s="10">
        <f t="shared" ca="1" si="121"/>
        <v>15.532400173400363</v>
      </c>
      <c r="J88" s="10">
        <f t="shared" ca="1" si="121"/>
        <v>17.876664332180653</v>
      </c>
      <c r="K88" s="10">
        <f t="shared" ca="1" si="121"/>
        <v>14.73520889326759</v>
      </c>
      <c r="L88" s="10">
        <f t="shared" ca="1" si="121"/>
        <v>15.870410734921165</v>
      </c>
      <c r="M88" s="10">
        <f t="shared" ca="1" si="121"/>
        <v>17.702668421089665</v>
      </c>
      <c r="N88" s="10">
        <f t="shared" ca="1" si="121"/>
        <v>13.317336007838394</v>
      </c>
      <c r="O88" s="10">
        <f t="shared" ca="1" si="121"/>
        <v>1.78747587811133</v>
      </c>
      <c r="P88" s="10">
        <f t="shared" ca="1" si="121"/>
        <v>1.8834672574532501</v>
      </c>
      <c r="Q88" s="10">
        <f t="shared" ca="1" si="121"/>
        <v>2.9189493382359095</v>
      </c>
      <c r="R88" s="10">
        <f t="shared" ca="1" si="121"/>
        <v>4.9275600665752499</v>
      </c>
      <c r="S88" s="10">
        <f t="shared" ca="1" si="121"/>
        <v>3.5560578912930692</v>
      </c>
      <c r="T88" s="10">
        <f t="shared" ca="1" si="121"/>
        <v>4.8758848268986901</v>
      </c>
      <c r="U88" s="10">
        <f t="shared" ca="1" si="121"/>
        <v>1.7402404402835896</v>
      </c>
      <c r="V88" s="10">
        <f t="shared" ca="1" si="121"/>
        <v>3.0717987267423306</v>
      </c>
      <c r="W88" s="10">
        <f t="shared" ca="1" si="121"/>
        <v>4.6789760437715895</v>
      </c>
      <c r="X88" s="10">
        <f t="shared" ref="X88" ca="1" si="122">X65</f>
        <v>5.7292414773656297</v>
      </c>
      <c r="Z88" s="10"/>
      <c r="AA88" s="10"/>
      <c r="AB88" s="10"/>
      <c r="AC88" s="10"/>
      <c r="AD88" s="10"/>
      <c r="AE88" s="10"/>
      <c r="AF88" s="10"/>
      <c r="AG88" s="10"/>
      <c r="AH88" s="10"/>
    </row>
    <row r="89" spans="2:34" x14ac:dyDescent="0.3">
      <c r="B89" s="1" t="s">
        <v>49</v>
      </c>
      <c r="C89" s="10">
        <f t="shared" ca="1" si="112"/>
        <v>339.15158895923639</v>
      </c>
      <c r="D89" s="10">
        <f ca="1">(D63+D64)</f>
        <v>7.5429460371339019E-3</v>
      </c>
      <c r="E89" s="10">
        <f t="shared" ref="E89:W89" ca="1" si="123">(E63+E64)</f>
        <v>8.3849727928615891E-2</v>
      </c>
      <c r="F89" s="10">
        <f t="shared" ca="1" si="123"/>
        <v>2.6297048305536919E-3</v>
      </c>
      <c r="G89" s="10">
        <f t="shared" ca="1" si="123"/>
        <v>-6.7245326153312135</v>
      </c>
      <c r="H89" s="10">
        <f t="shared" ca="1" si="123"/>
        <v>-14.911528633787185</v>
      </c>
      <c r="I89" s="10">
        <f t="shared" ca="1" si="123"/>
        <v>83.615034746332242</v>
      </c>
      <c r="J89" s="10">
        <f t="shared" ca="1" si="123"/>
        <v>77.942195046829369</v>
      </c>
      <c r="K89" s="10">
        <f t="shared" ca="1" si="123"/>
        <v>76.674642161932098</v>
      </c>
      <c r="L89" s="10">
        <f t="shared" ca="1" si="123"/>
        <v>88.267559435661497</v>
      </c>
      <c r="M89" s="10">
        <f t="shared" ca="1" si="123"/>
        <v>100.48506749778774</v>
      </c>
      <c r="N89" s="10">
        <f t="shared" ca="1" si="123"/>
        <v>96.418175139701987</v>
      </c>
      <c r="O89" s="10">
        <f t="shared" ca="1" si="123"/>
        <v>6.9087677972590029</v>
      </c>
      <c r="P89" s="10">
        <f t="shared" ca="1" si="123"/>
        <v>7.2763481766524052</v>
      </c>
      <c r="Q89" s="10">
        <f t="shared" ca="1" si="123"/>
        <v>6.9867607285930831</v>
      </c>
      <c r="R89" s="10">
        <f t="shared" ca="1" si="123"/>
        <v>16.714693120679769</v>
      </c>
      <c r="S89" s="10">
        <f t="shared" ca="1" si="123"/>
        <v>13.462304812291094</v>
      </c>
      <c r="T89" s="10">
        <f t="shared" ca="1" si="123"/>
        <v>12.865169008492032</v>
      </c>
      <c r="U89" s="10">
        <f t="shared" ca="1" si="123"/>
        <v>-5.9786226047584421</v>
      </c>
      <c r="V89" s="10">
        <f t="shared" ca="1" si="123"/>
        <v>21.716923127834789</v>
      </c>
      <c r="W89" s="10">
        <f t="shared" ca="1" si="123"/>
        <v>27.387574898373543</v>
      </c>
      <c r="X89" s="10">
        <f t="shared" ref="X89" ca="1" si="124">(X63+X64)</f>
        <v>30.868462483497268</v>
      </c>
    </row>
    <row r="90" spans="2:34" x14ac:dyDescent="0.3">
      <c r="B90" s="1" t="s">
        <v>53</v>
      </c>
      <c r="C90" s="17">
        <f ca="1">SUM(C84:C89)</f>
        <v>914.35825006991899</v>
      </c>
      <c r="D90" s="18">
        <f ca="1">SUM(D84:D89)</f>
        <v>-3.0160374068024964E-2</v>
      </c>
      <c r="E90" s="18">
        <f t="shared" ref="E90:W90" ca="1" si="125">SUM(E84:E89)</f>
        <v>0.82983433852975219</v>
      </c>
      <c r="F90" s="18">
        <f t="shared" ca="1" si="125"/>
        <v>5.414135445720869</v>
      </c>
      <c r="G90" s="18">
        <f t="shared" ca="1" si="125"/>
        <v>-74.098832347686738</v>
      </c>
      <c r="H90" s="18">
        <f t="shared" ca="1" si="125"/>
        <v>-83.275075460013397</v>
      </c>
      <c r="I90" s="18">
        <f t="shared" ca="1" si="125"/>
        <v>-1080.2972562238158</v>
      </c>
      <c r="J90" s="18">
        <f t="shared" ca="1" si="125"/>
        <v>460.6748935436699</v>
      </c>
      <c r="K90" s="18">
        <f t="shared" ca="1" si="125"/>
        <v>499.45463486416884</v>
      </c>
      <c r="L90" s="18">
        <f t="shared" ca="1" si="125"/>
        <v>531.13755645054721</v>
      </c>
      <c r="M90" s="18">
        <f t="shared" ca="1" si="125"/>
        <v>467.41531277456738</v>
      </c>
      <c r="N90" s="18">
        <f t="shared" ca="1" si="125"/>
        <v>505.17852500831532</v>
      </c>
      <c r="O90" s="18">
        <f t="shared" ca="1" si="125"/>
        <v>364.78872607548431</v>
      </c>
      <c r="P90" s="18">
        <f t="shared" ca="1" si="125"/>
        <v>340.4390450329347</v>
      </c>
      <c r="Q90" s="18">
        <f t="shared" ca="1" si="125"/>
        <v>374.04229155535882</v>
      </c>
      <c r="R90" s="18">
        <f t="shared" ca="1" si="125"/>
        <v>285.36973130926378</v>
      </c>
      <c r="S90" s="18">
        <f t="shared" ca="1" si="125"/>
        <v>459.10634180917248</v>
      </c>
      <c r="T90" s="18">
        <f t="shared" ca="1" si="125"/>
        <v>438.85092245809375</v>
      </c>
      <c r="U90" s="18">
        <f t="shared" ca="1" si="125"/>
        <v>-400.80493384126487</v>
      </c>
      <c r="V90" s="18">
        <f t="shared" ca="1" si="125"/>
        <v>-594.75829013504881</v>
      </c>
      <c r="W90" s="18">
        <f t="shared" ca="1" si="125"/>
        <v>-526.37025021158138</v>
      </c>
      <c r="X90" s="18">
        <f t="shared" ref="X90" ca="1" si="126">SUM(X84:X89)</f>
        <v>-344.61566908149541</v>
      </c>
    </row>
    <row r="92" spans="2:34" x14ac:dyDescent="0.3">
      <c r="B92" s="1" t="s">
        <v>52</v>
      </c>
      <c r="D92" s="10">
        <f ca="1">-D90</f>
        <v>3.0160374068024964E-2</v>
      </c>
      <c r="E92" s="10">
        <f ca="1">NPV($C$2,$D$90:E90)</f>
        <v>0.70493113931312645</v>
      </c>
      <c r="F92" s="10">
        <f ca="1">NPV($C$2,$D$90:F90)</f>
        <v>5.2022031746352297</v>
      </c>
      <c r="G92" s="10">
        <f ca="1">NPV($C$2,$D$90:G90)</f>
        <v>-52.656863061289982</v>
      </c>
      <c r="H92" s="10">
        <f ca="1">NPV($C$2,$D$90:H90)</f>
        <v>-113.78133285362583</v>
      </c>
      <c r="I92" s="10">
        <f ca="1">NPV($C$2,$D$90:I90)</f>
        <v>-859.17098117560988</v>
      </c>
      <c r="J92" s="10">
        <f ca="1">NPV($C$2,$D$90:J90)</f>
        <v>-560.37507542707988</v>
      </c>
      <c r="K92" s="10">
        <f ca="1">NPV($C$2,$D$90:K90)</f>
        <v>-255.85483795476537</v>
      </c>
      <c r="L92" s="10">
        <f ca="1">NPV($C$2,$D$90:L90)</f>
        <v>48.560925340887763</v>
      </c>
      <c r="M92" s="10">
        <f ca="1">NPV($C$2,$D$90:M90)</f>
        <v>300.38838016420567</v>
      </c>
      <c r="N92" s="10">
        <f ca="1">NPV($C$2,$D$90:N90)</f>
        <v>556.23815241525131</v>
      </c>
      <c r="O92" s="10">
        <f ca="1">NPV($C$2,$D$90:O90)</f>
        <v>729.90686147055374</v>
      </c>
      <c r="P92" s="10">
        <f ca="1">NPV($C$2,$D$90:P90)</f>
        <v>882.26285577447265</v>
      </c>
      <c r="Q92" s="10">
        <f ca="1">NPV($C$2,$D$90:Q90)</f>
        <v>1039.6179854635332</v>
      </c>
      <c r="R92" s="10">
        <f ca="1">NPV($C$2,$D$90:R90)</f>
        <v>1152.4696882907012</v>
      </c>
      <c r="S92" s="10">
        <f ca="1">NPV($C$2,$D$90:S90)</f>
        <v>1323.1382451249447</v>
      </c>
      <c r="T92" s="10">
        <f ca="1">NPV($C$2,$D$90:T90)</f>
        <v>1476.4930027171513</v>
      </c>
      <c r="U92" s="10">
        <f ca="1">NPV($C$2,$D$90:U90)</f>
        <v>1344.8331662691951</v>
      </c>
      <c r="V92" s="10">
        <f ca="1">NPV($C$2,$D$90:V90)</f>
        <v>1161.1790060938552</v>
      </c>
      <c r="W92" s="10">
        <f ca="1">NPV($C$2,$D$90:W90)</f>
        <v>1008.3901723702628</v>
      </c>
      <c r="X92" s="10">
        <f ca="1">NPV($C$2,$D$90:X90)</f>
        <v>914.35825006991888</v>
      </c>
    </row>
    <row r="94" spans="2:34" x14ac:dyDescent="0.3">
      <c r="B94" s="1" t="s">
        <v>20</v>
      </c>
      <c r="C94" s="16">
        <f ca="1">C75</f>
        <v>596.78453988967522</v>
      </c>
      <c r="D94" s="16">
        <f ca="1">D75</f>
        <v>3.4357896083747619E-8</v>
      </c>
      <c r="E94" s="16">
        <f t="shared" ref="E94:W94" ca="1" si="127">E75</f>
        <v>0.68868602160227477</v>
      </c>
      <c r="F94" s="16">
        <f t="shared" ca="1" si="127"/>
        <v>5.4242690514657594</v>
      </c>
      <c r="G94" s="16">
        <f t="shared" ca="1" si="127"/>
        <v>96.415592184372997</v>
      </c>
      <c r="H94" s="16">
        <f t="shared" ca="1" si="127"/>
        <v>98.6396094169218</v>
      </c>
      <c r="I94" s="16">
        <f t="shared" ca="1" si="127"/>
        <v>-1532.5623491189069</v>
      </c>
      <c r="J94" s="16">
        <f t="shared" ca="1" si="127"/>
        <v>-22.631441162062579</v>
      </c>
      <c r="K94" s="16">
        <f t="shared" ca="1" si="127"/>
        <v>12.991626151100474</v>
      </c>
      <c r="L94" s="16">
        <f t="shared" ca="1" si="127"/>
        <v>32.987934532494222</v>
      </c>
      <c r="M94" s="16">
        <f t="shared" ca="1" si="127"/>
        <v>-49.235629246256899</v>
      </c>
      <c r="N94" s="16">
        <f t="shared" ca="1" si="127"/>
        <v>67.400346339210898</v>
      </c>
      <c r="O94" s="16">
        <f t="shared" ca="1" si="127"/>
        <v>442.5733563038213</v>
      </c>
      <c r="P94" s="16">
        <f t="shared" ca="1" si="127"/>
        <v>486.30789176833395</v>
      </c>
      <c r="Q94" s="16">
        <f t="shared" ca="1" si="127"/>
        <v>445.22527722206246</v>
      </c>
      <c r="R94" s="16">
        <f t="shared" ca="1" si="127"/>
        <v>425.89203053276026</v>
      </c>
      <c r="S94" s="16">
        <f t="shared" ca="1" si="127"/>
        <v>563.41595621990257</v>
      </c>
      <c r="T94" s="16">
        <f t="shared" ca="1" si="127"/>
        <v>547.51853189617623</v>
      </c>
      <c r="U94" s="16">
        <f t="shared" ca="1" si="127"/>
        <v>395.85440165577847</v>
      </c>
      <c r="V94" s="16">
        <f t="shared" ca="1" si="127"/>
        <v>15.956926026860572</v>
      </c>
      <c r="W94" s="16">
        <f t="shared" ca="1" si="127"/>
        <v>138.73928595675619</v>
      </c>
      <c r="X94" s="16">
        <f t="shared" ref="X94" ca="1" si="128">X75</f>
        <v>445.67191849043837</v>
      </c>
    </row>
    <row r="95" spans="2:34" x14ac:dyDescent="0.3">
      <c r="B95" s="1" t="s">
        <v>21</v>
      </c>
      <c r="C95" s="16">
        <f ca="1">C67</f>
        <v>317.57371018024321</v>
      </c>
      <c r="D95" s="16">
        <f ca="1">D67</f>
        <v>-3.0160408425921048E-2</v>
      </c>
      <c r="E95" s="16">
        <f t="shared" ref="E95:W95" ca="1" si="129">E67</f>
        <v>0.14114831692747742</v>
      </c>
      <c r="F95" s="16">
        <f t="shared" ca="1" si="129"/>
        <v>-1.0133605744890417E-2</v>
      </c>
      <c r="G95" s="16">
        <f t="shared" ca="1" si="129"/>
        <v>-170.51442453205976</v>
      </c>
      <c r="H95" s="16">
        <f t="shared" ca="1" si="129"/>
        <v>-181.91468487693521</v>
      </c>
      <c r="I95" s="16">
        <f t="shared" ca="1" si="129"/>
        <v>452.26509289509141</v>
      </c>
      <c r="J95" s="16">
        <f t="shared" ca="1" si="129"/>
        <v>483.30633470573252</v>
      </c>
      <c r="K95" s="16">
        <f t="shared" ca="1" si="129"/>
        <v>486.4630087130684</v>
      </c>
      <c r="L95" s="16">
        <f t="shared" ca="1" si="129"/>
        <v>498.14962191805296</v>
      </c>
      <c r="M95" s="16">
        <f t="shared" ca="1" si="129"/>
        <v>516.65094202082423</v>
      </c>
      <c r="N95" s="16">
        <f t="shared" ca="1" si="129"/>
        <v>437.77817866910442</v>
      </c>
      <c r="O95" s="16">
        <f t="shared" ca="1" si="129"/>
        <v>-77.784630228336994</v>
      </c>
      <c r="P95" s="16">
        <f t="shared" ca="1" si="129"/>
        <v>-145.86884673539916</v>
      </c>
      <c r="Q95" s="16">
        <f t="shared" ca="1" si="129"/>
        <v>-71.182985666703644</v>
      </c>
      <c r="R95" s="16">
        <f t="shared" ca="1" si="129"/>
        <v>-140.52229922349659</v>
      </c>
      <c r="S95" s="16">
        <f t="shared" ca="1" si="129"/>
        <v>-104.30961441073015</v>
      </c>
      <c r="T95" s="16">
        <f t="shared" ca="1" si="129"/>
        <v>-108.66760943808251</v>
      </c>
      <c r="U95" s="16">
        <f t="shared" ca="1" si="129"/>
        <v>-796.65933549704346</v>
      </c>
      <c r="V95" s="16">
        <f t="shared" ca="1" si="129"/>
        <v>-610.71521616190932</v>
      </c>
      <c r="W95" s="16">
        <f t="shared" ca="1" si="129"/>
        <v>-665.10953616833763</v>
      </c>
      <c r="X95" s="16">
        <f t="shared" ref="X95" ca="1" si="130">X67</f>
        <v>-790.28758757193395</v>
      </c>
    </row>
    <row r="96" spans="2:34" x14ac:dyDescent="0.3">
      <c r="B96" s="1" t="s">
        <v>1</v>
      </c>
      <c r="C96" s="19">
        <f ca="1">SUM(C94:C95)</f>
        <v>914.35825006991843</v>
      </c>
      <c r="D96" s="19">
        <f t="shared" ref="D96:W96" ca="1" si="131">SUM(D94:D95)</f>
        <v>-3.0160374068024964E-2</v>
      </c>
      <c r="E96" s="19">
        <f t="shared" ca="1" si="131"/>
        <v>0.82983433852975219</v>
      </c>
      <c r="F96" s="19">
        <f t="shared" ca="1" si="131"/>
        <v>5.414135445720869</v>
      </c>
      <c r="G96" s="19">
        <f t="shared" ca="1" si="131"/>
        <v>-74.098832347686766</v>
      </c>
      <c r="H96" s="19">
        <f t="shared" ca="1" si="131"/>
        <v>-83.275075460013412</v>
      </c>
      <c r="I96" s="19">
        <f t="shared" ca="1" si="131"/>
        <v>-1080.2972562238156</v>
      </c>
      <c r="J96" s="19">
        <f t="shared" ca="1" si="131"/>
        <v>460.67489354366995</v>
      </c>
      <c r="K96" s="19">
        <f t="shared" ca="1" si="131"/>
        <v>499.4546348641689</v>
      </c>
      <c r="L96" s="19">
        <f t="shared" ca="1" si="131"/>
        <v>531.13755645054721</v>
      </c>
      <c r="M96" s="19">
        <f t="shared" ca="1" si="131"/>
        <v>467.41531277456733</v>
      </c>
      <c r="N96" s="19">
        <f t="shared" ca="1" si="131"/>
        <v>505.17852500831532</v>
      </c>
      <c r="O96" s="19">
        <f t="shared" ca="1" si="131"/>
        <v>364.78872607548431</v>
      </c>
      <c r="P96" s="19">
        <f t="shared" ca="1" si="131"/>
        <v>340.43904503293481</v>
      </c>
      <c r="Q96" s="19">
        <f t="shared" ca="1" si="131"/>
        <v>374.04229155535882</v>
      </c>
      <c r="R96" s="19">
        <f t="shared" ca="1" si="131"/>
        <v>285.36973130926367</v>
      </c>
      <c r="S96" s="19">
        <f t="shared" ca="1" si="131"/>
        <v>459.10634180917242</v>
      </c>
      <c r="T96" s="19">
        <f t="shared" ca="1" si="131"/>
        <v>438.85092245809369</v>
      </c>
      <c r="U96" s="19">
        <f t="shared" ca="1" si="131"/>
        <v>-400.80493384126498</v>
      </c>
      <c r="V96" s="19">
        <f t="shared" ca="1" si="131"/>
        <v>-594.75829013504881</v>
      </c>
      <c r="W96" s="19">
        <f t="shared" ca="1" si="131"/>
        <v>-526.37025021158138</v>
      </c>
      <c r="X96" s="19">
        <f t="shared" ref="X96" ca="1" si="132">SUM(X94:X95)</f>
        <v>-344.61566908149558</v>
      </c>
    </row>
    <row r="98" spans="2:24" x14ac:dyDescent="0.3">
      <c r="B98" s="1" t="s">
        <v>58</v>
      </c>
      <c r="D98" s="5">
        <f>D4</f>
        <v>2025</v>
      </c>
      <c r="E98" s="5">
        <f t="shared" ref="E98:W98" si="133">E4</f>
        <v>2026</v>
      </c>
      <c r="F98" s="5">
        <f t="shared" si="133"/>
        <v>2027</v>
      </c>
      <c r="G98" s="5">
        <f t="shared" si="133"/>
        <v>2028</v>
      </c>
      <c r="H98" s="5">
        <f t="shared" si="133"/>
        <v>2029</v>
      </c>
      <c r="I98" s="5">
        <f t="shared" si="133"/>
        <v>2030</v>
      </c>
      <c r="J98" s="5">
        <f t="shared" si="133"/>
        <v>2031</v>
      </c>
      <c r="K98" s="5">
        <f t="shared" si="133"/>
        <v>2032</v>
      </c>
      <c r="L98" s="5">
        <f t="shared" si="133"/>
        <v>2033</v>
      </c>
      <c r="M98" s="5">
        <f t="shared" si="133"/>
        <v>2034</v>
      </c>
      <c r="N98" s="5">
        <f t="shared" si="133"/>
        <v>2035</v>
      </c>
      <c r="O98" s="5">
        <f t="shared" si="133"/>
        <v>2036</v>
      </c>
      <c r="P98" s="5">
        <f t="shared" si="133"/>
        <v>2037</v>
      </c>
      <c r="Q98" s="5">
        <f t="shared" si="133"/>
        <v>2038</v>
      </c>
      <c r="R98" s="5">
        <f t="shared" si="133"/>
        <v>2039</v>
      </c>
      <c r="S98" s="5">
        <f t="shared" si="133"/>
        <v>2040</v>
      </c>
      <c r="T98" s="5">
        <f t="shared" si="133"/>
        <v>2041</v>
      </c>
      <c r="U98" s="5">
        <f t="shared" si="133"/>
        <v>2042</v>
      </c>
      <c r="V98" s="5">
        <f t="shared" si="133"/>
        <v>2043</v>
      </c>
      <c r="W98" s="5">
        <f t="shared" si="133"/>
        <v>2044</v>
      </c>
      <c r="X98" s="5">
        <f t="shared" ref="X98" si="134">X4</f>
        <v>2045</v>
      </c>
    </row>
    <row r="99" spans="2:24" x14ac:dyDescent="0.3">
      <c r="B99" s="1" t="s">
        <v>20</v>
      </c>
      <c r="C99" s="20">
        <f ca="1">C94</f>
        <v>596.78453988967522</v>
      </c>
      <c r="D99" s="20">
        <f ca="1">D94</f>
        <v>3.4357896083747619E-8</v>
      </c>
      <c r="E99" s="20">
        <f t="shared" ref="E99:W101" ca="1" si="135">E94</f>
        <v>0.68868602160227477</v>
      </c>
      <c r="F99" s="20">
        <f t="shared" ca="1" si="135"/>
        <v>5.4242690514657594</v>
      </c>
      <c r="G99" s="20">
        <f t="shared" ca="1" si="135"/>
        <v>96.415592184372997</v>
      </c>
      <c r="H99" s="20">
        <f t="shared" ca="1" si="135"/>
        <v>98.6396094169218</v>
      </c>
      <c r="I99" s="20">
        <f t="shared" ca="1" si="135"/>
        <v>-1532.5623491189069</v>
      </c>
      <c r="J99" s="20">
        <f t="shared" ca="1" si="135"/>
        <v>-22.631441162062579</v>
      </c>
      <c r="K99" s="20">
        <f t="shared" ca="1" si="135"/>
        <v>12.991626151100474</v>
      </c>
      <c r="L99" s="20">
        <f t="shared" ca="1" si="135"/>
        <v>32.987934532494222</v>
      </c>
      <c r="M99" s="20">
        <f t="shared" ca="1" si="135"/>
        <v>-49.235629246256899</v>
      </c>
      <c r="N99" s="20">
        <f t="shared" ca="1" si="135"/>
        <v>67.400346339210898</v>
      </c>
      <c r="O99" s="20">
        <f t="shared" ca="1" si="135"/>
        <v>442.5733563038213</v>
      </c>
      <c r="P99" s="20">
        <f t="shared" ca="1" si="135"/>
        <v>486.30789176833395</v>
      </c>
      <c r="Q99" s="20">
        <f t="shared" ca="1" si="135"/>
        <v>445.22527722206246</v>
      </c>
      <c r="R99" s="20">
        <f t="shared" ca="1" si="135"/>
        <v>425.89203053276026</v>
      </c>
      <c r="S99" s="20">
        <f t="shared" ca="1" si="135"/>
        <v>563.41595621990257</v>
      </c>
      <c r="T99" s="20">
        <f t="shared" ca="1" si="135"/>
        <v>547.51853189617623</v>
      </c>
      <c r="U99" s="20">
        <f t="shared" ca="1" si="135"/>
        <v>395.85440165577847</v>
      </c>
      <c r="V99" s="20">
        <f t="shared" ca="1" si="135"/>
        <v>15.956926026860572</v>
      </c>
      <c r="W99" s="20">
        <f t="shared" ca="1" si="135"/>
        <v>138.73928595675619</v>
      </c>
      <c r="X99" s="20">
        <f t="shared" ref="X99" ca="1" si="136">X94</f>
        <v>445.67191849043837</v>
      </c>
    </row>
    <row r="100" spans="2:24" x14ac:dyDescent="0.3">
      <c r="B100" s="1" t="s">
        <v>21</v>
      </c>
      <c r="C100" s="20">
        <f t="shared" ref="C100" ca="1" si="137">C95</f>
        <v>317.57371018024321</v>
      </c>
      <c r="D100" s="20">
        <f t="shared" ref="D100:S101" ca="1" si="138">D95</f>
        <v>-3.0160408425921048E-2</v>
      </c>
      <c r="E100" s="20">
        <f t="shared" ca="1" si="138"/>
        <v>0.14114831692747742</v>
      </c>
      <c r="F100" s="20">
        <f t="shared" ca="1" si="138"/>
        <v>-1.0133605744890417E-2</v>
      </c>
      <c r="G100" s="20">
        <f t="shared" ca="1" si="138"/>
        <v>-170.51442453205976</v>
      </c>
      <c r="H100" s="20">
        <f t="shared" ca="1" si="138"/>
        <v>-181.91468487693521</v>
      </c>
      <c r="I100" s="20">
        <f t="shared" ca="1" si="138"/>
        <v>452.26509289509141</v>
      </c>
      <c r="J100" s="20">
        <f t="shared" ca="1" si="138"/>
        <v>483.30633470573252</v>
      </c>
      <c r="K100" s="20">
        <f t="shared" ca="1" si="138"/>
        <v>486.4630087130684</v>
      </c>
      <c r="L100" s="20">
        <f t="shared" ca="1" si="138"/>
        <v>498.14962191805296</v>
      </c>
      <c r="M100" s="20">
        <f t="shared" ca="1" si="138"/>
        <v>516.65094202082423</v>
      </c>
      <c r="N100" s="20">
        <f t="shared" ca="1" si="138"/>
        <v>437.77817866910442</v>
      </c>
      <c r="O100" s="20">
        <f t="shared" ca="1" si="138"/>
        <v>-77.784630228336994</v>
      </c>
      <c r="P100" s="20">
        <f t="shared" ca="1" si="138"/>
        <v>-145.86884673539916</v>
      </c>
      <c r="Q100" s="20">
        <f t="shared" ca="1" si="138"/>
        <v>-71.182985666703644</v>
      </c>
      <c r="R100" s="20">
        <f t="shared" ca="1" si="138"/>
        <v>-140.52229922349659</v>
      </c>
      <c r="S100" s="20">
        <f t="shared" ca="1" si="138"/>
        <v>-104.30961441073015</v>
      </c>
      <c r="T100" s="20">
        <f t="shared" ca="1" si="135"/>
        <v>-108.66760943808251</v>
      </c>
      <c r="U100" s="20">
        <f t="shared" ca="1" si="135"/>
        <v>-796.65933549704346</v>
      </c>
      <c r="V100" s="20">
        <f t="shared" ca="1" si="135"/>
        <v>-610.71521616190932</v>
      </c>
      <c r="W100" s="20">
        <f t="shared" ca="1" si="135"/>
        <v>-665.10953616833763</v>
      </c>
      <c r="X100" s="20">
        <f t="shared" ref="X100" ca="1" si="139">X95</f>
        <v>-790.28758757193395</v>
      </c>
    </row>
    <row r="101" spans="2:24" x14ac:dyDescent="0.3">
      <c r="B101" s="1" t="s">
        <v>1</v>
      </c>
      <c r="C101" s="20">
        <f t="shared" ref="C101" ca="1" si="140">C96</f>
        <v>914.35825006991843</v>
      </c>
      <c r="D101" s="20">
        <f t="shared" ca="1" si="138"/>
        <v>-3.0160374068024964E-2</v>
      </c>
      <c r="E101" s="20">
        <f t="shared" ca="1" si="135"/>
        <v>0.82983433852975219</v>
      </c>
      <c r="F101" s="20">
        <f t="shared" ca="1" si="135"/>
        <v>5.414135445720869</v>
      </c>
      <c r="G101" s="20">
        <f t="shared" ca="1" si="135"/>
        <v>-74.098832347686766</v>
      </c>
      <c r="H101" s="20">
        <f t="shared" ca="1" si="135"/>
        <v>-83.275075460013412</v>
      </c>
      <c r="I101" s="20">
        <f t="shared" ca="1" si="135"/>
        <v>-1080.2972562238156</v>
      </c>
      <c r="J101" s="20">
        <f t="shared" ca="1" si="135"/>
        <v>460.67489354366995</v>
      </c>
      <c r="K101" s="20">
        <f t="shared" ca="1" si="135"/>
        <v>499.4546348641689</v>
      </c>
      <c r="L101" s="20">
        <f t="shared" ca="1" si="135"/>
        <v>531.13755645054721</v>
      </c>
      <c r="M101" s="20">
        <f t="shared" ca="1" si="135"/>
        <v>467.41531277456733</v>
      </c>
      <c r="N101" s="20">
        <f t="shared" ca="1" si="135"/>
        <v>505.17852500831532</v>
      </c>
      <c r="O101" s="20">
        <f t="shared" ca="1" si="135"/>
        <v>364.78872607548431</v>
      </c>
      <c r="P101" s="20">
        <f t="shared" ca="1" si="135"/>
        <v>340.43904503293481</v>
      </c>
      <c r="Q101" s="20">
        <f t="shared" ca="1" si="135"/>
        <v>374.04229155535882</v>
      </c>
      <c r="R101" s="20">
        <f t="shared" ca="1" si="135"/>
        <v>285.36973130926367</v>
      </c>
      <c r="S101" s="20">
        <f t="shared" ca="1" si="135"/>
        <v>459.10634180917242</v>
      </c>
      <c r="T101" s="20">
        <f t="shared" ca="1" si="135"/>
        <v>438.85092245809369</v>
      </c>
      <c r="U101" s="20">
        <f t="shared" ca="1" si="135"/>
        <v>-400.80493384126498</v>
      </c>
      <c r="V101" s="20">
        <f t="shared" ca="1" si="135"/>
        <v>-594.75829013504881</v>
      </c>
      <c r="W101" s="20">
        <f t="shared" ca="1" si="135"/>
        <v>-526.37025021158138</v>
      </c>
      <c r="X101" s="20">
        <f t="shared" ref="X101" ca="1" si="141">X96</f>
        <v>-344.61566908149558</v>
      </c>
    </row>
    <row r="103" spans="2:24" x14ac:dyDescent="0.3">
      <c r="C103" s="2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2:24" x14ac:dyDescent="0.3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2:24" x14ac:dyDescent="0.3">
      <c r="B105" s="24"/>
      <c r="G105" s="25"/>
    </row>
    <row r="106" spans="2:24" x14ac:dyDescent="0.3">
      <c r="C106" s="2"/>
      <c r="D106" s="26"/>
    </row>
    <row r="135" spans="2:24" ht="15.5" x14ac:dyDescent="0.35">
      <c r="B135" s="27" t="s">
        <v>56</v>
      </c>
    </row>
    <row r="136" spans="2:24" ht="15.5" x14ac:dyDescent="0.35">
      <c r="B136" s="28" t="s">
        <v>23</v>
      </c>
      <c r="C136" s="29">
        <f>NPV($C$2,D136:W136)</f>
        <v>-190.38390785442766</v>
      </c>
      <c r="D136" s="2">
        <f>Change!D87-Base!D87</f>
        <v>0</v>
      </c>
      <c r="E136" s="2">
        <f>Change!E87-Base!E87</f>
        <v>0</v>
      </c>
      <c r="F136" s="2">
        <f>Change!F87-Base!F87</f>
        <v>-0.19599883621958725</v>
      </c>
      <c r="G136" s="2">
        <f>Change!G87-Base!G87</f>
        <v>-6.0466857980600253</v>
      </c>
      <c r="H136" s="2">
        <f>Change!H87-Base!H87</f>
        <v>-12.427903210741079</v>
      </c>
      <c r="I136" s="2">
        <f>Change!I87-Base!I87</f>
        <v>-18.639416829169932</v>
      </c>
      <c r="J136" s="2">
        <f>Change!J87-Base!J87</f>
        <v>-17.023494332959672</v>
      </c>
      <c r="K136" s="2">
        <f>Change!K87-Base!K87</f>
        <v>-18.836034499468951</v>
      </c>
      <c r="L136" s="2">
        <f>Change!L87-Base!L87</f>
        <v>-26.057551265079383</v>
      </c>
      <c r="M136" s="2">
        <f>Change!M87-Base!M87</f>
        <v>-28.180678910168353</v>
      </c>
      <c r="N136" s="2">
        <f>Change!N87-Base!N87</f>
        <v>-30.248411304881301</v>
      </c>
      <c r="O136" s="2">
        <f>Change!O87-Base!O87</f>
        <v>-39.772008124407876</v>
      </c>
      <c r="P136" s="2">
        <f>Change!P87-Base!P87</f>
        <v>-29.828752877159786</v>
      </c>
      <c r="Q136" s="2">
        <f>Change!Q87-Base!Q87</f>
        <v>-27.193656923878734</v>
      </c>
      <c r="R136" s="2">
        <f>Change!R87-Base!R87</f>
        <v>-29.248710254820253</v>
      </c>
      <c r="S136" s="2">
        <f>Change!S87-Base!S87</f>
        <v>-31.008871366240783</v>
      </c>
      <c r="T136" s="2">
        <f>Change!T87-Base!T87</f>
        <v>-31.242616465360697</v>
      </c>
      <c r="U136" s="2">
        <f>Change!U87-Base!U87</f>
        <v>-18.954355653966559</v>
      </c>
      <c r="V136" s="2">
        <f>Change!V87-Base!V87</f>
        <v>-19.44979538458756</v>
      </c>
      <c r="W136" s="2">
        <f>Change!W87-Base!W87</f>
        <v>-19.244848828770046</v>
      </c>
      <c r="X136" s="2">
        <f>Change!X87-Base!X87</f>
        <v>-13.440062430521721</v>
      </c>
    </row>
    <row r="137" spans="2:24" ht="15.5" x14ac:dyDescent="0.35">
      <c r="B137" s="28" t="s">
        <v>4</v>
      </c>
      <c r="C137" s="29">
        <f t="shared" ref="C137:C145" si="142">NPV($C$2,D137:W137)</f>
        <v>5.9645873506977897E-3</v>
      </c>
      <c r="D137" s="2">
        <f>Change!D88-Base!D88</f>
        <v>0</v>
      </c>
      <c r="E137" s="2">
        <f>Change!E88-Base!E88</f>
        <v>0</v>
      </c>
      <c r="F137" s="2">
        <f>Change!F88-Base!F88</f>
        <v>0</v>
      </c>
      <c r="G137" s="2">
        <f>Change!G88-Base!G88</f>
        <v>-1.399332619996585E-3</v>
      </c>
      <c r="H137" s="2">
        <f>Change!H88-Base!H88</f>
        <v>6.92012290016919E-4</v>
      </c>
      <c r="I137" s="2">
        <f>Change!I88-Base!I88</f>
        <v>-2.6445469100053742E-3</v>
      </c>
      <c r="J137" s="2">
        <f>Change!J88-Base!J88</f>
        <v>1.5288786399878518E-3</v>
      </c>
      <c r="K137" s="2">
        <f>Change!K88-Base!K88</f>
        <v>2.4903225800017026E-3</v>
      </c>
      <c r="L137" s="2">
        <f>Change!L88-Base!L88</f>
        <v>2.8473118300098577E-3</v>
      </c>
      <c r="M137" s="2">
        <f>Change!M88-Base!M88</f>
        <v>-4.2611362999878111E-4</v>
      </c>
      <c r="N137" s="2">
        <f>Change!N88-Base!N88</f>
        <v>-1.5886329099998875E-3</v>
      </c>
      <c r="O137" s="2">
        <f>Change!O88-Base!O88</f>
        <v>4.8776415997053846E-4</v>
      </c>
      <c r="P137" s="2">
        <f>Change!P88-Base!P88</f>
        <v>1.7032258299991554E-3</v>
      </c>
      <c r="Q137" s="2">
        <f>Change!Q88-Base!Q88</f>
        <v>2.0689707999963503E-3</v>
      </c>
      <c r="R137" s="2">
        <f>Change!R88-Base!R88</f>
        <v>2.7841372997272629E-4</v>
      </c>
      <c r="S137" s="2">
        <f>Change!S88-Base!S88</f>
        <v>9.0241013003833359E-4</v>
      </c>
      <c r="T137" s="2">
        <f>Change!T88-Base!T88</f>
        <v>1.2826421000227128E-3</v>
      </c>
      <c r="U137" s="2">
        <f>Change!U88-Base!U88</f>
        <v>3.9937019899980442E-3</v>
      </c>
      <c r="V137" s="2">
        <f>Change!V88-Base!V88</f>
        <v>1.4053763400170283E-3</v>
      </c>
      <c r="W137" s="2">
        <f>Change!W88-Base!W88</f>
        <v>2.6243233600098392E-3</v>
      </c>
      <c r="X137" s="2">
        <f>Change!X88-Base!X88</f>
        <v>-2.1440860199959388E-3</v>
      </c>
    </row>
    <row r="138" spans="2:24" ht="15.5" x14ac:dyDescent="0.35">
      <c r="B138" s="28" t="s">
        <v>24</v>
      </c>
      <c r="C138" s="29">
        <f t="shared" si="142"/>
        <v>0</v>
      </c>
      <c r="D138" s="2">
        <f>Change!D89-Base!D89</f>
        <v>0</v>
      </c>
      <c r="E138" s="2">
        <f>Change!E89-Base!E89</f>
        <v>0</v>
      </c>
      <c r="F138" s="2">
        <f>Change!F89-Base!F89</f>
        <v>0</v>
      </c>
      <c r="G138" s="2">
        <f>Change!G89-Base!G89</f>
        <v>0</v>
      </c>
      <c r="H138" s="2">
        <f>Change!H89-Base!H89</f>
        <v>0</v>
      </c>
      <c r="I138" s="2">
        <f>Change!I89-Base!I89</f>
        <v>0</v>
      </c>
      <c r="J138" s="2">
        <f>Change!J89-Base!J89</f>
        <v>0</v>
      </c>
      <c r="K138" s="2">
        <f>Change!K89-Base!K89</f>
        <v>0</v>
      </c>
      <c r="L138" s="2">
        <f>Change!L89-Base!L89</f>
        <v>0</v>
      </c>
      <c r="M138" s="2">
        <f>Change!M89-Base!M89</f>
        <v>0</v>
      </c>
      <c r="N138" s="2">
        <f>Change!N89-Base!N89</f>
        <v>0</v>
      </c>
      <c r="O138" s="2">
        <f>Change!O89-Base!O89</f>
        <v>0</v>
      </c>
      <c r="P138" s="2">
        <f>Change!P89-Base!P89</f>
        <v>0</v>
      </c>
      <c r="Q138" s="2">
        <f>Change!Q89-Base!Q89</f>
        <v>0</v>
      </c>
      <c r="R138" s="2">
        <f>Change!R89-Base!R89</f>
        <v>0</v>
      </c>
      <c r="S138" s="2">
        <f>Change!S89-Base!S89</f>
        <v>0</v>
      </c>
      <c r="T138" s="2">
        <f>Change!T89-Base!T89</f>
        <v>0</v>
      </c>
      <c r="U138" s="2">
        <f>Change!U89-Base!U89</f>
        <v>0</v>
      </c>
      <c r="V138" s="2">
        <f>Change!V89-Base!V89</f>
        <v>0</v>
      </c>
      <c r="W138" s="2">
        <f>Change!W89-Base!W89</f>
        <v>0</v>
      </c>
      <c r="X138" s="2">
        <f>Change!X89-Base!X89</f>
        <v>0</v>
      </c>
    </row>
    <row r="139" spans="2:24" ht="15.5" x14ac:dyDescent="0.35">
      <c r="B139" s="28" t="s">
        <v>25</v>
      </c>
      <c r="C139" s="29">
        <f t="shared" si="142"/>
        <v>5052.173843610909</v>
      </c>
      <c r="D139" s="2">
        <f>Change!D90-Base!D90</f>
        <v>-0.63581530449664569</v>
      </c>
      <c r="E139" s="2">
        <f>Change!E90-Base!E90</f>
        <v>0.54531889261124888</v>
      </c>
      <c r="F139" s="2">
        <f>Change!F90-Base!F90</f>
        <v>-0.21989394053889555</v>
      </c>
      <c r="G139" s="2">
        <f>Change!G90-Base!G90</f>
        <v>-462.04771768478531</v>
      </c>
      <c r="H139" s="2">
        <f>Change!H90-Base!H90</f>
        <v>213.39802583224446</v>
      </c>
      <c r="I139" s="2">
        <f>Change!I90-Base!I90</f>
        <v>1608.5870118958883</v>
      </c>
      <c r="J139" s="2">
        <f>Change!J90-Base!J90</f>
        <v>1616.5170012782637</v>
      </c>
      <c r="K139" s="2">
        <f>Change!K90-Base!K90</f>
        <v>2868.0179617745234</v>
      </c>
      <c r="L139" s="2">
        <f>Change!L90-Base!L90</f>
        <v>2772.0449581599678</v>
      </c>
      <c r="M139" s="2">
        <f>Change!M90-Base!M90</f>
        <v>2704.9972262305619</v>
      </c>
      <c r="N139" s="2">
        <f>Change!N90-Base!N90</f>
        <v>2272.0828179887703</v>
      </c>
      <c r="O139" s="2">
        <f>Change!O90-Base!O90</f>
        <v>-575.78402336866202</v>
      </c>
      <c r="P139" s="2">
        <f>Change!P90-Base!P90</f>
        <v>-691.37806828730209</v>
      </c>
      <c r="Q139" s="2">
        <f>Change!Q90-Base!Q90</f>
        <v>-707.75277588945028</v>
      </c>
      <c r="R139" s="2">
        <f>Change!R90-Base!R90</f>
        <v>-779.42892640830541</v>
      </c>
      <c r="S139" s="2">
        <f>Change!S90-Base!S90</f>
        <v>-859.33447786317083</v>
      </c>
      <c r="T139" s="2">
        <f>Change!T90-Base!T90</f>
        <v>-666.4092617330698</v>
      </c>
      <c r="U139" s="2">
        <f>Change!U90-Base!U90</f>
        <v>-1530.3253149361517</v>
      </c>
      <c r="V139" s="2">
        <f>Change!V90-Base!V90</f>
        <v>-1018.9980175331402</v>
      </c>
      <c r="W139" s="2">
        <f>Change!W90-Base!W90</f>
        <v>-992.40819305226614</v>
      </c>
      <c r="X139" s="2">
        <f>Change!X90-Base!X90</f>
        <v>-1395.8166612602781</v>
      </c>
    </row>
    <row r="140" spans="2:24" ht="15.5" x14ac:dyDescent="0.35">
      <c r="B140" s="28" t="s">
        <v>26</v>
      </c>
      <c r="C140" s="29">
        <f t="shared" si="142"/>
        <v>21691.105760656774</v>
      </c>
      <c r="D140" s="2">
        <f>Change!D91-Base!D91</f>
        <v>3.8444300116680097E-6</v>
      </c>
      <c r="E140" s="2">
        <f>Change!E91-Base!E91</f>
        <v>4.6339934599927801E-2</v>
      </c>
      <c r="F140" s="2">
        <f>Change!F91-Base!F91</f>
        <v>-0.10597566998148977</v>
      </c>
      <c r="G140" s="2">
        <f>Change!G91-Base!G91</f>
        <v>-18.739252314409896</v>
      </c>
      <c r="H140" s="2">
        <f>Change!H91-Base!H91</f>
        <v>-83.537921278150861</v>
      </c>
      <c r="I140" s="2">
        <f>Change!I91-Base!I91</f>
        <v>-215.9350361964789</v>
      </c>
      <c r="J140" s="2">
        <f>Change!J91-Base!J91</f>
        <v>-243.63610966018859</v>
      </c>
      <c r="K140" s="2">
        <f>Change!K91-Base!K91</f>
        <v>-31.04782656171119</v>
      </c>
      <c r="L140" s="2">
        <f>Change!L91-Base!L91</f>
        <v>70.451672149252772</v>
      </c>
      <c r="M140" s="2">
        <f>Change!M91-Base!M91</f>
        <v>63.964299169731021</v>
      </c>
      <c r="N140" s="2">
        <f>Change!N91-Base!N91</f>
        <v>1291.788891882039</v>
      </c>
      <c r="O140" s="2">
        <f>Change!O91-Base!O91</f>
        <v>5476.7768230495458</v>
      </c>
      <c r="P140" s="2">
        <f>Change!P91-Base!P91</f>
        <v>5497.2018517299293</v>
      </c>
      <c r="Q140" s="2">
        <f>Change!Q91-Base!Q91</f>
        <v>6068.679296477163</v>
      </c>
      <c r="R140" s="2">
        <f>Change!R91-Base!R91</f>
        <v>6402.2816943418002</v>
      </c>
      <c r="S140" s="2">
        <f>Change!S91-Base!S91</f>
        <v>6776.7055053250078</v>
      </c>
      <c r="T140" s="2">
        <f>Change!T91-Base!T91</f>
        <v>6908.6914553189599</v>
      </c>
      <c r="U140" s="2">
        <f>Change!U91-Base!U91</f>
        <v>6739.6116982945787</v>
      </c>
      <c r="V140" s="2">
        <f>Change!V91-Base!V91</f>
        <v>6784.183318853633</v>
      </c>
      <c r="W140" s="2">
        <f>Change!W91-Base!W91</f>
        <v>6784.8605673472994</v>
      </c>
      <c r="X140" s="2">
        <f>Change!X91-Base!X91</f>
        <v>6778.4488688774072</v>
      </c>
    </row>
    <row r="141" spans="2:24" ht="15.5" x14ac:dyDescent="0.35">
      <c r="B141" s="28" t="s">
        <v>27</v>
      </c>
      <c r="C141" s="29">
        <f t="shared" si="142"/>
        <v>20577.856134460504</v>
      </c>
      <c r="D141" s="2">
        <f>Change!D92-Base!D92</f>
        <v>-8.2484226295491681E-3</v>
      </c>
      <c r="E141" s="2">
        <f>Change!E92-Base!E92</f>
        <v>-0.22163272352372587</v>
      </c>
      <c r="F141" s="2">
        <f>Change!F92-Base!F92</f>
        <v>2.2283207723376108E-2</v>
      </c>
      <c r="G141" s="2">
        <f>Change!G92-Base!G92</f>
        <v>2078.3338401927049</v>
      </c>
      <c r="H141" s="2">
        <f>Change!H92-Base!H92</f>
        <v>1702.503370046441</v>
      </c>
      <c r="I141" s="2">
        <f>Change!I92-Base!I92</f>
        <v>2396.9332773802489</v>
      </c>
      <c r="J141" s="2">
        <f>Change!J92-Base!J92</f>
        <v>2592.6547051099842</v>
      </c>
      <c r="K141" s="2">
        <f>Change!K92-Base!K92</f>
        <v>1897.2392170324201</v>
      </c>
      <c r="L141" s="2">
        <f>Change!L92-Base!L92</f>
        <v>1867.8233456723283</v>
      </c>
      <c r="M141" s="2">
        <f>Change!M92-Base!M92</f>
        <v>1816.2323063588192</v>
      </c>
      <c r="N141" s="2">
        <f>Change!N92-Base!N92</f>
        <v>1631.1212507147429</v>
      </c>
      <c r="O141" s="2">
        <f>Change!O92-Base!O92</f>
        <v>3050.7875266227893</v>
      </c>
      <c r="P141" s="2">
        <f>Change!P92-Base!P92</f>
        <v>3437.7852143148521</v>
      </c>
      <c r="Q141" s="2">
        <f>Change!Q92-Base!Q92</f>
        <v>3045.3029303011499</v>
      </c>
      <c r="R141" s="2">
        <f>Change!R92-Base!R92</f>
        <v>2915.4435238873702</v>
      </c>
      <c r="S141" s="2">
        <f>Change!S92-Base!S92</f>
        <v>3579.8274734249208</v>
      </c>
      <c r="T141" s="2">
        <f>Change!T92-Base!T92</f>
        <v>3986.0042359968502</v>
      </c>
      <c r="U141" s="2">
        <f>Change!U92-Base!U92</f>
        <v>3055.5426980298907</v>
      </c>
      <c r="V141" s="2">
        <f>Change!V92-Base!V92</f>
        <v>1760.7694312678905</v>
      </c>
      <c r="W141" s="2">
        <f>Change!W92-Base!W92</f>
        <v>2212.2405379793563</v>
      </c>
      <c r="X141" s="2">
        <f>Change!X92-Base!X92</f>
        <v>3547.2571591114465</v>
      </c>
    </row>
    <row r="142" spans="2:24" ht="15.5" x14ac:dyDescent="0.35">
      <c r="B142" s="28" t="s">
        <v>28</v>
      </c>
      <c r="C142" s="29">
        <f t="shared" si="142"/>
        <v>-147.47810034346023</v>
      </c>
      <c r="D142" s="2">
        <f>Change!D93-Base!D93</f>
        <v>0.45469806083019648</v>
      </c>
      <c r="E142" s="2">
        <f>Change!E93-Base!E93</f>
        <v>-0.29350050963967078</v>
      </c>
      <c r="F142" s="2">
        <f>Change!F93-Base!F93</f>
        <v>0.35933822761035117</v>
      </c>
      <c r="G142" s="2">
        <f>Change!G93-Base!G93</f>
        <v>-0.20910816510968289</v>
      </c>
      <c r="H142" s="2">
        <f>Change!H93-Base!H93</f>
        <v>2.5160931165592046</v>
      </c>
      <c r="I142" s="2">
        <f>Change!I93-Base!I93</f>
        <v>-0.98692201299127191</v>
      </c>
      <c r="J142" s="2">
        <f>Change!J93-Base!J93</f>
        <v>-3.3056756057394523</v>
      </c>
      <c r="K142" s="2">
        <f>Change!K93-Base!K93</f>
        <v>4.9192267037506099</v>
      </c>
      <c r="L142" s="2">
        <f>Change!L93-Base!L93</f>
        <v>10.540594717720523</v>
      </c>
      <c r="M142" s="2">
        <f>Change!M93-Base!M93</f>
        <v>1.9037942801296595</v>
      </c>
      <c r="N142" s="2">
        <f>Change!N93-Base!N93</f>
        <v>-20.796688458120116</v>
      </c>
      <c r="O142" s="2">
        <f>Change!O93-Base!O93</f>
        <v>-58.626851363729656</v>
      </c>
      <c r="P142" s="2">
        <f>Change!P93-Base!P93</f>
        <v>-71.927737324008376</v>
      </c>
      <c r="Q142" s="2">
        <f>Change!Q93-Base!Q93</f>
        <v>-63.893944525989355</v>
      </c>
      <c r="R142" s="2">
        <f>Change!R93-Base!R93</f>
        <v>-42.064818293269127</v>
      </c>
      <c r="S142" s="2">
        <f>Change!S93-Base!S93</f>
        <v>-22.208120073910322</v>
      </c>
      <c r="T142" s="2">
        <f>Change!T93-Base!T93</f>
        <v>3.6793276201588014</v>
      </c>
      <c r="U142" s="2">
        <f>Change!U93-Base!U93</f>
        <v>-46.305002090379276</v>
      </c>
      <c r="V142" s="2">
        <f>Change!V93-Base!V93</f>
        <v>-34.253282101921286</v>
      </c>
      <c r="W142" s="2">
        <f>Change!W93-Base!W93</f>
        <v>-34.327388494250044</v>
      </c>
      <c r="X142" s="2">
        <f>Change!X93-Base!X93</f>
        <v>-42.443840982063193</v>
      </c>
    </row>
    <row r="143" spans="2:24" ht="15.5" x14ac:dyDescent="0.35">
      <c r="B143" s="28" t="s">
        <v>29</v>
      </c>
      <c r="C143" s="29">
        <f t="shared" si="142"/>
        <v>609.10381503339727</v>
      </c>
      <c r="D143" s="2">
        <f>Change!D94-Base!D94</f>
        <v>-0.30555565828399267</v>
      </c>
      <c r="E143" s="2">
        <f>Change!E94-Base!E94</f>
        <v>-1.192832590546459</v>
      </c>
      <c r="F143" s="2">
        <f>Change!F94-Base!F94</f>
        <v>-0.45856096108036581</v>
      </c>
      <c r="G143" s="2">
        <f>Change!G94-Base!G94</f>
        <v>321.93450699442474</v>
      </c>
      <c r="H143" s="2">
        <f>Change!H94-Base!H94</f>
        <v>489.9900588352466</v>
      </c>
      <c r="I143" s="2">
        <f>Change!I94-Base!I94</f>
        <v>-1900.3012227809813</v>
      </c>
      <c r="J143" s="2">
        <f>Change!J94-Base!J94</f>
        <v>-1820.204654289264</v>
      </c>
      <c r="K143" s="2">
        <f>Change!K94-Base!K94</f>
        <v>-1952.8888189400168</v>
      </c>
      <c r="L143" s="2">
        <f>Change!L94-Base!L94</f>
        <v>-2087.7039212946111</v>
      </c>
      <c r="M143" s="2">
        <f>Change!M94-Base!M94</f>
        <v>-2254.5125363824482</v>
      </c>
      <c r="N143" s="2">
        <f>Change!N94-Base!N94</f>
        <v>-1863.7975415004621</v>
      </c>
      <c r="O143" s="2">
        <f>Change!O94-Base!O94</f>
        <v>1630.8031832034612</v>
      </c>
      <c r="P143" s="2">
        <f>Change!P94-Base!P94</f>
        <v>1614.6428914886346</v>
      </c>
      <c r="Q143" s="2">
        <f>Change!Q94-Base!Q94</f>
        <v>1545.6181339447503</v>
      </c>
      <c r="R143" s="2">
        <f>Change!R94-Base!R94</f>
        <v>1368.4541394556436</v>
      </c>
      <c r="S143" s="2">
        <f>Change!S94-Base!S94</f>
        <v>2031.9536354867887</v>
      </c>
      <c r="T143" s="2">
        <f>Change!T94-Base!T94</f>
        <v>2414.5961128887138</v>
      </c>
      <c r="U143" s="2">
        <f>Change!U94-Base!U94</f>
        <v>3322.4374285079539</v>
      </c>
      <c r="V143" s="2">
        <f>Change!V94-Base!V94</f>
        <v>2749.3219984394818</v>
      </c>
      <c r="W143" s="2">
        <f>Change!W94-Base!W94</f>
        <v>2782.004438811171</v>
      </c>
      <c r="X143" s="2">
        <f>Change!X94-Base!X94</f>
        <v>2926.1384066017927</v>
      </c>
    </row>
    <row r="144" spans="2:24" ht="15.5" x14ac:dyDescent="0.35">
      <c r="B144" s="28" t="s">
        <v>30</v>
      </c>
      <c r="C144" s="29">
        <f t="shared" si="142"/>
        <v>0</v>
      </c>
      <c r="D144" s="2">
        <f>Change!D95-Base!D95</f>
        <v>0</v>
      </c>
      <c r="E144" s="2">
        <f>Change!E95-Base!E95</f>
        <v>0</v>
      </c>
      <c r="F144" s="2">
        <f>Change!F95-Base!F95</f>
        <v>0</v>
      </c>
      <c r="G144" s="2">
        <f>Change!G95-Base!G95</f>
        <v>0</v>
      </c>
      <c r="H144" s="2">
        <f>Change!H95-Base!H95</f>
        <v>0</v>
      </c>
      <c r="I144" s="2">
        <f>Change!I95-Base!I95</f>
        <v>0</v>
      </c>
      <c r="J144" s="2">
        <f>Change!J95-Base!J95</f>
        <v>0</v>
      </c>
      <c r="K144" s="2">
        <f>Change!K95-Base!K95</f>
        <v>0</v>
      </c>
      <c r="L144" s="2">
        <f>Change!L95-Base!L95</f>
        <v>0</v>
      </c>
      <c r="M144" s="2">
        <f>Change!M95-Base!M95</f>
        <v>0</v>
      </c>
      <c r="N144" s="2">
        <f>Change!N95-Base!N95</f>
        <v>0</v>
      </c>
      <c r="O144" s="2">
        <f>Change!O95-Base!O95</f>
        <v>0</v>
      </c>
      <c r="P144" s="2">
        <f>Change!P95-Base!P95</f>
        <v>0</v>
      </c>
      <c r="Q144" s="2">
        <f>Change!Q95-Base!Q95</f>
        <v>0</v>
      </c>
      <c r="R144" s="2">
        <f>Change!R95-Base!R95</f>
        <v>0</v>
      </c>
      <c r="S144" s="2">
        <f>Change!S95-Base!S95</f>
        <v>0</v>
      </c>
      <c r="T144" s="2">
        <f>Change!T95-Base!T95</f>
        <v>0</v>
      </c>
      <c r="U144" s="2">
        <f>Change!U95-Base!U95</f>
        <v>0</v>
      </c>
      <c r="V144" s="2">
        <f>Change!V95-Base!V95</f>
        <v>0</v>
      </c>
      <c r="W144" s="2">
        <f>Change!W95-Base!W95</f>
        <v>0</v>
      </c>
      <c r="X144" s="2">
        <f>Change!X95-Base!X95</f>
        <v>0</v>
      </c>
    </row>
    <row r="145" spans="2:24" ht="15.5" x14ac:dyDescent="0.35">
      <c r="B145" s="30" t="s">
        <v>1</v>
      </c>
      <c r="C145" s="29">
        <f t="shared" si="142"/>
        <v>0</v>
      </c>
      <c r="D145" s="2">
        <f>Change!D96-Base!D96</f>
        <v>0</v>
      </c>
      <c r="E145" s="2">
        <f>Change!E96-Base!E96</f>
        <v>0</v>
      </c>
      <c r="F145" s="2">
        <f>Change!F96-Base!F96</f>
        <v>0</v>
      </c>
      <c r="G145" s="2">
        <f>Change!G96-Base!G96</f>
        <v>0</v>
      </c>
      <c r="H145" s="2">
        <f>Change!H96-Base!H96</f>
        <v>0</v>
      </c>
      <c r="I145" s="2">
        <f>Change!I96-Base!I96</f>
        <v>0</v>
      </c>
      <c r="J145" s="2">
        <f>Change!J96-Base!J96</f>
        <v>0</v>
      </c>
      <c r="K145" s="2">
        <f>Change!K96-Base!K96</f>
        <v>0</v>
      </c>
      <c r="L145" s="2">
        <f>Change!L96-Base!L96</f>
        <v>0</v>
      </c>
      <c r="M145" s="2">
        <f>Change!M96-Base!M96</f>
        <v>0</v>
      </c>
      <c r="N145" s="2">
        <f>Change!N96-Base!N96</f>
        <v>0</v>
      </c>
      <c r="O145" s="2">
        <f>Change!O96-Base!O96</f>
        <v>0</v>
      </c>
      <c r="P145" s="2">
        <f>Change!P96-Base!P96</f>
        <v>0</v>
      </c>
      <c r="Q145" s="2">
        <f>Change!Q96-Base!Q96</f>
        <v>0</v>
      </c>
      <c r="R145" s="2">
        <f>Change!R96-Base!R96</f>
        <v>0</v>
      </c>
      <c r="S145" s="2">
        <f>Change!S96-Base!S96</f>
        <v>0</v>
      </c>
      <c r="T145" s="2">
        <f>Change!T96-Base!T96</f>
        <v>0</v>
      </c>
      <c r="U145" s="2">
        <f>Change!U96-Base!U96</f>
        <v>0</v>
      </c>
      <c r="V145" s="2">
        <f>Change!V96-Base!V96</f>
        <v>0</v>
      </c>
      <c r="W145" s="2">
        <f>Change!W96-Base!W96</f>
        <v>0</v>
      </c>
      <c r="X145" s="2">
        <f>Change!X96-Base!X96</f>
        <v>0</v>
      </c>
    </row>
    <row r="146" spans="2:24" x14ac:dyDescent="0.3">
      <c r="C146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AJ241"/>
  <sheetViews>
    <sheetView showGridLines="0" zoomScaleNormal="100" workbookViewId="0">
      <selection activeCell="B21" sqref="B21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tr">
        <f>Base!C1</f>
        <v>Discount Rate</v>
      </c>
      <c r="D1" s="34"/>
      <c r="F1" s="35" t="str">
        <f>ChangeStudyName&amp;" less "&amp;BaseStudyName</f>
        <v>ST Cost Summary -25I.LP.ST.r21.NoCLPost32.EP.2409MN.Integrated.105983 (LT. 107095 - 107140) v78.6 less ST Cost Summary -25I.LP.ST.r21.Base.EP.2409MN.Integrated.106955 (LT. 106955 - 106957) v78.3</v>
      </c>
      <c r="AA1" s="36"/>
      <c r="AB1" s="37"/>
      <c r="AC1" s="37"/>
    </row>
    <row r="2" spans="1:35" ht="14.5" thickBot="1" x14ac:dyDescent="0.35">
      <c r="C2" s="38">
        <f>Base!C2</f>
        <v>6.3799999999999996E-2</v>
      </c>
    </row>
    <row r="3" spans="1:35" ht="14.5" thickBot="1" x14ac:dyDescent="0.35">
      <c r="C3" s="32">
        <f>Base!C3</f>
        <v>0</v>
      </c>
    </row>
    <row r="4" spans="1:35" ht="14.5" thickBot="1" x14ac:dyDescent="0.35">
      <c r="C4" s="32">
        <f>Base!C4</f>
        <v>0</v>
      </c>
      <c r="AD4" s="40"/>
    </row>
    <row r="5" spans="1:35" ht="14.5" thickBot="1" x14ac:dyDescent="0.35">
      <c r="B5" s="41" t="str">
        <f>Base!B5</f>
        <v>$ millions</v>
      </c>
      <c r="C5" s="42" t="str">
        <f>Base!C5</f>
        <v>NPV</v>
      </c>
      <c r="D5" s="43">
        <f>Base!D5</f>
        <v>2025</v>
      </c>
      <c r="E5" s="43">
        <f>Base!E5</f>
        <v>2026</v>
      </c>
      <c r="F5" s="43">
        <f>Base!F5</f>
        <v>2027</v>
      </c>
      <c r="G5" s="43">
        <f>Base!G5</f>
        <v>2028</v>
      </c>
      <c r="H5" s="43">
        <f>Base!H5</f>
        <v>2029</v>
      </c>
      <c r="I5" s="43">
        <f>Base!I5</f>
        <v>2030</v>
      </c>
      <c r="J5" s="43">
        <f>Base!J5</f>
        <v>2031</v>
      </c>
      <c r="K5" s="43">
        <f>Base!K5</f>
        <v>2032</v>
      </c>
      <c r="L5" s="43">
        <f>Base!L5</f>
        <v>2033</v>
      </c>
      <c r="M5" s="43">
        <f>Base!M5</f>
        <v>2034</v>
      </c>
      <c r="N5" s="43">
        <f>Base!N5</f>
        <v>2035</v>
      </c>
      <c r="O5" s="43">
        <f>Base!O5</f>
        <v>2036</v>
      </c>
      <c r="P5" s="43">
        <f>Base!P5</f>
        <v>2037</v>
      </c>
      <c r="Q5" s="43">
        <f>Base!Q5</f>
        <v>2038</v>
      </c>
      <c r="R5" s="43">
        <f>Base!R5</f>
        <v>2039</v>
      </c>
      <c r="S5" s="43">
        <f>Base!S5</f>
        <v>2040</v>
      </c>
      <c r="T5" s="43">
        <f>Base!T5</f>
        <v>2041</v>
      </c>
      <c r="U5" s="43">
        <f>Base!U5</f>
        <v>2042</v>
      </c>
      <c r="V5" s="43">
        <f>Base!V5</f>
        <v>2043</v>
      </c>
      <c r="W5" s="43">
        <f>Base!W5</f>
        <v>2044</v>
      </c>
      <c r="X5" s="43">
        <f>Base!X5</f>
        <v>2045</v>
      </c>
      <c r="Z5" s="44"/>
      <c r="AA5" s="45"/>
      <c r="AB5" s="44"/>
      <c r="AD5" s="46"/>
      <c r="AF5" s="47"/>
      <c r="AG5" s="47"/>
      <c r="AH5" s="47"/>
      <c r="AI5" s="47"/>
    </row>
    <row r="6" spans="1:35" ht="14.5" thickBot="1" x14ac:dyDescent="0.35">
      <c r="B6" s="32">
        <f>Base!B6</f>
        <v>0</v>
      </c>
      <c r="Z6" s="44"/>
      <c r="AA6" s="45"/>
      <c r="AB6" s="44"/>
      <c r="AD6" s="46"/>
      <c r="AF6" s="48"/>
      <c r="AG6" s="48"/>
      <c r="AH6" s="48"/>
      <c r="AI6" s="48"/>
    </row>
    <row r="7" spans="1:35" ht="15" x14ac:dyDescent="0.3">
      <c r="A7" s="31">
        <f>Base!A7</f>
        <v>1</v>
      </c>
      <c r="B7" s="49" t="str">
        <f>Base!B7</f>
        <v>Coal Generator Costs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44"/>
      <c r="Z7" s="44"/>
      <c r="AA7" s="45"/>
      <c r="AB7" s="44"/>
      <c r="AF7" s="48"/>
      <c r="AG7" s="48"/>
      <c r="AH7" s="48"/>
      <c r="AI7" s="48"/>
    </row>
    <row r="8" spans="1:35" ht="15.5" outlineLevel="1" x14ac:dyDescent="0.35">
      <c r="A8" s="31">
        <f>Base!A8</f>
        <v>0</v>
      </c>
      <c r="B8" s="51" t="str">
        <f>Base!B8</f>
        <v>Coal - VOM</v>
      </c>
      <c r="C8" s="52">
        <f>IFERROR(Base!C8-Change!C8,"")</f>
        <v>81.645114755731427</v>
      </c>
      <c r="D8" s="53">
        <f>IFERROR(Base!D8-Change!D8,"")</f>
        <v>7.018094055695201E-4</v>
      </c>
      <c r="E8" s="53">
        <f>IFERROR(Base!E8-Change!E8,"")</f>
        <v>-3.0331543687260876E-3</v>
      </c>
      <c r="F8" s="53">
        <f>IFERROR(Base!F8-Change!F8,"")</f>
        <v>-1.6267214582654788E-4</v>
      </c>
      <c r="G8" s="53">
        <f>IFERROR(Base!G8-Change!G8,"")</f>
        <v>1.574287895065325</v>
      </c>
      <c r="H8" s="53">
        <f>IFERROR(Base!H8-Change!H8,"")</f>
        <v>1.782566609758657</v>
      </c>
      <c r="I8" s="53">
        <f>IFERROR(Base!I8-Change!I8,"")</f>
        <v>7.6756605071548227</v>
      </c>
      <c r="J8" s="53">
        <f>IFERROR(Base!J8-Change!J8,"")</f>
        <v>7.4640740513580148</v>
      </c>
      <c r="K8" s="53">
        <f>IFERROR(Base!K8-Change!K8,"")</f>
        <v>10.374690363779306</v>
      </c>
      <c r="L8" s="53">
        <f>IFERROR(Base!L8-Change!L8,"")</f>
        <v>11.125509468367616</v>
      </c>
      <c r="M8" s="53">
        <f>IFERROR(Base!M8-Change!M8,"")</f>
        <v>11.856531353420142</v>
      </c>
      <c r="N8" s="53">
        <f>IFERROR(Base!N8-Change!N8,"")</f>
        <v>12.228561817812505</v>
      </c>
      <c r="O8" s="53">
        <f>IFERROR(Base!O8-Change!O8,"")</f>
        <v>6.6436368642645816</v>
      </c>
      <c r="P8" s="53">
        <f>IFERROR(Base!P8-Change!P8,"")</f>
        <v>7.6059829803768526</v>
      </c>
      <c r="Q8" s="53">
        <f>IFERROR(Base!Q8-Change!Q8,"")</f>
        <v>8.8256740528999522</v>
      </c>
      <c r="R8" s="53">
        <f>IFERROR(Base!R8-Change!R8,"")</f>
        <v>10.647111090982058</v>
      </c>
      <c r="S8" s="53">
        <f>IFERROR(Base!S8-Change!S8,"")</f>
        <v>11.692623803766734</v>
      </c>
      <c r="T8" s="53">
        <f>IFERROR(Base!T8-Change!T8,"")</f>
        <v>13.227182821260033</v>
      </c>
      <c r="U8" s="53">
        <f>IFERROR(Base!U8-Change!U8,"")</f>
        <v>14.692758172274047</v>
      </c>
      <c r="V8" s="53">
        <f>IFERROR(Base!V8-Change!V8,"")</f>
        <v>15.497479883032808</v>
      </c>
      <c r="W8" s="53">
        <f>IFERROR(Base!W8-Change!W8,"")</f>
        <v>17.73198716586473</v>
      </c>
      <c r="X8" s="53">
        <f>IFERROR(Base!X8-Change!X8,"")</f>
        <v>20.051891838992397</v>
      </c>
      <c r="Y8" s="44">
        <f>IFERROR(Base!Y8-Change!Y8,"")</f>
        <v>0</v>
      </c>
      <c r="Z8" s="44"/>
      <c r="AA8" s="45"/>
      <c r="AB8" s="44"/>
      <c r="AE8" s="54"/>
      <c r="AF8" s="48"/>
      <c r="AG8" s="48"/>
      <c r="AH8" s="48"/>
      <c r="AI8" s="48"/>
    </row>
    <row r="9" spans="1:35" ht="15.5" outlineLevel="1" x14ac:dyDescent="0.35">
      <c r="A9" s="31">
        <f>Base!A9</f>
        <v>0</v>
      </c>
      <c r="B9" s="55" t="str">
        <f>Base!B9</f>
        <v>Coal - FOM</v>
      </c>
      <c r="C9" s="56">
        <f>IFERROR(Base!C9-Change!C9,"")</f>
        <v>1601.2077924033599</v>
      </c>
      <c r="D9" s="57">
        <f>IFERROR(Base!D9-Change!D9,"")</f>
        <v>-3.4357896083747619E-8</v>
      </c>
      <c r="E9" s="57">
        <f>IFERROR(Base!E9-Change!E9,"")</f>
        <v>-0.68865009500558472</v>
      </c>
      <c r="F9" s="57">
        <f>IFERROR(Base!F9-Change!F9,"")</f>
        <v>-5.4242614229767696</v>
      </c>
      <c r="G9" s="57">
        <f>IFERROR(Base!G9-Change!G9,"")</f>
        <v>-6.2159293988358115</v>
      </c>
      <c r="H9" s="57">
        <f>IFERROR(Base!H9-Change!H9,"")</f>
        <v>-3.4235564072744751</v>
      </c>
      <c r="I9" s="57">
        <f>IFERROR(Base!I9-Change!I9,"")</f>
        <v>193.63062021412543</v>
      </c>
      <c r="J9" s="57">
        <f>IFERROR(Base!J9-Change!J9,"")</f>
        <v>169.64771487156204</v>
      </c>
      <c r="K9" s="57">
        <f>IFERROR(Base!K9-Change!K9,"")</f>
        <v>210.2780258497574</v>
      </c>
      <c r="L9" s="57">
        <f>IFERROR(Base!L9-Change!L9,"")</f>
        <v>194.14350630071883</v>
      </c>
      <c r="M9" s="57">
        <f>IFERROR(Base!M9-Change!M9,"")</f>
        <v>250.87390493066829</v>
      </c>
      <c r="N9" s="57">
        <f>IFERROR(Base!N9-Change!N9,"")</f>
        <v>226.61886301951213</v>
      </c>
      <c r="O9" s="57">
        <f>IFERROR(Base!O9-Change!O9,"")</f>
        <v>222.12495780611917</v>
      </c>
      <c r="P9" s="57">
        <f>IFERROR(Base!P9-Change!P9,"")</f>
        <v>216.79453007537472</v>
      </c>
      <c r="Q9" s="57">
        <f>IFERROR(Base!Q9-Change!Q9,"")</f>
        <v>250.40516805013942</v>
      </c>
      <c r="R9" s="57">
        <f>IFERROR(Base!R9-Change!R9,"")</f>
        <v>240.99049604715185</v>
      </c>
      <c r="S9" s="57">
        <f>IFERROR(Base!S9-Change!S9,"")</f>
        <v>232.0280201636925</v>
      </c>
      <c r="T9" s="57">
        <f>IFERROR(Base!T9-Change!T9,"")</f>
        <v>218.57481862349232</v>
      </c>
      <c r="U9" s="57">
        <f>IFERROR(Base!U9-Change!U9,"")</f>
        <v>283.04502418002647</v>
      </c>
      <c r="V9" s="57">
        <f>IFERROR(Base!V9-Change!V9,"")</f>
        <v>257.05854176746425</v>
      </c>
      <c r="W9" s="57">
        <f>IFERROR(Base!W9-Change!W9,"")</f>
        <v>259.25556880104313</v>
      </c>
      <c r="X9" s="57">
        <f>IFERROR(Base!X9-Change!X9,"")</f>
        <v>245.48013214653628</v>
      </c>
      <c r="Y9" s="44">
        <f>IFERROR(Base!Y9-Change!Y9,"")</f>
        <v>0</v>
      </c>
      <c r="Z9" s="44"/>
      <c r="AA9" s="58"/>
      <c r="AB9" s="59"/>
      <c r="AC9" s="60"/>
      <c r="AE9" s="54"/>
      <c r="AF9" s="48"/>
      <c r="AG9" s="48"/>
      <c r="AH9" s="48"/>
      <c r="AI9" s="48"/>
    </row>
    <row r="10" spans="1:35" ht="15.5" outlineLevel="1" x14ac:dyDescent="0.35">
      <c r="A10" s="31">
        <f>Base!A10</f>
        <v>0</v>
      </c>
      <c r="B10" s="55" t="str">
        <f>Base!B10</f>
        <v>Coal CCUS - FOM</v>
      </c>
      <c r="C10" s="56">
        <f>IFERROR(Base!C10-Change!C10,"")</f>
        <v>1605.4205563680262</v>
      </c>
      <c r="D10" s="57">
        <f>IFERROR(Base!D10-Change!D10,"")</f>
        <v>0</v>
      </c>
      <c r="E10" s="57">
        <f>IFERROR(Base!E10-Change!E10,"")</f>
        <v>0</v>
      </c>
      <c r="F10" s="57">
        <f>IFERROR(Base!F10-Change!F10,"")</f>
        <v>0</v>
      </c>
      <c r="G10" s="57">
        <f>IFERROR(Base!G10-Change!G10,"")</f>
        <v>0</v>
      </c>
      <c r="H10" s="57">
        <f>IFERROR(Base!H10-Change!H10,"")</f>
        <v>0</v>
      </c>
      <c r="I10" s="57">
        <f>IFERROR(Base!I10-Change!I10,"")</f>
        <v>221.9745198727561</v>
      </c>
      <c r="J10" s="57">
        <f>IFERROR(Base!J10-Change!J10,"")</f>
        <v>234.48884866208996</v>
      </c>
      <c r="K10" s="57">
        <f>IFERROR(Base!K10-Change!K10,"")</f>
        <v>227.37645037906415</v>
      </c>
      <c r="L10" s="57">
        <f>IFERROR(Base!L10-Change!L10,"")</f>
        <v>238.13031041228513</v>
      </c>
      <c r="M10" s="57">
        <f>IFERROR(Base!M10-Change!M10,"")</f>
        <v>193.10592517077441</v>
      </c>
      <c r="N10" s="57">
        <f>IFERROR(Base!N10-Change!N10,"")</f>
        <v>207.18480687534881</v>
      </c>
      <c r="O10" s="57">
        <f>IFERROR(Base!O10-Change!O10,"")</f>
        <v>200.75534587389683</v>
      </c>
      <c r="P10" s="57">
        <f>IFERROR(Base!P10-Change!P10,"")</f>
        <v>215.97921011851636</v>
      </c>
      <c r="Q10" s="57">
        <f>IFERROR(Base!Q10-Change!Q10,"")</f>
        <v>209.04811072534787</v>
      </c>
      <c r="R10" s="57">
        <f>IFERROR(Base!R10-Change!R10,"")</f>
        <v>224.71244246241201</v>
      </c>
      <c r="S10" s="57">
        <f>IFERROR(Base!S10-Change!S10,"")</f>
        <v>216.75485096512594</v>
      </c>
      <c r="T10" s="57">
        <f>IFERROR(Base!T10-Change!T10,"")</f>
        <v>233.31498321073218</v>
      </c>
      <c r="U10" s="57">
        <f>IFERROR(Base!U10-Change!U10,"")</f>
        <v>224.77025256465467</v>
      </c>
      <c r="V10" s="57">
        <f>IFERROR(Base!V10-Change!V10,"")</f>
        <v>242.23048036408665</v>
      </c>
      <c r="W10" s="57">
        <f>IFERROR(Base!W10-Change!W10,"")</f>
        <v>233.10617007296514</v>
      </c>
      <c r="X10" s="57">
        <f>IFERROR(Base!X10-Change!X10,"")</f>
        <v>251.57063570789748</v>
      </c>
      <c r="Y10" s="44">
        <f>IFERROR(Base!Y10-Change!Y10,"")</f>
        <v>0</v>
      </c>
      <c r="Z10" s="44"/>
      <c r="AA10" s="58"/>
      <c r="AB10" s="59"/>
      <c r="AC10" s="60"/>
      <c r="AE10" s="54"/>
      <c r="AF10" s="48"/>
      <c r="AG10" s="48"/>
      <c r="AH10" s="48"/>
      <c r="AI10" s="48"/>
    </row>
    <row r="11" spans="1:35" ht="15.5" outlineLevel="1" x14ac:dyDescent="0.35">
      <c r="A11" s="31">
        <f>Base!A11</f>
        <v>0</v>
      </c>
      <c r="B11" s="55" t="str">
        <f>Base!B11</f>
        <v>Coal CCUS - VOM</v>
      </c>
      <c r="C11" s="56">
        <f>IFERROR(Base!C11-Change!C11,"")</f>
        <v>328.35802790706174</v>
      </c>
      <c r="D11" s="57">
        <f>IFERROR(Base!D11-Change!D11,"")</f>
        <v>0</v>
      </c>
      <c r="E11" s="57">
        <f>IFERROR(Base!E11-Change!E11,"")</f>
        <v>0</v>
      </c>
      <c r="F11" s="57">
        <f>IFERROR(Base!F11-Change!F11,"")</f>
        <v>0</v>
      </c>
      <c r="G11" s="57">
        <f>IFERROR(Base!G11-Change!G11,"")</f>
        <v>0</v>
      </c>
      <c r="H11" s="57">
        <f>IFERROR(Base!H11-Change!H11,"")</f>
        <v>0</v>
      </c>
      <c r="I11" s="57">
        <f>IFERROR(Base!I11-Change!I11,"")</f>
        <v>55.985278872987863</v>
      </c>
      <c r="J11" s="57">
        <f>IFERROR(Base!J11-Change!J11,"")</f>
        <v>57.097654103605549</v>
      </c>
      <c r="K11" s="57">
        <f>IFERROR(Base!K11-Change!K11,"")</f>
        <v>58.240871267797765</v>
      </c>
      <c r="L11" s="57">
        <f>IFERROR(Base!L11-Change!L11,"")</f>
        <v>59.404391822914803</v>
      </c>
      <c r="M11" s="57">
        <f>IFERROR(Base!M11-Change!M11,"")</f>
        <v>60.557775951172758</v>
      </c>
      <c r="N11" s="57">
        <f>IFERROR(Base!N11-Change!N11,"")</f>
        <v>61.728409843387411</v>
      </c>
      <c r="O11" s="57">
        <f>IFERROR(Base!O11-Change!O11,"")</f>
        <v>62.821067211348385</v>
      </c>
      <c r="P11" s="57">
        <f>IFERROR(Base!P11-Change!P11,"")</f>
        <v>63.982327119829783</v>
      </c>
      <c r="Q11" s="57">
        <f>IFERROR(Base!Q11-Change!Q11,"")</f>
        <v>65.144039476318909</v>
      </c>
      <c r="R11" s="57">
        <f>IFERROR(Base!R11-Change!R11,"")</f>
        <v>66.308371257415544</v>
      </c>
      <c r="S11" s="57">
        <f>IFERROR(Base!S11-Change!S11,"")</f>
        <v>6.9247387538181462</v>
      </c>
      <c r="T11" s="57">
        <f>IFERROR(Base!T11-Change!T11,"")</f>
        <v>7.1333510141793761</v>
      </c>
      <c r="U11" s="57">
        <f>IFERROR(Base!U11-Change!U11,"")</f>
        <v>1.3519546713289896</v>
      </c>
      <c r="V11" s="57">
        <f>IFERROR(Base!V11-Change!V11,"")</f>
        <v>1.48325016922613</v>
      </c>
      <c r="W11" s="57">
        <f>IFERROR(Base!W11-Change!W11,"")</f>
        <v>1.7604838735262403</v>
      </c>
      <c r="X11" s="57">
        <f>IFERROR(Base!X11-Change!X11,"")</f>
        <v>2.1990847805159603</v>
      </c>
      <c r="Y11" s="44">
        <f>IFERROR(Base!Y11-Change!Y11,"")</f>
        <v>0</v>
      </c>
      <c r="Z11" s="44"/>
      <c r="AA11" s="58"/>
      <c r="AB11" s="59"/>
      <c r="AC11" s="60"/>
      <c r="AE11" s="54"/>
      <c r="AF11" s="48"/>
      <c r="AG11" s="48"/>
      <c r="AH11" s="48"/>
      <c r="AI11" s="48"/>
    </row>
    <row r="12" spans="1:35" ht="15.5" outlineLevel="1" x14ac:dyDescent="0.35">
      <c r="A12" s="31">
        <f>Base!A12</f>
        <v>0</v>
      </c>
      <c r="B12" s="55" t="str">
        <f>Base!B12</f>
        <v>Coal CCUS - Revenue and Credits</v>
      </c>
      <c r="C12" s="56">
        <f>IFERROR(Base!C12-Change!C12,"")</f>
        <v>-4546.2889687423922</v>
      </c>
      <c r="D12" s="61">
        <f>IFERROR(Base!D12-Change!D12,"")</f>
        <v>0</v>
      </c>
      <c r="E12" s="61">
        <f>IFERROR(Base!E12-Change!E12,"")</f>
        <v>0</v>
      </c>
      <c r="F12" s="61">
        <f>IFERROR(Base!F12-Change!F12,"")</f>
        <v>0</v>
      </c>
      <c r="G12" s="61">
        <f>IFERROR(Base!G12-Change!G12,"")</f>
        <v>0</v>
      </c>
      <c r="H12" s="61">
        <f>IFERROR(Base!H12-Change!H12,"")</f>
        <v>0</v>
      </c>
      <c r="I12" s="61">
        <f>IFERROR(Base!I12-Change!I12,"")</f>
        <v>-699.44293269771629</v>
      </c>
      <c r="J12" s="61">
        <f>IFERROR(Base!J12-Change!J12,"")</f>
        <v>-710.17243033357772</v>
      </c>
      <c r="K12" s="61">
        <f>IFERROR(Base!K12-Change!K12,"")</f>
        <v>-721.27881855444696</v>
      </c>
      <c r="L12" s="61">
        <f>IFERROR(Base!L12-Change!L12,"")</f>
        <v>-732.9191415682817</v>
      </c>
      <c r="M12" s="61">
        <f>IFERROR(Base!M12-Change!M12,"")</f>
        <v>-744.30370042442996</v>
      </c>
      <c r="N12" s="61">
        <f>IFERROR(Base!N12-Change!N12,"")</f>
        <v>-756.02417329120522</v>
      </c>
      <c r="O12" s="61">
        <f>IFERROR(Base!O12-Change!O12,"")</f>
        <v>-767.62224280442808</v>
      </c>
      <c r="P12" s="61">
        <f>IFERROR(Base!P12-Change!P12,"")</f>
        <v>-779.56242465710682</v>
      </c>
      <c r="Q12" s="61">
        <f>IFERROR(Base!Q12-Change!Q12,"")</f>
        <v>-791.75850131750633</v>
      </c>
      <c r="R12" s="61">
        <f>IFERROR(Base!R12-Change!R12,"")</f>
        <v>-804.52531820878073</v>
      </c>
      <c r="S12" s="61">
        <f>IFERROR(Base!S12-Change!S12,"")</f>
        <v>-817.10498781363754</v>
      </c>
      <c r="T12" s="61">
        <f>IFERROR(Base!T12-Change!T12,"")</f>
        <v>-829.93179296751202</v>
      </c>
      <c r="U12" s="61">
        <f>IFERROR(Base!U12-Change!U12,"")</f>
        <v>-4.4214728279978743E-5</v>
      </c>
      <c r="V12" s="61">
        <f>IFERROR(Base!V12-Change!V12,"")</f>
        <v>1.8191379309917544E-5</v>
      </c>
      <c r="W12" s="61">
        <f>IFERROR(Base!W12-Change!W12,"")</f>
        <v>0</v>
      </c>
      <c r="X12" s="61">
        <f>IFERROR(Base!X12-Change!X12,"")</f>
        <v>0</v>
      </c>
      <c r="Y12" s="32">
        <f>IFERROR(Base!Y12-Change!Y12,"")</f>
        <v>0</v>
      </c>
      <c r="AA12" s="62"/>
      <c r="AB12" s="63"/>
    </row>
    <row r="13" spans="1:35" ht="15.5" outlineLevel="1" x14ac:dyDescent="0.35">
      <c r="A13" s="31">
        <f>Base!A13</f>
        <v>0</v>
      </c>
      <c r="B13" s="55" t="str">
        <f>Base!B13</f>
        <v>Coal Fuel</v>
      </c>
      <c r="C13" s="56">
        <f>IFERROR(Base!C13-Change!C13,"")</f>
        <v>2221.881560872981</v>
      </c>
      <c r="D13" s="57">
        <f>IFERROR(Base!D13-Change!D13,"")</f>
        <v>2.7787447625257755E-2</v>
      </c>
      <c r="E13" s="57">
        <f>IFERROR(Base!E13-Change!E13,"")</f>
        <v>1.9641666235941102E-2</v>
      </c>
      <c r="F13" s="57">
        <f>IFERROR(Base!F13-Change!F13,"")</f>
        <v>8.5345936759040342E-3</v>
      </c>
      <c r="G13" s="57">
        <f>IFERROR(Base!G13-Change!G13,"")</f>
        <v>29.327976889316119</v>
      </c>
      <c r="H13" s="57">
        <f>IFERROR(Base!H13-Change!H13,"")</f>
        <v>35.231537737764654</v>
      </c>
      <c r="I13" s="57">
        <f>IFERROR(Base!I13-Change!I13,"")</f>
        <v>291.43677144171977</v>
      </c>
      <c r="J13" s="57">
        <f>IFERROR(Base!J13-Change!J13,"")</f>
        <v>290.7346027660775</v>
      </c>
      <c r="K13" s="57">
        <f>IFERROR(Base!K13-Change!K13,"")</f>
        <v>300.24048128086253</v>
      </c>
      <c r="L13" s="57">
        <f>IFERROR(Base!L13-Change!L13,"")</f>
        <v>316.35116523131069</v>
      </c>
      <c r="M13" s="57">
        <f>IFERROR(Base!M13-Change!M13,"")</f>
        <v>330.06453147592731</v>
      </c>
      <c r="N13" s="57">
        <f>IFERROR(Base!N13-Change!N13,"")</f>
        <v>337.71852762677412</v>
      </c>
      <c r="O13" s="57">
        <f>IFERROR(Base!O13-Change!O13,"")</f>
        <v>264.73093875660311</v>
      </c>
      <c r="P13" s="57">
        <f>IFERROR(Base!P13-Change!P13,"")</f>
        <v>279.37426415505445</v>
      </c>
      <c r="Q13" s="57">
        <f>IFERROR(Base!Q13-Change!Q13,"")</f>
        <v>300.40242911560085</v>
      </c>
      <c r="R13" s="57">
        <f>IFERROR(Base!R13-Change!R13,"")</f>
        <v>331.04242805327937</v>
      </c>
      <c r="S13" s="57">
        <f>IFERROR(Base!S13-Change!S13,"")</f>
        <v>349.12585676377239</v>
      </c>
      <c r="T13" s="57">
        <f>IFERROR(Base!T13-Change!T13,"")</f>
        <v>373.07462769905146</v>
      </c>
      <c r="U13" s="57">
        <f>IFERROR(Base!U13-Change!U13,"")</f>
        <v>212.30573697622421</v>
      </c>
      <c r="V13" s="57">
        <f>IFERROR(Base!V13-Change!V13,"")</f>
        <v>227.00074299083789</v>
      </c>
      <c r="W13" s="57">
        <f>IFERROR(Base!W13-Change!W13,"")</f>
        <v>266.83894150833248</v>
      </c>
      <c r="X13" s="57">
        <f>IFERROR(Base!X13-Change!X13,"")</f>
        <v>309.24062988235301</v>
      </c>
      <c r="Y13" s="44">
        <f>IFERROR(Base!Y13-Change!Y13,"")</f>
        <v>0</v>
      </c>
      <c r="Z13" s="44"/>
      <c r="AA13" s="45"/>
      <c r="AB13" s="44"/>
      <c r="AE13" s="54"/>
      <c r="AF13" s="48"/>
      <c r="AG13" s="48"/>
      <c r="AH13" s="48"/>
      <c r="AI13" s="48"/>
    </row>
    <row r="14" spans="1:35" ht="15.5" outlineLevel="1" x14ac:dyDescent="0.35">
      <c r="A14" s="31">
        <f>Base!A14</f>
        <v>0</v>
      </c>
      <c r="B14" s="55" t="str">
        <f>Base!B14</f>
        <v>Coal Start Fuel</v>
      </c>
      <c r="C14" s="56">
        <f>IFERROR(Base!C14-Change!C14,"")</f>
        <v>99.772905117293291</v>
      </c>
      <c r="D14" s="57">
        <f>IFERROR(Base!D14-Change!D14,"")</f>
        <v>3.4635858999720881E-4</v>
      </c>
      <c r="E14" s="57">
        <f>IFERROR(Base!E14-Change!E14,"")</f>
        <v>3.6928879310003992E-2</v>
      </c>
      <c r="F14" s="57">
        <f>IFERROR(Base!F14-Change!F14,"")</f>
        <v>-6.1788213400006953E-3</v>
      </c>
      <c r="G14" s="57">
        <f>IFERROR(Base!G14-Change!G14,"")</f>
        <v>6.8025679569997166E-2</v>
      </c>
      <c r="H14" s="57">
        <f>IFERROR(Base!H14-Change!H14,"")</f>
        <v>0.84762736072000067</v>
      </c>
      <c r="I14" s="57">
        <f>IFERROR(Base!I14-Change!I14,"")</f>
        <v>12.387644507480001</v>
      </c>
      <c r="J14" s="57">
        <f>IFERROR(Base!J14-Change!J14,"")</f>
        <v>11.77847945237</v>
      </c>
      <c r="K14" s="57">
        <f>IFERROR(Base!K14-Change!K14,"")</f>
        <v>13.81484430677</v>
      </c>
      <c r="L14" s="57">
        <f>IFERROR(Base!L14-Change!L14,"")</f>
        <v>13.724143652969998</v>
      </c>
      <c r="M14" s="57">
        <f>IFERROR(Base!M14-Change!M14,"")</f>
        <v>13.538851446009994</v>
      </c>
      <c r="N14" s="57">
        <f>IFERROR(Base!N14-Change!N14,"")</f>
        <v>14.171195030200002</v>
      </c>
      <c r="O14" s="57">
        <f>IFERROR(Base!O14-Change!O14,"")</f>
        <v>12.891631595259998</v>
      </c>
      <c r="P14" s="57">
        <f>IFERROR(Base!P14-Change!P14,"")</f>
        <v>13.746415490520006</v>
      </c>
      <c r="Q14" s="57">
        <f>IFERROR(Base!Q14-Change!Q14,"")</f>
        <v>14.133638184810001</v>
      </c>
      <c r="R14" s="57">
        <f>IFERROR(Base!R14-Change!R14,"")</f>
        <v>14.627272544730001</v>
      </c>
      <c r="S14" s="57">
        <f>IFERROR(Base!S14-Change!S14,"")</f>
        <v>15.386781926860005</v>
      </c>
      <c r="T14" s="57">
        <f>IFERROR(Base!T14-Change!T14,"")</f>
        <v>16.234524800260001</v>
      </c>
      <c r="U14" s="57">
        <f>IFERROR(Base!U14-Change!U14,"")</f>
        <v>12.746436112790001</v>
      </c>
      <c r="V14" s="57">
        <f>IFERROR(Base!V14-Change!V14,"")</f>
        <v>13.370007973409995</v>
      </c>
      <c r="W14" s="57">
        <f>IFERROR(Base!W14-Change!W14,"")</f>
        <v>14.304349679730002</v>
      </c>
      <c r="X14" s="57">
        <f>IFERROR(Base!X14-Change!X14,"")</f>
        <v>15.548004976759998</v>
      </c>
      <c r="Y14" s="44">
        <f>IFERROR(Base!Y14-Change!Y14,"")</f>
        <v>0</v>
      </c>
      <c r="Z14" s="44"/>
      <c r="AA14" s="45"/>
      <c r="AB14" s="44"/>
      <c r="AE14" s="54"/>
      <c r="AF14" s="48"/>
      <c r="AG14" s="48"/>
      <c r="AH14" s="48"/>
      <c r="AI14" s="48"/>
    </row>
    <row r="15" spans="1:35" ht="7.5" customHeight="1" x14ac:dyDescent="0.3">
      <c r="A15" s="31">
        <f>Base!A15</f>
        <v>0</v>
      </c>
      <c r="B15" s="32">
        <f>Base!B15</f>
        <v>0</v>
      </c>
      <c r="C15" s="32">
        <f>IFERROR(Base!C15-Change!C15,"")</f>
        <v>0</v>
      </c>
      <c r="D15" s="32">
        <f>IFERROR(Base!D15-Change!D15,"")</f>
        <v>0</v>
      </c>
      <c r="E15" s="32">
        <f>IFERROR(Base!E15-Change!E15,"")</f>
        <v>0</v>
      </c>
      <c r="F15" s="32">
        <f>IFERROR(Base!F15-Change!F15,"")</f>
        <v>0</v>
      </c>
      <c r="G15" s="32">
        <f>IFERROR(Base!G15-Change!G15,"")</f>
        <v>0</v>
      </c>
      <c r="H15" s="32">
        <f>IFERROR(Base!H15-Change!H15,"")</f>
        <v>0</v>
      </c>
      <c r="I15" s="32">
        <f>IFERROR(Base!I15-Change!I15,"")</f>
        <v>0</v>
      </c>
      <c r="J15" s="32">
        <f>IFERROR(Base!J15-Change!J15,"")</f>
        <v>0</v>
      </c>
      <c r="K15" s="32">
        <f>IFERROR(Base!K15-Change!K15,"")</f>
        <v>0</v>
      </c>
      <c r="L15" s="32">
        <f>IFERROR(Base!L15-Change!L15,"")</f>
        <v>0</v>
      </c>
      <c r="M15" s="32">
        <f>IFERROR(Base!M15-Change!M15,"")</f>
        <v>0</v>
      </c>
      <c r="N15" s="32">
        <f>IFERROR(Base!N15-Change!N15,"")</f>
        <v>0</v>
      </c>
      <c r="O15" s="32">
        <f>IFERROR(Base!O15-Change!O15,"")</f>
        <v>0</v>
      </c>
      <c r="P15" s="32">
        <f>IFERROR(Base!P15-Change!P15,"")</f>
        <v>0</v>
      </c>
      <c r="Q15" s="32">
        <f>IFERROR(Base!Q15-Change!Q15,"")</f>
        <v>0</v>
      </c>
      <c r="R15" s="32">
        <f>IFERROR(Base!R15-Change!R15,"")</f>
        <v>0</v>
      </c>
      <c r="S15" s="32">
        <f>IFERROR(Base!S15-Change!S15,"")</f>
        <v>0</v>
      </c>
      <c r="T15" s="32">
        <f>IFERROR(Base!T15-Change!T15,"")</f>
        <v>0</v>
      </c>
      <c r="U15" s="32">
        <f>IFERROR(Base!U15-Change!U15,"")</f>
        <v>0</v>
      </c>
      <c r="V15" s="32">
        <f>IFERROR(Base!V15-Change!V15,"")</f>
        <v>0</v>
      </c>
      <c r="W15" s="32">
        <f>IFERROR(Base!W15-Change!W15,"")</f>
        <v>0</v>
      </c>
      <c r="X15" s="32">
        <f>IFERROR(Base!X15-Change!X15,"")</f>
        <v>0</v>
      </c>
      <c r="Y15" s="44">
        <f>IFERROR(Base!Y15-Change!Y15,"")</f>
        <v>0</v>
      </c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f>Base!A16</f>
        <v>2</v>
      </c>
      <c r="B16" s="49" t="str">
        <f>Base!B16</f>
        <v>Gas Generator Costs</v>
      </c>
      <c r="C16" s="50">
        <f>IFERROR(Base!C16-Change!C16,"")</f>
        <v>-2660.3572026422189</v>
      </c>
      <c r="D16" s="50">
        <f>IFERROR(Base!D16-Change!D16,"")</f>
        <v>1.5390245095545652E-3</v>
      </c>
      <c r="E16" s="50">
        <f>IFERROR(Base!E16-Change!E16,"")</f>
        <v>-9.8295842113088838E-2</v>
      </c>
      <c r="F16" s="50">
        <f>IFERROR(Base!F16-Change!F16,"")</f>
        <v>-9.9885574687732515E-3</v>
      </c>
      <c r="G16" s="50">
        <f>IFERROR(Base!G16-Change!G16,"")</f>
        <v>16.182957723466643</v>
      </c>
      <c r="H16" s="50">
        <f>IFERROR(Base!H16-Change!H16,"")</f>
        <v>-13.79394741772478</v>
      </c>
      <c r="I16" s="50">
        <f>IFERROR(Base!I16-Change!I16,"")</f>
        <v>-465.01546282186587</v>
      </c>
      <c r="J16" s="50">
        <f>IFERROR(Base!J16-Change!J16,"")</f>
        <v>-400.19532791201721</v>
      </c>
      <c r="K16" s="50">
        <f>IFERROR(Base!K16-Change!K16,"")</f>
        <v>-454.32402960629332</v>
      </c>
      <c r="L16" s="50">
        <f>IFERROR(Base!L16-Change!L16,"")</f>
        <v>-457.86460775248634</v>
      </c>
      <c r="M16" s="50">
        <f>IFERROR(Base!M16-Change!M16,"")</f>
        <v>-426.15625760607742</v>
      </c>
      <c r="N16" s="50">
        <f>IFERROR(Base!N16-Change!N16,"")</f>
        <v>-444.55703454929767</v>
      </c>
      <c r="O16" s="50">
        <f>IFERROR(Base!O16-Change!O16,"")</f>
        <v>-280.31423109525207</v>
      </c>
      <c r="P16" s="50">
        <f>IFERROR(Base!P16-Change!P16,"")</f>
        <v>-292.76043438124776</v>
      </c>
      <c r="Q16" s="50">
        <f>IFERROR(Base!Q16-Change!Q16,"")</f>
        <v>-276.10032957308357</v>
      </c>
      <c r="R16" s="50">
        <f>IFERROR(Base!R16-Change!R16,"")</f>
        <v>-298.66840079106629</v>
      </c>
      <c r="S16" s="50">
        <f>IFERROR(Base!S16-Change!S16,"")</f>
        <v>-312.06756390760012</v>
      </c>
      <c r="T16" s="50">
        <f>IFERROR(Base!T16-Change!T16,"")</f>
        <v>-290.15685756655751</v>
      </c>
      <c r="U16" s="50">
        <f>IFERROR(Base!U16-Change!U16,"")</f>
        <v>-271.42630030846499</v>
      </c>
      <c r="V16" s="50">
        <f>IFERROR(Base!V16-Change!V16,"")</f>
        <v>-292.97499296300555</v>
      </c>
      <c r="W16" s="50">
        <f>IFERROR(Base!W16-Change!W16,"")</f>
        <v>-332.11616588699337</v>
      </c>
      <c r="X16" s="50">
        <f>IFERROR(Base!X16-Change!X16,"")</f>
        <v>-351.88578074766326</v>
      </c>
      <c r="Y16" s="44">
        <f>IFERROR(Base!Y16-Change!Y16,"")</f>
        <v>0</v>
      </c>
      <c r="Z16" s="44"/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A17" s="31">
        <f>Base!A17</f>
        <v>0</v>
      </c>
      <c r="B17" s="51" t="str">
        <f>Base!B17</f>
        <v>Gas - VOM</v>
      </c>
      <c r="C17" s="52">
        <f>IFERROR(Base!C17-Change!C17,"")</f>
        <v>5.3800667554228596</v>
      </c>
      <c r="D17" s="53">
        <f>IFERROR(Base!D17-Change!D17,"")</f>
        <v>3.3402322537696705E-3</v>
      </c>
      <c r="E17" s="53">
        <f>IFERROR(Base!E17-Change!E17,"")</f>
        <v>-8.4653576815441056E-4</v>
      </c>
      <c r="F17" s="53">
        <f>IFERROR(Base!F17-Change!F17,"")</f>
        <v>1.5392125019886294E-4</v>
      </c>
      <c r="G17" s="53">
        <f>IFERROR(Base!G17-Change!G17,"")</f>
        <v>0.76382191257661347</v>
      </c>
      <c r="H17" s="53">
        <f>IFERROR(Base!H17-Change!H17,"")</f>
        <v>0.86011154163185566</v>
      </c>
      <c r="I17" s="53">
        <f>IFERROR(Base!I17-Change!I17,"")</f>
        <v>-1.0809546616619663</v>
      </c>
      <c r="J17" s="53">
        <f>IFERROR(Base!J17-Change!J17,"")</f>
        <v>-1.1231490460160067</v>
      </c>
      <c r="K17" s="53">
        <f>IFERROR(Base!K17-Change!K17,"")</f>
        <v>-1.7050347762312157</v>
      </c>
      <c r="L17" s="53">
        <f>IFERROR(Base!L17-Change!L17,"")</f>
        <v>-1.6136617049884521</v>
      </c>
      <c r="M17" s="53">
        <f>IFERROR(Base!M17-Change!M17,"")</f>
        <v>-1.7754657469944455</v>
      </c>
      <c r="N17" s="53">
        <f>IFERROR(Base!N17-Change!N17,"")</f>
        <v>-1.4818935111275557</v>
      </c>
      <c r="O17" s="53">
        <f>IFERROR(Base!O17-Change!O17,"")</f>
        <v>1.5625354737579524</v>
      </c>
      <c r="P17" s="53">
        <f>IFERROR(Base!P17-Change!P17,"")</f>
        <v>1.8640309347785387</v>
      </c>
      <c r="Q17" s="53">
        <f>IFERROR(Base!Q17-Change!Q17,"")</f>
        <v>1.748753667663804</v>
      </c>
      <c r="R17" s="53">
        <f>IFERROR(Base!R17-Change!R17,"")</f>
        <v>2.0715353596107082</v>
      </c>
      <c r="S17" s="53">
        <f>IFERROR(Base!S17-Change!S17,"")</f>
        <v>2.2011009427027588</v>
      </c>
      <c r="T17" s="53">
        <f>IFERROR(Base!T17-Change!T17,"")</f>
        <v>2.4148161600767999</v>
      </c>
      <c r="U17" s="53">
        <f>IFERROR(Base!U17-Change!U17,"")</f>
        <v>4.1345998598577651</v>
      </c>
      <c r="V17" s="53">
        <f>IFERROR(Base!V17-Change!V17,"")</f>
        <v>3.0178227511087456</v>
      </c>
      <c r="W17" s="53">
        <f>IFERROR(Base!W17-Change!W17,"")</f>
        <v>3.4158534971961565</v>
      </c>
      <c r="X17" s="53">
        <f>IFERROR(Base!X17-Change!X17,"")</f>
        <v>4.4674673093361079</v>
      </c>
      <c r="Y17" s="44">
        <f>IFERROR(Base!Y17-Change!Y17,"")</f>
        <v>0</v>
      </c>
      <c r="Z17" s="44"/>
      <c r="AA17" s="45"/>
      <c r="AB17" s="44"/>
      <c r="AC17" s="60"/>
      <c r="AE17" s="54"/>
      <c r="AF17" s="48"/>
      <c r="AG17" s="48"/>
      <c r="AH17" s="48"/>
      <c r="AI17" s="48"/>
    </row>
    <row r="18" spans="1:35" ht="15.5" outlineLevel="1" x14ac:dyDescent="0.35">
      <c r="A18" s="31">
        <f>Base!A18</f>
        <v>0</v>
      </c>
      <c r="B18" s="55" t="str">
        <f>Base!B18</f>
        <v>Gas - FOM</v>
      </c>
      <c r="C18" s="56">
        <f>IFERROR(Base!C18-Change!C18,"")</f>
        <v>0</v>
      </c>
      <c r="D18" s="57">
        <f>IFERROR(Base!D18-Change!D18,"")</f>
        <v>0</v>
      </c>
      <c r="E18" s="57">
        <f>IFERROR(Base!E18-Change!E18,"")</f>
        <v>0</v>
      </c>
      <c r="F18" s="57">
        <f>IFERROR(Base!F18-Change!F18,"")</f>
        <v>0</v>
      </c>
      <c r="G18" s="57">
        <f>IFERROR(Base!G18-Change!G18,"")</f>
        <v>0</v>
      </c>
      <c r="H18" s="57">
        <f>IFERROR(Base!H18-Change!H18,"")</f>
        <v>0</v>
      </c>
      <c r="I18" s="57">
        <f>IFERROR(Base!I18-Change!I18,"")</f>
        <v>0</v>
      </c>
      <c r="J18" s="57">
        <f>IFERROR(Base!J18-Change!J18,"")</f>
        <v>0</v>
      </c>
      <c r="K18" s="57">
        <f>IFERROR(Base!K18-Change!K18,"")</f>
        <v>0</v>
      </c>
      <c r="L18" s="57">
        <f>IFERROR(Base!L18-Change!L18,"")</f>
        <v>0</v>
      </c>
      <c r="M18" s="57">
        <f>IFERROR(Base!M18-Change!M18,"")</f>
        <v>0</v>
      </c>
      <c r="N18" s="57">
        <f>IFERROR(Base!N18-Change!N18,"")</f>
        <v>0</v>
      </c>
      <c r="O18" s="57">
        <f>IFERROR(Base!O18-Change!O18,"")</f>
        <v>0</v>
      </c>
      <c r="P18" s="57">
        <f>IFERROR(Base!P18-Change!P18,"")</f>
        <v>0</v>
      </c>
      <c r="Q18" s="57">
        <f>IFERROR(Base!Q18-Change!Q18,"")</f>
        <v>0</v>
      </c>
      <c r="R18" s="57">
        <f>IFERROR(Base!R18-Change!R18,"")</f>
        <v>0</v>
      </c>
      <c r="S18" s="57">
        <f>IFERROR(Base!S18-Change!S18,"")</f>
        <v>0</v>
      </c>
      <c r="T18" s="57">
        <f>IFERROR(Base!T18-Change!T18,"")</f>
        <v>0</v>
      </c>
      <c r="U18" s="57">
        <f>IFERROR(Base!U18-Change!U18,"")</f>
        <v>0</v>
      </c>
      <c r="V18" s="57">
        <f>IFERROR(Base!V18-Change!V18,"")</f>
        <v>0</v>
      </c>
      <c r="W18" s="57">
        <f>IFERROR(Base!W18-Change!W18,"")</f>
        <v>0</v>
      </c>
      <c r="X18" s="57">
        <f>IFERROR(Base!X18-Change!X18,"")</f>
        <v>0</v>
      </c>
      <c r="Y18" s="44">
        <f>IFERROR(Base!Y18-Change!Y18,"")</f>
        <v>0</v>
      </c>
      <c r="Z18" s="44"/>
      <c r="AA18" s="58"/>
      <c r="AB18" s="44"/>
      <c r="AC18" s="60"/>
      <c r="AE18" s="54"/>
      <c r="AF18" s="48"/>
      <c r="AG18" s="48"/>
      <c r="AH18" s="48"/>
      <c r="AI18" s="48"/>
    </row>
    <row r="19" spans="1:35" ht="15.5" outlineLevel="1" x14ac:dyDescent="0.35">
      <c r="A19" s="31">
        <f>Base!A19</f>
        <v>0</v>
      </c>
      <c r="B19" s="55" t="str">
        <f>Base!B19</f>
        <v>Gas Conversions - VOM</v>
      </c>
      <c r="C19" s="56">
        <f>IFERROR(Base!C19-Change!C19,"")</f>
        <v>-5.9073022961357822</v>
      </c>
      <c r="D19" s="57">
        <f>IFERROR(Base!D19-Change!D19,"")</f>
        <v>-1.2867101817892745E-4</v>
      </c>
      <c r="E19" s="57">
        <f>IFERROR(Base!E19-Change!E19,"")</f>
        <v>-1.2408580882503628E-3</v>
      </c>
      <c r="F19" s="57">
        <f>IFERROR(Base!F19-Change!F19,"")</f>
        <v>-1.8974118196117828E-3</v>
      </c>
      <c r="G19" s="57">
        <f>IFERROR(Base!G19-Change!G19,"")</f>
        <v>0.4959344237816401</v>
      </c>
      <c r="H19" s="57">
        <f>IFERROR(Base!H19-Change!H19,"")</f>
        <v>0.4746689512403135</v>
      </c>
      <c r="I19" s="57">
        <f>IFERROR(Base!I19-Change!I19,"")</f>
        <v>-1.7441196322245096</v>
      </c>
      <c r="J19" s="57">
        <f>IFERROR(Base!J19-Change!J19,"")</f>
        <v>-1.5824369804761869</v>
      </c>
      <c r="K19" s="57">
        <f>IFERROR(Base!K19-Change!K19,"")</f>
        <v>-1.7722525078554936</v>
      </c>
      <c r="L19" s="57">
        <f>IFERROR(Base!L19-Change!L19,"")</f>
        <v>-1.8336705412337739</v>
      </c>
      <c r="M19" s="57">
        <f>IFERROR(Base!M19-Change!M19,"")</f>
        <v>-2.0123672069433676</v>
      </c>
      <c r="N19" s="57">
        <f>IFERROR(Base!N19-Change!N19,"")</f>
        <v>-1.8850247441501518</v>
      </c>
      <c r="O19" s="57">
        <f>IFERROR(Base!O19-Change!O19,"")</f>
        <v>-0.16180755261717739</v>
      </c>
      <c r="P19" s="57">
        <f>IFERROR(Base!P19-Change!P19,"")</f>
        <v>-6.6227698464889961E-2</v>
      </c>
      <c r="Q19" s="57">
        <f>IFERROR(Base!Q19-Change!Q19,"")</f>
        <v>-0.152338663210279</v>
      </c>
      <c r="R19" s="57">
        <f>IFERROR(Base!R19-Change!R19,"")</f>
        <v>-0.32652060604679178</v>
      </c>
      <c r="S19" s="57">
        <f>IFERROR(Base!S19-Change!S19,"")</f>
        <v>-0.11080865622468306</v>
      </c>
      <c r="T19" s="57">
        <f>IFERROR(Base!T19-Change!T19,"")</f>
        <v>-0.14333359401663071</v>
      </c>
      <c r="U19" s="57">
        <f>IFERROR(Base!U19-Change!U19,"")</f>
        <v>0.53239964173973764</v>
      </c>
      <c r="V19" s="57">
        <f>IFERROR(Base!V19-Change!V19,"")</f>
        <v>-0.14874193065488139</v>
      </c>
      <c r="W19" s="57">
        <f>IFERROR(Base!W19-Change!W19,"")</f>
        <v>-0.15833437533543471</v>
      </c>
      <c r="X19" s="57">
        <f>IFERROR(Base!X19-Change!X19,"")</f>
        <v>0.2498385949754125</v>
      </c>
      <c r="Y19" s="44">
        <f>IFERROR(Base!Y19-Change!Y19,"")</f>
        <v>0</v>
      </c>
      <c r="Z19" s="44"/>
      <c r="AA19" s="58"/>
      <c r="AB19" s="44"/>
      <c r="AC19" s="60"/>
      <c r="AE19" s="54"/>
      <c r="AF19" s="48"/>
      <c r="AG19" s="48"/>
      <c r="AH19" s="48"/>
      <c r="AI19" s="48"/>
    </row>
    <row r="20" spans="1:35" ht="15.5" outlineLevel="1" x14ac:dyDescent="0.35">
      <c r="A20" s="31">
        <f>Base!A20</f>
        <v>0</v>
      </c>
      <c r="B20" s="55" t="str">
        <f>Base!B20</f>
        <v>Gas Conversions - FOM</v>
      </c>
      <c r="C20" s="56">
        <f>IFERROR(Base!C20-Change!C20,"")</f>
        <v>-1700.2150589456496</v>
      </c>
      <c r="D20" s="57">
        <f>IFERROR(Base!D20-Change!D20,"")</f>
        <v>0</v>
      </c>
      <c r="E20" s="57">
        <f>IFERROR(Base!E20-Change!E20,"")</f>
        <v>0</v>
      </c>
      <c r="F20" s="57">
        <f>IFERROR(Base!F20-Change!F20,"")</f>
        <v>0</v>
      </c>
      <c r="G20" s="57">
        <f>IFERROR(Base!G20-Change!G20,"")</f>
        <v>0</v>
      </c>
      <c r="H20" s="57">
        <f>IFERROR(Base!H20-Change!H20,"")</f>
        <v>0</v>
      </c>
      <c r="I20" s="57">
        <f>IFERROR(Base!I20-Change!I20,"")</f>
        <v>-300.50507515780305</v>
      </c>
      <c r="J20" s="57">
        <f>IFERROR(Base!J20-Change!J20,"")</f>
        <v>-247.67221773240783</v>
      </c>
      <c r="K20" s="57">
        <f>IFERROR(Base!K20-Change!K20,"")</f>
        <v>-257.71653048763488</v>
      </c>
      <c r="L20" s="57">
        <f>IFERROR(Base!L20-Change!L20,"")</f>
        <v>-250.56982364191617</v>
      </c>
      <c r="M20" s="57">
        <f>IFERROR(Base!M20-Change!M20,"")</f>
        <v>-206.14203452936857</v>
      </c>
      <c r="N20" s="57">
        <f>IFERROR(Base!N20-Change!N20,"")</f>
        <v>-235.69014635800684</v>
      </c>
      <c r="O20" s="57">
        <f>IFERROR(Base!O20-Change!O20,"")</f>
        <v>-211.56072480018202</v>
      </c>
      <c r="P20" s="57">
        <f>IFERROR(Base!P20-Change!P20,"")</f>
        <v>-225.81507839267113</v>
      </c>
      <c r="Q20" s="57">
        <f>IFERROR(Base!Q20-Change!Q20,"")</f>
        <v>-200.33509765834668</v>
      </c>
      <c r="R20" s="57">
        <f>IFERROR(Base!R20-Change!R20,"")</f>
        <v>-208.32199024400461</v>
      </c>
      <c r="S20" s="57">
        <f>IFERROR(Base!S20-Change!S20,"")</f>
        <v>-236.10323008838009</v>
      </c>
      <c r="T20" s="57">
        <f>IFERROR(Base!T20-Change!T20,"")</f>
        <v>-207.43726615870429</v>
      </c>
      <c r="U20" s="57">
        <f>IFERROR(Base!U20-Change!U20,"")</f>
        <v>-226.29273495564735</v>
      </c>
      <c r="V20" s="57">
        <f>IFERROR(Base!V20-Change!V20,"")</f>
        <v>-207.23204279492614</v>
      </c>
      <c r="W20" s="57">
        <f>IFERROR(Base!W20-Change!W20,"")</f>
        <v>-221.80414353767509</v>
      </c>
      <c r="X20" s="57">
        <f>IFERROR(Base!X20-Change!X20,"")</f>
        <v>-255.27080303087325</v>
      </c>
      <c r="Y20" s="44">
        <f>IFERROR(Base!Y20-Change!Y20,"")</f>
        <v>0</v>
      </c>
      <c r="Z20" s="44"/>
      <c r="AA20" s="58"/>
      <c r="AB20" s="44"/>
      <c r="AC20" s="60"/>
      <c r="AE20" s="54"/>
      <c r="AF20" s="48"/>
      <c r="AG20" s="48"/>
      <c r="AH20" s="48"/>
      <c r="AI20" s="48"/>
    </row>
    <row r="21" spans="1:35" ht="15.5" outlineLevel="1" x14ac:dyDescent="0.35">
      <c r="A21" s="31">
        <f>Base!A21</f>
        <v>0</v>
      </c>
      <c r="B21" s="55" t="str">
        <f>Base!B21</f>
        <v>Proxy Gas - VOM</v>
      </c>
      <c r="C21" s="56">
        <f>IFERROR(Base!C21-Change!C21,"")</f>
        <v>-21.510378796589013</v>
      </c>
      <c r="D21" s="57">
        <f>IFERROR(Base!D21-Change!D21,"")</f>
        <v>0</v>
      </c>
      <c r="E21" s="57">
        <f>IFERROR(Base!E21-Change!E21,"")</f>
        <v>0</v>
      </c>
      <c r="F21" s="57">
        <f>IFERROR(Base!F21-Change!F21,"")</f>
        <v>0</v>
      </c>
      <c r="G21" s="57">
        <f>IFERROR(Base!G21-Change!G21,"")</f>
        <v>0</v>
      </c>
      <c r="H21" s="57">
        <f>IFERROR(Base!H21-Change!H21,"")</f>
        <v>-1.7269401278254173</v>
      </c>
      <c r="I21" s="57">
        <f>IFERROR(Base!I21-Change!I21,"")</f>
        <v>-1.6580690659046602</v>
      </c>
      <c r="J21" s="57">
        <f>IFERROR(Base!J21-Change!J21,"")</f>
        <v>-1.6769286864070378</v>
      </c>
      <c r="K21" s="57">
        <f>IFERROR(Base!K21-Change!K21,"")</f>
        <v>-4.2621448332683274</v>
      </c>
      <c r="L21" s="57">
        <f>IFERROR(Base!L21-Change!L21,"")</f>
        <v>-4.1838748550019718</v>
      </c>
      <c r="M21" s="57">
        <f>IFERROR(Base!M21-Change!M21,"")</f>
        <v>-4.2807679293796506</v>
      </c>
      <c r="N21" s="57">
        <f>IFERROR(Base!N21-Change!N21,"")</f>
        <v>-4.1079446134818518</v>
      </c>
      <c r="O21" s="57">
        <f>IFERROR(Base!O21-Change!O21,"")</f>
        <v>-2.1557362708615506</v>
      </c>
      <c r="P21" s="57">
        <f>IFERROR(Base!P21-Change!P21,"")</f>
        <v>-2.1623638867071602</v>
      </c>
      <c r="Q21" s="57">
        <f>IFERROR(Base!Q21-Change!Q21,"")</f>
        <v>-2.2280276195119302</v>
      </c>
      <c r="R21" s="57">
        <f>IFERROR(Base!R21-Change!R21,"")</f>
        <v>-2.4724903653493295</v>
      </c>
      <c r="S21" s="57">
        <f>IFERROR(Base!S21-Change!S21,"")</f>
        <v>-2.1438416472739896</v>
      </c>
      <c r="T21" s="57">
        <f>IFERROR(Base!T21-Change!T21,"")</f>
        <v>-2.3578591266838917</v>
      </c>
      <c r="U21" s="57">
        <f>IFERROR(Base!U21-Change!U21,"")</f>
        <v>-2.3352685780283422</v>
      </c>
      <c r="V21" s="57">
        <f>IFERROR(Base!V21-Change!V21,"")</f>
        <v>-2.4876816680272311</v>
      </c>
      <c r="W21" s="57">
        <f>IFERROR(Base!W21-Change!W21,"")</f>
        <v>-2.7722258098561805</v>
      </c>
      <c r="X21" s="57">
        <f>IFERROR(Base!X21-Change!X21,"")</f>
        <v>-2.7769372443802101</v>
      </c>
      <c r="Y21" s="44">
        <f>IFERROR(Base!Y21-Change!Y21,"")</f>
        <v>0</v>
      </c>
      <c r="Z21" s="44"/>
      <c r="AA21" s="45"/>
      <c r="AB21" s="44"/>
      <c r="AC21" s="60"/>
      <c r="AE21" s="54"/>
      <c r="AF21" s="48"/>
      <c r="AG21" s="48"/>
      <c r="AH21" s="48"/>
      <c r="AI21" s="48"/>
    </row>
    <row r="22" spans="1:35" ht="15.5" outlineLevel="1" x14ac:dyDescent="0.35">
      <c r="A22" s="31">
        <f>Base!A22</f>
        <v>0</v>
      </c>
      <c r="B22" s="55" t="str">
        <f>Base!B22</f>
        <v>Proxy Gas - FOM</v>
      </c>
      <c r="C22" s="56">
        <f>IFERROR(Base!C22-Change!C22,"")</f>
        <v>-226.67039274261188</v>
      </c>
      <c r="D22" s="57">
        <f>IFERROR(Base!D22-Change!D22,"")</f>
        <v>0</v>
      </c>
      <c r="E22" s="57">
        <f>IFERROR(Base!E22-Change!E22,"")</f>
        <v>0</v>
      </c>
      <c r="F22" s="57">
        <f>IFERROR(Base!F22-Change!F22,"")</f>
        <v>0</v>
      </c>
      <c r="G22" s="57">
        <f>IFERROR(Base!G22-Change!G22,"")</f>
        <v>0</v>
      </c>
      <c r="H22" s="57">
        <f>IFERROR(Base!H22-Change!H22,"")</f>
        <v>-11.407809548273319</v>
      </c>
      <c r="I22" s="57">
        <f>IFERROR(Base!I22-Change!I22,"")</f>
        <v>-11.656499918761824</v>
      </c>
      <c r="J22" s="57">
        <f>IFERROR(Base!J22-Change!J22,"")</f>
        <v>-11.910611119836473</v>
      </c>
      <c r="K22" s="57">
        <f>IFERROR(Base!K22-Change!K22,"")</f>
        <v>-30.425657001157401</v>
      </c>
      <c r="L22" s="57">
        <f>IFERROR(Base!L22-Change!L22,"")</f>
        <v>-31.08893652401245</v>
      </c>
      <c r="M22" s="57">
        <f>IFERROR(Base!M22-Change!M22,"")</f>
        <v>-31.766674647369477</v>
      </c>
      <c r="N22" s="57">
        <f>IFERROR(Base!N22-Change!N22,"")</f>
        <v>-32.459188807255977</v>
      </c>
      <c r="O22" s="57">
        <f>IFERROR(Base!O22-Change!O22,"")</f>
        <v>-33.166799491968185</v>
      </c>
      <c r="P22" s="57">
        <f>IFERROR(Base!P22-Change!P22,"")</f>
        <v>-33.889836346613663</v>
      </c>
      <c r="Q22" s="57">
        <f>IFERROR(Base!Q22-Change!Q22,"")</f>
        <v>-34.628632068550601</v>
      </c>
      <c r="R22" s="57">
        <f>IFERROR(Base!R22-Change!R22,"")</f>
        <v>-35.383537668781265</v>
      </c>
      <c r="S22" s="57">
        <f>IFERROR(Base!S22-Change!S22,"")</f>
        <v>-36.15489805375465</v>
      </c>
      <c r="T22" s="57">
        <f>IFERROR(Base!T22-Change!T22,"")</f>
        <v>-36.943076443534835</v>
      </c>
      <c r="U22" s="57">
        <f>IFERROR(Base!U22-Change!U22,"")</f>
        <v>-37.748433005923346</v>
      </c>
      <c r="V22" s="57">
        <f>IFERROR(Base!V22-Change!V22,"")</f>
        <v>-38.571349274599797</v>
      </c>
      <c r="W22" s="57">
        <f>IFERROR(Base!W22-Change!W22,"")</f>
        <v>-39.412206783254675</v>
      </c>
      <c r="X22" s="57">
        <f>IFERROR(Base!X22-Change!X22,"")</f>
        <v>-40.271393170106521</v>
      </c>
      <c r="Y22" s="44">
        <f>IFERROR(Base!Y22-Change!Y22,"")</f>
        <v>0</v>
      </c>
      <c r="Z22" s="44"/>
      <c r="AA22" s="58"/>
      <c r="AB22" s="44"/>
      <c r="AC22" s="60"/>
      <c r="AE22" s="54"/>
      <c r="AF22" s="48"/>
      <c r="AG22" s="48"/>
      <c r="AH22" s="48"/>
      <c r="AI22" s="48"/>
    </row>
    <row r="23" spans="1:35" ht="15.5" outlineLevel="1" x14ac:dyDescent="0.35">
      <c r="A23" s="31">
        <f>Base!A23</f>
        <v>0</v>
      </c>
      <c r="B23" s="55" t="str">
        <f>Base!B23</f>
        <v>Fuel</v>
      </c>
      <c r="C23" s="56">
        <f>IFERROR(Base!C23-Change!C23,"")</f>
        <v>-705.53706562943353</v>
      </c>
      <c r="D23" s="57">
        <f>IFERROR(Base!D23-Change!D23,"")</f>
        <v>-1.7600350760176298E-3</v>
      </c>
      <c r="E23" s="57">
        <f>IFERROR(Base!E23-Change!E23,"")</f>
        <v>-9.631982191666566E-2</v>
      </c>
      <c r="F23" s="57">
        <f>IFERROR(Base!F23-Change!F23,"")</f>
        <v>-8.3183254994310118E-3</v>
      </c>
      <c r="G23" s="57">
        <f>IFERROR(Base!G23-Change!G23,"")</f>
        <v>15.451007874918389</v>
      </c>
      <c r="H23" s="57">
        <f>IFERROR(Base!H23-Change!H23,"")</f>
        <v>-1.6044590122781415</v>
      </c>
      <c r="I23" s="57">
        <f>IFERROR(Base!I23-Change!I23,"")</f>
        <v>-148.39686984187989</v>
      </c>
      <c r="J23" s="57">
        <f>IFERROR(Base!J23-Change!J23,"")</f>
        <v>-136.31586503364355</v>
      </c>
      <c r="K23" s="57">
        <f>IFERROR(Base!K23-Change!K23,"")</f>
        <v>-158.66809788974604</v>
      </c>
      <c r="L23" s="57">
        <f>IFERROR(Base!L23-Change!L23,"")</f>
        <v>-168.90918627149347</v>
      </c>
      <c r="M23" s="57">
        <f>IFERROR(Base!M23-Change!M23,"")</f>
        <v>-180.12505207414182</v>
      </c>
      <c r="N23" s="57">
        <f>IFERROR(Base!N23-Change!N23,"")</f>
        <v>-168.70952922208534</v>
      </c>
      <c r="O23" s="57">
        <f>IFERROR(Base!O23-Change!O23,"")</f>
        <v>-32.891166976001131</v>
      </c>
      <c r="P23" s="57">
        <f>IFERROR(Base!P23-Change!P23,"")</f>
        <v>-30.501900864519456</v>
      </c>
      <c r="Q23" s="57">
        <f>IFERROR(Base!Q23-Change!Q23,"")</f>
        <v>-38.152627322157969</v>
      </c>
      <c r="R23" s="57">
        <f>IFERROR(Base!R23-Change!R23,"")</f>
        <v>-51.702375656985055</v>
      </c>
      <c r="S23" s="57">
        <f>IFERROR(Base!S23-Change!S23,"")</f>
        <v>-38.506987447069434</v>
      </c>
      <c r="T23" s="57">
        <f>IFERROR(Base!T23-Change!T23,"")</f>
        <v>-44.891484789834692</v>
      </c>
      <c r="U23" s="57">
        <f>IFERROR(Base!U23-Change!U23,"")</f>
        <v>-8.7974322223333843</v>
      </c>
      <c r="V23" s="57">
        <f>IFERROR(Base!V23-Change!V23,"")</f>
        <v>-46.965044669346298</v>
      </c>
      <c r="W23" s="57">
        <f>IFERROR(Base!W23-Change!W23,"")</f>
        <v>-70.797407764348122</v>
      </c>
      <c r="X23" s="57">
        <f>IFERROR(Base!X23-Change!X23,"")</f>
        <v>-57.668742418754846</v>
      </c>
      <c r="Y23" s="44">
        <f>IFERROR(Base!Y23-Change!Y23,"")</f>
        <v>0</v>
      </c>
      <c r="Z23" s="44"/>
      <c r="AA23" s="58"/>
      <c r="AB23" s="59"/>
      <c r="AC23" s="60"/>
      <c r="AE23" s="54"/>
      <c r="AF23" s="48"/>
      <c r="AG23" s="48"/>
      <c r="AH23" s="48"/>
      <c r="AI23" s="48"/>
    </row>
    <row r="24" spans="1:35" ht="15.5" outlineLevel="1" x14ac:dyDescent="0.35">
      <c r="A24" s="31">
        <f>Base!A24</f>
        <v>0</v>
      </c>
      <c r="B24" s="55" t="str">
        <f>Base!B24</f>
        <v>Start Fuel</v>
      </c>
      <c r="C24" s="56">
        <f>IFERROR(Base!C24-Change!C24,"")</f>
        <v>-5.8970709872209071</v>
      </c>
      <c r="D24" s="57">
        <f>IFERROR(Base!D24-Change!D24,"")</f>
        <v>8.7498349999659553E-5</v>
      </c>
      <c r="E24" s="57">
        <f>IFERROR(Base!E24-Change!E24,"")</f>
        <v>1.1137366000069093E-4</v>
      </c>
      <c r="F24" s="57">
        <f>IFERROR(Base!F24-Change!F24,"")</f>
        <v>7.3258600000292162E-5</v>
      </c>
      <c r="G24" s="57">
        <f>IFERROR(Base!G24-Change!G24,"")</f>
        <v>-0.52780648780999995</v>
      </c>
      <c r="H24" s="57">
        <f>IFERROR(Base!H24-Change!H24,"")</f>
        <v>-0.38951922222000013</v>
      </c>
      <c r="I24" s="57">
        <f>IFERROR(Base!I24-Change!I24,"")</f>
        <v>2.6125456369999078E-2</v>
      </c>
      <c r="J24" s="57">
        <f>IFERROR(Base!J24-Change!J24,"")</f>
        <v>8.5880686770000825E-2</v>
      </c>
      <c r="K24" s="57">
        <f>IFERROR(Base!K24-Change!K24,"")</f>
        <v>0.22568788960000097</v>
      </c>
      <c r="L24" s="57">
        <f>IFERROR(Base!L24-Change!L24,"")</f>
        <v>0.33454578616000008</v>
      </c>
      <c r="M24" s="57">
        <f>IFERROR(Base!M24-Change!M24,"")</f>
        <v>-5.3895471879999324E-2</v>
      </c>
      <c r="N24" s="57">
        <f>IFERROR(Base!N24-Change!N24,"")</f>
        <v>-0.22330729319000087</v>
      </c>
      <c r="O24" s="57">
        <f>IFERROR(Base!O24-Change!O24,"")</f>
        <v>-1.9405314773800013</v>
      </c>
      <c r="P24" s="57">
        <f>IFERROR(Base!P24-Change!P24,"")</f>
        <v>-2.18905812705</v>
      </c>
      <c r="Q24" s="57">
        <f>IFERROR(Base!Q24-Change!Q24,"")</f>
        <v>-2.3523599089699987</v>
      </c>
      <c r="R24" s="57">
        <f>IFERROR(Base!R24-Change!R24,"")</f>
        <v>-2.5330216095099987</v>
      </c>
      <c r="S24" s="57">
        <f>IFERROR(Base!S24-Change!S24,"")</f>
        <v>-1.2488989575999998</v>
      </c>
      <c r="T24" s="57">
        <f>IFERROR(Base!T24-Change!T24,"")</f>
        <v>-0.79865361386</v>
      </c>
      <c r="U24" s="57">
        <f>IFERROR(Base!U24-Change!U24,"")</f>
        <v>-0.91943104813000121</v>
      </c>
      <c r="V24" s="57">
        <f>IFERROR(Base!V24-Change!V24,"")</f>
        <v>-0.58795537656000096</v>
      </c>
      <c r="W24" s="57">
        <f>IFERROR(Base!W24-Change!W24,"")</f>
        <v>-0.58770111372000056</v>
      </c>
      <c r="X24" s="57">
        <f>IFERROR(Base!X24-Change!X24,"")</f>
        <v>-0.61521078785999972</v>
      </c>
      <c r="Y24" s="44">
        <f>IFERROR(Base!Y24-Change!Y24,"")</f>
        <v>0</v>
      </c>
      <c r="Z24" s="44"/>
      <c r="AA24" s="45"/>
      <c r="AB24" s="44"/>
      <c r="AC24" s="60"/>
      <c r="AE24" s="54"/>
      <c r="AF24" s="48"/>
      <c r="AG24" s="48"/>
      <c r="AH24" s="48"/>
      <c r="AI24" s="48"/>
    </row>
    <row r="25" spans="1:35" ht="7.5" customHeight="1" x14ac:dyDescent="0.3">
      <c r="A25" s="31">
        <f>Base!A25</f>
        <v>0</v>
      </c>
      <c r="B25" s="32">
        <f>Base!B25</f>
        <v>0</v>
      </c>
      <c r="C25" s="32">
        <f>IFERROR(Base!C25-Change!C25,"")</f>
        <v>0</v>
      </c>
      <c r="D25" s="32">
        <f>IFERROR(Base!D25-Change!D25,"")</f>
        <v>0</v>
      </c>
      <c r="E25" s="32">
        <f>IFERROR(Base!E25-Change!E25,"")</f>
        <v>0</v>
      </c>
      <c r="F25" s="32">
        <f>IFERROR(Base!F25-Change!F25,"")</f>
        <v>0</v>
      </c>
      <c r="G25" s="32">
        <f>IFERROR(Base!G25-Change!G25,"")</f>
        <v>0</v>
      </c>
      <c r="H25" s="32">
        <f>IFERROR(Base!H25-Change!H25,"")</f>
        <v>0</v>
      </c>
      <c r="I25" s="32">
        <f>IFERROR(Base!I25-Change!I25,"")</f>
        <v>0</v>
      </c>
      <c r="J25" s="32">
        <f>IFERROR(Base!J25-Change!J25,"")</f>
        <v>0</v>
      </c>
      <c r="K25" s="32">
        <f>IFERROR(Base!K25-Change!K25,"")</f>
        <v>0</v>
      </c>
      <c r="L25" s="32">
        <f>IFERROR(Base!L25-Change!L25,"")</f>
        <v>0</v>
      </c>
      <c r="M25" s="32">
        <f>IFERROR(Base!M25-Change!M25,"")</f>
        <v>0</v>
      </c>
      <c r="N25" s="32">
        <f>IFERROR(Base!N25-Change!N25,"")</f>
        <v>0</v>
      </c>
      <c r="O25" s="32">
        <f>IFERROR(Base!O25-Change!O25,"")</f>
        <v>0</v>
      </c>
      <c r="P25" s="32">
        <f>IFERROR(Base!P25-Change!P25,"")</f>
        <v>0</v>
      </c>
      <c r="Q25" s="32">
        <f>IFERROR(Base!Q25-Change!Q25,"")</f>
        <v>0</v>
      </c>
      <c r="R25" s="32">
        <f>IFERROR(Base!R25-Change!R25,"")</f>
        <v>0</v>
      </c>
      <c r="S25" s="32">
        <f>IFERROR(Base!S25-Change!S25,"")</f>
        <v>0</v>
      </c>
      <c r="T25" s="32">
        <f>IFERROR(Base!T25-Change!T25,"")</f>
        <v>0</v>
      </c>
      <c r="U25" s="32">
        <f>IFERROR(Base!U25-Change!U25,"")</f>
        <v>0</v>
      </c>
      <c r="V25" s="32">
        <f>IFERROR(Base!V25-Change!V25,"")</f>
        <v>0</v>
      </c>
      <c r="W25" s="32">
        <f>IFERROR(Base!W25-Change!W25,"")</f>
        <v>0</v>
      </c>
      <c r="X25" s="32">
        <f>IFERROR(Base!X25-Change!X25,"")</f>
        <v>0</v>
      </c>
      <c r="Y25" s="44">
        <f>IFERROR(Base!Y25-Change!Y25,"")</f>
        <v>0</v>
      </c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f>Base!A26</f>
        <v>3</v>
      </c>
      <c r="B26" s="49" t="str">
        <f>Base!B26</f>
        <v>Retirement Costs</v>
      </c>
      <c r="C26" s="50">
        <f>IFERROR(Base!C26-Change!C26,"")</f>
        <v>0</v>
      </c>
      <c r="D26" s="50">
        <f>IFERROR(Base!D26-Change!D26,"")</f>
        <v>0</v>
      </c>
      <c r="E26" s="50">
        <f>IFERROR(Base!E26-Change!E26,"")</f>
        <v>0</v>
      </c>
      <c r="F26" s="50">
        <f>IFERROR(Base!F26-Change!F26,"")</f>
        <v>0</v>
      </c>
      <c r="G26" s="50">
        <f>IFERROR(Base!G26-Change!G26,"")</f>
        <v>0</v>
      </c>
      <c r="H26" s="50">
        <f>IFERROR(Base!H26-Change!H26,"")</f>
        <v>0</v>
      </c>
      <c r="I26" s="50">
        <f>IFERROR(Base!I26-Change!I26,"")</f>
        <v>0</v>
      </c>
      <c r="J26" s="50">
        <f>IFERROR(Base!J26-Change!J26,"")</f>
        <v>0</v>
      </c>
      <c r="K26" s="50">
        <f>IFERROR(Base!K26-Change!K26,"")</f>
        <v>0</v>
      </c>
      <c r="L26" s="50">
        <f>IFERROR(Base!L26-Change!L26,"")</f>
        <v>0</v>
      </c>
      <c r="M26" s="50">
        <f>IFERROR(Base!M26-Change!M26,"")</f>
        <v>0</v>
      </c>
      <c r="N26" s="50">
        <f>IFERROR(Base!N26-Change!N26,"")</f>
        <v>0</v>
      </c>
      <c r="O26" s="50">
        <f>IFERROR(Base!O26-Change!O26,"")</f>
        <v>0</v>
      </c>
      <c r="P26" s="50">
        <f>IFERROR(Base!P26-Change!P26,"")</f>
        <v>0</v>
      </c>
      <c r="Q26" s="50">
        <f>IFERROR(Base!Q26-Change!Q26,"")</f>
        <v>0</v>
      </c>
      <c r="R26" s="50">
        <f>IFERROR(Base!R26-Change!R26,"")</f>
        <v>0</v>
      </c>
      <c r="S26" s="50">
        <f>IFERROR(Base!S26-Change!S26,"")</f>
        <v>0</v>
      </c>
      <c r="T26" s="50">
        <f>IFERROR(Base!T26-Change!T26,"")</f>
        <v>0</v>
      </c>
      <c r="U26" s="50">
        <f>IFERROR(Base!U26-Change!U26,"")</f>
        <v>0</v>
      </c>
      <c r="V26" s="50">
        <f>IFERROR(Base!V26-Change!V26,"")</f>
        <v>0</v>
      </c>
      <c r="W26" s="50">
        <f>IFERROR(Base!W26-Change!W26,"")</f>
        <v>0</v>
      </c>
      <c r="X26" s="50">
        <f>IFERROR(Base!X26-Change!X26,"")</f>
        <v>0</v>
      </c>
      <c r="Y26" s="44">
        <f>IFERROR(Base!Y26-Change!Y26,"")</f>
        <v>0</v>
      </c>
      <c r="Z26" s="44"/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A27" s="31">
        <f>Base!A27</f>
        <v>0</v>
      </c>
      <c r="B27" s="51" t="str">
        <f>Base!B27</f>
        <v>Reclamation Costs</v>
      </c>
      <c r="C27" s="52">
        <f>IFERROR(Base!C27-Change!C27,"")</f>
        <v>0</v>
      </c>
      <c r="D27" s="53">
        <f>IFERROR(Base!D27-Change!D27,"")</f>
        <v>0</v>
      </c>
      <c r="E27" s="53">
        <f>IFERROR(Base!E27-Change!E27,"")</f>
        <v>0</v>
      </c>
      <c r="F27" s="53">
        <f>IFERROR(Base!F27-Change!F27,"")</f>
        <v>0</v>
      </c>
      <c r="G27" s="53">
        <f>IFERROR(Base!G27-Change!G27,"")</f>
        <v>0</v>
      </c>
      <c r="H27" s="53">
        <f>IFERROR(Base!H27-Change!H27,"")</f>
        <v>0</v>
      </c>
      <c r="I27" s="53">
        <f>IFERROR(Base!I27-Change!I27,"")</f>
        <v>0</v>
      </c>
      <c r="J27" s="53">
        <f>IFERROR(Base!J27-Change!J27,"")</f>
        <v>0</v>
      </c>
      <c r="K27" s="53">
        <f>IFERROR(Base!K27-Change!K27,"")</f>
        <v>0</v>
      </c>
      <c r="L27" s="53">
        <f>IFERROR(Base!L27-Change!L27,"")</f>
        <v>0</v>
      </c>
      <c r="M27" s="53">
        <f>IFERROR(Base!M27-Change!M27,"")</f>
        <v>0</v>
      </c>
      <c r="N27" s="53">
        <f>IFERROR(Base!N27-Change!N27,"")</f>
        <v>0</v>
      </c>
      <c r="O27" s="53">
        <f>IFERROR(Base!O27-Change!O27,"")</f>
        <v>0</v>
      </c>
      <c r="P27" s="53">
        <f>IFERROR(Base!P27-Change!P27,"")</f>
        <v>0</v>
      </c>
      <c r="Q27" s="53">
        <f>IFERROR(Base!Q27-Change!Q27,"")</f>
        <v>0</v>
      </c>
      <c r="R27" s="53">
        <f>IFERROR(Base!R27-Change!R27,"")</f>
        <v>0</v>
      </c>
      <c r="S27" s="53">
        <f>IFERROR(Base!S27-Change!S27,"")</f>
        <v>0</v>
      </c>
      <c r="T27" s="53">
        <f>IFERROR(Base!T27-Change!T27,"")</f>
        <v>0</v>
      </c>
      <c r="U27" s="53">
        <f>IFERROR(Base!U27-Change!U27,"")</f>
        <v>0</v>
      </c>
      <c r="V27" s="53">
        <f>IFERROR(Base!V27-Change!V27,"")</f>
        <v>0</v>
      </c>
      <c r="W27" s="53">
        <f>IFERROR(Base!W27-Change!W27,"")</f>
        <v>0</v>
      </c>
      <c r="X27" s="53">
        <f>IFERROR(Base!X27-Change!X27,"")</f>
        <v>0</v>
      </c>
      <c r="Y27" s="44">
        <f>IFERROR(Base!Y27-Change!Y27,"")</f>
        <v>0</v>
      </c>
      <c r="Z27" s="44"/>
      <c r="AA27" s="58"/>
      <c r="AB27" s="44"/>
      <c r="AE27" s="54"/>
      <c r="AF27" s="48"/>
      <c r="AG27" s="48"/>
      <c r="AH27" s="48"/>
      <c r="AI27" s="48"/>
    </row>
    <row r="28" spans="1:35" ht="15.5" outlineLevel="1" x14ac:dyDescent="0.35">
      <c r="A28" s="31">
        <f>Base!A28</f>
        <v>0</v>
      </c>
      <c r="B28" s="64" t="str">
        <f>Base!B28</f>
        <v>Retirement Costs</v>
      </c>
      <c r="C28" s="56">
        <f>IFERROR(Base!C28-Change!C28,"")</f>
        <v>0</v>
      </c>
      <c r="D28" s="57">
        <f>IFERROR(Base!D28-Change!D28,"")</f>
        <v>0</v>
      </c>
      <c r="E28" s="57">
        <f>IFERROR(Base!E28-Change!E28,"")</f>
        <v>0</v>
      </c>
      <c r="F28" s="57">
        <f>IFERROR(Base!F28-Change!F28,"")</f>
        <v>0</v>
      </c>
      <c r="G28" s="57">
        <f>IFERROR(Base!G28-Change!G28,"")</f>
        <v>0</v>
      </c>
      <c r="H28" s="57">
        <f>IFERROR(Base!H28-Change!H28,"")</f>
        <v>0</v>
      </c>
      <c r="I28" s="57">
        <f>IFERROR(Base!I28-Change!I28,"")</f>
        <v>0</v>
      </c>
      <c r="J28" s="57">
        <f>IFERROR(Base!J28-Change!J28,"")</f>
        <v>0</v>
      </c>
      <c r="K28" s="57">
        <f>IFERROR(Base!K28-Change!K28,"")</f>
        <v>0</v>
      </c>
      <c r="L28" s="57">
        <f>IFERROR(Base!L28-Change!L28,"")</f>
        <v>0</v>
      </c>
      <c r="M28" s="57">
        <f>IFERROR(Base!M28-Change!M28,"")</f>
        <v>0</v>
      </c>
      <c r="N28" s="57">
        <f>IFERROR(Base!N28-Change!N28,"")</f>
        <v>0</v>
      </c>
      <c r="O28" s="57">
        <f>IFERROR(Base!O28-Change!O28,"")</f>
        <v>0</v>
      </c>
      <c r="P28" s="57">
        <f>IFERROR(Base!P28-Change!P28,"")</f>
        <v>0</v>
      </c>
      <c r="Q28" s="57">
        <f>IFERROR(Base!Q28-Change!Q28,"")</f>
        <v>0</v>
      </c>
      <c r="R28" s="57">
        <f>IFERROR(Base!R28-Change!R28,"")</f>
        <v>0</v>
      </c>
      <c r="S28" s="57">
        <f>IFERROR(Base!S28-Change!S28,"")</f>
        <v>0</v>
      </c>
      <c r="T28" s="57">
        <f>IFERROR(Base!T28-Change!T28,"")</f>
        <v>0</v>
      </c>
      <c r="U28" s="57">
        <f>IFERROR(Base!U28-Change!U28,"")</f>
        <v>0</v>
      </c>
      <c r="V28" s="57">
        <f>IFERROR(Base!V28-Change!V28,"")</f>
        <v>0</v>
      </c>
      <c r="W28" s="57">
        <f>IFERROR(Base!W28-Change!W28,"")</f>
        <v>0</v>
      </c>
      <c r="X28" s="57">
        <f>IFERROR(Base!X28-Change!X28,"")</f>
        <v>0</v>
      </c>
      <c r="Y28" s="44">
        <f>IFERROR(Base!Y28-Change!Y28,"")</f>
        <v>0</v>
      </c>
      <c r="Z28" s="44"/>
      <c r="AA28" s="58"/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A29" s="31">
        <f>Base!A29</f>
        <v>0</v>
      </c>
      <c r="B29" s="32">
        <f>Base!B29</f>
        <v>0</v>
      </c>
      <c r="C29" s="32">
        <f>IFERROR(Base!C29-Change!C29,"")</f>
        <v>0</v>
      </c>
      <c r="D29" s="32">
        <f>IFERROR(Base!D29-Change!D29,"")</f>
        <v>0</v>
      </c>
      <c r="E29" s="32">
        <f>IFERROR(Base!E29-Change!E29,"")</f>
        <v>0</v>
      </c>
      <c r="F29" s="32">
        <f>IFERROR(Base!F29-Change!F29,"")</f>
        <v>0</v>
      </c>
      <c r="G29" s="32">
        <f>IFERROR(Base!G29-Change!G29,"")</f>
        <v>0</v>
      </c>
      <c r="H29" s="32">
        <f>IFERROR(Base!H29-Change!H29,"")</f>
        <v>0</v>
      </c>
      <c r="I29" s="32">
        <f>IFERROR(Base!I29-Change!I29,"")</f>
        <v>0</v>
      </c>
      <c r="J29" s="32">
        <f>IFERROR(Base!J29-Change!J29,"")</f>
        <v>0</v>
      </c>
      <c r="K29" s="32">
        <f>IFERROR(Base!K29-Change!K29,"")</f>
        <v>0</v>
      </c>
      <c r="L29" s="32">
        <f>IFERROR(Base!L29-Change!L29,"")</f>
        <v>0</v>
      </c>
      <c r="M29" s="32">
        <f>IFERROR(Base!M29-Change!M29,"")</f>
        <v>0</v>
      </c>
      <c r="N29" s="32">
        <f>IFERROR(Base!N29-Change!N29,"")</f>
        <v>0</v>
      </c>
      <c r="O29" s="32">
        <f>IFERROR(Base!O29-Change!O29,"")</f>
        <v>0</v>
      </c>
      <c r="P29" s="32">
        <f>IFERROR(Base!P29-Change!P29,"")</f>
        <v>0</v>
      </c>
      <c r="Q29" s="32">
        <f>IFERROR(Base!Q29-Change!Q29,"")</f>
        <v>0</v>
      </c>
      <c r="R29" s="32">
        <f>IFERROR(Base!R29-Change!R29,"")</f>
        <v>0</v>
      </c>
      <c r="S29" s="32">
        <f>IFERROR(Base!S29-Change!S29,"")</f>
        <v>0</v>
      </c>
      <c r="T29" s="32">
        <f>IFERROR(Base!T29-Change!T29,"")</f>
        <v>0</v>
      </c>
      <c r="U29" s="32">
        <f>IFERROR(Base!U29-Change!U29,"")</f>
        <v>0</v>
      </c>
      <c r="V29" s="32">
        <f>IFERROR(Base!V29-Change!V29,"")</f>
        <v>0</v>
      </c>
      <c r="W29" s="32">
        <f>IFERROR(Base!W29-Change!W29,"")</f>
        <v>0</v>
      </c>
      <c r="X29" s="32">
        <f>IFERROR(Base!X29-Change!X29,"")</f>
        <v>0</v>
      </c>
      <c r="Y29" s="44">
        <f>IFERROR(Base!Y29-Change!Y29,"")</f>
        <v>0</v>
      </c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f>Base!A30</f>
        <v>4</v>
      </c>
      <c r="B30" s="49" t="str">
        <f>Base!B30</f>
        <v>Emission Cost</v>
      </c>
      <c r="C30" s="50">
        <f>IFERROR(Base!C30-Change!C30,"")</f>
        <v>-65.831744650992633</v>
      </c>
      <c r="D30" s="50">
        <f>IFERROR(Base!D30-Change!D30,"")</f>
        <v>7.674640980816605E-3</v>
      </c>
      <c r="E30" s="50">
        <f>IFERROR(Base!E30-Change!E30,"")</f>
        <v>-5.8073139633485482E-3</v>
      </c>
      <c r="F30" s="50">
        <f>IFERROR(Base!F30-Change!F30,"")</f>
        <v>1.0976654170562483E-3</v>
      </c>
      <c r="G30" s="50">
        <f>IFERROR(Base!G30-Change!G30,"")</f>
        <v>1.5168128587385112</v>
      </c>
      <c r="H30" s="50">
        <f>IFERROR(Base!H30-Change!H30,"")</f>
        <v>2.7153993900200355</v>
      </c>
      <c r="I30" s="50">
        <f>IFERROR(Base!I30-Change!I30,"")</f>
        <v>-15.532400173400363</v>
      </c>
      <c r="J30" s="50">
        <f>IFERROR(Base!J30-Change!J30,"")</f>
        <v>-17.876664332180653</v>
      </c>
      <c r="K30" s="50">
        <f>IFERROR(Base!K30-Change!K30,"")</f>
        <v>-14.73520889326759</v>
      </c>
      <c r="L30" s="50">
        <f>IFERROR(Base!L30-Change!L30,"")</f>
        <v>-15.870410734921165</v>
      </c>
      <c r="M30" s="50">
        <f>IFERROR(Base!M30-Change!M30,"")</f>
        <v>-17.702668421089665</v>
      </c>
      <c r="N30" s="50">
        <f>IFERROR(Base!N30-Change!N30,"")</f>
        <v>-13.317336007838394</v>
      </c>
      <c r="O30" s="50">
        <f>IFERROR(Base!O30-Change!O30,"")</f>
        <v>-1.78747587811133</v>
      </c>
      <c r="P30" s="50">
        <f>IFERROR(Base!P30-Change!P30,"")</f>
        <v>-1.8834672574532501</v>
      </c>
      <c r="Q30" s="50">
        <f>IFERROR(Base!Q30-Change!Q30,"")</f>
        <v>-2.9189493382359095</v>
      </c>
      <c r="R30" s="50">
        <f>IFERROR(Base!R30-Change!R30,"")</f>
        <v>-4.9275600665752499</v>
      </c>
      <c r="S30" s="50">
        <f>IFERROR(Base!S30-Change!S30,"")</f>
        <v>-3.5560578912930692</v>
      </c>
      <c r="T30" s="50">
        <f>IFERROR(Base!T30-Change!T30,"")</f>
        <v>-4.8758848268986901</v>
      </c>
      <c r="U30" s="50">
        <f>IFERROR(Base!U30-Change!U30,"")</f>
        <v>-1.7402404402835896</v>
      </c>
      <c r="V30" s="50">
        <f>IFERROR(Base!V30-Change!V30,"")</f>
        <v>-3.0717987267423306</v>
      </c>
      <c r="W30" s="50">
        <f>IFERROR(Base!W30-Change!W30,"")</f>
        <v>-4.6789760437715895</v>
      </c>
      <c r="X30" s="50">
        <f>IFERROR(Base!X30-Change!X30,"")</f>
        <v>-5.7292414773656297</v>
      </c>
      <c r="Y30" s="44">
        <f>IFERROR(Base!Y30-Change!Y30,"")</f>
        <v>0</v>
      </c>
      <c r="Z30" s="44"/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A31" s="31">
        <f>Base!A31</f>
        <v>0</v>
      </c>
      <c r="B31" s="51" t="str">
        <f>Base!B31</f>
        <v>OTR NOx</v>
      </c>
      <c r="C31" s="52">
        <f>IFERROR(Base!C31-Change!C31,"")</f>
        <v>0</v>
      </c>
      <c r="D31" s="52">
        <f>IFERROR(Base!D31-Change!D31,"")</f>
        <v>0</v>
      </c>
      <c r="E31" s="52">
        <f>IFERROR(Base!E31-Change!E31,"")</f>
        <v>0</v>
      </c>
      <c r="F31" s="52">
        <f>IFERROR(Base!F31-Change!F31,"")</f>
        <v>0</v>
      </c>
      <c r="G31" s="52">
        <f>IFERROR(Base!G31-Change!G31,"")</f>
        <v>0</v>
      </c>
      <c r="H31" s="52">
        <f>IFERROR(Base!H31-Change!H31,"")</f>
        <v>0</v>
      </c>
      <c r="I31" s="52">
        <f>IFERROR(Base!I31-Change!I31,"")</f>
        <v>0</v>
      </c>
      <c r="J31" s="52">
        <f>IFERROR(Base!J31-Change!J31,"")</f>
        <v>0</v>
      </c>
      <c r="K31" s="52">
        <f>IFERROR(Base!K31-Change!K31,"")</f>
        <v>0</v>
      </c>
      <c r="L31" s="52">
        <f>IFERROR(Base!L31-Change!L31,"")</f>
        <v>0</v>
      </c>
      <c r="M31" s="52">
        <f>IFERROR(Base!M31-Change!M31,"")</f>
        <v>0</v>
      </c>
      <c r="N31" s="52">
        <f>IFERROR(Base!N31-Change!N31,"")</f>
        <v>0</v>
      </c>
      <c r="O31" s="52">
        <f>IFERROR(Base!O31-Change!O31,"")</f>
        <v>0</v>
      </c>
      <c r="P31" s="52">
        <f>IFERROR(Base!P31-Change!P31,"")</f>
        <v>0</v>
      </c>
      <c r="Q31" s="52">
        <f>IFERROR(Base!Q31-Change!Q31,"")</f>
        <v>0</v>
      </c>
      <c r="R31" s="52">
        <f>IFERROR(Base!R31-Change!R31,"")</f>
        <v>0</v>
      </c>
      <c r="S31" s="52">
        <f>IFERROR(Base!S31-Change!S31,"")</f>
        <v>0</v>
      </c>
      <c r="T31" s="52">
        <f>IFERROR(Base!T31-Change!T31,"")</f>
        <v>0</v>
      </c>
      <c r="U31" s="52">
        <f>IFERROR(Base!U31-Change!U31,"")</f>
        <v>0</v>
      </c>
      <c r="V31" s="52">
        <f>IFERROR(Base!V31-Change!V31,"")</f>
        <v>0</v>
      </c>
      <c r="W31" s="52">
        <f>IFERROR(Base!W31-Change!W31,"")</f>
        <v>0</v>
      </c>
      <c r="X31" s="52">
        <f>IFERROR(Base!X31-Change!X31,"")</f>
        <v>0</v>
      </c>
      <c r="Y31" s="44">
        <f>IFERROR(Base!Y31-Change!Y31,"")</f>
        <v>0</v>
      </c>
      <c r="Z31" s="44"/>
      <c r="AA31" s="45"/>
      <c r="AB31" s="44"/>
      <c r="AE31" s="54"/>
      <c r="AF31" s="48"/>
      <c r="AG31" s="48"/>
      <c r="AH31" s="48"/>
      <c r="AI31" s="48"/>
    </row>
    <row r="32" spans="1:35" ht="15.5" outlineLevel="1" x14ac:dyDescent="0.35">
      <c r="A32" s="31">
        <f>Base!A32</f>
        <v>0</v>
      </c>
      <c r="B32" s="55" t="str">
        <f>Base!B32</f>
        <v>GHG</v>
      </c>
      <c r="C32" s="56">
        <f>IFERROR(Base!C32-Change!C32,"")</f>
        <v>-65.831744650992633</v>
      </c>
      <c r="D32" s="56">
        <f>IFERROR(Base!D32-Change!D32,"")</f>
        <v>7.674640980816605E-3</v>
      </c>
      <c r="E32" s="56">
        <f>IFERROR(Base!E32-Change!E32,"")</f>
        <v>-5.8073139633485482E-3</v>
      </c>
      <c r="F32" s="56">
        <f>IFERROR(Base!F32-Change!F32,"")</f>
        <v>1.0976654170562483E-3</v>
      </c>
      <c r="G32" s="56">
        <f>IFERROR(Base!G32-Change!G32,"")</f>
        <v>1.5168128587385112</v>
      </c>
      <c r="H32" s="56">
        <f>IFERROR(Base!H32-Change!H32,"")</f>
        <v>2.7153993900200355</v>
      </c>
      <c r="I32" s="56">
        <f>IFERROR(Base!I32-Change!I32,"")</f>
        <v>-15.532400173400363</v>
      </c>
      <c r="J32" s="56">
        <f>IFERROR(Base!J32-Change!J32,"")</f>
        <v>-17.876664332180653</v>
      </c>
      <c r="K32" s="56">
        <f>IFERROR(Base!K32-Change!K32,"")</f>
        <v>-14.73520889326759</v>
      </c>
      <c r="L32" s="56">
        <f>IFERROR(Base!L32-Change!L32,"")</f>
        <v>-15.870410734921165</v>
      </c>
      <c r="M32" s="56">
        <f>IFERROR(Base!M32-Change!M32,"")</f>
        <v>-17.702668421089665</v>
      </c>
      <c r="N32" s="56">
        <f>IFERROR(Base!N32-Change!N32,"")</f>
        <v>-13.317336007838394</v>
      </c>
      <c r="O32" s="56">
        <f>IFERROR(Base!O32-Change!O32,"")</f>
        <v>-1.78747587811133</v>
      </c>
      <c r="P32" s="56">
        <f>IFERROR(Base!P32-Change!P32,"")</f>
        <v>-1.8834672574532501</v>
      </c>
      <c r="Q32" s="56">
        <f>IFERROR(Base!Q32-Change!Q32,"")</f>
        <v>-2.9189493382359095</v>
      </c>
      <c r="R32" s="56">
        <f>IFERROR(Base!R32-Change!R32,"")</f>
        <v>-4.9275600665752499</v>
      </c>
      <c r="S32" s="56">
        <f>IFERROR(Base!S32-Change!S32,"")</f>
        <v>-3.5560578912930692</v>
      </c>
      <c r="T32" s="56">
        <f>IFERROR(Base!T32-Change!T32,"")</f>
        <v>-4.8758848268986901</v>
      </c>
      <c r="U32" s="56">
        <f>IFERROR(Base!U32-Change!U32,"")</f>
        <v>-1.7402404402835896</v>
      </c>
      <c r="V32" s="56">
        <f>IFERROR(Base!V32-Change!V32,"")</f>
        <v>-3.0717987267423306</v>
      </c>
      <c r="W32" s="56">
        <f>IFERROR(Base!W32-Change!W32,"")</f>
        <v>-4.6789760437715895</v>
      </c>
      <c r="X32" s="56">
        <f>IFERROR(Base!X32-Change!X32,"")</f>
        <v>-5.7292414773656297</v>
      </c>
      <c r="Y32" s="44">
        <f>IFERROR(Base!Y32-Change!Y32,"")</f>
        <v>0</v>
      </c>
      <c r="Z32" s="44"/>
      <c r="AA32" s="45"/>
      <c r="AB32" s="44"/>
      <c r="AE32" s="54"/>
      <c r="AF32" s="48"/>
      <c r="AG32" s="48"/>
      <c r="AH32" s="48"/>
      <c r="AI32" s="48"/>
    </row>
    <row r="33" spans="1:35" ht="7.5" customHeight="1" x14ac:dyDescent="0.35">
      <c r="A33" s="31">
        <f>Base!A33</f>
        <v>0</v>
      </c>
      <c r="B33" s="65">
        <f>Base!B33</f>
        <v>0</v>
      </c>
      <c r="C33" s="44">
        <f>IFERROR(Base!C33-Change!C33,"")</f>
        <v>0</v>
      </c>
      <c r="D33" s="44">
        <f>IFERROR(Base!D33-Change!D33,"")</f>
        <v>0</v>
      </c>
      <c r="E33" s="44">
        <f>IFERROR(Base!E33-Change!E33,"")</f>
        <v>0</v>
      </c>
      <c r="F33" s="44">
        <f>IFERROR(Base!F33-Change!F33,"")</f>
        <v>0</v>
      </c>
      <c r="G33" s="44">
        <f>IFERROR(Base!G33-Change!G33,"")</f>
        <v>0</v>
      </c>
      <c r="H33" s="44">
        <f>IFERROR(Base!H33-Change!H33,"")</f>
        <v>0</v>
      </c>
      <c r="I33" s="44">
        <f>IFERROR(Base!I33-Change!I33,"")</f>
        <v>0</v>
      </c>
      <c r="J33" s="44">
        <f>IFERROR(Base!J33-Change!J33,"")</f>
        <v>0</v>
      </c>
      <c r="K33" s="44">
        <f>IFERROR(Base!K33-Change!K33,"")</f>
        <v>0</v>
      </c>
      <c r="L33" s="44">
        <f>IFERROR(Base!L33-Change!L33,"")</f>
        <v>0</v>
      </c>
      <c r="M33" s="44">
        <f>IFERROR(Base!M33-Change!M33,"")</f>
        <v>0</v>
      </c>
      <c r="N33" s="44">
        <f>IFERROR(Base!N33-Change!N33,"")</f>
        <v>0</v>
      </c>
      <c r="O33" s="44">
        <f>IFERROR(Base!O33-Change!O33,"")</f>
        <v>0</v>
      </c>
      <c r="P33" s="44">
        <f>IFERROR(Base!P33-Change!P33,"")</f>
        <v>0</v>
      </c>
      <c r="Q33" s="44">
        <f>IFERROR(Base!Q33-Change!Q33,"")</f>
        <v>0</v>
      </c>
      <c r="R33" s="44">
        <f>IFERROR(Base!R33-Change!R33,"")</f>
        <v>0</v>
      </c>
      <c r="S33" s="44">
        <f>IFERROR(Base!S33-Change!S33,"")</f>
        <v>0</v>
      </c>
      <c r="T33" s="44">
        <f>IFERROR(Base!T33-Change!T33,"")</f>
        <v>0</v>
      </c>
      <c r="U33" s="44">
        <f>IFERROR(Base!U33-Change!U33,"")</f>
        <v>0</v>
      </c>
      <c r="V33" s="44">
        <f>IFERROR(Base!V33-Change!V33,"")</f>
        <v>0</v>
      </c>
      <c r="W33" s="44">
        <f>IFERROR(Base!W33-Change!W33,"")</f>
        <v>0</v>
      </c>
      <c r="X33" s="44">
        <f>IFERROR(Base!X33-Change!X33,"")</f>
        <v>0</v>
      </c>
      <c r="Y33" s="44">
        <f>IFERROR(Base!Y33-Change!Y33,"")</f>
        <v>0</v>
      </c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f>Base!A34</f>
        <v>5</v>
      </c>
      <c r="B34" s="49" t="str">
        <f>Base!B34</f>
        <v>Other Generation Costs</v>
      </c>
      <c r="C34" s="50">
        <f>IFERROR(Base!C34-Change!C34,"")</f>
        <v>2496.7391539852306</v>
      </c>
      <c r="D34" s="50">
        <f>IFERROR(Base!D34-Change!D34,"")</f>
        <v>-3.4592664815136231E-4</v>
      </c>
      <c r="E34" s="50">
        <f>IFERROR(Base!E34-Change!E34,"")</f>
        <v>-6.7328240996857858E-3</v>
      </c>
      <c r="F34" s="50">
        <f>IFERROR(Base!F34-Change!F34,"")</f>
        <v>-4.5487201995797477E-3</v>
      </c>
      <c r="G34" s="50">
        <f>IFERROR(Base!G34-Change!G34,"")</f>
        <v>93.371082913932469</v>
      </c>
      <c r="H34" s="50">
        <f>IFERROR(Base!H34-Change!H34,"")</f>
        <v>71.410521801314871</v>
      </c>
      <c r="I34" s="50">
        <f>IFERROR(Base!I34-Change!I34,"")</f>
        <v>94.616628967948259</v>
      </c>
      <c r="J34" s="50">
        <f>IFERROR(Base!J34-Change!J34,"")</f>
        <v>93.029000424526316</v>
      </c>
      <c r="K34" s="50">
        <f>IFERROR(Base!K34-Change!K34,"")</f>
        <v>105.99542194791798</v>
      </c>
      <c r="L34" s="50">
        <f>IFERROR(Base!L34-Change!L34,"")</f>
        <v>108.94051436930795</v>
      </c>
      <c r="M34" s="50">
        <f>IFERROR(Base!M34-Change!M34,"")</f>
        <v>111.54398496816043</v>
      </c>
      <c r="N34" s="50">
        <f>IFERROR(Base!N34-Change!N34,"")</f>
        <v>170.93143653152924</v>
      </c>
      <c r="O34" s="50">
        <f>IFERROR(Base!O34-Change!O34,"")</f>
        <v>530.57852473192247</v>
      </c>
      <c r="P34" s="50">
        <f>IFERROR(Base!P34-Change!P34,"")</f>
        <v>593.21869442893421</v>
      </c>
      <c r="Q34" s="50">
        <f>IFERROR(Base!Q34-Change!Q34,"")</f>
        <v>515.06111629967995</v>
      </c>
      <c r="R34" s="50">
        <f>IFERROR(Base!R34-Change!R34,"")</f>
        <v>587.35254802105669</v>
      </c>
      <c r="S34" s="50">
        <f>IFERROR(Base!S34-Change!S34,"")</f>
        <v>582.28886084539909</v>
      </c>
      <c r="T34" s="50">
        <f>IFERROR(Base!T34-Change!T34,"")</f>
        <v>579.11899840316676</v>
      </c>
      <c r="U34" s="50">
        <f>IFERROR(Base!U34-Change!U34,"")</f>
        <v>549.95343009776809</v>
      </c>
      <c r="V34" s="50">
        <f>IFERROR(Base!V34-Change!V34,"")</f>
        <v>416.16598277052901</v>
      </c>
      <c r="W34" s="50">
        <f>IFERROR(Base!W34-Change!W34,"")</f>
        <v>458.19989309860796</v>
      </c>
      <c r="X34" s="50">
        <f>IFERROR(Base!X34-Change!X34,"")</f>
        <v>527.91657949772775</v>
      </c>
      <c r="Y34" s="44">
        <f>IFERROR(Base!Y34-Change!Y34,"")</f>
        <v>0</v>
      </c>
      <c r="Z34" s="44"/>
      <c r="AA34" s="45"/>
      <c r="AB34" s="44"/>
      <c r="AE34" s="54"/>
      <c r="AF34" s="48"/>
      <c r="AG34" s="48"/>
      <c r="AH34" s="48"/>
      <c r="AI34" s="48"/>
    </row>
    <row r="35" spans="1:35" ht="15.5" outlineLevel="1" x14ac:dyDescent="0.35">
      <c r="A35" s="31">
        <f>Base!A35</f>
        <v>0</v>
      </c>
      <c r="B35" s="51" t="str">
        <f>Base!B35</f>
        <v>Solar - VOM</v>
      </c>
      <c r="C35" s="52">
        <f>IFERROR(Base!C35-Change!C35,"")</f>
        <v>1452.1636487519886</v>
      </c>
      <c r="D35" s="53">
        <f>IFERROR(Base!D35-Change!D35,"")</f>
        <v>3.0430973130268768E-7</v>
      </c>
      <c r="E35" s="53">
        <f>IFERROR(Base!E35-Change!E35,"")</f>
        <v>1.3055628456442037E-3</v>
      </c>
      <c r="F35" s="53">
        <f>IFERROR(Base!F35-Change!F35,"")</f>
        <v>-4.8487461791637543E-3</v>
      </c>
      <c r="G35" s="53">
        <f>IFERROR(Base!G35-Change!G35,"")</f>
        <v>-5.7958918050729835E-2</v>
      </c>
      <c r="H35" s="53">
        <f>IFERROR(Base!H35-Change!H35,"")</f>
        <v>-2.7656847818698509</v>
      </c>
      <c r="I35" s="53">
        <f>IFERROR(Base!I35-Change!I35,"")</f>
        <v>-9.4013034413102616</v>
      </c>
      <c r="J35" s="53">
        <f>IFERROR(Base!J35-Change!J35,"")</f>
        <v>-10.999244847744592</v>
      </c>
      <c r="K35" s="53">
        <f>IFERROR(Base!K35-Change!K35,"")</f>
        <v>-1.4727029265906708</v>
      </c>
      <c r="L35" s="53">
        <f>IFERROR(Base!L35-Change!L35,"")</f>
        <v>3.3046943131928401</v>
      </c>
      <c r="M35" s="53">
        <f>IFERROR(Base!M35-Change!M35,"")</f>
        <v>3.2683206647485576</v>
      </c>
      <c r="N35" s="53">
        <f>IFERROR(Base!N35-Change!N35,"")</f>
        <v>62.264656510187422</v>
      </c>
      <c r="O35" s="53">
        <f>IFERROR(Base!O35-Change!O35,"")</f>
        <v>326.1206728421173</v>
      </c>
      <c r="P35" s="53">
        <f>IFERROR(Base!P35-Change!P35,"")</f>
        <v>349.13234989101261</v>
      </c>
      <c r="Q35" s="53">
        <f>IFERROR(Base!Q35-Change!Q35,"")</f>
        <v>375.83601040229973</v>
      </c>
      <c r="R35" s="53">
        <f>IFERROR(Base!R35-Change!R35,"")</f>
        <v>397.89263483698642</v>
      </c>
      <c r="S35" s="53">
        <f>IFERROR(Base!S35-Change!S35,"")</f>
        <v>410.71643055575862</v>
      </c>
      <c r="T35" s="53">
        <f>IFERROR(Base!T35-Change!T35,"")</f>
        <v>420.54554624258333</v>
      </c>
      <c r="U35" s="53">
        <f>IFERROR(Base!U35-Change!U35,"")</f>
        <v>430.09006720224477</v>
      </c>
      <c r="V35" s="53">
        <f>IFERROR(Base!V35-Change!V35,"")</f>
        <v>434.05324929553308</v>
      </c>
      <c r="W35" s="53">
        <f>IFERROR(Base!W35-Change!W35,"")</f>
        <v>441.45409937858369</v>
      </c>
      <c r="X35" s="53">
        <f>IFERROR(Base!X35-Change!X35,"")</f>
        <v>379.37915132678819</v>
      </c>
      <c r="Y35" s="44">
        <f>IFERROR(Base!Y35-Change!Y35,"")</f>
        <v>0</v>
      </c>
      <c r="Z35" s="44"/>
      <c r="AA35" s="45"/>
      <c r="AB35" s="44"/>
      <c r="AC35" s="60"/>
      <c r="AE35" s="54"/>
      <c r="AF35" s="48"/>
      <c r="AG35" s="48"/>
      <c r="AH35" s="48"/>
      <c r="AI35" s="48"/>
    </row>
    <row r="36" spans="1:35" ht="15.5" outlineLevel="1" x14ac:dyDescent="0.35">
      <c r="A36" s="31">
        <f>Base!A36</f>
        <v>0</v>
      </c>
      <c r="B36" s="55" t="str">
        <f>Base!B36</f>
        <v>Wind - VOM</v>
      </c>
      <c r="C36" s="56">
        <f>IFERROR(Base!C36-Change!C36,"")</f>
        <v>1044.5271539894375</v>
      </c>
      <c r="D36" s="57">
        <f>IFERROR(Base!D36-Change!D36,"")</f>
        <v>-3.4623095791630476E-4</v>
      </c>
      <c r="E36" s="57">
        <f>IFERROR(Base!E36-Change!E36,"")</f>
        <v>-8.0314620167882822E-3</v>
      </c>
      <c r="F36" s="57">
        <f>IFERROR(Base!F36-Change!F36,"")</f>
        <v>3.0035983832021884E-4</v>
      </c>
      <c r="G36" s="57">
        <f>IFERROR(Base!G36-Change!G36,"")</f>
        <v>93.4202662008571</v>
      </c>
      <c r="H36" s="57">
        <f>IFERROR(Base!H36-Change!H36,"")</f>
        <v>74.170842869070157</v>
      </c>
      <c r="I36" s="57">
        <f>IFERROR(Base!I36-Change!I36,"")</f>
        <v>104.01915014760152</v>
      </c>
      <c r="J36" s="57">
        <f>IFERROR(Base!J36-Change!J36,"")</f>
        <v>104.02981235013192</v>
      </c>
      <c r="K36" s="57">
        <f>IFERROR(Base!K36-Change!K36,"")</f>
        <v>107.47127191133927</v>
      </c>
      <c r="L36" s="57">
        <f>IFERROR(Base!L36-Change!L36,"")</f>
        <v>105.67358401288629</v>
      </c>
      <c r="M36" s="57">
        <f>IFERROR(Base!M36-Change!M36,"")</f>
        <v>108.27690355754362</v>
      </c>
      <c r="N36" s="57">
        <f>IFERROR(Base!N36-Change!N36,"")</f>
        <v>108.6659597838418</v>
      </c>
      <c r="O36" s="57">
        <f>IFERROR(Base!O36-Change!O36,"")</f>
        <v>204.39025006442046</v>
      </c>
      <c r="P36" s="57">
        <f>IFERROR(Base!P36-Change!P36,"")</f>
        <v>244.02644677056492</v>
      </c>
      <c r="Q36" s="57">
        <f>IFERROR(Base!Q36-Change!Q36,"")</f>
        <v>139.22962048689033</v>
      </c>
      <c r="R36" s="57">
        <f>IFERROR(Base!R36-Change!R36,"")</f>
        <v>189.46097656785082</v>
      </c>
      <c r="S36" s="57">
        <f>IFERROR(Base!S36-Change!S36,"")</f>
        <v>171.57232808991</v>
      </c>
      <c r="T36" s="57">
        <f>IFERROR(Base!T36-Change!T36,"")</f>
        <v>158.57339491834193</v>
      </c>
      <c r="U36" s="57">
        <f>IFERROR(Base!U36-Change!U36,"")</f>
        <v>119.86055361087097</v>
      </c>
      <c r="V36" s="57">
        <f>IFERROR(Base!V36-Change!V36,"")</f>
        <v>-17.890156587024308</v>
      </c>
      <c r="W36" s="57">
        <f>IFERROR(Base!W36-Change!W36,"")</f>
        <v>16.742813502729291</v>
      </c>
      <c r="X36" s="57">
        <f>IFERROR(Base!X36-Change!X36,"")</f>
        <v>148.52338577675425</v>
      </c>
      <c r="Y36" s="44">
        <f>IFERROR(Base!Y36-Change!Y36,"")</f>
        <v>0</v>
      </c>
      <c r="Z36" s="44"/>
      <c r="AA36" s="45"/>
      <c r="AB36" s="44"/>
      <c r="AC36" s="60"/>
      <c r="AE36" s="54"/>
      <c r="AF36" s="48"/>
      <c r="AG36" s="48"/>
      <c r="AH36" s="48"/>
      <c r="AI36" s="48"/>
    </row>
    <row r="37" spans="1:35" ht="15.5" outlineLevel="1" x14ac:dyDescent="0.35">
      <c r="A37" s="31">
        <f>Base!A37</f>
        <v>0</v>
      </c>
      <c r="B37" s="55" t="str">
        <f>Base!B37</f>
        <v>Battery - VOM</v>
      </c>
      <c r="C37" s="56">
        <f>IFERROR(Base!C37-Change!C37,"")</f>
        <v>0</v>
      </c>
      <c r="D37" s="57">
        <f>IFERROR(Base!D37-Change!D37,"")</f>
        <v>0</v>
      </c>
      <c r="E37" s="57">
        <f>IFERROR(Base!E37-Change!E37,"")</f>
        <v>0</v>
      </c>
      <c r="F37" s="57">
        <f>IFERROR(Base!F37-Change!F37,"")</f>
        <v>0</v>
      </c>
      <c r="G37" s="57">
        <f>IFERROR(Base!G37-Change!G37,"")</f>
        <v>0</v>
      </c>
      <c r="H37" s="57">
        <f>IFERROR(Base!H37-Change!H37,"")</f>
        <v>0</v>
      </c>
      <c r="I37" s="57">
        <f>IFERROR(Base!I37-Change!I37,"")</f>
        <v>0</v>
      </c>
      <c r="J37" s="57">
        <f>IFERROR(Base!J37-Change!J37,"")</f>
        <v>0</v>
      </c>
      <c r="K37" s="57">
        <f>IFERROR(Base!K37-Change!K37,"")</f>
        <v>0</v>
      </c>
      <c r="L37" s="57">
        <f>IFERROR(Base!L37-Change!L37,"")</f>
        <v>0</v>
      </c>
      <c r="M37" s="57">
        <f>IFERROR(Base!M37-Change!M37,"")</f>
        <v>0</v>
      </c>
      <c r="N37" s="57">
        <f>IFERROR(Base!N37-Change!N37,"")</f>
        <v>0</v>
      </c>
      <c r="O37" s="57">
        <f>IFERROR(Base!O37-Change!O37,"")</f>
        <v>0</v>
      </c>
      <c r="P37" s="57">
        <f>IFERROR(Base!P37-Change!P37,"")</f>
        <v>0</v>
      </c>
      <c r="Q37" s="57">
        <f>IFERROR(Base!Q37-Change!Q37,"")</f>
        <v>0</v>
      </c>
      <c r="R37" s="57">
        <f>IFERROR(Base!R37-Change!R37,"")</f>
        <v>0</v>
      </c>
      <c r="S37" s="57">
        <f>IFERROR(Base!S37-Change!S37,"")</f>
        <v>0</v>
      </c>
      <c r="T37" s="57">
        <f>IFERROR(Base!T37-Change!T37,"")</f>
        <v>0</v>
      </c>
      <c r="U37" s="57">
        <f>IFERROR(Base!U37-Change!U37,"")</f>
        <v>0</v>
      </c>
      <c r="V37" s="57">
        <f>IFERROR(Base!V37-Change!V37,"")</f>
        <v>0</v>
      </c>
      <c r="W37" s="57">
        <f>IFERROR(Base!W37-Change!W37,"")</f>
        <v>0</v>
      </c>
      <c r="X37" s="57">
        <f>IFERROR(Base!X37-Change!X37,"")</f>
        <v>0</v>
      </c>
      <c r="Y37" s="44">
        <f>IFERROR(Base!Y37-Change!Y37,"")</f>
        <v>0</v>
      </c>
      <c r="Z37" s="44"/>
      <c r="AA37" s="45"/>
      <c r="AB37" s="44"/>
      <c r="AC37" s="60"/>
      <c r="AE37" s="54"/>
      <c r="AF37" s="48"/>
      <c r="AG37" s="48"/>
      <c r="AH37" s="48"/>
      <c r="AI37" s="48"/>
    </row>
    <row r="38" spans="1:35" ht="15.5" outlineLevel="1" x14ac:dyDescent="0.35">
      <c r="A38" s="31">
        <f>Base!A38</f>
        <v>0</v>
      </c>
      <c r="B38" s="55" t="str">
        <f>Base!B38</f>
        <v>LT Contract - VOM</v>
      </c>
      <c r="C38" s="56">
        <f>IFERROR(Base!C38-Change!C38,"")</f>
        <v>0</v>
      </c>
      <c r="D38" s="57">
        <f>IFERROR(Base!D38-Change!D38,"")</f>
        <v>0</v>
      </c>
      <c r="E38" s="57">
        <f>IFERROR(Base!E38-Change!E38,"")</f>
        <v>0</v>
      </c>
      <c r="F38" s="57">
        <f>IFERROR(Base!F38-Change!F38,"")</f>
        <v>0</v>
      </c>
      <c r="G38" s="57">
        <f>IFERROR(Base!G38-Change!G38,"")</f>
        <v>0</v>
      </c>
      <c r="H38" s="57">
        <f>IFERROR(Base!H38-Change!H38,"")</f>
        <v>0</v>
      </c>
      <c r="I38" s="57">
        <f>IFERROR(Base!I38-Change!I38,"")</f>
        <v>0</v>
      </c>
      <c r="J38" s="57">
        <f>IFERROR(Base!J38-Change!J38,"")</f>
        <v>0</v>
      </c>
      <c r="K38" s="57">
        <f>IFERROR(Base!K38-Change!K38,"")</f>
        <v>0</v>
      </c>
      <c r="L38" s="57">
        <f>IFERROR(Base!L38-Change!L38,"")</f>
        <v>0</v>
      </c>
      <c r="M38" s="57">
        <f>IFERROR(Base!M38-Change!M38,"")</f>
        <v>0</v>
      </c>
      <c r="N38" s="57">
        <f>IFERROR(Base!N38-Change!N38,"")</f>
        <v>0</v>
      </c>
      <c r="O38" s="57">
        <f>IFERROR(Base!O38-Change!O38,"")</f>
        <v>0</v>
      </c>
      <c r="P38" s="57">
        <f>IFERROR(Base!P38-Change!P38,"")</f>
        <v>0</v>
      </c>
      <c r="Q38" s="57">
        <f>IFERROR(Base!Q38-Change!Q38,"")</f>
        <v>0</v>
      </c>
      <c r="R38" s="57">
        <f>IFERROR(Base!R38-Change!R38,"")</f>
        <v>0</v>
      </c>
      <c r="S38" s="57">
        <f>IFERROR(Base!S38-Change!S38,"")</f>
        <v>0</v>
      </c>
      <c r="T38" s="57">
        <f>IFERROR(Base!T38-Change!T38,"")</f>
        <v>0</v>
      </c>
      <c r="U38" s="57">
        <f>IFERROR(Base!U38-Change!U38,"")</f>
        <v>0</v>
      </c>
      <c r="V38" s="57">
        <f>IFERROR(Base!V38-Change!V38,"")</f>
        <v>0</v>
      </c>
      <c r="W38" s="57">
        <f>IFERROR(Base!W38-Change!W38,"")</f>
        <v>0</v>
      </c>
      <c r="X38" s="57">
        <f>IFERROR(Base!X38-Change!X38,"")</f>
        <v>0</v>
      </c>
      <c r="Y38" s="44">
        <f>IFERROR(Base!Y38-Change!Y38,"")</f>
        <v>0</v>
      </c>
      <c r="Z38" s="44"/>
      <c r="AA38" s="45"/>
      <c r="AB38" s="44"/>
      <c r="AC38" s="60"/>
      <c r="AE38" s="54"/>
      <c r="AF38" s="48"/>
      <c r="AG38" s="48"/>
      <c r="AH38" s="48"/>
      <c r="AI38" s="48"/>
    </row>
    <row r="39" spans="1:35" ht="15.5" outlineLevel="1" x14ac:dyDescent="0.35">
      <c r="A39" s="31">
        <f>Base!A39</f>
        <v>0</v>
      </c>
      <c r="B39" s="55" t="str">
        <f>Base!B39</f>
        <v>QFs - VOM</v>
      </c>
      <c r="C39" s="56">
        <f>IFERROR(Base!C39-Change!C39,"")</f>
        <v>0</v>
      </c>
      <c r="D39" s="57">
        <f>IFERROR(Base!D39-Change!D39,"")</f>
        <v>0</v>
      </c>
      <c r="E39" s="57">
        <f>IFERROR(Base!E39-Change!E39,"")</f>
        <v>0</v>
      </c>
      <c r="F39" s="57">
        <f>IFERROR(Base!F39-Change!F39,"")</f>
        <v>0</v>
      </c>
      <c r="G39" s="57">
        <f>IFERROR(Base!G39-Change!G39,"")</f>
        <v>0</v>
      </c>
      <c r="H39" s="57">
        <f>IFERROR(Base!H39-Change!H39,"")</f>
        <v>0</v>
      </c>
      <c r="I39" s="57">
        <f>IFERROR(Base!I39-Change!I39,"")</f>
        <v>0</v>
      </c>
      <c r="J39" s="57">
        <f>IFERROR(Base!J39-Change!J39,"")</f>
        <v>0</v>
      </c>
      <c r="K39" s="57">
        <f>IFERROR(Base!K39-Change!K39,"")</f>
        <v>0</v>
      </c>
      <c r="L39" s="57">
        <f>IFERROR(Base!L39-Change!L39,"")</f>
        <v>0</v>
      </c>
      <c r="M39" s="57">
        <f>IFERROR(Base!M39-Change!M39,"")</f>
        <v>0</v>
      </c>
      <c r="N39" s="57">
        <f>IFERROR(Base!N39-Change!N39,"")</f>
        <v>0</v>
      </c>
      <c r="O39" s="57">
        <f>IFERROR(Base!O39-Change!O39,"")</f>
        <v>0</v>
      </c>
      <c r="P39" s="57">
        <f>IFERROR(Base!P39-Change!P39,"")</f>
        <v>0</v>
      </c>
      <c r="Q39" s="57">
        <f>IFERROR(Base!Q39-Change!Q39,"")</f>
        <v>0</v>
      </c>
      <c r="R39" s="57">
        <f>IFERROR(Base!R39-Change!R39,"")</f>
        <v>0</v>
      </c>
      <c r="S39" s="57">
        <f>IFERROR(Base!S39-Change!S39,"")</f>
        <v>0</v>
      </c>
      <c r="T39" s="57">
        <f>IFERROR(Base!T39-Change!T39,"")</f>
        <v>0</v>
      </c>
      <c r="U39" s="57">
        <f>IFERROR(Base!U39-Change!U39,"")</f>
        <v>0</v>
      </c>
      <c r="V39" s="57">
        <f>IFERROR(Base!V39-Change!V39,"")</f>
        <v>0</v>
      </c>
      <c r="W39" s="57">
        <f>IFERROR(Base!W39-Change!W39,"")</f>
        <v>0</v>
      </c>
      <c r="X39" s="57">
        <f>IFERROR(Base!X39-Change!X39,"")</f>
        <v>0</v>
      </c>
      <c r="Y39" s="44">
        <f>IFERROR(Base!Y39-Change!Y39,"")</f>
        <v>0</v>
      </c>
      <c r="Z39" s="44"/>
      <c r="AA39" s="45"/>
      <c r="AB39" s="44"/>
      <c r="AC39" s="60"/>
      <c r="AE39" s="54"/>
      <c r="AF39" s="48"/>
      <c r="AG39" s="48"/>
      <c r="AH39" s="48"/>
      <c r="AI39" s="48"/>
    </row>
    <row r="40" spans="1:35" ht="15.5" outlineLevel="1" x14ac:dyDescent="0.35">
      <c r="A40" s="31">
        <f>Base!A40</f>
        <v>0</v>
      </c>
      <c r="B40" s="55" t="str">
        <f>Base!B40</f>
        <v>Other - VOM</v>
      </c>
      <c r="C40" s="56">
        <f>IFERROR(Base!C40-Change!C40,"")</f>
        <v>6.8865964094356968E-2</v>
      </c>
      <c r="D40" s="57">
        <f>IFERROR(Base!D40-Change!D40,"")</f>
        <v>0</v>
      </c>
      <c r="E40" s="57">
        <f>IFERROR(Base!E40-Change!E40,"")</f>
        <v>-6.924928580787082E-6</v>
      </c>
      <c r="F40" s="57">
        <f>IFERROR(Base!F40-Change!F40,"")</f>
        <v>-3.3385872910685066E-7</v>
      </c>
      <c r="G40" s="57">
        <f>IFERROR(Base!G40-Change!G40,"")</f>
        <v>8.7756311259798991E-3</v>
      </c>
      <c r="H40" s="57">
        <f>IFERROR(Base!H40-Change!H40,"")</f>
        <v>5.3637141145888023E-3</v>
      </c>
      <c r="I40" s="57">
        <f>IFERROR(Base!I40-Change!I40,"")</f>
        <v>-1.2177383430440614E-3</v>
      </c>
      <c r="J40" s="57">
        <f>IFERROR(Base!J40-Change!J40,"")</f>
        <v>-1.567077861025723E-3</v>
      </c>
      <c r="K40" s="57">
        <f>IFERROR(Base!K40-Change!K40,"")</f>
        <v>-3.1470368308816887E-3</v>
      </c>
      <c r="L40" s="57">
        <f>IFERROR(Base!L40-Change!L40,"")</f>
        <v>-1.970349076856337E-3</v>
      </c>
      <c r="M40" s="57">
        <f>IFERROR(Base!M40-Change!M40,"")</f>
        <v>-1.2392541318604344E-3</v>
      </c>
      <c r="N40" s="57">
        <f>IFERROR(Base!N40-Change!N40,"")</f>
        <v>8.2023750002235829E-4</v>
      </c>
      <c r="O40" s="57">
        <f>IFERROR(Base!O40-Change!O40,"")</f>
        <v>6.7601825384542735E-2</v>
      </c>
      <c r="P40" s="57">
        <f>IFERROR(Base!P40-Change!P40,"")</f>
        <v>5.989776735691521E-2</v>
      </c>
      <c r="Q40" s="57">
        <f>IFERROR(Base!Q40-Change!Q40,"")</f>
        <v>-4.5145895097959965E-3</v>
      </c>
      <c r="R40" s="57">
        <f>IFERROR(Base!R40-Change!R40,"")</f>
        <v>-1.0633837805755775E-3</v>
      </c>
      <c r="S40" s="57">
        <f>IFERROR(Base!S40-Change!S40,"")</f>
        <v>1.0219973050240583E-4</v>
      </c>
      <c r="T40" s="57">
        <f>IFERROR(Base!T40-Change!T40,"")</f>
        <v>5.7242241378929748E-5</v>
      </c>
      <c r="U40" s="57">
        <f>IFERROR(Base!U40-Change!U40,"")</f>
        <v>2.8092846524501169E-3</v>
      </c>
      <c r="V40" s="57">
        <f>IFERROR(Base!V40-Change!V40,"")</f>
        <v>2.8900620199703297E-3</v>
      </c>
      <c r="W40" s="57">
        <f>IFERROR(Base!W40-Change!W40,"")</f>
        <v>2.9802172951010064E-3</v>
      </c>
      <c r="X40" s="57">
        <f>IFERROR(Base!X40-Change!X40,"")</f>
        <v>1.4042394185270035E-2</v>
      </c>
      <c r="Y40" s="44">
        <f>IFERROR(Base!Y40-Change!Y40,"")</f>
        <v>0</v>
      </c>
      <c r="Z40" s="44"/>
      <c r="AA40" s="45"/>
      <c r="AB40" s="59"/>
      <c r="AC40" s="60"/>
      <c r="AE40" s="54"/>
      <c r="AF40" s="48"/>
      <c r="AG40" s="48"/>
      <c r="AH40" s="48"/>
      <c r="AI40" s="48"/>
    </row>
    <row r="41" spans="1:35" ht="15.5" outlineLevel="1" x14ac:dyDescent="0.35">
      <c r="A41" s="31">
        <f>Base!A41</f>
        <v>0</v>
      </c>
      <c r="B41" s="55" t="str">
        <f>Base!B41</f>
        <v>Fuel</v>
      </c>
      <c r="C41" s="56">
        <f>IFERROR(Base!C41-Change!C41,"")</f>
        <v>0</v>
      </c>
      <c r="D41" s="57">
        <f>IFERROR(Base!D41-Change!D41,"")</f>
        <v>0</v>
      </c>
      <c r="E41" s="57">
        <f>IFERROR(Base!E41-Change!E41,"")</f>
        <v>0</v>
      </c>
      <c r="F41" s="57">
        <f>IFERROR(Base!F41-Change!F41,"")</f>
        <v>0</v>
      </c>
      <c r="G41" s="57">
        <f>IFERROR(Base!G41-Change!G41,"")</f>
        <v>0</v>
      </c>
      <c r="H41" s="57">
        <f>IFERROR(Base!H41-Change!H41,"")</f>
        <v>0</v>
      </c>
      <c r="I41" s="57">
        <f>IFERROR(Base!I41-Change!I41,"")</f>
        <v>0</v>
      </c>
      <c r="J41" s="57">
        <f>IFERROR(Base!J41-Change!J41,"")</f>
        <v>0</v>
      </c>
      <c r="K41" s="57">
        <f>IFERROR(Base!K41-Change!K41,"")</f>
        <v>0</v>
      </c>
      <c r="L41" s="57">
        <f>IFERROR(Base!L41-Change!L41,"")</f>
        <v>0</v>
      </c>
      <c r="M41" s="57">
        <f>IFERROR(Base!M41-Change!M41,"")</f>
        <v>0</v>
      </c>
      <c r="N41" s="57">
        <f>IFERROR(Base!N41-Change!N41,"")</f>
        <v>0</v>
      </c>
      <c r="O41" s="57">
        <f>IFERROR(Base!O41-Change!O41,"")</f>
        <v>0</v>
      </c>
      <c r="P41" s="57">
        <f>IFERROR(Base!P41-Change!P41,"")</f>
        <v>0</v>
      </c>
      <c r="Q41" s="57">
        <f>IFERROR(Base!Q41-Change!Q41,"")</f>
        <v>0</v>
      </c>
      <c r="R41" s="57">
        <f>IFERROR(Base!R41-Change!R41,"")</f>
        <v>0</v>
      </c>
      <c r="S41" s="57">
        <f>IFERROR(Base!S41-Change!S41,"")</f>
        <v>0</v>
      </c>
      <c r="T41" s="57">
        <f>IFERROR(Base!T41-Change!T41,"")</f>
        <v>0</v>
      </c>
      <c r="U41" s="57">
        <f>IFERROR(Base!U41-Change!U41,"")</f>
        <v>0</v>
      </c>
      <c r="V41" s="57">
        <f>IFERROR(Base!V41-Change!V41,"")</f>
        <v>0</v>
      </c>
      <c r="W41" s="57">
        <f>IFERROR(Base!W41-Change!W41,"")</f>
        <v>0</v>
      </c>
      <c r="X41" s="57">
        <f>IFERROR(Base!X41-Change!X41,"")</f>
        <v>0</v>
      </c>
      <c r="Y41" s="44">
        <f>IFERROR(Base!Y41-Change!Y41,"")</f>
        <v>0</v>
      </c>
      <c r="Z41" s="44"/>
      <c r="AA41" s="45"/>
      <c r="AB41" s="59"/>
      <c r="AC41" s="60"/>
      <c r="AE41" s="54"/>
      <c r="AF41" s="48"/>
      <c r="AG41" s="48"/>
      <c r="AH41" s="48"/>
      <c r="AI41" s="48"/>
    </row>
    <row r="42" spans="1:35" ht="15.5" outlineLevel="1" x14ac:dyDescent="0.35">
      <c r="A42" s="31">
        <f>Base!A42</f>
        <v>0</v>
      </c>
      <c r="B42" s="55" t="str">
        <f>Base!B42</f>
        <v>Start Fuel</v>
      </c>
      <c r="C42" s="56">
        <f>IFERROR(Base!C42-Change!C42,"")</f>
        <v>0</v>
      </c>
      <c r="D42" s="57">
        <f>IFERROR(Base!D42-Change!D42,"")</f>
        <v>0</v>
      </c>
      <c r="E42" s="57">
        <f>IFERROR(Base!E42-Change!E42,"")</f>
        <v>0</v>
      </c>
      <c r="F42" s="57">
        <f>IFERROR(Base!F42-Change!F42,"")</f>
        <v>0</v>
      </c>
      <c r="G42" s="57">
        <f>IFERROR(Base!G42-Change!G42,"")</f>
        <v>0</v>
      </c>
      <c r="H42" s="57">
        <f>IFERROR(Base!H42-Change!H42,"")</f>
        <v>0</v>
      </c>
      <c r="I42" s="57">
        <f>IFERROR(Base!I42-Change!I42,"")</f>
        <v>0</v>
      </c>
      <c r="J42" s="57">
        <f>IFERROR(Base!J42-Change!J42,"")</f>
        <v>0</v>
      </c>
      <c r="K42" s="57">
        <f>IFERROR(Base!K42-Change!K42,"")</f>
        <v>0</v>
      </c>
      <c r="L42" s="57">
        <f>IFERROR(Base!L42-Change!L42,"")</f>
        <v>0</v>
      </c>
      <c r="M42" s="57">
        <f>IFERROR(Base!M42-Change!M42,"")</f>
        <v>0</v>
      </c>
      <c r="N42" s="57">
        <f>IFERROR(Base!N42-Change!N42,"")</f>
        <v>0</v>
      </c>
      <c r="O42" s="57">
        <f>IFERROR(Base!O42-Change!O42,"")</f>
        <v>0</v>
      </c>
      <c r="P42" s="57">
        <f>IFERROR(Base!P42-Change!P42,"")</f>
        <v>0</v>
      </c>
      <c r="Q42" s="57">
        <f>IFERROR(Base!Q42-Change!Q42,"")</f>
        <v>0</v>
      </c>
      <c r="R42" s="57">
        <f>IFERROR(Base!R42-Change!R42,"")</f>
        <v>0</v>
      </c>
      <c r="S42" s="57">
        <f>IFERROR(Base!S42-Change!S42,"")</f>
        <v>0</v>
      </c>
      <c r="T42" s="57">
        <f>IFERROR(Base!T42-Change!T42,"")</f>
        <v>0</v>
      </c>
      <c r="U42" s="57">
        <f>IFERROR(Base!U42-Change!U42,"")</f>
        <v>0</v>
      </c>
      <c r="V42" s="57">
        <f>IFERROR(Base!V42-Change!V42,"")</f>
        <v>0</v>
      </c>
      <c r="W42" s="57">
        <f>IFERROR(Base!W42-Change!W42,"")</f>
        <v>0</v>
      </c>
      <c r="X42" s="57">
        <f>IFERROR(Base!X42-Change!X42,"")</f>
        <v>0</v>
      </c>
      <c r="Y42" s="44">
        <f>IFERROR(Base!Y42-Change!Y42,"")</f>
        <v>0</v>
      </c>
      <c r="Z42" s="44"/>
      <c r="AA42" s="45"/>
      <c r="AB42" s="44"/>
      <c r="AC42" s="60"/>
      <c r="AE42" s="54"/>
      <c r="AF42" s="48"/>
      <c r="AG42" s="48"/>
      <c r="AH42" s="48"/>
      <c r="AI42" s="48"/>
    </row>
    <row r="43" spans="1:35" ht="15.5" outlineLevel="1" x14ac:dyDescent="0.35">
      <c r="A43" s="31">
        <f>Base!A43</f>
        <v>0</v>
      </c>
      <c r="B43" s="55" t="str">
        <f>Base!B43</f>
        <v>Energy not Served</v>
      </c>
      <c r="C43" s="56">
        <f>IFERROR(Base!C43-Change!C43,"")</f>
        <v>0</v>
      </c>
      <c r="D43" s="56">
        <f>IFERROR(Base!D43-Change!D43,"")</f>
        <v>0</v>
      </c>
      <c r="E43" s="56">
        <f>IFERROR(Base!E43-Change!E43,"")</f>
        <v>0</v>
      </c>
      <c r="F43" s="56">
        <f>IFERROR(Base!F43-Change!F43,"")</f>
        <v>0</v>
      </c>
      <c r="G43" s="56">
        <f>IFERROR(Base!G43-Change!G43,"")</f>
        <v>0</v>
      </c>
      <c r="H43" s="56">
        <f>IFERROR(Base!H43-Change!H43,"")</f>
        <v>0</v>
      </c>
      <c r="I43" s="56">
        <f>IFERROR(Base!I43-Change!I43,"")</f>
        <v>0</v>
      </c>
      <c r="J43" s="56">
        <f>IFERROR(Base!J43-Change!J43,"")</f>
        <v>0</v>
      </c>
      <c r="K43" s="56">
        <f>IFERROR(Base!K43-Change!K43,"")</f>
        <v>0</v>
      </c>
      <c r="L43" s="56">
        <f>IFERROR(Base!L43-Change!L43,"")</f>
        <v>0</v>
      </c>
      <c r="M43" s="56">
        <f>IFERROR(Base!M43-Change!M43,"")</f>
        <v>0</v>
      </c>
      <c r="N43" s="56">
        <f>IFERROR(Base!N43-Change!N43,"")</f>
        <v>0</v>
      </c>
      <c r="O43" s="56">
        <f>IFERROR(Base!O43-Change!O43,"")</f>
        <v>0</v>
      </c>
      <c r="P43" s="56">
        <f>IFERROR(Base!P43-Change!P43,"")</f>
        <v>0</v>
      </c>
      <c r="Q43" s="56">
        <f>IFERROR(Base!Q43-Change!Q43,"")</f>
        <v>0</v>
      </c>
      <c r="R43" s="56">
        <f>IFERROR(Base!R43-Change!R43,"")</f>
        <v>0</v>
      </c>
      <c r="S43" s="56">
        <f>IFERROR(Base!S43-Change!S43,"")</f>
        <v>0</v>
      </c>
      <c r="T43" s="56">
        <f>IFERROR(Base!T43-Change!T43,"")</f>
        <v>0</v>
      </c>
      <c r="U43" s="56">
        <f>IFERROR(Base!U43-Change!U43,"")</f>
        <v>0</v>
      </c>
      <c r="V43" s="56">
        <f>IFERROR(Base!V43-Change!V43,"")</f>
        <v>0</v>
      </c>
      <c r="W43" s="56">
        <f>IFERROR(Base!W43-Change!W43,"")</f>
        <v>0</v>
      </c>
      <c r="X43" s="56">
        <f>IFERROR(Base!X43-Change!X43,"")</f>
        <v>0</v>
      </c>
      <c r="Y43" s="44">
        <f>IFERROR(Base!Y43-Change!Y43,"")</f>
        <v>0</v>
      </c>
      <c r="Z43" s="44"/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A44" s="31">
        <f>Base!A44</f>
        <v>0</v>
      </c>
      <c r="B44" s="55" t="str">
        <f>Base!B44</f>
        <v>Dumped Energy</v>
      </c>
      <c r="C44" s="56">
        <f>IFERROR(Base!C44-Change!C44,"")</f>
        <v>0</v>
      </c>
      <c r="D44" s="57">
        <f>IFERROR(Base!D44-Change!D44,"")</f>
        <v>0</v>
      </c>
      <c r="E44" s="57">
        <f>IFERROR(Base!E44-Change!E44,"")</f>
        <v>0</v>
      </c>
      <c r="F44" s="57">
        <f>IFERROR(Base!F44-Change!F44,"")</f>
        <v>0</v>
      </c>
      <c r="G44" s="57">
        <f>IFERROR(Base!G44-Change!G44,"")</f>
        <v>0</v>
      </c>
      <c r="H44" s="57">
        <f>IFERROR(Base!H44-Change!H44,"")</f>
        <v>0</v>
      </c>
      <c r="I44" s="57">
        <f>IFERROR(Base!I44-Change!I44,"")</f>
        <v>0</v>
      </c>
      <c r="J44" s="57">
        <f>IFERROR(Base!J44-Change!J44,"")</f>
        <v>0</v>
      </c>
      <c r="K44" s="57">
        <f>IFERROR(Base!K44-Change!K44,"")</f>
        <v>0</v>
      </c>
      <c r="L44" s="57">
        <f>IFERROR(Base!L44-Change!L44,"")</f>
        <v>0</v>
      </c>
      <c r="M44" s="57">
        <f>IFERROR(Base!M44-Change!M44,"")</f>
        <v>0</v>
      </c>
      <c r="N44" s="57">
        <f>IFERROR(Base!N44-Change!N44,"")</f>
        <v>0</v>
      </c>
      <c r="O44" s="57">
        <f>IFERROR(Base!O44-Change!O44,"")</f>
        <v>0</v>
      </c>
      <c r="P44" s="57">
        <f>IFERROR(Base!P44-Change!P44,"")</f>
        <v>0</v>
      </c>
      <c r="Q44" s="57">
        <f>IFERROR(Base!Q44-Change!Q44,"")</f>
        <v>0</v>
      </c>
      <c r="R44" s="57">
        <f>IFERROR(Base!R44-Change!R44,"")</f>
        <v>0</v>
      </c>
      <c r="S44" s="57">
        <f>IFERROR(Base!S44-Change!S44,"")</f>
        <v>0</v>
      </c>
      <c r="T44" s="57">
        <f>IFERROR(Base!T44-Change!T44,"")</f>
        <v>0</v>
      </c>
      <c r="U44" s="57">
        <f>IFERROR(Base!U44-Change!U44,"")</f>
        <v>0</v>
      </c>
      <c r="V44" s="57">
        <f>IFERROR(Base!V44-Change!V44,"")</f>
        <v>0</v>
      </c>
      <c r="W44" s="57">
        <f>IFERROR(Base!W44-Change!W44,"")</f>
        <v>0</v>
      </c>
      <c r="X44" s="57">
        <f>IFERROR(Base!X44-Change!X44,"")</f>
        <v>0</v>
      </c>
      <c r="Y44" s="44">
        <f>IFERROR(Base!Y44-Change!Y44,"")</f>
        <v>0</v>
      </c>
      <c r="Z44" s="44"/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A45" s="31">
        <f>Base!A45</f>
        <v>0</v>
      </c>
      <c r="B45" s="55" t="str">
        <f>Base!B45</f>
        <v>Deficiency Cost</v>
      </c>
      <c r="C45" s="56">
        <f>IFERROR(Base!C45-Change!C45,"")</f>
        <v>-2.0514720292147431E-2</v>
      </c>
      <c r="D45" s="57">
        <f>IFERROR(Base!D45-Change!D45,"")</f>
        <v>0</v>
      </c>
      <c r="E45" s="57">
        <f>IFERROR(Base!E45-Change!E45,"")</f>
        <v>0</v>
      </c>
      <c r="F45" s="57">
        <f>IFERROR(Base!F45-Change!F45,"")</f>
        <v>0</v>
      </c>
      <c r="G45" s="57">
        <f>IFERROR(Base!G45-Change!G45,"")</f>
        <v>0</v>
      </c>
      <c r="H45" s="57">
        <f>IFERROR(Base!H45-Change!H45,"")</f>
        <v>0</v>
      </c>
      <c r="I45" s="57">
        <f>IFERROR(Base!I45-Change!I45,"")</f>
        <v>0</v>
      </c>
      <c r="J45" s="57">
        <f>IFERROR(Base!J45-Change!J45,"")</f>
        <v>0</v>
      </c>
      <c r="K45" s="57">
        <f>IFERROR(Base!K45-Change!K45,"")</f>
        <v>0</v>
      </c>
      <c r="L45" s="57">
        <f>IFERROR(Base!L45-Change!L45,"")</f>
        <v>-3.579360769388E-2</v>
      </c>
      <c r="M45" s="57">
        <f>IFERROR(Base!M45-Change!M45,"")</f>
        <v>0</v>
      </c>
      <c r="N45" s="57">
        <f>IFERROR(Base!N45-Change!N45,"")</f>
        <v>0</v>
      </c>
      <c r="O45" s="57">
        <f>IFERROR(Base!O45-Change!O45,"")</f>
        <v>0</v>
      </c>
      <c r="P45" s="57">
        <f>IFERROR(Base!P45-Change!P45,"")</f>
        <v>0</v>
      </c>
      <c r="Q45" s="57">
        <f>IFERROR(Base!Q45-Change!Q45,"")</f>
        <v>0</v>
      </c>
      <c r="R45" s="57">
        <f>IFERROR(Base!R45-Change!R45,"")</f>
        <v>0</v>
      </c>
      <c r="S45" s="57">
        <f>IFERROR(Base!S45-Change!S45,"")</f>
        <v>0</v>
      </c>
      <c r="T45" s="57">
        <f>IFERROR(Base!T45-Change!T45,"")</f>
        <v>0</v>
      </c>
      <c r="U45" s="57">
        <f>IFERROR(Base!U45-Change!U45,"")</f>
        <v>0</v>
      </c>
      <c r="V45" s="57">
        <f>IFERROR(Base!V45-Change!V45,"")</f>
        <v>0</v>
      </c>
      <c r="W45" s="57">
        <f>IFERROR(Base!W45-Change!W45,"")</f>
        <v>0</v>
      </c>
      <c r="X45" s="57">
        <f>IFERROR(Base!X45-Change!X45,"")</f>
        <v>0</v>
      </c>
      <c r="Y45" s="44">
        <f>IFERROR(Base!Y45-Change!Y45,"")</f>
        <v>0</v>
      </c>
      <c r="Z45" s="44"/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A46" s="31">
        <f>Base!A46</f>
        <v>0</v>
      </c>
      <c r="B46" s="32">
        <f>Base!B46</f>
        <v>0</v>
      </c>
      <c r="C46" s="32">
        <f>IFERROR(Base!C46-Change!C46,"")</f>
        <v>0</v>
      </c>
      <c r="D46" s="32">
        <f>IFERROR(Base!D46-Change!D46,"")</f>
        <v>0</v>
      </c>
      <c r="E46" s="32">
        <f>IFERROR(Base!E46-Change!E46,"")</f>
        <v>0</v>
      </c>
      <c r="F46" s="32">
        <f>IFERROR(Base!F46-Change!F46,"")</f>
        <v>0</v>
      </c>
      <c r="G46" s="32">
        <f>IFERROR(Base!G46-Change!G46,"")</f>
        <v>0</v>
      </c>
      <c r="H46" s="32">
        <f>IFERROR(Base!H46-Change!H46,"")</f>
        <v>0</v>
      </c>
      <c r="I46" s="32">
        <f>IFERROR(Base!I46-Change!I46,"")</f>
        <v>0</v>
      </c>
      <c r="J46" s="32">
        <f>IFERROR(Base!J46-Change!J46,"")</f>
        <v>0</v>
      </c>
      <c r="K46" s="32">
        <f>IFERROR(Base!K46-Change!K46,"")</f>
        <v>0</v>
      </c>
      <c r="L46" s="32">
        <f>IFERROR(Base!L46-Change!L46,"")</f>
        <v>0</v>
      </c>
      <c r="M46" s="32">
        <f>IFERROR(Base!M46-Change!M46,"")</f>
        <v>0</v>
      </c>
      <c r="N46" s="32">
        <f>IFERROR(Base!N46-Change!N46,"")</f>
        <v>0</v>
      </c>
      <c r="O46" s="32">
        <f>IFERROR(Base!O46-Change!O46,"")</f>
        <v>0</v>
      </c>
      <c r="P46" s="32">
        <f>IFERROR(Base!P46-Change!P46,"")</f>
        <v>0</v>
      </c>
      <c r="Q46" s="32">
        <f>IFERROR(Base!Q46-Change!Q46,"")</f>
        <v>0</v>
      </c>
      <c r="R46" s="32">
        <f>IFERROR(Base!R46-Change!R46,"")</f>
        <v>0</v>
      </c>
      <c r="S46" s="32">
        <f>IFERROR(Base!S46-Change!S46,"")</f>
        <v>0</v>
      </c>
      <c r="T46" s="32">
        <f>IFERROR(Base!T46-Change!T46,"")</f>
        <v>0</v>
      </c>
      <c r="U46" s="32">
        <f>IFERROR(Base!U46-Change!U46,"")</f>
        <v>0</v>
      </c>
      <c r="V46" s="32">
        <f>IFERROR(Base!V46-Change!V46,"")</f>
        <v>0</v>
      </c>
      <c r="W46" s="32">
        <f>IFERROR(Base!W46-Change!W46,"")</f>
        <v>0</v>
      </c>
      <c r="X46" s="32">
        <f>IFERROR(Base!X46-Change!X46,"")</f>
        <v>0</v>
      </c>
      <c r="Y46" s="44">
        <f>IFERROR(Base!Y46-Change!Y46,"")</f>
        <v>0</v>
      </c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f>Base!A47</f>
        <v>6</v>
      </c>
      <c r="B47" s="49" t="str">
        <f>Base!B47</f>
        <v>Other Generation Fixed Costs</v>
      </c>
      <c r="C47" s="50">
        <f>IFERROR(Base!C47-Change!C47,"")</f>
        <v>-1719.376570690878</v>
      </c>
      <c r="D47" s="50">
        <f>IFERROR(Base!D47-Change!D47,"")</f>
        <v>0</v>
      </c>
      <c r="E47" s="50">
        <f>IFERROR(Base!E47-Change!E47,"")</f>
        <v>-3.5926596694935142E-5</v>
      </c>
      <c r="F47" s="50">
        <f>IFERROR(Base!F47-Change!F47,"")</f>
        <v>-7.6284889019007096E-6</v>
      </c>
      <c r="G47" s="50">
        <f>IFERROR(Base!G47-Change!G47,"")</f>
        <v>-69.627291677144171</v>
      </c>
      <c r="H47" s="50">
        <f>IFERROR(Base!H47-Change!H47,"")</f>
        <v>-28.766307385258642</v>
      </c>
      <c r="I47" s="50">
        <f>IFERROR(Base!I47-Change!I47,"")</f>
        <v>1462.0693338499216</v>
      </c>
      <c r="J47" s="50">
        <f>IFERROR(Base!J47-Change!J47,"")</f>
        <v>-121.86317794060119</v>
      </c>
      <c r="K47" s="50">
        <f>IFERROR(Base!K47-Change!K47,"")</f>
        <v>-162.50391489112985</v>
      </c>
      <c r="L47" s="50">
        <f>IFERROR(Base!L47-Change!L47,"")</f>
        <v>-168.17790647341258</v>
      </c>
      <c r="M47" s="50">
        <f>IFERROR(Base!M47-Change!M47,"")</f>
        <v>-141.07414057164806</v>
      </c>
      <c r="N47" s="50">
        <f>IFERROR(Base!N47-Change!N47,"")</f>
        <v>-218.26874882135189</v>
      </c>
      <c r="O47" s="50">
        <f>IFERROR(Base!O47-Change!O47,"")</f>
        <v>-605.59238641499041</v>
      </c>
      <c r="P47" s="50">
        <f>IFERROR(Base!P47-Change!P47,"")</f>
        <v>-643.91545189146473</v>
      </c>
      <c r="Q47" s="50">
        <f>IFERROR(Base!Q47-Change!Q47,"")</f>
        <v>-652.54673079656322</v>
      </c>
      <c r="R47" s="50">
        <f>IFERROR(Base!R47-Change!R47,"")</f>
        <v>-630.33354751495199</v>
      </c>
      <c r="S47" s="50">
        <f>IFERROR(Base!S47-Change!S47,"")</f>
        <v>-722.34602788344091</v>
      </c>
      <c r="T47" s="50">
        <f>IFERROR(Base!T47-Change!T47,"")</f>
        <v>-736.90299122884653</v>
      </c>
      <c r="U47" s="50">
        <f>IFERROR(Base!U47-Change!U47,"")</f>
        <v>-620.8992505165852</v>
      </c>
      <c r="V47" s="50">
        <f>IFERROR(Base!V47-Change!V47,"")</f>
        <v>-250.36861777662079</v>
      </c>
      <c r="W47" s="50">
        <f>IFERROR(Base!W47-Change!W47,"")</f>
        <v>-350.46979618692967</v>
      </c>
      <c r="X47" s="50">
        <f>IFERROR(Base!X47-Change!X47,"")</f>
        <v>-668.25280905453656</v>
      </c>
      <c r="Y47" s="44">
        <f>IFERROR(Base!Y47-Change!Y47,"")</f>
        <v>0</v>
      </c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A48" s="31">
        <f>Base!A48</f>
        <v>0</v>
      </c>
      <c r="B48" s="51" t="str">
        <f>Base!B48</f>
        <v>Generator Build Costs</v>
      </c>
      <c r="C48" s="52">
        <f>IFERROR(Base!C48-Change!C48,"")</f>
        <v>-978.86486186805996</v>
      </c>
      <c r="D48" s="52">
        <f>IFERROR(Base!D48-Change!D48,"")</f>
        <v>0</v>
      </c>
      <c r="E48" s="52">
        <f>IFERROR(Base!E48-Change!E48,"")</f>
        <v>0</v>
      </c>
      <c r="F48" s="52">
        <f>IFERROR(Base!F48-Change!F48,"")</f>
        <v>0</v>
      </c>
      <c r="G48" s="52">
        <f>IFERROR(Base!G48-Change!G48,"")</f>
        <v>-70.048057614181218</v>
      </c>
      <c r="H48" s="52">
        <f>IFERROR(Base!H48-Change!H48,"")</f>
        <v>-70.690371172129858</v>
      </c>
      <c r="I48" s="52">
        <f>IFERROR(Base!I48-Change!I48,"")</f>
        <v>1445.2477499635147</v>
      </c>
      <c r="J48" s="52">
        <f>IFERROR(Base!J48-Change!J48,"")</f>
        <v>-101.18246925132883</v>
      </c>
      <c r="K48" s="52">
        <f>IFERROR(Base!K48-Change!K48,"")</f>
        <v>-122.76233842281192</v>
      </c>
      <c r="L48" s="52">
        <f>IFERROR(Base!L48-Change!L48,"")</f>
        <v>-126.11022836344193</v>
      </c>
      <c r="M48" s="52">
        <f>IFERROR(Base!M48-Change!M48,"")</f>
        <v>-126.11022836344205</v>
      </c>
      <c r="N48" s="52">
        <f>IFERROR(Base!N48-Change!N48,"")</f>
        <v>-169.07009687741322</v>
      </c>
      <c r="O48" s="52">
        <f>IFERROR(Base!O48-Change!O48,"")</f>
        <v>-467.88426647382994</v>
      </c>
      <c r="P48" s="52">
        <f>IFERROR(Base!P48-Change!P48,"")</f>
        <v>-491.03831841870237</v>
      </c>
      <c r="Q48" s="52">
        <f>IFERROR(Base!Q48-Change!Q48,"")</f>
        <v>-491.03831841869851</v>
      </c>
      <c r="R48" s="52">
        <f>IFERROR(Base!R48-Change!R48,"")</f>
        <v>-491.03831841869214</v>
      </c>
      <c r="S48" s="52">
        <f>IFERROR(Base!S48-Change!S48,"")</f>
        <v>-491.03831841870146</v>
      </c>
      <c r="T48" s="52">
        <f>IFERROR(Base!T48-Change!T48,"")</f>
        <v>-491.03831841869646</v>
      </c>
      <c r="U48" s="52">
        <f>IFERROR(Base!U48-Change!U48,"")</f>
        <v>-395.6987539332813</v>
      </c>
      <c r="V48" s="52">
        <f>IFERROR(Base!V48-Change!V48,"")</f>
        <v>-68.629363297023701</v>
      </c>
      <c r="W48" s="52">
        <f>IFERROR(Base!W48-Change!W48,"")</f>
        <v>-141.24826562774456</v>
      </c>
      <c r="X48" s="52">
        <f>IFERROR(Base!X48-Change!X48,"")</f>
        <v>-416.29038072485491</v>
      </c>
      <c r="Y48" s="44">
        <f>IFERROR(Base!Y48-Change!Y48,"")</f>
        <v>0</v>
      </c>
      <c r="Z48" s="44"/>
      <c r="AB48" s="60"/>
      <c r="AC48" s="60"/>
      <c r="AE48" s="54"/>
      <c r="AF48" s="48"/>
      <c r="AG48" s="48"/>
      <c r="AH48" s="48"/>
      <c r="AI48" s="48"/>
    </row>
    <row r="49" spans="1:36" ht="15.5" outlineLevel="1" x14ac:dyDescent="0.35">
      <c r="A49" s="31">
        <f>Base!A49</f>
        <v>0</v>
      </c>
      <c r="B49" s="55" t="str">
        <f>Base!B49</f>
        <v>Battery Build Costs</v>
      </c>
      <c r="C49" s="56">
        <f>IFERROR(Base!C49-Change!C49,"")</f>
        <v>-241.98656062309828</v>
      </c>
      <c r="D49" s="56">
        <f>IFERROR(Base!D49-Change!D49,"")</f>
        <v>0</v>
      </c>
      <c r="E49" s="56">
        <f>IFERROR(Base!E49-Change!E49,"")</f>
        <v>0</v>
      </c>
      <c r="F49" s="56">
        <f>IFERROR(Base!F49-Change!F49,"")</f>
        <v>0</v>
      </c>
      <c r="G49" s="56">
        <f>IFERROR(Base!G49-Change!G49,"")</f>
        <v>0</v>
      </c>
      <c r="H49" s="56">
        <f>IFERROR(Base!H49-Change!H49,"")</f>
        <v>0</v>
      </c>
      <c r="I49" s="56">
        <f>IFERROR(Base!I49-Change!I49,"")</f>
        <v>2.2379170919861622</v>
      </c>
      <c r="J49" s="56">
        <f>IFERROR(Base!J49-Change!J49,"")</f>
        <v>1.7457158365229475</v>
      </c>
      <c r="K49" s="56">
        <f>IFERROR(Base!K49-Change!K49,"")</f>
        <v>-20.642575553861889</v>
      </c>
      <c r="L49" s="56">
        <f>IFERROR(Base!L49-Change!L49,"")</f>
        <v>-21.62211473027719</v>
      </c>
      <c r="M49" s="56">
        <f>IFERROR(Base!M49-Change!M49,"")</f>
        <v>5.9703887513704217</v>
      </c>
      <c r="N49" s="56">
        <f>IFERROR(Base!N49-Change!N49,"")</f>
        <v>-15.352218760810899</v>
      </c>
      <c r="O49" s="56">
        <f>IFERROR(Base!O49-Change!O49,"")</f>
        <v>-15.352218760807375</v>
      </c>
      <c r="P49" s="56">
        <f>IFERROR(Base!P49-Change!P49,"")</f>
        <v>-20.496908205298439</v>
      </c>
      <c r="Q49" s="56">
        <f>IFERROR(Base!Q49-Change!Q49,"")</f>
        <v>-26.167950814330368</v>
      </c>
      <c r="R49" s="56">
        <f>IFERROR(Base!R49-Change!R49,"")</f>
        <v>-0.98197996644648811</v>
      </c>
      <c r="S49" s="56">
        <f>IFERROR(Base!S49-Change!S49,"")</f>
        <v>-90.03021602117758</v>
      </c>
      <c r="T49" s="56">
        <f>IFERROR(Base!T49-Change!T49,"")</f>
        <v>-101.43221778271641</v>
      </c>
      <c r="U49" s="56">
        <f>IFERROR(Base!U49-Change!U49,"")</f>
        <v>-91.210061708064927</v>
      </c>
      <c r="V49" s="56">
        <f>IFERROR(Base!V49-Change!V49,"")</f>
        <v>-91.667198001533393</v>
      </c>
      <c r="W49" s="56">
        <f>IFERROR(Base!W49-Change!W49,"")</f>
        <v>-106.55129269766348</v>
      </c>
      <c r="X49" s="56">
        <f>IFERROR(Base!X49-Change!X49,"")</f>
        <v>-106.78962759899184</v>
      </c>
      <c r="Y49" s="44">
        <f>IFERROR(Base!Y49-Change!Y49,"")</f>
        <v>0</v>
      </c>
      <c r="Z49" s="44"/>
      <c r="AB49" s="60"/>
      <c r="AC49" s="60"/>
      <c r="AE49" s="54"/>
      <c r="AF49" s="48"/>
      <c r="AG49" s="48"/>
      <c r="AH49" s="48"/>
      <c r="AI49" s="48"/>
    </row>
    <row r="50" spans="1:36" ht="15.5" outlineLevel="1" x14ac:dyDescent="0.35">
      <c r="A50" s="31">
        <f>Base!A50</f>
        <v>0</v>
      </c>
      <c r="B50" s="55" t="str">
        <f>Base!B50</f>
        <v>Solar - FOM</v>
      </c>
      <c r="C50" s="56">
        <f>IFERROR(Base!C50-Change!C50,"")</f>
        <v>-282.12109983605001</v>
      </c>
      <c r="D50" s="57">
        <f>IFERROR(Base!D50-Change!D50,"")</f>
        <v>0</v>
      </c>
      <c r="E50" s="57">
        <f>IFERROR(Base!E50-Change!E50,"")</f>
        <v>0</v>
      </c>
      <c r="F50" s="57">
        <f>IFERROR(Base!F50-Change!F50,"")</f>
        <v>0</v>
      </c>
      <c r="G50" s="57">
        <f>IFERROR(Base!G50-Change!G50,"")</f>
        <v>0</v>
      </c>
      <c r="H50" s="57">
        <f>IFERROR(Base!H50-Change!H50,"")</f>
        <v>0</v>
      </c>
      <c r="I50" s="57">
        <f>IFERROR(Base!I50-Change!I50,"")</f>
        <v>0</v>
      </c>
      <c r="J50" s="57">
        <f>IFERROR(Base!J50-Change!J50,"")</f>
        <v>0</v>
      </c>
      <c r="K50" s="57">
        <f>IFERROR(Base!K50-Change!K50,"")</f>
        <v>0</v>
      </c>
      <c r="L50" s="57">
        <f>IFERROR(Base!L50-Change!L50,"")</f>
        <v>-0.93658915071540605</v>
      </c>
      <c r="M50" s="57">
        <f>IFERROR(Base!M50-Change!M50,"")</f>
        <v>-0.95700677332627038</v>
      </c>
      <c r="N50" s="57">
        <f>IFERROR(Base!N50-Change!N50,"")</f>
        <v>-13.438182157360075</v>
      </c>
      <c r="O50" s="57">
        <f>IFERROR(Base!O50-Change!O50,"")</f>
        <v>-68.597355844781532</v>
      </c>
      <c r="P50" s="57">
        <f>IFERROR(Base!P50-Change!P50,"")</f>
        <v>-70.092779496331985</v>
      </c>
      <c r="Q50" s="57">
        <f>IFERROR(Base!Q50-Change!Q50,"")</f>
        <v>-71.620796483530512</v>
      </c>
      <c r="R50" s="57">
        <f>IFERROR(Base!R50-Change!R50,"")</f>
        <v>-73.182132786140755</v>
      </c>
      <c r="S50" s="57">
        <f>IFERROR(Base!S50-Change!S50,"")</f>
        <v>-74.777501758217113</v>
      </c>
      <c r="T50" s="57">
        <f>IFERROR(Base!T50-Change!T50,"")</f>
        <v>-76.407654631001918</v>
      </c>
      <c r="U50" s="57">
        <f>IFERROR(Base!U50-Change!U50,"")</f>
        <v>-78.073336322880522</v>
      </c>
      <c r="V50" s="57">
        <f>IFERROR(Base!V50-Change!V50,"")</f>
        <v>-79.775335942309283</v>
      </c>
      <c r="W50" s="57">
        <f>IFERROR(Base!W50-Change!W50,"")</f>
        <v>-81.514442597733677</v>
      </c>
      <c r="X50" s="57">
        <f>IFERROR(Base!X50-Change!X50,"")</f>
        <v>-83.291458023369557</v>
      </c>
      <c r="Y50" s="44">
        <f>IFERROR(Base!Y50-Change!Y50,"")</f>
        <v>0</v>
      </c>
      <c r="Z50" s="44"/>
      <c r="AA50" s="58"/>
      <c r="AB50" s="44"/>
      <c r="AC50" s="60"/>
      <c r="AE50" s="54"/>
      <c r="AF50" s="48"/>
      <c r="AG50" s="48"/>
      <c r="AH50" s="48"/>
      <c r="AI50" s="48"/>
    </row>
    <row r="51" spans="1:36" ht="15.5" outlineLevel="1" x14ac:dyDescent="0.35">
      <c r="A51" s="31">
        <f>Base!A51</f>
        <v>0</v>
      </c>
      <c r="B51" s="55" t="str">
        <f>Base!B51</f>
        <v>Wind - FOM</v>
      </c>
      <c r="C51" s="56">
        <f>IFERROR(Base!C51-Change!C51,"")</f>
        <v>-296.43486942004984</v>
      </c>
      <c r="D51" s="57">
        <f>IFERROR(Base!D51-Change!D51,"")</f>
        <v>0</v>
      </c>
      <c r="E51" s="57">
        <f>IFERROR(Base!E51-Change!E51,"")</f>
        <v>0</v>
      </c>
      <c r="F51" s="57">
        <f>IFERROR(Base!F51-Change!F51,"")</f>
        <v>0</v>
      </c>
      <c r="G51" s="57">
        <f>IFERROR(Base!G51-Change!G51,"")</f>
        <v>-20.325506759197822</v>
      </c>
      <c r="H51" s="57">
        <f>IFERROR(Base!H51-Change!H51,"")</f>
        <v>-13.364816300221207</v>
      </c>
      <c r="I51" s="57">
        <f>IFERROR(Base!I51-Change!I51,"")</f>
        <v>-19.148859820396012</v>
      </c>
      <c r="J51" s="57">
        <f>IFERROR(Base!J51-Change!J51,"")</f>
        <v>-22.420602213915345</v>
      </c>
      <c r="K51" s="57">
        <f>IFERROR(Base!K51-Change!K51,"")</f>
        <v>-19.131260501032216</v>
      </c>
      <c r="L51" s="57">
        <f>IFERROR(Base!L51-Change!L51,"")</f>
        <v>-19.548322105861757</v>
      </c>
      <c r="M51" s="57">
        <f>IFERROR(Base!M51-Change!M51,"")</f>
        <v>-19.974475092102466</v>
      </c>
      <c r="N51" s="57">
        <f>IFERROR(Base!N51-Change!N51,"")</f>
        <v>-20.367157078966954</v>
      </c>
      <c r="O51" s="57">
        <f>IFERROR(Base!O51-Change!O51,"")</f>
        <v>-53.731728305429669</v>
      </c>
      <c r="P51" s="57">
        <f>IFERROR(Base!P51-Change!P51,"")</f>
        <v>-62.332362262540528</v>
      </c>
      <c r="Q51" s="57">
        <f>IFERROR(Base!Q51-Change!Q51,"")</f>
        <v>-63.691202774694091</v>
      </c>
      <c r="R51" s="57">
        <f>IFERROR(Base!R51-Change!R51,"")</f>
        <v>-65.079673609026656</v>
      </c>
      <c r="S51" s="57">
        <f>IFERROR(Base!S51-Change!S51,"")</f>
        <v>-66.498409139623959</v>
      </c>
      <c r="T51" s="57">
        <f>IFERROR(Base!T51-Change!T51,"")</f>
        <v>-67.948077424139342</v>
      </c>
      <c r="U51" s="57">
        <f>IFERROR(Base!U51-Change!U51,"")</f>
        <v>-55.948147120720591</v>
      </c>
      <c r="V51" s="57">
        <f>IFERROR(Base!V51-Change!V51,"")</f>
        <v>-10.421096043525495</v>
      </c>
      <c r="W51" s="57">
        <f>IFERROR(Base!W51-Change!W51,"")</f>
        <v>-21.138732114049617</v>
      </c>
      <c r="X51" s="57">
        <f>IFERROR(Base!X51-Change!X51,"")</f>
        <v>-61.759145615759735</v>
      </c>
      <c r="Y51" s="44">
        <f>IFERROR(Base!Y51-Change!Y51,"")</f>
        <v>0</v>
      </c>
      <c r="Z51" s="44"/>
      <c r="AA51" s="58"/>
      <c r="AB51" s="44"/>
      <c r="AC51" s="60"/>
      <c r="AE51" s="54"/>
      <c r="AF51" s="48"/>
      <c r="AG51" s="48"/>
      <c r="AH51" s="48"/>
      <c r="AI51" s="48"/>
    </row>
    <row r="52" spans="1:36" ht="15.5" outlineLevel="1" x14ac:dyDescent="0.35">
      <c r="A52" s="31">
        <f>Base!A52</f>
        <v>0</v>
      </c>
      <c r="B52" s="55" t="str">
        <f>Base!B52</f>
        <v>Battery - FOM</v>
      </c>
      <c r="C52" s="56">
        <f>IFERROR(Base!C52-Change!C52,"")</f>
        <v>0</v>
      </c>
      <c r="D52" s="57">
        <f>IFERROR(Base!D52-Change!D52,"")</f>
        <v>0</v>
      </c>
      <c r="E52" s="57">
        <f>IFERROR(Base!E52-Change!E52,"")</f>
        <v>0</v>
      </c>
      <c r="F52" s="57">
        <f>IFERROR(Base!F52-Change!F52,"")</f>
        <v>0</v>
      </c>
      <c r="G52" s="57">
        <f>IFERROR(Base!G52-Change!G52,"")</f>
        <v>0</v>
      </c>
      <c r="H52" s="57">
        <f>IFERROR(Base!H52-Change!H52,"")</f>
        <v>0</v>
      </c>
      <c r="I52" s="57">
        <f>IFERROR(Base!I52-Change!I52,"")</f>
        <v>0</v>
      </c>
      <c r="J52" s="57">
        <f>IFERROR(Base!J52-Change!J52,"")</f>
        <v>0</v>
      </c>
      <c r="K52" s="57">
        <f>IFERROR(Base!K52-Change!K52,"")</f>
        <v>0</v>
      </c>
      <c r="L52" s="57">
        <f>IFERROR(Base!L52-Change!L52,"")</f>
        <v>0</v>
      </c>
      <c r="M52" s="57">
        <f>IFERROR(Base!M52-Change!M52,"")</f>
        <v>0</v>
      </c>
      <c r="N52" s="57">
        <f>IFERROR(Base!N52-Change!N52,"")</f>
        <v>0</v>
      </c>
      <c r="O52" s="57">
        <f>IFERROR(Base!O52-Change!O52,"")</f>
        <v>0</v>
      </c>
      <c r="P52" s="57">
        <f>IFERROR(Base!P52-Change!P52,"")</f>
        <v>0</v>
      </c>
      <c r="Q52" s="57">
        <f>IFERROR(Base!Q52-Change!Q52,"")</f>
        <v>0</v>
      </c>
      <c r="R52" s="57">
        <f>IFERROR(Base!R52-Change!R52,"")</f>
        <v>0</v>
      </c>
      <c r="S52" s="57">
        <f>IFERROR(Base!S52-Change!S52,"")</f>
        <v>0</v>
      </c>
      <c r="T52" s="57">
        <f>IFERROR(Base!T52-Change!T52,"")</f>
        <v>0</v>
      </c>
      <c r="U52" s="57">
        <f>IFERROR(Base!U52-Change!U52,"")</f>
        <v>0</v>
      </c>
      <c r="V52" s="57">
        <f>IFERROR(Base!V52-Change!V52,"")</f>
        <v>0</v>
      </c>
      <c r="W52" s="57">
        <f>IFERROR(Base!W52-Change!W52,"")</f>
        <v>0</v>
      </c>
      <c r="X52" s="57">
        <f>IFERROR(Base!X52-Change!X52,"")</f>
        <v>0</v>
      </c>
      <c r="Y52" s="44">
        <f>IFERROR(Base!Y52-Change!Y52,"")</f>
        <v>0</v>
      </c>
      <c r="Z52" s="44"/>
      <c r="AA52" s="58"/>
      <c r="AB52" s="59"/>
      <c r="AC52" s="60"/>
      <c r="AE52" s="54"/>
      <c r="AF52" s="48"/>
      <c r="AG52" s="48"/>
      <c r="AH52" s="48"/>
      <c r="AI52" s="48"/>
    </row>
    <row r="53" spans="1:36" ht="15.5" outlineLevel="1" x14ac:dyDescent="0.35">
      <c r="A53" s="31">
        <f>Base!A53</f>
        <v>0</v>
      </c>
      <c r="B53" s="55" t="str">
        <f>Base!B53</f>
        <v>Other - FOM</v>
      </c>
      <c r="C53" s="56">
        <f>IFERROR(Base!C53-Change!C53,"")</f>
        <v>0</v>
      </c>
      <c r="D53" s="57">
        <f>IFERROR(Base!D53-Change!D53,"")</f>
        <v>0</v>
      </c>
      <c r="E53" s="57">
        <f>IFERROR(Base!E53-Change!E53,"")</f>
        <v>0</v>
      </c>
      <c r="F53" s="57">
        <f>IFERROR(Base!F53-Change!F53,"")</f>
        <v>0</v>
      </c>
      <c r="G53" s="57">
        <f>IFERROR(Base!G53-Change!G53,"")</f>
        <v>0</v>
      </c>
      <c r="H53" s="57">
        <f>IFERROR(Base!H53-Change!H53,"")</f>
        <v>0</v>
      </c>
      <c r="I53" s="57">
        <f>IFERROR(Base!I53-Change!I53,"")</f>
        <v>0</v>
      </c>
      <c r="J53" s="57">
        <f>IFERROR(Base!J53-Change!J53,"")</f>
        <v>0</v>
      </c>
      <c r="K53" s="57">
        <f>IFERROR(Base!K53-Change!K53,"")</f>
        <v>0</v>
      </c>
      <c r="L53" s="57">
        <f>IFERROR(Base!L53-Change!L53,"")</f>
        <v>0</v>
      </c>
      <c r="M53" s="57">
        <f>IFERROR(Base!M53-Change!M53,"")</f>
        <v>0</v>
      </c>
      <c r="N53" s="57">
        <f>IFERROR(Base!N53-Change!N53,"")</f>
        <v>0</v>
      </c>
      <c r="O53" s="57">
        <f>IFERROR(Base!O53-Change!O53,"")</f>
        <v>0</v>
      </c>
      <c r="P53" s="57">
        <f>IFERROR(Base!P53-Change!P53,"")</f>
        <v>0</v>
      </c>
      <c r="Q53" s="57">
        <f>IFERROR(Base!Q53-Change!Q53,"")</f>
        <v>0</v>
      </c>
      <c r="R53" s="57">
        <f>IFERROR(Base!R53-Change!R53,"")</f>
        <v>0</v>
      </c>
      <c r="S53" s="57">
        <f>IFERROR(Base!S53-Change!S53,"")</f>
        <v>0</v>
      </c>
      <c r="T53" s="57">
        <f>IFERROR(Base!T53-Change!T53,"")</f>
        <v>0</v>
      </c>
      <c r="U53" s="57">
        <f>IFERROR(Base!U53-Change!U53,"")</f>
        <v>0</v>
      </c>
      <c r="V53" s="57">
        <f>IFERROR(Base!V53-Change!V53,"")</f>
        <v>0</v>
      </c>
      <c r="W53" s="57">
        <f>IFERROR(Base!W53-Change!W53,"")</f>
        <v>0</v>
      </c>
      <c r="X53" s="57">
        <f>IFERROR(Base!X53-Change!X53,"")</f>
        <v>0</v>
      </c>
      <c r="Y53" s="44">
        <f>IFERROR(Base!Y53-Change!Y53,"")</f>
        <v>0</v>
      </c>
      <c r="Z53" s="44"/>
      <c r="AA53" s="58"/>
      <c r="AB53" s="59"/>
      <c r="AC53" s="60"/>
      <c r="AE53" s="54"/>
      <c r="AF53" s="48"/>
      <c r="AG53" s="48"/>
      <c r="AH53" s="48"/>
      <c r="AI53" s="48"/>
      <c r="AJ53" s="48"/>
    </row>
    <row r="54" spans="1:36" ht="15.5" outlineLevel="1" x14ac:dyDescent="0.35">
      <c r="A54" s="31">
        <f>Base!A54</f>
        <v>0</v>
      </c>
      <c r="B54" s="55" t="str">
        <f>Base!B54</f>
        <v>WRAP Compliance</v>
      </c>
      <c r="C54" s="56">
        <f>IFERROR(Base!C54-Change!C54,"")</f>
        <v>80.102109593267244</v>
      </c>
      <c r="D54" s="56">
        <f>IFERROR(Base!D54-Change!D54,"")</f>
        <v>0</v>
      </c>
      <c r="E54" s="56">
        <f>IFERROR(Base!E54-Change!E54,"")</f>
        <v>0</v>
      </c>
      <c r="F54" s="56">
        <f>IFERROR(Base!F54-Change!F54,"")</f>
        <v>0</v>
      </c>
      <c r="G54" s="56">
        <f>IFERROR(Base!G54-Change!G54,"")</f>
        <v>20.755770407690775</v>
      </c>
      <c r="H54" s="56">
        <f>IFERROR(Base!H54-Change!H54,"")</f>
        <v>55.294755195508429</v>
      </c>
      <c r="I54" s="56">
        <f>IFERROR(Base!I54-Change!I54,"")</f>
        <v>33.781169061832756</v>
      </c>
      <c r="J54" s="56">
        <f>IFERROR(Base!J54-Change!J54,"")</f>
        <v>0</v>
      </c>
      <c r="K54" s="56">
        <f>IFERROR(Base!K54-Change!K54,"")</f>
        <v>0</v>
      </c>
      <c r="L54" s="56">
        <f>IFERROR(Base!L54-Change!L54,"")</f>
        <v>0</v>
      </c>
      <c r="M54" s="56">
        <f>IFERROR(Base!M54-Change!M54,"")</f>
        <v>0</v>
      </c>
      <c r="N54" s="56">
        <f>IFERROR(Base!N54-Change!N54,"")</f>
        <v>0</v>
      </c>
      <c r="O54" s="56">
        <f>IFERROR(Base!O54-Change!O54,"")</f>
        <v>0</v>
      </c>
      <c r="P54" s="56">
        <f>IFERROR(Base!P54-Change!P54,"")</f>
        <v>0</v>
      </c>
      <c r="Q54" s="56">
        <f>IFERROR(Base!Q54-Change!Q54,"")</f>
        <v>0</v>
      </c>
      <c r="R54" s="56">
        <f>IFERROR(Base!R54-Change!R54,"")</f>
        <v>0</v>
      </c>
      <c r="S54" s="56">
        <f>IFERROR(Base!S54-Change!S54,"")</f>
        <v>0</v>
      </c>
      <c r="T54" s="56">
        <f>IFERROR(Base!T54-Change!T54,"")</f>
        <v>0</v>
      </c>
      <c r="U54" s="56">
        <f>IFERROR(Base!U54-Change!U54,"")</f>
        <v>0</v>
      </c>
      <c r="V54" s="56">
        <f>IFERROR(Base!V54-Change!V54,"")</f>
        <v>0</v>
      </c>
      <c r="W54" s="56">
        <f>IFERROR(Base!W54-Change!W54,"")</f>
        <v>0</v>
      </c>
      <c r="X54" s="56">
        <f>IFERROR(Base!X54-Change!X54,"")</f>
        <v>0</v>
      </c>
      <c r="Y54" s="44">
        <f>IFERROR(Base!Y54-Change!Y54,"")</f>
        <v>0</v>
      </c>
      <c r="Z54" s="44"/>
      <c r="AA54" s="45"/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A55" s="31">
        <f>Base!A55</f>
        <v>0</v>
      </c>
      <c r="B55" s="55" t="str">
        <f>Base!B55</f>
        <v>Use of Service</v>
      </c>
      <c r="C55" s="56">
        <f>IFERROR(Base!C55-Change!C55,"")</f>
        <v>-7.1288536884305032E-2</v>
      </c>
      <c r="D55" s="57">
        <f>IFERROR(Base!D55-Change!D55,"")</f>
        <v>0</v>
      </c>
      <c r="E55" s="57">
        <f>IFERROR(Base!E55-Change!E55,"")</f>
        <v>-3.5926596689973833E-5</v>
      </c>
      <c r="F55" s="57">
        <f>IFERROR(Base!F55-Change!F55,"")</f>
        <v>-7.6284889899899677E-6</v>
      </c>
      <c r="G55" s="57">
        <f>IFERROR(Base!G55-Change!G55,"")</f>
        <v>-9.4977114558299214E-3</v>
      </c>
      <c r="H55" s="57">
        <f>IFERROR(Base!H55-Change!H55,"")</f>
        <v>-5.8751084158398248E-3</v>
      </c>
      <c r="I55" s="57">
        <f>IFERROR(Base!I55-Change!I55,"")</f>
        <v>-4.8642447016390145E-2</v>
      </c>
      <c r="J55" s="57">
        <f>IFERROR(Base!J55-Change!J55,"")</f>
        <v>-5.8223118798698681E-3</v>
      </c>
      <c r="K55" s="57">
        <f>IFERROR(Base!K55-Change!K55,"")</f>
        <v>3.2259586576360244E-2</v>
      </c>
      <c r="L55" s="57">
        <f>IFERROR(Base!L55-Change!L55,"")</f>
        <v>3.9347876883429611E-2</v>
      </c>
      <c r="M55" s="57">
        <f>IFERROR(Base!M55-Change!M55,"")</f>
        <v>-2.8190941477197473E-3</v>
      </c>
      <c r="N55" s="57">
        <f>IFERROR(Base!N55-Change!N55,"")</f>
        <v>-4.1093946800450087E-2</v>
      </c>
      <c r="O55" s="57">
        <f>IFERROR(Base!O55-Change!O55,"")</f>
        <v>-2.6817030141860321E-2</v>
      </c>
      <c r="P55" s="57">
        <f>IFERROR(Base!P55-Change!P55,"")</f>
        <v>4.4916491408689252E-2</v>
      </c>
      <c r="Q55" s="57">
        <f>IFERROR(Base!Q55-Change!Q55,"")</f>
        <v>-2.8462305309609359E-2</v>
      </c>
      <c r="R55" s="57">
        <f>IFERROR(Base!R55-Change!R55,"")</f>
        <v>-5.1442734645610111E-2</v>
      </c>
      <c r="S55" s="57">
        <f>IFERROR(Base!S55-Change!S55,"")</f>
        <v>-1.5825457210791871E-3</v>
      </c>
      <c r="T55" s="57">
        <f>IFERROR(Base!T55-Change!T55,"")</f>
        <v>-7.6722972292079916E-2</v>
      </c>
      <c r="U55" s="57">
        <f>IFERROR(Base!U55-Change!U55,"")</f>
        <v>3.1048568361929263E-2</v>
      </c>
      <c r="V55" s="57">
        <f>IFERROR(Base!V55-Change!V55,"")</f>
        <v>0.12437550777172834</v>
      </c>
      <c r="W55" s="57">
        <f>IFERROR(Base!W55-Change!W55,"")</f>
        <v>-1.7063149738171468E-2</v>
      </c>
      <c r="X55" s="57">
        <f>IFERROR(Base!X55-Change!X55,"")</f>
        <v>-0.12219709155905933</v>
      </c>
      <c r="Y55" s="44">
        <f>IFERROR(Base!Y55-Change!Y55,"")</f>
        <v>0</v>
      </c>
      <c r="Z55" s="44"/>
      <c r="AA55" s="58"/>
      <c r="AB55" s="59"/>
      <c r="AC55" s="60"/>
      <c r="AE55" s="54"/>
      <c r="AF55" s="48"/>
      <c r="AG55" s="48"/>
      <c r="AH55" s="48"/>
      <c r="AI55" s="48"/>
    </row>
    <row r="56" spans="1:36" ht="7.5" customHeight="1" x14ac:dyDescent="0.3">
      <c r="A56" s="31">
        <f>Base!A56</f>
        <v>0</v>
      </c>
      <c r="B56" s="32">
        <f>Base!B56</f>
        <v>0</v>
      </c>
      <c r="C56" s="32">
        <f>IFERROR(Base!C56-Change!C56,"")</f>
        <v>0</v>
      </c>
      <c r="D56" s="32">
        <f>IFERROR(Base!D56-Change!D56,"")</f>
        <v>0</v>
      </c>
      <c r="E56" s="32">
        <f>IFERROR(Base!E56-Change!E56,"")</f>
        <v>0</v>
      </c>
      <c r="F56" s="32">
        <f>IFERROR(Base!F56-Change!F56,"")</f>
        <v>0</v>
      </c>
      <c r="G56" s="32">
        <f>IFERROR(Base!G56-Change!G56,"")</f>
        <v>0</v>
      </c>
      <c r="H56" s="32">
        <f>IFERROR(Base!H56-Change!H56,"")</f>
        <v>0</v>
      </c>
      <c r="I56" s="32">
        <f>IFERROR(Base!I56-Change!I56,"")</f>
        <v>0</v>
      </c>
      <c r="J56" s="32">
        <f>IFERROR(Base!J56-Change!J56,"")</f>
        <v>0</v>
      </c>
      <c r="K56" s="32">
        <f>IFERROR(Base!K56-Change!K56,"")</f>
        <v>0</v>
      </c>
      <c r="L56" s="32">
        <f>IFERROR(Base!L56-Change!L56,"")</f>
        <v>0</v>
      </c>
      <c r="M56" s="32">
        <f>IFERROR(Base!M56-Change!M56,"")</f>
        <v>0</v>
      </c>
      <c r="N56" s="32">
        <f>IFERROR(Base!N56-Change!N56,"")</f>
        <v>0</v>
      </c>
      <c r="O56" s="32">
        <f>IFERROR(Base!O56-Change!O56,"")</f>
        <v>0</v>
      </c>
      <c r="P56" s="32">
        <f>IFERROR(Base!P56-Change!P56,"")</f>
        <v>0</v>
      </c>
      <c r="Q56" s="32">
        <f>IFERROR(Base!Q56-Change!Q56,"")</f>
        <v>0</v>
      </c>
      <c r="R56" s="32">
        <f>IFERROR(Base!R56-Change!R56,"")</f>
        <v>0</v>
      </c>
      <c r="S56" s="32">
        <f>IFERROR(Base!S56-Change!S56,"")</f>
        <v>0</v>
      </c>
      <c r="T56" s="32">
        <f>IFERROR(Base!T56-Change!T56,"")</f>
        <v>0</v>
      </c>
      <c r="U56" s="32">
        <f>IFERROR(Base!U56-Change!U56,"")</f>
        <v>0</v>
      </c>
      <c r="V56" s="32">
        <f>IFERROR(Base!V56-Change!V56,"")</f>
        <v>0</v>
      </c>
      <c r="W56" s="32">
        <f>IFERROR(Base!W56-Change!W56,"")</f>
        <v>0</v>
      </c>
      <c r="X56" s="32">
        <f>IFERROR(Base!X56-Change!X56,"")</f>
        <v>0</v>
      </c>
      <c r="Y56" s="44">
        <f>IFERROR(Base!Y56-Change!Y56,"")</f>
        <v>0</v>
      </c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f>Base!A57</f>
        <v>7</v>
      </c>
      <c r="B57" s="49" t="str">
        <f>Base!B57</f>
        <v>Demand Side Management Costs</v>
      </c>
      <c r="C57" s="50">
        <f>IFERROR(Base!C57-Change!C57,"")</f>
        <v>72.905323375534181</v>
      </c>
      <c r="D57" s="50">
        <f>IFERROR(Base!D57-Change!D57,"")</f>
        <v>0</v>
      </c>
      <c r="E57" s="50">
        <f>IFERROR(Base!E57-Change!E57,"")</f>
        <v>0</v>
      </c>
      <c r="F57" s="50">
        <f>IFERROR(Base!F57-Change!F57,"")</f>
        <v>2.4009822636791966E-2</v>
      </c>
      <c r="G57" s="50">
        <f>IFERROR(Base!G57-Change!G57,"")</f>
        <v>1.1763768482465053</v>
      </c>
      <c r="H57" s="50">
        <f>IFERROR(Base!H57-Change!H57,"")</f>
        <v>2.3597051369055322</v>
      </c>
      <c r="I57" s="50">
        <f>IFERROR(Base!I57-Change!I57,"")</f>
        <v>4.1266284290370123</v>
      </c>
      <c r="J57" s="50">
        <f>IFERROR(Base!J57-Change!J57,"")</f>
        <v>3.1345276899466938</v>
      </c>
      <c r="K57" s="50">
        <f>IFERROR(Base!K57-Change!K57,"")</f>
        <v>3.741193846951731</v>
      </c>
      <c r="L57" s="50">
        <f>IFERROR(Base!L57-Change!L57,"")</f>
        <v>5.5676128624979526</v>
      </c>
      <c r="M57" s="50">
        <f>IFERROR(Base!M57-Change!M57,"")</f>
        <v>6.5263675571316924</v>
      </c>
      <c r="N57" s="50">
        <f>IFERROR(Base!N57-Change!N57,"")</f>
        <v>8.9300909412237957</v>
      </c>
      <c r="O57" s="50">
        <f>IFERROR(Base!O57-Change!O57,"")</f>
        <v>13.346312028479588</v>
      </c>
      <c r="P57" s="50">
        <f>IFERROR(Base!P57-Change!P57,"")</f>
        <v>11.072435831755854</v>
      </c>
      <c r="Q57" s="50">
        <f>IFERROR(Base!Q57-Change!Q57,"")</f>
        <v>10.430143997750918</v>
      </c>
      <c r="R57" s="50">
        <f>IFERROR(Base!R57-Change!R57,"")</f>
        <v>11.675012530349193</v>
      </c>
      <c r="S57" s="50">
        <f>IFERROR(Base!S57-Change!S57,"")</f>
        <v>13.167479006763756</v>
      </c>
      <c r="T57" s="50">
        <f>IFERROR(Base!T57-Change!T57,"")</f>
        <v>13.532960833806101</v>
      </c>
      <c r="U57" s="50">
        <f>IFERROR(Base!U57-Change!U57,"")</f>
        <v>8.7558138638057699</v>
      </c>
      <c r="V57" s="50">
        <f>IFERROR(Base!V57-Change!V57,"")</f>
        <v>9.2216766208186982</v>
      </c>
      <c r="W57" s="50">
        <f>IFERROR(Base!W57-Change!W57,"")</f>
        <v>9.3801268327364369</v>
      </c>
      <c r="X57" s="50">
        <f>IFERROR(Base!X57-Change!X57,"")</f>
        <v>49.326055677503575</v>
      </c>
      <c r="Y57" s="44">
        <f>IFERROR(Base!Y57-Change!Y57,"")</f>
        <v>0</v>
      </c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A58" s="31">
        <f>Base!A58</f>
        <v>0</v>
      </c>
      <c r="B58" s="51" t="str">
        <f>Base!B58</f>
        <v>Demand Response - VOM</v>
      </c>
      <c r="C58" s="52">
        <f>IFERROR(Base!C58-Change!C58,"")</f>
        <v>0</v>
      </c>
      <c r="D58" s="53">
        <f>IFERROR(Base!D58-Change!D58,"")</f>
        <v>0</v>
      </c>
      <c r="E58" s="53">
        <f>IFERROR(Base!E58-Change!E58,"")</f>
        <v>0</v>
      </c>
      <c r="F58" s="53">
        <f>IFERROR(Base!F58-Change!F58,"")</f>
        <v>0</v>
      </c>
      <c r="G58" s="53">
        <f>IFERROR(Base!G58-Change!G58,"")</f>
        <v>0</v>
      </c>
      <c r="H58" s="53">
        <f>IFERROR(Base!H58-Change!H58,"")</f>
        <v>0</v>
      </c>
      <c r="I58" s="53">
        <f>IFERROR(Base!I58-Change!I58,"")</f>
        <v>0</v>
      </c>
      <c r="J58" s="53">
        <f>IFERROR(Base!J58-Change!J58,"")</f>
        <v>0</v>
      </c>
      <c r="K58" s="53">
        <f>IFERROR(Base!K58-Change!K58,"")</f>
        <v>0</v>
      </c>
      <c r="L58" s="53">
        <f>IFERROR(Base!L58-Change!L58,"")</f>
        <v>0</v>
      </c>
      <c r="M58" s="53">
        <f>IFERROR(Base!M58-Change!M58,"")</f>
        <v>0</v>
      </c>
      <c r="N58" s="53">
        <f>IFERROR(Base!N58-Change!N58,"")</f>
        <v>0</v>
      </c>
      <c r="O58" s="53">
        <f>IFERROR(Base!O58-Change!O58,"")</f>
        <v>0</v>
      </c>
      <c r="P58" s="53">
        <f>IFERROR(Base!P58-Change!P58,"")</f>
        <v>0</v>
      </c>
      <c r="Q58" s="53">
        <f>IFERROR(Base!Q58-Change!Q58,"")</f>
        <v>0</v>
      </c>
      <c r="R58" s="53">
        <f>IFERROR(Base!R58-Change!R58,"")</f>
        <v>0</v>
      </c>
      <c r="S58" s="53">
        <f>IFERROR(Base!S58-Change!S58,"")</f>
        <v>0</v>
      </c>
      <c r="T58" s="53">
        <f>IFERROR(Base!T58-Change!T58,"")</f>
        <v>0</v>
      </c>
      <c r="U58" s="53">
        <f>IFERROR(Base!U58-Change!U58,"")</f>
        <v>0</v>
      </c>
      <c r="V58" s="53">
        <f>IFERROR(Base!V58-Change!V58,"")</f>
        <v>0</v>
      </c>
      <c r="W58" s="53">
        <f>IFERROR(Base!W58-Change!W58,"")</f>
        <v>0</v>
      </c>
      <c r="X58" s="53">
        <f>IFERROR(Base!X58-Change!X58,"")</f>
        <v>0</v>
      </c>
      <c r="Y58" s="44">
        <f>IFERROR(Base!Y58-Change!Y58,"")</f>
        <v>0</v>
      </c>
      <c r="Z58" s="44"/>
      <c r="AA58" s="45"/>
      <c r="AB58" s="44"/>
      <c r="AE58" s="54"/>
      <c r="AF58" s="48"/>
      <c r="AG58" s="48"/>
      <c r="AH58" s="48"/>
      <c r="AI58" s="48"/>
    </row>
    <row r="59" spans="1:36" ht="15.5" outlineLevel="1" x14ac:dyDescent="0.35">
      <c r="A59" s="31">
        <f>Base!A59</f>
        <v>0</v>
      </c>
      <c r="B59" s="55" t="str">
        <f>Base!B59</f>
        <v>Demand Response - FOM</v>
      </c>
      <c r="C59" s="56">
        <f>IFERROR(Base!C59-Change!C59,"")</f>
        <v>14.233852480765449</v>
      </c>
      <c r="D59" s="57">
        <f>IFERROR(Base!D59-Change!D59,"")</f>
        <v>0</v>
      </c>
      <c r="E59" s="57">
        <f>IFERROR(Base!E59-Change!E59,"")</f>
        <v>0</v>
      </c>
      <c r="F59" s="57">
        <f>IFERROR(Base!F59-Change!F59,"")</f>
        <v>0</v>
      </c>
      <c r="G59" s="57">
        <f>IFERROR(Base!G59-Change!G59,"")</f>
        <v>0.18339929929775778</v>
      </c>
      <c r="H59" s="57">
        <f>IFERROR(Base!H59-Change!H59,"")</f>
        <v>0.25281911939284019</v>
      </c>
      <c r="I59" s="57">
        <f>IFERROR(Base!I59-Change!I59,"")</f>
        <v>0.83061932050188325</v>
      </c>
      <c r="J59" s="57">
        <f>IFERROR(Base!J59-Change!J59,"")</f>
        <v>-5.9115578744046715E-2</v>
      </c>
      <c r="K59" s="57">
        <f>IFERROR(Base!K59-Change!K59,"")</f>
        <v>0</v>
      </c>
      <c r="L59" s="57">
        <f>IFERROR(Base!L59-Change!L59,"")</f>
        <v>0</v>
      </c>
      <c r="M59" s="57">
        <f>IFERROR(Base!M59-Change!M59,"")</f>
        <v>0</v>
      </c>
      <c r="N59" s="57">
        <f>IFERROR(Base!N59-Change!N59,"")</f>
        <v>1.319016637251039</v>
      </c>
      <c r="O59" s="57">
        <f>IFERROR(Base!O59-Change!O59,"")</f>
        <v>1.3222876766408422</v>
      </c>
      <c r="P59" s="57">
        <f>IFERROR(Base!P59-Change!P59,"")</f>
        <v>1.3535135378965215</v>
      </c>
      <c r="Q59" s="57">
        <f>IFERROR(Base!Q59-Change!Q59,"")</f>
        <v>1.324422983519824E-2</v>
      </c>
      <c r="R59" s="57">
        <f>IFERROR(Base!R59-Change!R59,"")</f>
        <v>0</v>
      </c>
      <c r="S59" s="57">
        <f>IFERROR(Base!S59-Change!S59,"")</f>
        <v>0.3439404069628722</v>
      </c>
      <c r="T59" s="57">
        <f>IFERROR(Base!T59-Change!T59,"")</f>
        <v>0.20467436642015713</v>
      </c>
      <c r="U59" s="57">
        <f>IFERROR(Base!U59-Change!U59,"")</f>
        <v>0</v>
      </c>
      <c r="V59" s="57">
        <f>IFERROR(Base!V59-Change!V59,"")</f>
        <v>6.3619689267682134E-2</v>
      </c>
      <c r="W59" s="57">
        <f>IFERROR(Base!W59-Change!W59,"")</f>
        <v>0.13987948225161517</v>
      </c>
      <c r="X59" s="57">
        <f>IFERROR(Base!X59-Change!X59,"")</f>
        <v>41.053370574372479</v>
      </c>
      <c r="Y59" s="44">
        <f>IFERROR(Base!Y59-Change!Y59,"")</f>
        <v>0</v>
      </c>
      <c r="Z59" s="44"/>
      <c r="AA59" s="58"/>
      <c r="AB59" s="44"/>
      <c r="AE59" s="54"/>
      <c r="AF59" s="48"/>
      <c r="AG59" s="48"/>
      <c r="AH59" s="48"/>
      <c r="AI59" s="48"/>
    </row>
    <row r="60" spans="1:36" ht="15.5" outlineLevel="1" x14ac:dyDescent="0.35">
      <c r="A60" s="31">
        <f>Base!A60</f>
        <v>0</v>
      </c>
      <c r="B60" s="55" t="str">
        <f>Base!B60</f>
        <v>Energy Effenciency - VOM</v>
      </c>
      <c r="C60" s="56">
        <f>IFERROR(Base!C60-Change!C60,"")</f>
        <v>58.671470894768845</v>
      </c>
      <c r="D60" s="57">
        <f>IFERROR(Base!D60-Change!D60,"")</f>
        <v>0</v>
      </c>
      <c r="E60" s="57">
        <f>IFERROR(Base!E60-Change!E60,"")</f>
        <v>0</v>
      </c>
      <c r="F60" s="57">
        <f>IFERROR(Base!F60-Change!F60,"")</f>
        <v>2.4009822636791966E-2</v>
      </c>
      <c r="G60" s="57">
        <f>IFERROR(Base!G60-Change!G60,"")</f>
        <v>0.99297754894874402</v>
      </c>
      <c r="H60" s="57">
        <f>IFERROR(Base!H60-Change!H60,"")</f>
        <v>2.1068860175126929</v>
      </c>
      <c r="I60" s="57">
        <f>IFERROR(Base!I60-Change!I60,"")</f>
        <v>3.2960091085351308</v>
      </c>
      <c r="J60" s="57">
        <f>IFERROR(Base!J60-Change!J60,"")</f>
        <v>3.1936432686907352</v>
      </c>
      <c r="K60" s="57">
        <f>IFERROR(Base!K60-Change!K60,"")</f>
        <v>3.741193846951731</v>
      </c>
      <c r="L60" s="57">
        <f>IFERROR(Base!L60-Change!L60,"")</f>
        <v>5.5676128624979526</v>
      </c>
      <c r="M60" s="57">
        <f>IFERROR(Base!M60-Change!M60,"")</f>
        <v>6.5263675571316924</v>
      </c>
      <c r="N60" s="57">
        <f>IFERROR(Base!N60-Change!N60,"")</f>
        <v>7.6110743039727708</v>
      </c>
      <c r="O60" s="57">
        <f>IFERROR(Base!O60-Change!O60,"")</f>
        <v>12.024024351838762</v>
      </c>
      <c r="P60" s="57">
        <f>IFERROR(Base!P60-Change!P60,"")</f>
        <v>9.7189222938593218</v>
      </c>
      <c r="Q60" s="57">
        <f>IFERROR(Base!Q60-Change!Q60,"")</f>
        <v>10.416899767915709</v>
      </c>
      <c r="R60" s="57">
        <f>IFERROR(Base!R60-Change!R60,"")</f>
        <v>11.675012530349164</v>
      </c>
      <c r="S60" s="57">
        <f>IFERROR(Base!S60-Change!S60,"")</f>
        <v>12.823538599800884</v>
      </c>
      <c r="T60" s="57">
        <f>IFERROR(Base!T60-Change!T60,"")</f>
        <v>13.328286467385965</v>
      </c>
      <c r="U60" s="57">
        <f>IFERROR(Base!U60-Change!U60,"")</f>
        <v>8.7558138638057699</v>
      </c>
      <c r="V60" s="57">
        <f>IFERROR(Base!V60-Change!V60,"")</f>
        <v>9.1580569315510161</v>
      </c>
      <c r="W60" s="57">
        <f>IFERROR(Base!W60-Change!W60,"")</f>
        <v>9.2402473504848217</v>
      </c>
      <c r="X60" s="57">
        <f>IFERROR(Base!X60-Change!X60,"")</f>
        <v>8.2726851031310957</v>
      </c>
      <c r="Y60" s="44">
        <f>IFERROR(Base!Y60-Change!Y60,"")</f>
        <v>0</v>
      </c>
      <c r="Z60" s="44"/>
      <c r="AA60" s="45"/>
      <c r="AB60" s="44"/>
      <c r="AE60" s="54"/>
      <c r="AF60" s="48"/>
      <c r="AG60" s="48"/>
      <c r="AH60" s="48"/>
      <c r="AI60" s="48"/>
    </row>
    <row r="61" spans="1:36" ht="15.5" outlineLevel="1" x14ac:dyDescent="0.35">
      <c r="A61" s="31">
        <f>Base!A61</f>
        <v>0</v>
      </c>
      <c r="B61" s="55" t="str">
        <f>Base!B61</f>
        <v>Energy Effenciency - FOM</v>
      </c>
      <c r="C61" s="56">
        <f>IFERROR(Base!C61-Change!C61,"")</f>
        <v>0</v>
      </c>
      <c r="D61" s="57">
        <f>IFERROR(Base!D61-Change!D61,"")</f>
        <v>0</v>
      </c>
      <c r="E61" s="57">
        <f>IFERROR(Base!E61-Change!E61,"")</f>
        <v>0</v>
      </c>
      <c r="F61" s="57">
        <f>IFERROR(Base!F61-Change!F61,"")</f>
        <v>0</v>
      </c>
      <c r="G61" s="57">
        <f>IFERROR(Base!G61-Change!G61,"")</f>
        <v>0</v>
      </c>
      <c r="H61" s="57">
        <f>IFERROR(Base!H61-Change!H61,"")</f>
        <v>0</v>
      </c>
      <c r="I61" s="57">
        <f>IFERROR(Base!I61-Change!I61,"")</f>
        <v>0</v>
      </c>
      <c r="J61" s="57">
        <f>IFERROR(Base!J61-Change!J61,"")</f>
        <v>0</v>
      </c>
      <c r="K61" s="57">
        <f>IFERROR(Base!K61-Change!K61,"")</f>
        <v>0</v>
      </c>
      <c r="L61" s="57">
        <f>IFERROR(Base!L61-Change!L61,"")</f>
        <v>0</v>
      </c>
      <c r="M61" s="57">
        <f>IFERROR(Base!M61-Change!M61,"")</f>
        <v>0</v>
      </c>
      <c r="N61" s="57">
        <f>IFERROR(Base!N61-Change!N61,"")</f>
        <v>0</v>
      </c>
      <c r="O61" s="57">
        <f>IFERROR(Base!O61-Change!O61,"")</f>
        <v>0</v>
      </c>
      <c r="P61" s="57">
        <f>IFERROR(Base!P61-Change!P61,"")</f>
        <v>0</v>
      </c>
      <c r="Q61" s="57">
        <f>IFERROR(Base!Q61-Change!Q61,"")</f>
        <v>0</v>
      </c>
      <c r="R61" s="57">
        <f>IFERROR(Base!R61-Change!R61,"")</f>
        <v>0</v>
      </c>
      <c r="S61" s="57">
        <f>IFERROR(Base!S61-Change!S61,"")</f>
        <v>0</v>
      </c>
      <c r="T61" s="57">
        <f>IFERROR(Base!T61-Change!T61,"")</f>
        <v>0</v>
      </c>
      <c r="U61" s="57">
        <f>IFERROR(Base!U61-Change!U61,"")</f>
        <v>0</v>
      </c>
      <c r="V61" s="57">
        <f>IFERROR(Base!V61-Change!V61,"")</f>
        <v>0</v>
      </c>
      <c r="W61" s="57">
        <f>IFERROR(Base!W61-Change!W61,"")</f>
        <v>0</v>
      </c>
      <c r="X61" s="57">
        <f>IFERROR(Base!X61-Change!X61,"")</f>
        <v>0</v>
      </c>
      <c r="Y61" s="44">
        <f>IFERROR(Base!Y61-Change!Y61,"")</f>
        <v>0</v>
      </c>
      <c r="Z61" s="44"/>
      <c r="AA61" s="58"/>
      <c r="AB61" s="44"/>
      <c r="AE61" s="54"/>
      <c r="AF61" s="48"/>
      <c r="AG61" s="48"/>
      <c r="AH61" s="48"/>
      <c r="AI61" s="48"/>
    </row>
    <row r="62" spans="1:36" ht="7.5" customHeight="1" x14ac:dyDescent="0.3">
      <c r="A62" s="31">
        <f>Base!A62</f>
        <v>0</v>
      </c>
      <c r="B62" s="32">
        <f>Base!B62</f>
        <v>0</v>
      </c>
      <c r="C62" s="32">
        <f>IFERROR(Base!C62-Change!C62,"")</f>
        <v>0</v>
      </c>
      <c r="D62" s="32">
        <f>IFERROR(Base!D62-Change!D62,"")</f>
        <v>0</v>
      </c>
      <c r="E62" s="32">
        <f>IFERROR(Base!E62-Change!E62,"")</f>
        <v>0</v>
      </c>
      <c r="F62" s="32">
        <f>IFERROR(Base!F62-Change!F62,"")</f>
        <v>0</v>
      </c>
      <c r="G62" s="32">
        <f>IFERROR(Base!G62-Change!G62,"")</f>
        <v>0</v>
      </c>
      <c r="H62" s="32">
        <f>IFERROR(Base!H62-Change!H62,"")</f>
        <v>0</v>
      </c>
      <c r="I62" s="32">
        <f>IFERROR(Base!I62-Change!I62,"")</f>
        <v>0</v>
      </c>
      <c r="J62" s="32">
        <f>IFERROR(Base!J62-Change!J62,"")</f>
        <v>0</v>
      </c>
      <c r="K62" s="32">
        <f>IFERROR(Base!K62-Change!K62,"")</f>
        <v>0</v>
      </c>
      <c r="L62" s="32">
        <f>IFERROR(Base!L62-Change!L62,"")</f>
        <v>0</v>
      </c>
      <c r="M62" s="32">
        <f>IFERROR(Base!M62-Change!M62,"")</f>
        <v>0</v>
      </c>
      <c r="N62" s="32">
        <f>IFERROR(Base!N62-Change!N62,"")</f>
        <v>0</v>
      </c>
      <c r="O62" s="32">
        <f>IFERROR(Base!O62-Change!O62,"")</f>
        <v>0</v>
      </c>
      <c r="P62" s="32">
        <f>IFERROR(Base!P62-Change!P62,"")</f>
        <v>0</v>
      </c>
      <c r="Q62" s="32">
        <f>IFERROR(Base!Q62-Change!Q62,"")</f>
        <v>0</v>
      </c>
      <c r="R62" s="32">
        <f>IFERROR(Base!R62-Change!R62,"")</f>
        <v>0</v>
      </c>
      <c r="S62" s="32">
        <f>IFERROR(Base!S62-Change!S62,"")</f>
        <v>0</v>
      </c>
      <c r="T62" s="32">
        <f>IFERROR(Base!T62-Change!T62,"")</f>
        <v>0</v>
      </c>
      <c r="U62" s="32">
        <f>IFERROR(Base!U62-Change!U62,"")</f>
        <v>0</v>
      </c>
      <c r="V62" s="32">
        <f>IFERROR(Base!V62-Change!V62,"")</f>
        <v>0</v>
      </c>
      <c r="W62" s="32">
        <f>IFERROR(Base!W62-Change!W62,"")</f>
        <v>0</v>
      </c>
      <c r="X62" s="32">
        <f>IFERROR(Base!X62-Change!X62,"")</f>
        <v>0</v>
      </c>
      <c r="Y62" s="44">
        <f>IFERROR(Base!Y62-Change!Y62,"")</f>
        <v>0</v>
      </c>
      <c r="Z62" s="44"/>
      <c r="AA62" s="45"/>
      <c r="AB62" s="44"/>
      <c r="AE62" s="54"/>
    </row>
    <row r="63" spans="1:36" ht="15" x14ac:dyDescent="0.3">
      <c r="A63" s="31">
        <f>Base!A63</f>
        <v>8</v>
      </c>
      <c r="B63" s="49" t="str">
        <f>Base!B63</f>
        <v>Market Costs</v>
      </c>
      <c r="C63" s="50">
        <f>IFERROR(Base!C63-Change!C63,"")</f>
        <v>-339.15158895923639</v>
      </c>
      <c r="D63" s="50">
        <f>IFERROR(Base!D63-Change!D63,"")</f>
        <v>-7.5429460371339019E-3</v>
      </c>
      <c r="E63" s="50">
        <f>IFERROR(Base!E63-Change!E63,"")</f>
        <v>-8.3849727928608786E-2</v>
      </c>
      <c r="F63" s="50">
        <f>IFERROR(Base!F63-Change!F63,"")</f>
        <v>-2.6297048305536919E-3</v>
      </c>
      <c r="G63" s="50">
        <f>IFERROR(Base!G63-Change!G63,"")</f>
        <v>6.7245326153312135</v>
      </c>
      <c r="H63" s="50">
        <f>IFERROR(Base!H63-Change!H63,"")</f>
        <v>14.911528633787185</v>
      </c>
      <c r="I63" s="50">
        <f>IFERROR(Base!I63-Change!I63,"")</f>
        <v>-83.615034746332228</v>
      </c>
      <c r="J63" s="50">
        <f>IFERROR(Base!J63-Change!J63,"")</f>
        <v>-77.942195046829369</v>
      </c>
      <c r="K63" s="50">
        <f>IFERROR(Base!K63-Change!K63,"")</f>
        <v>-76.674642161932098</v>
      </c>
      <c r="L63" s="50">
        <f>IFERROR(Base!L63-Change!L63,"")</f>
        <v>-88.267559435661497</v>
      </c>
      <c r="M63" s="50">
        <f>IFERROR(Base!M63-Change!M63,"")</f>
        <v>-100.48506749778774</v>
      </c>
      <c r="N63" s="50">
        <f>IFERROR(Base!N63-Change!N63,"")</f>
        <v>-96.418175139702001</v>
      </c>
      <c r="O63" s="50">
        <f>IFERROR(Base!O63-Change!O63,"")</f>
        <v>-6.9087677972590029</v>
      </c>
      <c r="P63" s="50">
        <f>IFERROR(Base!P63-Change!P63,"")</f>
        <v>-7.2763481766524052</v>
      </c>
      <c r="Q63" s="50">
        <f>IFERROR(Base!Q63-Change!Q63,"")</f>
        <v>-6.9867607285930831</v>
      </c>
      <c r="R63" s="50">
        <f>IFERROR(Base!R63-Change!R63,"")</f>
        <v>-16.714693120679769</v>
      </c>
      <c r="S63" s="50">
        <f>IFERROR(Base!S63-Change!S63,"")</f>
        <v>-13.462304812291094</v>
      </c>
      <c r="T63" s="50">
        <f>IFERROR(Base!T63-Change!T63,"")</f>
        <v>-12.865169008492032</v>
      </c>
      <c r="U63" s="50">
        <f>IFERROR(Base!U63-Change!U63,"")</f>
        <v>5.9786226047584421</v>
      </c>
      <c r="V63" s="50">
        <f>IFERROR(Base!V63-Change!V63,"")</f>
        <v>-21.716923127834789</v>
      </c>
      <c r="W63" s="50">
        <f>IFERROR(Base!W63-Change!W63,"")</f>
        <v>-27.387574898373543</v>
      </c>
      <c r="X63" s="50">
        <f>IFERROR(Base!X63-Change!X63,"")</f>
        <v>-30.868462483497268</v>
      </c>
      <c r="Y63" s="44">
        <f>IFERROR(Base!Y63-Change!Y63,"")</f>
        <v>0</v>
      </c>
      <c r="Z63" s="44"/>
      <c r="AA63" s="45"/>
      <c r="AB63" s="44"/>
      <c r="AE63" s="54"/>
    </row>
    <row r="64" spans="1:36" ht="15.5" outlineLevel="1" x14ac:dyDescent="0.35">
      <c r="A64" s="31">
        <f>Base!A64</f>
        <v>0</v>
      </c>
      <c r="B64" s="51" t="str">
        <f>Base!B64</f>
        <v>System Market Sales</v>
      </c>
      <c r="C64" s="52">
        <f>IFERROR(Base!C64-Change!C64,"")</f>
        <v>-23.34369916028686</v>
      </c>
      <c r="D64" s="53">
        <f>IFERROR(Base!D64-Change!D64,"")</f>
        <v>5.2500992452735318E-3</v>
      </c>
      <c r="E64" s="53">
        <f>IFERROR(Base!E64-Change!E64,"")</f>
        <v>-1.4805037831692403E-2</v>
      </c>
      <c r="F64" s="53">
        <f>IFERROR(Base!F64-Change!F64,"")</f>
        <v>-5.8235367954750927E-4</v>
      </c>
      <c r="G64" s="53">
        <f>IFERROR(Base!G64-Change!G64,"")</f>
        <v>0.62310738838253599</v>
      </c>
      <c r="H64" s="53">
        <f>IFERROR(Base!H64-Change!H64,"")</f>
        <v>1.1293895495945208</v>
      </c>
      <c r="I64" s="53">
        <f>IFERROR(Base!I64-Change!I64,"")</f>
        <v>-6.2510878934141729</v>
      </c>
      <c r="J64" s="53">
        <f>IFERROR(Base!J64-Change!J64,"")</f>
        <v>-5.2256191780574994</v>
      </c>
      <c r="K64" s="53">
        <f>IFERROR(Base!K64-Change!K64,"")</f>
        <v>-5.4953654457126575</v>
      </c>
      <c r="L64" s="53">
        <f>IFERROR(Base!L64-Change!L64,"")</f>
        <v>-5.663366158871213</v>
      </c>
      <c r="M64" s="53">
        <f>IFERROR(Base!M64-Change!M64,"")</f>
        <v>-6.7472346804981385</v>
      </c>
      <c r="N64" s="53">
        <f>IFERROR(Base!N64-Change!N64,"")</f>
        <v>-6.252945149396588</v>
      </c>
      <c r="O64" s="53">
        <f>IFERROR(Base!O64-Change!O64,"")</f>
        <v>-0.54785469922397567</v>
      </c>
      <c r="P64" s="53">
        <f>IFERROR(Base!P64-Change!P64,"")</f>
        <v>-0.11168602295082053</v>
      </c>
      <c r="Q64" s="53">
        <f>IFERROR(Base!Q64-Change!Q64,"")</f>
        <v>-0.51778409465100594</v>
      </c>
      <c r="R64" s="53">
        <f>IFERROR(Base!R64-Change!R64,"")</f>
        <v>-1.0622397754389397</v>
      </c>
      <c r="S64" s="53">
        <f>IFERROR(Base!S64-Change!S64,"")</f>
        <v>-1.0845721837905984</v>
      </c>
      <c r="T64" s="53">
        <f>IFERROR(Base!T64-Change!T64,"")</f>
        <v>-1.0727206638215421</v>
      </c>
      <c r="U64" s="53">
        <f>IFERROR(Base!U64-Change!U64,"")</f>
        <v>-2.1678581456285428E-2</v>
      </c>
      <c r="V64" s="53">
        <f>IFERROR(Base!V64-Change!V64,"")</f>
        <v>-2.123706769411271</v>
      </c>
      <c r="W64" s="53">
        <f>IFERROR(Base!W64-Change!W64,"")</f>
        <v>-1.9274659456946779</v>
      </c>
      <c r="X64" s="53">
        <f>IFERROR(Base!X64-Change!X64,"")</f>
        <v>-2.2007195984218697</v>
      </c>
      <c r="Y64" s="44">
        <f>IFERROR(Base!Y64-Change!Y64,"")</f>
        <v>0</v>
      </c>
      <c r="Z64" s="44"/>
      <c r="AA64" s="58"/>
      <c r="AB64" s="59"/>
      <c r="AC64" s="60"/>
      <c r="AE64" s="54"/>
    </row>
    <row r="65" spans="1:35" ht="15.5" outlineLevel="1" x14ac:dyDescent="0.35">
      <c r="A65" s="31">
        <f>Base!A65</f>
        <v>0</v>
      </c>
      <c r="B65" s="55" t="str">
        <f>Base!B65</f>
        <v>System Market Purchases</v>
      </c>
      <c r="C65" s="56">
        <f>IFERROR(Base!C65-Change!C65,"")</f>
        <v>-315.80788979894942</v>
      </c>
      <c r="D65" s="57">
        <f>IFERROR(Base!D65-Change!D65,"")</f>
        <v>-1.2793045282407434E-2</v>
      </c>
      <c r="E65" s="57">
        <f>IFERROR(Base!E65-Change!E65,"")</f>
        <v>-6.9044690096923489E-2</v>
      </c>
      <c r="F65" s="57">
        <f>IFERROR(Base!F65-Change!F65,"")</f>
        <v>-2.0473511510061826E-3</v>
      </c>
      <c r="G65" s="57">
        <f>IFERROR(Base!G65-Change!G65,"")</f>
        <v>6.1014252269486775</v>
      </c>
      <c r="H65" s="57">
        <f>IFERROR(Base!H65-Change!H65,"")</f>
        <v>13.782139084192664</v>
      </c>
      <c r="I65" s="57">
        <f>IFERROR(Base!I65-Change!I65,"")</f>
        <v>-77.363946852918062</v>
      </c>
      <c r="J65" s="57">
        <f>IFERROR(Base!J65-Change!J65,"")</f>
        <v>-72.716575868771869</v>
      </c>
      <c r="K65" s="57">
        <f>IFERROR(Base!K65-Change!K65,"")</f>
        <v>-71.179276716219434</v>
      </c>
      <c r="L65" s="57">
        <f>IFERROR(Base!L65-Change!L65,"")</f>
        <v>-82.604193276790284</v>
      </c>
      <c r="M65" s="57">
        <f>IFERROR(Base!M65-Change!M65,"")</f>
        <v>-93.7378328172896</v>
      </c>
      <c r="N65" s="57">
        <f>IFERROR(Base!N65-Change!N65,"")</f>
        <v>-90.165229990305406</v>
      </c>
      <c r="O65" s="57">
        <f>IFERROR(Base!O65-Change!O65,"")</f>
        <v>-6.3609130980350272</v>
      </c>
      <c r="P65" s="57">
        <f>IFERROR(Base!P65-Change!P65,"")</f>
        <v>-7.1646621537015847</v>
      </c>
      <c r="Q65" s="57">
        <f>IFERROR(Base!Q65-Change!Q65,"")</f>
        <v>-6.4689766339420771</v>
      </c>
      <c r="R65" s="57">
        <f>IFERROR(Base!R65-Change!R65,"")</f>
        <v>-15.652453345240829</v>
      </c>
      <c r="S65" s="57">
        <f>IFERROR(Base!S65-Change!S65,"")</f>
        <v>-12.377732628500496</v>
      </c>
      <c r="T65" s="57">
        <f>IFERROR(Base!T65-Change!T65,"")</f>
        <v>-11.79244834467049</v>
      </c>
      <c r="U65" s="57">
        <f>IFERROR(Base!U65-Change!U65,"")</f>
        <v>6.0003011862147275</v>
      </c>
      <c r="V65" s="57">
        <f>IFERROR(Base!V65-Change!V65,"")</f>
        <v>-19.593216358423518</v>
      </c>
      <c r="W65" s="57">
        <f>IFERROR(Base!W65-Change!W65,"")</f>
        <v>-25.460108952678866</v>
      </c>
      <c r="X65" s="57">
        <f>IFERROR(Base!X65-Change!X65,"")</f>
        <v>-28.667742885075398</v>
      </c>
      <c r="Y65" s="44">
        <f>IFERROR(Base!Y65-Change!Y65,"")</f>
        <v>0</v>
      </c>
      <c r="Z65" s="44"/>
      <c r="AA65" s="58"/>
      <c r="AB65" s="59"/>
      <c r="AC65" s="60"/>
      <c r="AE65" s="54"/>
    </row>
    <row r="66" spans="1:35" x14ac:dyDescent="0.3">
      <c r="A66" s="31">
        <f>Base!A66</f>
        <v>0</v>
      </c>
      <c r="B66" s="32">
        <f>Base!B66</f>
        <v>0</v>
      </c>
      <c r="C66" s="32">
        <f>IFERROR(Base!C66-Change!C66,"")</f>
        <v>0</v>
      </c>
      <c r="D66" s="32">
        <f>IFERROR(Base!D66-Change!D66,"")</f>
        <v>0</v>
      </c>
      <c r="E66" s="32">
        <f>IFERROR(Base!E66-Change!E66,"")</f>
        <v>0</v>
      </c>
      <c r="F66" s="32">
        <f>IFERROR(Base!F66-Change!F66,"")</f>
        <v>0</v>
      </c>
      <c r="G66" s="32">
        <f>IFERROR(Base!G66-Change!G66,"")</f>
        <v>0</v>
      </c>
      <c r="H66" s="32">
        <f>IFERROR(Base!H66-Change!H66,"")</f>
        <v>0</v>
      </c>
      <c r="I66" s="32">
        <f>IFERROR(Base!I66-Change!I66,"")</f>
        <v>0</v>
      </c>
      <c r="J66" s="32">
        <f>IFERROR(Base!J66-Change!J66,"")</f>
        <v>0</v>
      </c>
      <c r="K66" s="32">
        <f>IFERROR(Base!K66-Change!K66,"")</f>
        <v>0</v>
      </c>
      <c r="L66" s="32">
        <f>IFERROR(Base!L66-Change!L66,"")</f>
        <v>0</v>
      </c>
      <c r="M66" s="32">
        <f>IFERROR(Base!M66-Change!M66,"")</f>
        <v>0</v>
      </c>
      <c r="N66" s="32">
        <f>IFERROR(Base!N66-Change!N66,"")</f>
        <v>0</v>
      </c>
      <c r="O66" s="32">
        <f>IFERROR(Base!O66-Change!O66,"")</f>
        <v>0</v>
      </c>
      <c r="P66" s="32">
        <f>IFERROR(Base!P66-Change!P66,"")</f>
        <v>0</v>
      </c>
      <c r="Q66" s="32">
        <f>IFERROR(Base!Q66-Change!Q66,"")</f>
        <v>0</v>
      </c>
      <c r="R66" s="32">
        <f>IFERROR(Base!R66-Change!R66,"")</f>
        <v>0</v>
      </c>
      <c r="S66" s="32">
        <f>IFERROR(Base!S66-Change!S66,"")</f>
        <v>0</v>
      </c>
      <c r="T66" s="32">
        <f>IFERROR(Base!T66-Change!T66,"")</f>
        <v>0</v>
      </c>
      <c r="U66" s="32">
        <f>IFERROR(Base!U66-Change!U66,"")</f>
        <v>0</v>
      </c>
      <c r="V66" s="32">
        <f>IFERROR(Base!V66-Change!V66,"")</f>
        <v>0</v>
      </c>
      <c r="W66" s="32">
        <f>IFERROR(Base!W66-Change!W66,"")</f>
        <v>0</v>
      </c>
      <c r="X66" s="32">
        <f>IFERROR(Base!X66-Change!X66,"")</f>
        <v>0</v>
      </c>
      <c r="Y66" s="44">
        <f>IFERROR(Base!Y66-Change!Y66,"")</f>
        <v>0</v>
      </c>
      <c r="Z66" s="44"/>
      <c r="AA66" s="45"/>
      <c r="AB66" s="44"/>
      <c r="AE66" s="54"/>
    </row>
    <row r="67" spans="1:35" ht="15" x14ac:dyDescent="0.3">
      <c r="A67" s="31">
        <f>Base!A67</f>
        <v>9</v>
      </c>
      <c r="B67" s="49" t="str">
        <f>Base!B67</f>
        <v xml:space="preserve">Transmission Costs  </v>
      </c>
      <c r="C67" s="50">
        <f>IFERROR(Base!C67-Change!C67,"")</f>
        <v>-91.282609169423722</v>
      </c>
      <c r="D67" s="50">
        <f>IFERROR(Base!D67-Change!D67,"")</f>
        <v>0</v>
      </c>
      <c r="E67" s="50">
        <f>IFERROR(Base!E67-Change!E67,"")</f>
        <v>0</v>
      </c>
      <c r="F67" s="50">
        <f>IFERROR(Base!F67-Change!F67,"")</f>
        <v>0</v>
      </c>
      <c r="G67" s="50">
        <f>IFERROR(Base!G67-Change!G67,"")</f>
        <v>0</v>
      </c>
      <c r="H67" s="50">
        <f>IFERROR(Base!H67-Change!H67,"")</f>
        <v>0</v>
      </c>
      <c r="I67" s="50">
        <f>IFERROR(Base!I67-Change!I67,"")</f>
        <v>0</v>
      </c>
      <c r="J67" s="50">
        <f>IFERROR(Base!J67-Change!J67,"")</f>
        <v>0</v>
      </c>
      <c r="K67" s="50">
        <f>IFERROR(Base!K67-Change!K67,"")</f>
        <v>0</v>
      </c>
      <c r="L67" s="50">
        <f>IFERROR(Base!L67-Change!L67,"")</f>
        <v>-15.42508460615673</v>
      </c>
      <c r="M67" s="50">
        <f>IFERROR(Base!M67-Change!M67,"")</f>
        <v>-15.761351106799573</v>
      </c>
      <c r="N67" s="50">
        <f>IFERROR(Base!N67-Change!N67,"")</f>
        <v>-16.104948884708236</v>
      </c>
      <c r="O67" s="50">
        <f>IFERROR(Base!O67-Change!O67,"")</f>
        <v>-16.456036953337673</v>
      </c>
      <c r="P67" s="50">
        <f>IFERROR(Base!P67-Change!P67,"")</f>
        <v>-16.814778869371992</v>
      </c>
      <c r="Q67" s="50">
        <f>IFERROR(Base!Q67-Change!Q67,"")</f>
        <v>-17.181339703924692</v>
      </c>
      <c r="R67" s="50">
        <f>IFERROR(Base!R67-Change!R67,"")</f>
        <v>-17.555893614586665</v>
      </c>
      <c r="S67" s="50">
        <f>IFERROR(Base!S67-Change!S67,"")</f>
        <v>-17.93861173010805</v>
      </c>
      <c r="T67" s="50">
        <f>IFERROR(Base!T67-Change!T67,"")</f>
        <v>-18.329674265735605</v>
      </c>
      <c r="U67" s="50">
        <f>IFERROR(Base!U67-Change!U67,"")</f>
        <v>-18.729259922303839</v>
      </c>
      <c r="V67" s="50">
        <f>IFERROR(Base!V67-Change!V67,"")</f>
        <v>-19.137558001532881</v>
      </c>
      <c r="W67" s="50">
        <f>IFERROR(Base!W67-Change!W67,"")</f>
        <v>-19.554757805156981</v>
      </c>
      <c r="X67" s="50">
        <f>IFERROR(Base!X67-Change!X67,"")</f>
        <v>-19.981051663729602</v>
      </c>
      <c r="Y67" s="44">
        <f>IFERROR(Base!Y67-Change!Y67,"")</f>
        <v>0</v>
      </c>
      <c r="Z67" s="44"/>
      <c r="AA67" s="45"/>
      <c r="AB67" s="44"/>
      <c r="AC67" s="44"/>
      <c r="AE67" s="54"/>
    </row>
    <row r="68" spans="1:35" ht="15.5" outlineLevel="1" x14ac:dyDescent="0.35">
      <c r="A68" s="31">
        <f>Base!A68</f>
        <v>0</v>
      </c>
      <c r="B68" s="67" t="str">
        <f>Base!B68</f>
        <v xml:space="preserve">  Transmission Build / Reinforcement Costs</v>
      </c>
      <c r="C68" s="52">
        <f>IFERROR(Base!C68-Change!C68,"")</f>
        <v>-91.282609169423722</v>
      </c>
      <c r="D68" s="52">
        <f>IFERROR(Base!D68-Change!D68,"")</f>
        <v>0</v>
      </c>
      <c r="E68" s="52">
        <f>IFERROR(Base!E68-Change!E68,"")</f>
        <v>0</v>
      </c>
      <c r="F68" s="52">
        <f>IFERROR(Base!F68-Change!F68,"")</f>
        <v>0</v>
      </c>
      <c r="G68" s="52">
        <f>IFERROR(Base!G68-Change!G68,"")</f>
        <v>0</v>
      </c>
      <c r="H68" s="52">
        <f>IFERROR(Base!H68-Change!H68,"")</f>
        <v>0</v>
      </c>
      <c r="I68" s="52">
        <f>IFERROR(Base!I68-Change!I68,"")</f>
        <v>0</v>
      </c>
      <c r="J68" s="52">
        <f>IFERROR(Base!J68-Change!J68,"")</f>
        <v>0</v>
      </c>
      <c r="K68" s="52">
        <f>IFERROR(Base!K68-Change!K68,"")</f>
        <v>0</v>
      </c>
      <c r="L68" s="52">
        <f>IFERROR(Base!L68-Change!L68,"")</f>
        <v>-15.42508460615673</v>
      </c>
      <c r="M68" s="52">
        <f>IFERROR(Base!M68-Change!M68,"")</f>
        <v>-15.761351106799573</v>
      </c>
      <c r="N68" s="52">
        <f>IFERROR(Base!N68-Change!N68,"")</f>
        <v>-16.104948884708236</v>
      </c>
      <c r="O68" s="52">
        <f>IFERROR(Base!O68-Change!O68,"")</f>
        <v>-16.456036953337673</v>
      </c>
      <c r="P68" s="52">
        <f>IFERROR(Base!P68-Change!P68,"")</f>
        <v>-16.814778869371992</v>
      </c>
      <c r="Q68" s="52">
        <f>IFERROR(Base!Q68-Change!Q68,"")</f>
        <v>-17.181339703924692</v>
      </c>
      <c r="R68" s="52">
        <f>IFERROR(Base!R68-Change!R68,"")</f>
        <v>-17.555893614586665</v>
      </c>
      <c r="S68" s="52">
        <f>IFERROR(Base!S68-Change!S68,"")</f>
        <v>-17.93861173010805</v>
      </c>
      <c r="T68" s="52">
        <f>IFERROR(Base!T68-Change!T68,"")</f>
        <v>-18.329674265735605</v>
      </c>
      <c r="U68" s="52">
        <f>IFERROR(Base!U68-Change!U68,"")</f>
        <v>-18.729259922303839</v>
      </c>
      <c r="V68" s="52">
        <f>IFERROR(Base!V68-Change!V68,"")</f>
        <v>-19.137558001532881</v>
      </c>
      <c r="W68" s="52">
        <f>IFERROR(Base!W68-Change!W68,"")</f>
        <v>-19.554757805156981</v>
      </c>
      <c r="X68" s="52">
        <f>IFERROR(Base!X68-Change!X68,"")</f>
        <v>-19.981051663729602</v>
      </c>
      <c r="Y68" s="44">
        <f>IFERROR(Base!Y68-Change!Y68,"")</f>
        <v>0</v>
      </c>
      <c r="Z68" s="44"/>
      <c r="AB68" s="44"/>
      <c r="AC68" s="44"/>
      <c r="AE68" s="54"/>
      <c r="AF68" s="48"/>
      <c r="AG68" s="48"/>
      <c r="AH68" s="48"/>
      <c r="AI68" s="48"/>
    </row>
    <row r="69" spans="1:35" x14ac:dyDescent="0.3">
      <c r="A69" s="31">
        <f>Base!A69</f>
        <v>0</v>
      </c>
      <c r="B69" s="32">
        <f>Base!B69</f>
        <v>0</v>
      </c>
      <c r="C69" s="32">
        <f>IFERROR(Base!C69-Change!C69,"")</f>
        <v>0</v>
      </c>
      <c r="D69" s="32">
        <f>IFERROR(Base!D69-Change!D69,"")</f>
        <v>0</v>
      </c>
      <c r="E69" s="32">
        <f>IFERROR(Base!E69-Change!E69,"")</f>
        <v>0</v>
      </c>
      <c r="F69" s="32">
        <f>IFERROR(Base!F69-Change!F69,"")</f>
        <v>0</v>
      </c>
      <c r="G69" s="32">
        <f>IFERROR(Base!G69-Change!G69,"")</f>
        <v>0</v>
      </c>
      <c r="H69" s="32">
        <f>IFERROR(Base!H69-Change!H69,"")</f>
        <v>0</v>
      </c>
      <c r="I69" s="32">
        <f>IFERROR(Base!I69-Change!I69,"")</f>
        <v>0</v>
      </c>
      <c r="J69" s="32">
        <f>IFERROR(Base!J69-Change!J69,"")</f>
        <v>0</v>
      </c>
      <c r="K69" s="32">
        <f>IFERROR(Base!K69-Change!K69,"")</f>
        <v>0</v>
      </c>
      <c r="L69" s="32">
        <f>IFERROR(Base!L69-Change!L69,"")</f>
        <v>0</v>
      </c>
      <c r="M69" s="32">
        <f>IFERROR(Base!M69-Change!M69,"")</f>
        <v>0</v>
      </c>
      <c r="N69" s="32">
        <f>IFERROR(Base!N69-Change!N69,"")</f>
        <v>0</v>
      </c>
      <c r="O69" s="32">
        <f>IFERROR(Base!O69-Change!O69,"")</f>
        <v>0</v>
      </c>
      <c r="P69" s="32">
        <f>IFERROR(Base!P69-Change!P69,"")</f>
        <v>0</v>
      </c>
      <c r="Q69" s="32">
        <f>IFERROR(Base!Q69-Change!Q69,"")</f>
        <v>0</v>
      </c>
      <c r="R69" s="32">
        <f>IFERROR(Base!R69-Change!R69,"")</f>
        <v>0</v>
      </c>
      <c r="S69" s="32">
        <f>IFERROR(Base!S69-Change!S69,"")</f>
        <v>0</v>
      </c>
      <c r="T69" s="32">
        <f>IFERROR(Base!T69-Change!T69,"")</f>
        <v>0</v>
      </c>
      <c r="U69" s="32">
        <f>IFERROR(Base!U69-Change!U69,"")</f>
        <v>0</v>
      </c>
      <c r="V69" s="32">
        <f>IFERROR(Base!V69-Change!V69,"")</f>
        <v>0</v>
      </c>
      <c r="W69" s="32">
        <f>IFERROR(Base!W69-Change!W69,"")</f>
        <v>0</v>
      </c>
      <c r="X69" s="32">
        <f>IFERROR(Base!X69-Change!X69,"")</f>
        <v>0</v>
      </c>
      <c r="Y69" s="44">
        <f>IFERROR(Base!Y69-Change!Y69,"")</f>
        <v>0</v>
      </c>
      <c r="Z69" s="50"/>
      <c r="AA69" s="68"/>
      <c r="AB69" s="44"/>
    </row>
    <row r="70" spans="1:35" ht="16" thickBot="1" x14ac:dyDescent="0.4">
      <c r="A70" s="31">
        <f>Base!A70</f>
        <v>0</v>
      </c>
      <c r="B70" s="65">
        <f>Base!B70</f>
        <v>0</v>
      </c>
      <c r="C70" s="44">
        <f>IFERROR(Base!C70-Change!C70,"")</f>
        <v>0</v>
      </c>
      <c r="D70" s="44">
        <f>IFERROR(Base!D70-Change!D70,"")</f>
        <v>0</v>
      </c>
      <c r="E70" s="44">
        <f>IFERROR(Base!E70-Change!E70,"")</f>
        <v>0</v>
      </c>
      <c r="F70" s="44">
        <f>IFERROR(Base!F70-Change!F70,"")</f>
        <v>0</v>
      </c>
      <c r="G70" s="44">
        <f>IFERROR(Base!G70-Change!G70,"")</f>
        <v>0</v>
      </c>
      <c r="H70" s="44">
        <f>IFERROR(Base!H70-Change!H70,"")</f>
        <v>0</v>
      </c>
      <c r="I70" s="44">
        <f>IFERROR(Base!I70-Change!I70,"")</f>
        <v>0</v>
      </c>
      <c r="J70" s="44">
        <f>IFERROR(Base!J70-Change!J70,"")</f>
        <v>0</v>
      </c>
      <c r="K70" s="44">
        <f>IFERROR(Base!K70-Change!K70,"")</f>
        <v>0</v>
      </c>
      <c r="L70" s="44">
        <f>IFERROR(Base!L70-Change!L70,"")</f>
        <v>0</v>
      </c>
      <c r="M70" s="44">
        <f>IFERROR(Base!M70-Change!M70,"")</f>
        <v>0</v>
      </c>
      <c r="N70" s="44">
        <f>IFERROR(Base!N70-Change!N70,"")</f>
        <v>0</v>
      </c>
      <c r="O70" s="44">
        <f>IFERROR(Base!O70-Change!O70,"")</f>
        <v>0</v>
      </c>
      <c r="P70" s="44">
        <f>IFERROR(Base!P70-Change!P70,"")</f>
        <v>0</v>
      </c>
      <c r="Q70" s="44">
        <f>IFERROR(Base!Q70-Change!Q70,"")</f>
        <v>0</v>
      </c>
      <c r="R70" s="44">
        <f>IFERROR(Base!R70-Change!R70,"")</f>
        <v>0</v>
      </c>
      <c r="S70" s="44">
        <f>IFERROR(Base!S70-Change!S70,"")</f>
        <v>0</v>
      </c>
      <c r="T70" s="44">
        <f>IFERROR(Base!T70-Change!T70,"")</f>
        <v>0</v>
      </c>
      <c r="U70" s="44">
        <f>IFERROR(Base!U70-Change!U70,"")</f>
        <v>0</v>
      </c>
      <c r="V70" s="44">
        <f>IFERROR(Base!V70-Change!V70,"")</f>
        <v>0</v>
      </c>
      <c r="W70" s="44">
        <f>IFERROR(Base!W70-Change!W70,"")</f>
        <v>0</v>
      </c>
      <c r="X70" s="44">
        <f>IFERROR(Base!X70-Change!X70,"")</f>
        <v>0</v>
      </c>
      <c r="Y70" s="44">
        <f>IFERROR(Base!Y70-Change!Y70,"")</f>
        <v>0</v>
      </c>
      <c r="Z70" s="44"/>
      <c r="AA70" s="45"/>
      <c r="AB70" s="44"/>
    </row>
    <row r="71" spans="1:35" ht="15.5" thickBot="1" x14ac:dyDescent="0.35">
      <c r="A71" s="31">
        <f>Base!A71</f>
        <v>10</v>
      </c>
      <c r="B71" s="69" t="str">
        <f>Base!B71</f>
        <v>Total System Cost</v>
      </c>
      <c r="C71" s="70">
        <f>IFERROR(Base!C71-Change!C71,"")</f>
        <v>-914.35825006991945</v>
      </c>
      <c r="D71" s="71">
        <f>IFERROR(Base!D71-Change!D71,"")</f>
        <v>3.0160374068145757E-2</v>
      </c>
      <c r="E71" s="71">
        <f>IFERROR(Base!E71-Change!E71,"")</f>
        <v>-0.82983433852996313</v>
      </c>
      <c r="F71" s="71">
        <f>IFERROR(Base!F71-Change!F71,"")</f>
        <v>-5.4141354457210582</v>
      </c>
      <c r="G71" s="71">
        <f>IFERROR(Base!G71-Change!G71,"")</f>
        <v>74.098832347686084</v>
      </c>
      <c r="H71" s="71">
        <f>IFERROR(Base!H71-Change!H71,"")</f>
        <v>83.275075460013113</v>
      </c>
      <c r="I71" s="71">
        <f>IFERROR(Base!I71-Change!I71,"")</f>
        <v>1080.2972562238156</v>
      </c>
      <c r="J71" s="71">
        <f>IFERROR(Base!J71-Change!J71,"")</f>
        <v>-460.6748935436699</v>
      </c>
      <c r="K71" s="71">
        <f>IFERROR(Base!K71-Change!K71,"")</f>
        <v>-499.45463486416907</v>
      </c>
      <c r="L71" s="71">
        <f>IFERROR(Base!L71-Change!L71,"")</f>
        <v>-531.13755645054675</v>
      </c>
      <c r="M71" s="71">
        <f>IFERROR(Base!M71-Change!M71,"")</f>
        <v>-467.41531277456716</v>
      </c>
      <c r="N71" s="71">
        <f>IFERROR(Base!N71-Change!N71,"")</f>
        <v>-505.17852500831509</v>
      </c>
      <c r="O71" s="71">
        <f>IFERROR(Base!O71-Change!O71,"")</f>
        <v>-364.78872607548465</v>
      </c>
      <c r="P71" s="71">
        <f>IFERROR(Base!P71-Change!P71,"")</f>
        <v>-340.4390450329347</v>
      </c>
      <c r="Q71" s="71">
        <f>IFERROR(Base!Q71-Change!Q71,"")</f>
        <v>-374.04229155535859</v>
      </c>
      <c r="R71" s="71">
        <f>IFERROR(Base!R71-Change!R71,"")</f>
        <v>-285.36973130926344</v>
      </c>
      <c r="S71" s="71">
        <f>IFERROR(Base!S71-Change!S71,"")</f>
        <v>-459.10634180917214</v>
      </c>
      <c r="T71" s="71">
        <f>IFERROR(Base!T71-Change!T71,"")</f>
        <v>-438.85092245809528</v>
      </c>
      <c r="U71" s="71">
        <f>IFERROR(Base!U71-Change!U71,"")</f>
        <v>400.80493384126521</v>
      </c>
      <c r="V71" s="71">
        <f>IFERROR(Base!V71-Change!V71,"")</f>
        <v>594.7582901350479</v>
      </c>
      <c r="W71" s="71">
        <f>IFERROR(Base!W71-Change!W71,"")</f>
        <v>526.37025021158206</v>
      </c>
      <c r="X71" s="72">
        <f>IFERROR(Base!X71-Change!X71,"")</f>
        <v>344.61566908149689</v>
      </c>
      <c r="Y71" s="44">
        <f>IFERROR(Base!Y71-Change!Y71,"")</f>
        <v>0</v>
      </c>
      <c r="Z71" s="44"/>
      <c r="AC71" s="60"/>
    </row>
    <row r="72" spans="1:35" ht="15.5" outlineLevel="1" x14ac:dyDescent="0.35">
      <c r="A72" s="31">
        <f>Base!A72</f>
        <v>0</v>
      </c>
      <c r="B72" s="73" t="str">
        <f>Base!B72</f>
        <v>Fixed</v>
      </c>
      <c r="C72" s="74">
        <f>IFERROR(Base!C72-Change!C72,"")</f>
        <v>715.34949177090493</v>
      </c>
      <c r="D72" s="74">
        <f>IFERROR(Base!D72-Change!D72,"")</f>
        <v>-3.4357867662038188E-8</v>
      </c>
      <c r="E72" s="74">
        <f>IFERROR(Base!E72-Change!E72,"")</f>
        <v>-0.68868602160227965</v>
      </c>
      <c r="F72" s="74">
        <f>IFERROR(Base!F72-Change!F72,"")</f>
        <v>-5.4242690514656715</v>
      </c>
      <c r="G72" s="74">
        <f>IFERROR(Base!G72-Change!G72,"")</f>
        <v>-26.367534570191651</v>
      </c>
      <c r="H72" s="74">
        <f>IFERROR(Base!H72-Change!H72,"")</f>
        <v>-27.949238244792127</v>
      </c>
      <c r="I72" s="74">
        <f>IFERROR(Base!I72-Change!I72,"")</f>
        <v>85.076682063406224</v>
      </c>
      <c r="J72" s="74">
        <f>IFERROR(Base!J72-Change!J72,"")</f>
        <v>122.06819457686856</v>
      </c>
      <c r="K72" s="74">
        <f>IFERROR(Base!K72-Change!K72,"")</f>
        <v>130.41328782557343</v>
      </c>
      <c r="L72" s="74">
        <f>IFERROR(Base!L72-Change!L72,"")</f>
        <v>130.16949316738169</v>
      </c>
      <c r="M72" s="74">
        <f>IFERROR(Base!M72-Change!M72,"")</f>
        <v>185.1368199651281</v>
      </c>
      <c r="N72" s="74">
        <f>IFERROR(Base!N72-Change!N72,"")</f>
        <v>133.12691818372173</v>
      </c>
      <c r="O72" s="74">
        <f>IFERROR(Base!O72-Change!O72,"")</f>
        <v>57.119165884153745</v>
      </c>
      <c r="P72" s="74">
        <f>IFERROR(Base!P72-Change!P72,"")</f>
        <v>42.042113725038917</v>
      </c>
      <c r="Q72" s="74">
        <f>IFERROR(Base!Q72-Change!Q72,"")</f>
        <v>89.162331714891025</v>
      </c>
      <c r="R72" s="74">
        <f>IFERROR(Base!R72-Change!R72,"")</f>
        <v>83.684161466965406</v>
      </c>
      <c r="S72" s="74">
        <f>IFERROR(Base!S72-Change!S72,"")</f>
        <v>35.591189950084299</v>
      </c>
      <c r="T72" s="74">
        <f>IFERROR(Base!T72-Change!T72,"")</f>
        <v>63.281678570972417</v>
      </c>
      <c r="U72" s="74">
        <f>IFERROR(Base!U72-Change!U72,"")</f>
        <v>109.78367390787116</v>
      </c>
      <c r="V72" s="74">
        <f>IFERROR(Base!V72-Change!V72,"")</f>
        <v>163.4771932732292</v>
      </c>
      <c r="W72" s="74">
        <f>IFERROR(Base!W72-Change!W72,"")</f>
        <v>128.61503017380824</v>
      </c>
      <c r="X72" s="74">
        <f>IFERROR(Base!X72-Change!X72,"")</f>
        <v>97.389141497138098</v>
      </c>
      <c r="Y72" s="44">
        <f>IFERROR(Base!Y72-Change!Y72,"")</f>
        <v>0</v>
      </c>
      <c r="Z72" s="44"/>
      <c r="AA72" s="45"/>
      <c r="AB72" s="44"/>
    </row>
    <row r="73" spans="1:35" ht="15.5" outlineLevel="1" x14ac:dyDescent="0.35">
      <c r="A73" s="31">
        <f>Base!A73</f>
        <v>0</v>
      </c>
      <c r="B73" s="55" t="str">
        <f>Base!B73</f>
        <v>Variable</v>
      </c>
      <c r="C73" s="56">
        <f>IFERROR(Base!C73-Change!C73,"")</f>
        <v>4228.7152585621507</v>
      </c>
      <c r="D73" s="56">
        <f>IFERROR(Base!D73-Change!D73,"")</f>
        <v>3.0160408425842888E-2</v>
      </c>
      <c r="E73" s="56">
        <f>IFERROR(Base!E73-Change!E73,"")</f>
        <v>-0.14114831692745611</v>
      </c>
      <c r="F73" s="56">
        <f>IFERROR(Base!F73-Change!F73,"")</f>
        <v>1.0133605744954366E-2</v>
      </c>
      <c r="G73" s="56">
        <f>IFERROR(Base!G73-Change!G73,"")</f>
        <v>170.51442453205979</v>
      </c>
      <c r="H73" s="56">
        <f>IFERROR(Base!H73-Change!H73,"")</f>
        <v>181.91468487693515</v>
      </c>
      <c r="I73" s="56">
        <f>IFERROR(Base!I73-Change!I73,"")</f>
        <v>247.17783980262487</v>
      </c>
      <c r="J73" s="56">
        <f>IFERROR(Base!J73-Change!J73,"")</f>
        <v>226.86609562784537</v>
      </c>
      <c r="K73" s="56">
        <f>IFERROR(Base!K73-Change!K73,"")</f>
        <v>234.81580984137872</v>
      </c>
      <c r="L73" s="56">
        <f>IFERROR(Base!L73-Change!L73,"")</f>
        <v>234.76951965022869</v>
      </c>
      <c r="M73" s="56">
        <f>IFERROR(Base!M73-Change!M73,"")</f>
        <v>227.65275840360579</v>
      </c>
      <c r="N73" s="56">
        <f>IFERROR(Base!N73-Change!N73,"")</f>
        <v>318.24599462210074</v>
      </c>
      <c r="O73" s="56">
        <f>IFERROR(Base!O73-Change!O73,"")</f>
        <v>845.40687303276513</v>
      </c>
      <c r="P73" s="56">
        <f>IFERROR(Base!P73-Change!P73,"")</f>
        <v>925.43127139250601</v>
      </c>
      <c r="Q73" s="56">
        <f>IFERROR(Base!Q73-Change!Q73,"")</f>
        <v>862.94148698420997</v>
      </c>
      <c r="R73" s="56">
        <f>IFERROR(Base!R73-Change!R73,"")</f>
        <v>945.04761743227732</v>
      </c>
      <c r="S73" s="56">
        <f>IFERROR(Base!S73-Change!S73,"")</f>
        <v>921.41460222436774</v>
      </c>
      <c r="T73" s="56">
        <f>IFERROR(Base!T73-Change!T73,"")</f>
        <v>938.59940240559433</v>
      </c>
      <c r="U73" s="56">
        <f>IFERROR(Base!U73-Change!U73,"")</f>
        <v>796.65937971177175</v>
      </c>
      <c r="V73" s="56">
        <f>IFERROR(Base!V73-Change!V73,"")</f>
        <v>610.71519797052997</v>
      </c>
      <c r="W73" s="56">
        <f>IFERROR(Base!W73-Change!W73,"")</f>
        <v>665.1095361683374</v>
      </c>
      <c r="X73" s="56">
        <f>IFERROR(Base!X73-Change!X73,"")</f>
        <v>790.28758757193373</v>
      </c>
      <c r="Y73" s="44">
        <f>IFERROR(Base!Y73-Change!Y73,"")</f>
        <v>0</v>
      </c>
      <c r="Z73" s="44"/>
      <c r="AA73" s="45"/>
      <c r="AB73" s="44"/>
    </row>
    <row r="74" spans="1:35" ht="15.5" outlineLevel="1" x14ac:dyDescent="0.35">
      <c r="A74" s="31">
        <f>Base!A74</f>
        <v>0</v>
      </c>
      <c r="B74" s="55" t="str">
        <f>Base!B74</f>
        <v>Build Costs</v>
      </c>
      <c r="C74" s="56">
        <f>IFERROR(Base!C74-Change!C74,"")</f>
        <v>-1312.1340316605801</v>
      </c>
      <c r="D74" s="56">
        <f>IFERROR(Base!D74-Change!D74,"")</f>
        <v>0</v>
      </c>
      <c r="E74" s="56">
        <f>IFERROR(Base!E74-Change!E74,"")</f>
        <v>0</v>
      </c>
      <c r="F74" s="56">
        <f>IFERROR(Base!F74-Change!F74,"")</f>
        <v>0</v>
      </c>
      <c r="G74" s="56">
        <f>IFERROR(Base!G74-Change!G74,"")</f>
        <v>-70.048057614181261</v>
      </c>
      <c r="H74" s="56">
        <f>IFERROR(Base!H74-Change!H74,"")</f>
        <v>-70.690371172129858</v>
      </c>
      <c r="I74" s="56">
        <f>IFERROR(Base!I74-Change!I74,"")</f>
        <v>1447.4856670555009</v>
      </c>
      <c r="J74" s="56">
        <f>IFERROR(Base!J74-Change!J74,"")</f>
        <v>-99.436753414805935</v>
      </c>
      <c r="K74" s="56">
        <f>IFERROR(Base!K74-Change!K74,"")</f>
        <v>-143.40491397667392</v>
      </c>
      <c r="L74" s="56">
        <f>IFERROR(Base!L74-Change!L74,"")</f>
        <v>-163.15742769987583</v>
      </c>
      <c r="M74" s="56">
        <f>IFERROR(Base!M74-Change!M74,"")</f>
        <v>-135.90119071887125</v>
      </c>
      <c r="N74" s="56">
        <f>IFERROR(Base!N74-Change!N74,"")</f>
        <v>-200.52726452293268</v>
      </c>
      <c r="O74" s="56">
        <f>IFERROR(Base!O74-Change!O74,"")</f>
        <v>-499.69252218797465</v>
      </c>
      <c r="P74" s="56">
        <f>IFERROR(Base!P74-Change!P74,"")</f>
        <v>-528.35000549337292</v>
      </c>
      <c r="Q74" s="56">
        <f>IFERROR(Base!Q74-Change!Q74,"")</f>
        <v>-534.38760893695326</v>
      </c>
      <c r="R74" s="56">
        <f>IFERROR(Base!R74-Change!R74,"")</f>
        <v>-509.57619199972532</v>
      </c>
      <c r="S74" s="56">
        <f>IFERROR(Base!S74-Change!S74,"")</f>
        <v>-599.00714616998721</v>
      </c>
      <c r="T74" s="56">
        <f>IFERROR(Base!T74-Change!T74,"")</f>
        <v>-610.80021046714864</v>
      </c>
      <c r="U74" s="56">
        <f>IFERROR(Base!U74-Change!U74,"")</f>
        <v>-505.63807556364964</v>
      </c>
      <c r="V74" s="56">
        <f>IFERROR(Base!V74-Change!V74,"")</f>
        <v>-179.43411930009006</v>
      </c>
      <c r="W74" s="56">
        <f>IFERROR(Base!W74-Change!W74,"")</f>
        <v>-267.35431613056471</v>
      </c>
      <c r="X74" s="56">
        <f>IFERROR(Base!X74-Change!X74,"")</f>
        <v>-543.0610599875763</v>
      </c>
      <c r="Y74" s="32">
        <f>IFERROR(Base!Y74-Change!Y74,"")</f>
        <v>0</v>
      </c>
      <c r="AC74" s="75"/>
    </row>
    <row r="75" spans="1:35" ht="16" thickBot="1" x14ac:dyDescent="0.4">
      <c r="A75" s="31">
        <f>Base!A75</f>
        <v>0</v>
      </c>
      <c r="B75" s="65">
        <f>Base!B75</f>
        <v>0</v>
      </c>
      <c r="C75" s="44">
        <f>IFERROR(Base!C75-Change!C75,"")</f>
        <v>0</v>
      </c>
      <c r="D75" s="44">
        <f>IFERROR(Base!D75-Change!D75,"")</f>
        <v>0</v>
      </c>
      <c r="E75" s="44">
        <f>IFERROR(Base!E75-Change!E75,"")</f>
        <v>0</v>
      </c>
      <c r="F75" s="44">
        <f>IFERROR(Base!F75-Change!F75,"")</f>
        <v>0</v>
      </c>
      <c r="G75" s="44">
        <f>IFERROR(Base!G75-Change!G75,"")</f>
        <v>0</v>
      </c>
      <c r="H75" s="44">
        <f>IFERROR(Base!H75-Change!H75,"")</f>
        <v>0</v>
      </c>
      <c r="I75" s="44">
        <f>IFERROR(Base!I75-Change!I75,"")</f>
        <v>0</v>
      </c>
      <c r="J75" s="44">
        <f>IFERROR(Base!J75-Change!J75,"")</f>
        <v>0</v>
      </c>
      <c r="K75" s="44">
        <f>IFERROR(Base!K75-Change!K75,"")</f>
        <v>0</v>
      </c>
      <c r="L75" s="44">
        <f>IFERROR(Base!L75-Change!L75,"")</f>
        <v>0</v>
      </c>
      <c r="M75" s="44">
        <f>IFERROR(Base!M75-Change!M75,"")</f>
        <v>0</v>
      </c>
      <c r="N75" s="44">
        <f>IFERROR(Base!N75-Change!N75,"")</f>
        <v>0</v>
      </c>
      <c r="O75" s="44">
        <f>IFERROR(Base!O75-Change!O75,"")</f>
        <v>0</v>
      </c>
      <c r="P75" s="44">
        <f>IFERROR(Base!P75-Change!P75,"")</f>
        <v>0</v>
      </c>
      <c r="Q75" s="44">
        <f>IFERROR(Base!Q75-Change!Q75,"")</f>
        <v>0</v>
      </c>
      <c r="R75" s="44">
        <f>IFERROR(Base!R75-Change!R75,"")</f>
        <v>0</v>
      </c>
      <c r="S75" s="44">
        <f>IFERROR(Base!S75-Change!S75,"")</f>
        <v>0</v>
      </c>
      <c r="T75" s="44">
        <f>IFERROR(Base!T75-Change!T75,"")</f>
        <v>0</v>
      </c>
      <c r="U75" s="44">
        <f>IFERROR(Base!U75-Change!U75,"")</f>
        <v>0</v>
      </c>
      <c r="V75" s="44">
        <f>IFERROR(Base!V75-Change!V75,"")</f>
        <v>0</v>
      </c>
      <c r="W75" s="44">
        <f>IFERROR(Base!W75-Change!W75,"")</f>
        <v>0</v>
      </c>
      <c r="X75" s="44">
        <f>IFERROR(Base!X75-Change!X75,"")</f>
        <v>0</v>
      </c>
      <c r="Y75" s="32">
        <f>IFERROR(Base!Y75-Change!Y75,"")</f>
        <v>0</v>
      </c>
      <c r="AC75" s="75"/>
    </row>
    <row r="76" spans="1:35" ht="15.5" thickBot="1" x14ac:dyDescent="0.35">
      <c r="A76" s="31">
        <f>Base!A76</f>
        <v>0</v>
      </c>
      <c r="B76" s="49" t="str">
        <f>Base!B76</f>
        <v>Total System Cost - 20yr</v>
      </c>
      <c r="C76" s="70">
        <f>IFERROR(Base!C76-Change!C76,"")</f>
        <v>-1008.3901723702584</v>
      </c>
      <c r="D76" s="44">
        <f>IFERROR(Base!D76-Change!D76,"")</f>
        <v>0</v>
      </c>
      <c r="E76" s="44">
        <f>IFERROR(Base!E76-Change!E76,"")</f>
        <v>0</v>
      </c>
      <c r="F76" s="44">
        <f>IFERROR(Base!F76-Change!F76,"")</f>
        <v>0</v>
      </c>
      <c r="G76" s="44">
        <f>IFERROR(Base!G76-Change!G76,"")</f>
        <v>0</v>
      </c>
      <c r="H76" s="44">
        <f>IFERROR(Base!H76-Change!H76,"")</f>
        <v>0</v>
      </c>
      <c r="I76" s="44">
        <f>IFERROR(Base!I76-Change!I76,"")</f>
        <v>0</v>
      </c>
      <c r="J76" s="44">
        <f>IFERROR(Base!J76-Change!J76,"")</f>
        <v>0</v>
      </c>
      <c r="K76" s="44">
        <f>IFERROR(Base!K76-Change!K76,"")</f>
        <v>0</v>
      </c>
      <c r="L76" s="44">
        <f>IFERROR(Base!L76-Change!L76,"")</f>
        <v>0</v>
      </c>
      <c r="M76" s="44">
        <f>IFERROR(Base!M76-Change!M76,"")</f>
        <v>0</v>
      </c>
      <c r="N76" s="44">
        <f>IFERROR(Base!N76-Change!N76,"")</f>
        <v>0</v>
      </c>
      <c r="O76" s="44">
        <f>IFERROR(Base!O76-Change!O76,"")</f>
        <v>0</v>
      </c>
      <c r="P76" s="44">
        <f>IFERROR(Base!P76-Change!P76,"")</f>
        <v>0</v>
      </c>
      <c r="Q76" s="44">
        <f>IFERROR(Base!Q76-Change!Q76,"")</f>
        <v>0</v>
      </c>
      <c r="R76" s="44">
        <f>IFERROR(Base!R76-Change!R76,"")</f>
        <v>0</v>
      </c>
      <c r="S76" s="44">
        <f>IFERROR(Base!S76-Change!S76,"")</f>
        <v>0</v>
      </c>
      <c r="T76" s="44">
        <f>IFERROR(Base!T76-Change!T76,"")</f>
        <v>0</v>
      </c>
      <c r="U76" s="44">
        <f>IFERROR(Base!U76-Change!U76,"")</f>
        <v>0</v>
      </c>
      <c r="V76" s="44">
        <f>IFERROR(Base!V76-Change!V76,"")</f>
        <v>0</v>
      </c>
      <c r="W76" s="44">
        <f>IFERROR(Base!W76-Change!W76,"")</f>
        <v>0</v>
      </c>
      <c r="X76" s="44">
        <f>IFERROR(Base!X76-Change!X76,"")</f>
        <v>0</v>
      </c>
      <c r="Y76" s="32">
        <f>IFERROR(Base!Y76-Change!Y76,"")</f>
        <v>0</v>
      </c>
      <c r="AC76" s="75"/>
    </row>
    <row r="77" spans="1:35" ht="15.5" x14ac:dyDescent="0.35">
      <c r="A77" s="31">
        <f>Base!A77</f>
        <v>0</v>
      </c>
      <c r="B77" s="65">
        <f>Base!B77</f>
        <v>0</v>
      </c>
      <c r="C77" s="44">
        <f>IFERROR(Base!C77-Change!C77,"")</f>
        <v>0</v>
      </c>
      <c r="D77" s="44">
        <f>IFERROR(Base!D77-Change!D77,"")</f>
        <v>0</v>
      </c>
      <c r="E77" s="44">
        <f>IFERROR(Base!E77-Change!E77,"")</f>
        <v>0</v>
      </c>
      <c r="F77" s="44">
        <f>IFERROR(Base!F77-Change!F77,"")</f>
        <v>0</v>
      </c>
      <c r="G77" s="44">
        <f>IFERROR(Base!G77-Change!G77,"")</f>
        <v>0</v>
      </c>
      <c r="H77" s="44">
        <f>IFERROR(Base!H77-Change!H77,"")</f>
        <v>0</v>
      </c>
      <c r="I77" s="44">
        <f>IFERROR(Base!I77-Change!I77,"")</f>
        <v>0</v>
      </c>
      <c r="J77" s="44">
        <f>IFERROR(Base!J77-Change!J77,"")</f>
        <v>0</v>
      </c>
      <c r="K77" s="44">
        <f>IFERROR(Base!K77-Change!K77,"")</f>
        <v>0</v>
      </c>
      <c r="L77" s="44">
        <f>IFERROR(Base!L77-Change!L77,"")</f>
        <v>0</v>
      </c>
      <c r="M77" s="44">
        <f>IFERROR(Base!M77-Change!M77,"")</f>
        <v>0</v>
      </c>
      <c r="N77" s="44">
        <f>IFERROR(Base!N77-Change!N77,"")</f>
        <v>0</v>
      </c>
      <c r="O77" s="44">
        <f>IFERROR(Base!O77-Change!O77,"")</f>
        <v>0</v>
      </c>
      <c r="P77" s="44">
        <f>IFERROR(Base!P77-Change!P77,"")</f>
        <v>0</v>
      </c>
      <c r="Q77" s="44">
        <f>IFERROR(Base!Q77-Change!Q77,"")</f>
        <v>0</v>
      </c>
      <c r="R77" s="44">
        <f>IFERROR(Base!R77-Change!R77,"")</f>
        <v>0</v>
      </c>
      <c r="S77" s="44">
        <f>IFERROR(Base!S77-Change!S77,"")</f>
        <v>0</v>
      </c>
      <c r="T77" s="44">
        <f>IFERROR(Base!T77-Change!T77,"")</f>
        <v>0</v>
      </c>
      <c r="U77" s="44">
        <f>IFERROR(Base!U77-Change!U77,"")</f>
        <v>0</v>
      </c>
      <c r="V77" s="44">
        <f>IFERROR(Base!V77-Change!V77,"")</f>
        <v>0</v>
      </c>
      <c r="W77" s="44">
        <f>IFERROR(Base!W77-Change!W77,"")</f>
        <v>0</v>
      </c>
      <c r="X77" s="44">
        <f>IFERROR(Base!X77-Change!X77,"")</f>
        <v>0</v>
      </c>
      <c r="Y77" s="32">
        <f>IFERROR(Base!Y77-Change!Y77,"")</f>
        <v>0</v>
      </c>
      <c r="AC77" s="75"/>
    </row>
    <row r="78" spans="1:35" ht="16" thickBot="1" x14ac:dyDescent="0.4">
      <c r="A78" s="31">
        <f>Base!A78</f>
        <v>0</v>
      </c>
      <c r="B78" s="65">
        <f>Base!B78</f>
        <v>0</v>
      </c>
      <c r="C78" s="76">
        <f>IFERROR(Base!C78-Change!C78,"")</f>
        <v>0</v>
      </c>
      <c r="D78" s="32">
        <f>IFERROR(Base!D78-Change!D78,"")</f>
        <v>0</v>
      </c>
      <c r="E78" s="32">
        <f>IFERROR(Base!E78-Change!E78,"")</f>
        <v>0</v>
      </c>
      <c r="F78" s="32">
        <f>IFERROR(Base!F78-Change!F78,"")</f>
        <v>0</v>
      </c>
      <c r="G78" s="44">
        <f>IFERROR(Base!G78-Change!G78,"")</f>
        <v>0</v>
      </c>
      <c r="H78" s="32">
        <f>IFERROR(Base!H78-Change!H78,"")</f>
        <v>0</v>
      </c>
      <c r="I78" s="32">
        <f>IFERROR(Base!I78-Change!I78,"")</f>
        <v>0</v>
      </c>
      <c r="J78" s="32">
        <f>IFERROR(Base!J78-Change!J78,"")</f>
        <v>0</v>
      </c>
      <c r="K78" s="32">
        <f>IFERROR(Base!K78-Change!K78,"")</f>
        <v>0</v>
      </c>
      <c r="L78" s="32">
        <f>IFERROR(Base!L78-Change!L78,"")</f>
        <v>0</v>
      </c>
      <c r="M78" s="32">
        <f>IFERROR(Base!M78-Change!M78,"")</f>
        <v>0</v>
      </c>
      <c r="N78" s="32">
        <f>IFERROR(Base!N78-Change!N78,"")</f>
        <v>0</v>
      </c>
      <c r="O78" s="32">
        <f>IFERROR(Base!O78-Change!O78,"")</f>
        <v>0</v>
      </c>
      <c r="P78" s="32">
        <f>IFERROR(Base!P78-Change!P78,"")</f>
        <v>0</v>
      </c>
      <c r="Q78" s="32">
        <f>IFERROR(Base!Q78-Change!Q78,"")</f>
        <v>0</v>
      </c>
      <c r="R78" s="32">
        <f>IFERROR(Base!R78-Change!R78,"")</f>
        <v>0</v>
      </c>
      <c r="S78" s="32">
        <f>IFERROR(Base!S78-Change!S78,"")</f>
        <v>0</v>
      </c>
      <c r="T78" s="32">
        <f>IFERROR(Base!T78-Change!T78,"")</f>
        <v>0</v>
      </c>
      <c r="U78" s="32">
        <f>IFERROR(Base!U78-Change!U78,"")</f>
        <v>0</v>
      </c>
      <c r="V78" s="32">
        <f>IFERROR(Base!V78-Change!V78,"")</f>
        <v>0</v>
      </c>
      <c r="W78" s="32">
        <f>IFERROR(Base!W78-Change!W78,"")</f>
        <v>0</v>
      </c>
      <c r="X78" s="32">
        <f>IFERROR(Base!X78-Change!X78,"")</f>
        <v>0</v>
      </c>
      <c r="Y78" s="32">
        <f>IFERROR(Base!Y78-Change!Y78,"")</f>
        <v>0</v>
      </c>
      <c r="AF78" s="44"/>
    </row>
    <row r="79" spans="1:35" ht="15.5" thickBot="1" x14ac:dyDescent="0.35">
      <c r="A79" s="31">
        <f>Base!A79</f>
        <v>11</v>
      </c>
      <c r="B79" s="69" t="str">
        <f>Base!B79</f>
        <v>Risk Adjusted PVRR</v>
      </c>
      <c r="C79" s="77" t="str">
        <f>IFERROR(Base!C79-Change!C79,"")</f>
        <v/>
      </c>
      <c r="D79" s="78">
        <f>IFERROR(Base!D79-Change!D79,"")</f>
        <v>0</v>
      </c>
      <c r="E79" s="78">
        <f>IFERROR(Base!E79-Change!E79,"")</f>
        <v>0</v>
      </c>
      <c r="F79" s="78">
        <f>IFERROR(Base!F79-Change!F79,"")</f>
        <v>0</v>
      </c>
      <c r="G79" s="78">
        <f>IFERROR(Base!G79-Change!G79,"")</f>
        <v>0</v>
      </c>
      <c r="H79" s="79">
        <f>IFERROR(Base!H79-Change!H79,"")</f>
        <v>0</v>
      </c>
      <c r="I79" s="78">
        <f>IFERROR(Base!I79-Change!I79,"")</f>
        <v>0</v>
      </c>
      <c r="J79" s="78">
        <f>IFERROR(Base!J79-Change!J79,"")</f>
        <v>0</v>
      </c>
      <c r="K79" s="78">
        <f>IFERROR(Base!K79-Change!K79,"")</f>
        <v>0</v>
      </c>
      <c r="L79" s="78">
        <f>IFERROR(Base!L79-Change!L79,"")</f>
        <v>0</v>
      </c>
      <c r="M79" s="78">
        <f>IFERROR(Base!M79-Change!M79,"")</f>
        <v>0</v>
      </c>
      <c r="N79" s="78">
        <f>IFERROR(Base!N79-Change!N79,"")</f>
        <v>0</v>
      </c>
      <c r="O79" s="78">
        <f>IFERROR(Base!O79-Change!O79,"")</f>
        <v>0</v>
      </c>
      <c r="P79" s="78">
        <f>IFERROR(Base!P79-Change!P79,"")</f>
        <v>0</v>
      </c>
      <c r="Q79" s="78">
        <f>IFERROR(Base!Q79-Change!Q79,"")</f>
        <v>0</v>
      </c>
      <c r="R79" s="78">
        <f>IFERROR(Base!R79-Change!R79,"")</f>
        <v>0</v>
      </c>
      <c r="S79" s="78">
        <f>IFERROR(Base!S79-Change!S79,"")</f>
        <v>0</v>
      </c>
      <c r="T79" s="78">
        <f>IFERROR(Base!T79-Change!T79,"")</f>
        <v>0</v>
      </c>
      <c r="U79" s="78">
        <f>IFERROR(Base!U79-Change!U79,"")</f>
        <v>0</v>
      </c>
      <c r="V79" s="78">
        <f>IFERROR(Base!V79-Change!V79,"")</f>
        <v>0</v>
      </c>
      <c r="W79" s="78">
        <f>IFERROR(Base!W79-Change!W79,"")</f>
        <v>0</v>
      </c>
      <c r="X79" s="78">
        <f>IFERROR(Base!X79-Change!X79,"")</f>
        <v>0</v>
      </c>
      <c r="Y79" s="32">
        <f>IFERROR(Base!Y79-Change!Y79,"")</f>
        <v>0</v>
      </c>
      <c r="AF79" s="44"/>
    </row>
    <row r="80" spans="1:35" ht="15.5" x14ac:dyDescent="0.35">
      <c r="A80" s="31">
        <f>Base!A80</f>
        <v>0</v>
      </c>
      <c r="B80" s="65">
        <f>Base!B80</f>
        <v>0</v>
      </c>
      <c r="C80" s="32">
        <f>IFERROR(Base!C80-Change!C80,"")</f>
        <v>0</v>
      </c>
      <c r="D80" s="80">
        <f>IFERROR(Base!D80-Change!D80,"")</f>
        <v>0</v>
      </c>
      <c r="E80" s="80">
        <f>IFERROR(Base!E80-Change!E80,"")</f>
        <v>0</v>
      </c>
      <c r="F80" s="80">
        <f>IFERROR(Base!F80-Change!F80,"")</f>
        <v>0</v>
      </c>
      <c r="G80" s="80">
        <f>IFERROR(Base!G80-Change!G80,"")</f>
        <v>0</v>
      </c>
      <c r="H80" s="80">
        <f>IFERROR(Base!H80-Change!H80,"")</f>
        <v>0</v>
      </c>
      <c r="I80" s="80">
        <f>IFERROR(Base!I80-Change!I80,"")</f>
        <v>0</v>
      </c>
      <c r="J80" s="80">
        <f>IFERROR(Base!J80-Change!J80,"")</f>
        <v>0</v>
      </c>
      <c r="K80" s="80">
        <f>IFERROR(Base!K80-Change!K80,"")</f>
        <v>0</v>
      </c>
      <c r="L80" s="80">
        <f>IFERROR(Base!L80-Change!L80,"")</f>
        <v>0</v>
      </c>
      <c r="M80" s="80">
        <f>IFERROR(Base!M80-Change!M80,"")</f>
        <v>0</v>
      </c>
      <c r="N80" s="80">
        <f>IFERROR(Base!N80-Change!N80,"")</f>
        <v>0</v>
      </c>
      <c r="O80" s="80">
        <f>IFERROR(Base!O80-Change!O80,"")</f>
        <v>0</v>
      </c>
      <c r="P80" s="80">
        <f>IFERROR(Base!P80-Change!P80,"")</f>
        <v>0</v>
      </c>
      <c r="Q80" s="80">
        <f>IFERROR(Base!Q80-Change!Q80,"")</f>
        <v>0</v>
      </c>
      <c r="R80" s="80">
        <f>IFERROR(Base!R80-Change!R80,"")</f>
        <v>0</v>
      </c>
      <c r="S80" s="80">
        <f>IFERROR(Base!S80-Change!S80,"")</f>
        <v>0</v>
      </c>
      <c r="T80" s="80">
        <f>IFERROR(Base!T80-Change!T80,"")</f>
        <v>0</v>
      </c>
      <c r="U80" s="80">
        <f>IFERROR(Base!U80-Change!U80,"")</f>
        <v>0</v>
      </c>
      <c r="V80" s="80">
        <f>IFERROR(Base!V80-Change!V80,"")</f>
        <v>0</v>
      </c>
      <c r="W80" s="80">
        <f>IFERROR(Base!W80-Change!W80,"")</f>
        <v>0</v>
      </c>
      <c r="X80" s="80">
        <f>IFERROR(Base!X80-Change!X80,"")</f>
        <v>0</v>
      </c>
      <c r="Y80" s="32">
        <f>IFERROR(Base!Y80-Change!Y80,"")</f>
        <v>0</v>
      </c>
    </row>
    <row r="81" spans="1:35" ht="15.5" x14ac:dyDescent="0.35">
      <c r="A81" s="31">
        <f>Base!A81</f>
        <v>0</v>
      </c>
      <c r="B81" s="65">
        <f>Base!B81</f>
        <v>0</v>
      </c>
      <c r="C81" s="44">
        <f>IFERROR(Base!C81-Change!C81,"")</f>
        <v>0</v>
      </c>
      <c r="D81" s="81">
        <f>IFERROR(Base!D81-Change!D81,"")</f>
        <v>0</v>
      </c>
      <c r="E81" s="32">
        <f>IFERROR(Base!E81-Change!E81,"")</f>
        <v>0</v>
      </c>
      <c r="F81" s="32">
        <f>IFERROR(Base!F81-Change!F81,"")</f>
        <v>0</v>
      </c>
      <c r="G81" s="32">
        <f>IFERROR(Base!G81-Change!G81,"")</f>
        <v>0</v>
      </c>
      <c r="H81" s="32">
        <f>IFERROR(Base!H81-Change!H81,"")</f>
        <v>0</v>
      </c>
      <c r="I81" s="32">
        <f>IFERROR(Base!I81-Change!I81,"")</f>
        <v>0</v>
      </c>
      <c r="J81" s="32">
        <f>IFERROR(Base!J81-Change!J81,"")</f>
        <v>0</v>
      </c>
      <c r="K81" s="32">
        <f>IFERROR(Base!K81-Change!K81,"")</f>
        <v>0</v>
      </c>
      <c r="L81" s="32">
        <f>IFERROR(Base!L81-Change!L81,"")</f>
        <v>0</v>
      </c>
      <c r="M81" s="32">
        <f>IFERROR(Base!M81-Change!M81,"")</f>
        <v>0</v>
      </c>
      <c r="N81" s="32">
        <f>IFERROR(Base!N81-Change!N81,"")</f>
        <v>0</v>
      </c>
      <c r="O81" s="32">
        <f>IFERROR(Base!O81-Change!O81,"")</f>
        <v>0</v>
      </c>
      <c r="P81" s="32">
        <f>IFERROR(Base!P81-Change!P81,"")</f>
        <v>0</v>
      </c>
      <c r="Q81" s="32">
        <f>IFERROR(Base!Q81-Change!Q81,"")</f>
        <v>0</v>
      </c>
      <c r="R81" s="32">
        <f>IFERROR(Base!R81-Change!R81,"")</f>
        <v>0</v>
      </c>
      <c r="S81" s="32">
        <f>IFERROR(Base!S81-Change!S81,"")</f>
        <v>0</v>
      </c>
      <c r="T81" s="32">
        <f>IFERROR(Base!T81-Change!T81,"")</f>
        <v>0</v>
      </c>
      <c r="U81" s="32">
        <f>IFERROR(Base!U81-Change!U81,"")</f>
        <v>0</v>
      </c>
      <c r="V81" s="32">
        <f>IFERROR(Base!V81-Change!V81,"")</f>
        <v>0</v>
      </c>
      <c r="W81" s="32">
        <f>IFERROR(Base!W81-Change!W81,"")</f>
        <v>0</v>
      </c>
      <c r="X81" s="32">
        <f>IFERROR(Base!X81-Change!X81,"")</f>
        <v>0</v>
      </c>
      <c r="Y81" s="32">
        <f>IFERROR(Base!Y81-Change!Y81,"")</f>
        <v>0</v>
      </c>
      <c r="AD81" s="78"/>
    </row>
    <row r="82" spans="1:35" ht="15" x14ac:dyDescent="0.3">
      <c r="A82" s="31">
        <f>Base!A82</f>
        <v>12</v>
      </c>
      <c r="B82" s="82" t="str">
        <f>Base!B82</f>
        <v>Generation (GWh)</v>
      </c>
      <c r="C82" s="83" t="str">
        <f>IFERROR(Base!C82-Change!C82,"")</f>
        <v/>
      </c>
      <c r="D82" s="84">
        <f>IFERROR(Base!D82-Change!D82,"")</f>
        <v>0</v>
      </c>
      <c r="E82" s="84">
        <f>IFERROR(Base!E82-Change!E82,"")</f>
        <v>0</v>
      </c>
      <c r="F82" s="84">
        <f>IFERROR(Base!F82-Change!F82,"")</f>
        <v>0</v>
      </c>
      <c r="G82" s="84">
        <f>IFERROR(Base!G82-Change!G82,"")</f>
        <v>0</v>
      </c>
      <c r="H82" s="84">
        <f>IFERROR(Base!H82-Change!H82,"")</f>
        <v>0</v>
      </c>
      <c r="I82" s="84">
        <f>IFERROR(Base!I82-Change!I82,"")</f>
        <v>0</v>
      </c>
      <c r="J82" s="84">
        <f>IFERROR(Base!J82-Change!J82,"")</f>
        <v>0</v>
      </c>
      <c r="K82" s="84">
        <f>IFERROR(Base!K82-Change!K82,"")</f>
        <v>0</v>
      </c>
      <c r="L82" s="84">
        <f>IFERROR(Base!L82-Change!L82,"")</f>
        <v>0</v>
      </c>
      <c r="M82" s="84">
        <f>IFERROR(Base!M82-Change!M82,"")</f>
        <v>0</v>
      </c>
      <c r="N82" s="84">
        <f>IFERROR(Base!N82-Change!N82,"")</f>
        <v>0</v>
      </c>
      <c r="O82" s="84">
        <f>IFERROR(Base!O82-Change!O82,"")</f>
        <v>0</v>
      </c>
      <c r="P82" s="84">
        <f>IFERROR(Base!P82-Change!P82,"")</f>
        <v>0</v>
      </c>
      <c r="Q82" s="84">
        <f>IFERROR(Base!Q82-Change!Q82,"")</f>
        <v>0</v>
      </c>
      <c r="R82" s="84">
        <f>IFERROR(Base!R82-Change!R82,"")</f>
        <v>0</v>
      </c>
      <c r="S82" s="84">
        <f>IFERROR(Base!S82-Change!S82,"")</f>
        <v>0</v>
      </c>
      <c r="T82" s="84">
        <f>IFERROR(Base!T82-Change!T82,"")</f>
        <v>0</v>
      </c>
      <c r="U82" s="84">
        <f>IFERROR(Base!U82-Change!U82,"")</f>
        <v>0</v>
      </c>
      <c r="V82" s="84">
        <f>IFERROR(Base!V82-Change!V82,"")</f>
        <v>0</v>
      </c>
      <c r="W82" s="84">
        <f>IFERROR(Base!W82-Change!W82,"")</f>
        <v>0</v>
      </c>
      <c r="X82" s="84">
        <f>IFERROR(Base!X82-Change!X82,"")</f>
        <v>0</v>
      </c>
      <c r="Y82" s="32">
        <f>IFERROR(Base!Y82-Change!Y82,"")</f>
        <v>0</v>
      </c>
      <c r="AF82" s="47"/>
      <c r="AG82" s="47"/>
      <c r="AH82" s="47"/>
      <c r="AI82" s="47"/>
    </row>
    <row r="83" spans="1:35" ht="15.5" outlineLevel="1" x14ac:dyDescent="0.35">
      <c r="A83" s="31">
        <f>Base!A83</f>
        <v>0</v>
      </c>
      <c r="B83" s="85" t="str">
        <f>Base!B83</f>
        <v>Coal</v>
      </c>
      <c r="C83" s="86">
        <f>IFERROR(Base!C83-Change!C83,"")</f>
        <v>63399.224399877632</v>
      </c>
      <c r="D83" s="87">
        <f>IFERROR(Base!D83-Change!D83,"")</f>
        <v>0.44847106086672284</v>
      </c>
      <c r="E83" s="87">
        <f>IFERROR(Base!E83-Change!E83,"")</f>
        <v>2.3489406147382397</v>
      </c>
      <c r="F83" s="87">
        <f>IFERROR(Base!F83-Change!F83,"")</f>
        <v>0.57038947600631218</v>
      </c>
      <c r="G83" s="87">
        <f>IFERROR(Base!G83-Change!G83,"")</f>
        <v>987.50872052515479</v>
      </c>
      <c r="H83" s="87">
        <f>IFERROR(Base!H83-Change!H83,"")</f>
        <v>1044.9610737743023</v>
      </c>
      <c r="I83" s="87">
        <f>IFERROR(Base!I83-Change!I83,"")</f>
        <v>3540.379676036011</v>
      </c>
      <c r="J83" s="87">
        <f>IFERROR(Base!J83-Change!J83,"")</f>
        <v>3406.7936052889404</v>
      </c>
      <c r="K83" s="87">
        <f>IFERROR(Base!K83-Change!K83,"")</f>
        <v>4067.4949609300302</v>
      </c>
      <c r="L83" s="87">
        <f>IFERROR(Base!L83-Change!L83,"")</f>
        <v>4223.722145269262</v>
      </c>
      <c r="M83" s="87">
        <f>IFERROR(Base!M83-Change!M83,"")</f>
        <v>4366.0453700674416</v>
      </c>
      <c r="N83" s="87">
        <f>IFERROR(Base!N83-Change!N83,"")</f>
        <v>4367.5380162467418</v>
      </c>
      <c r="O83" s="87">
        <f>IFERROR(Base!O83-Change!O83,"")</f>
        <v>2319.5697025158902</v>
      </c>
      <c r="P83" s="87">
        <f>IFERROR(Base!P83-Change!P83,"")</f>
        <v>2578.1158649874201</v>
      </c>
      <c r="Q83" s="87">
        <f>IFERROR(Base!Q83-Change!Q83,"")</f>
        <v>2902.77971463423</v>
      </c>
      <c r="R83" s="87">
        <f>IFERROR(Base!R83-Change!R83,"")</f>
        <v>3363.7240781168102</v>
      </c>
      <c r="S83" s="87">
        <f>IFERROR(Base!S83-Change!S83,"")</f>
        <v>3583.3031881855704</v>
      </c>
      <c r="T83" s="87">
        <f>IFERROR(Base!T83-Change!T83,"")</f>
        <v>3937.5693921347211</v>
      </c>
      <c r="U83" s="87">
        <f>IFERROR(Base!U83-Change!U83,"")</f>
        <v>4267.0032231920914</v>
      </c>
      <c r="V83" s="87">
        <f>IFERROR(Base!V83-Change!V83,"")</f>
        <v>4345.6743461908109</v>
      </c>
      <c r="W83" s="87">
        <f>IFERROR(Base!W83-Change!W83,"")</f>
        <v>4817.861637444541</v>
      </c>
      <c r="X83" s="87">
        <f>IFERROR(Base!X83-Change!X83,"")</f>
        <v>5275.8118831860611</v>
      </c>
      <c r="Y83" s="32">
        <f>IFERROR(Base!Y83-Change!Y83,"")</f>
        <v>0</v>
      </c>
      <c r="AF83" s="48"/>
      <c r="AG83" s="48"/>
      <c r="AH83" s="48"/>
      <c r="AI83" s="48"/>
    </row>
    <row r="84" spans="1:35" ht="15.5" outlineLevel="1" x14ac:dyDescent="0.35">
      <c r="A84" s="31">
        <f>Base!A84</f>
        <v>0</v>
      </c>
      <c r="B84" s="55" t="str">
        <f>Base!B84</f>
        <v>Coal-CCUS</v>
      </c>
      <c r="C84" s="88">
        <f>IFERROR(Base!C84-Change!C84,"")</f>
        <v>54472.097780157696</v>
      </c>
      <c r="D84" s="57">
        <f>IFERROR(Base!D84-Change!D84,"")</f>
        <v>-3.0970759999970898E-5</v>
      </c>
      <c r="E84" s="57">
        <f>IFERROR(Base!E84-Change!E84,"")</f>
        <v>-6.1941519999997308E-5</v>
      </c>
      <c r="F84" s="57">
        <f>IFERROR(Base!F84-Change!F84,"")</f>
        <v>0</v>
      </c>
      <c r="G84" s="57">
        <f>IFERROR(Base!G84-Change!G84,"")</f>
        <v>4.0920149200000533E-3</v>
      </c>
      <c r="H84" s="57">
        <f>IFERROR(Base!H84-Change!H84,"")</f>
        <v>-5.57859357000004E-3</v>
      </c>
      <c r="I84" s="57">
        <f>IFERROR(Base!I84-Change!I84,"")</f>
        <v>4229.5926074199797</v>
      </c>
      <c r="J84" s="57">
        <f>IFERROR(Base!J84-Change!J84,"")</f>
        <v>4227.674096596078</v>
      </c>
      <c r="K84" s="57">
        <f>IFERROR(Base!K84-Change!K84,"")</f>
        <v>4227.7877494744089</v>
      </c>
      <c r="L84" s="57">
        <f>IFERROR(Base!L84-Change!L84,"")</f>
        <v>4228.9526676746373</v>
      </c>
      <c r="M84" s="57">
        <f>IFERROR(Base!M84-Change!M84,"")</f>
        <v>4229.0288045857678</v>
      </c>
      <c r="N84" s="57">
        <f>IFERROR(Base!N84-Change!N84,"")</f>
        <v>4229.9374785965392</v>
      </c>
      <c r="O84" s="57">
        <f>IFERROR(Base!O84-Change!O84,"")</f>
        <v>4228.2220407859986</v>
      </c>
      <c r="P84" s="57">
        <f>IFERROR(Base!P84-Change!P84,"")</f>
        <v>4227.7935836774896</v>
      </c>
      <c r="Q84" s="57">
        <f>IFERROR(Base!Q84-Change!Q84,"")</f>
        <v>4227.0473819556883</v>
      </c>
      <c r="R84" s="57">
        <f>IFERROR(Base!R84-Change!R84,"")</f>
        <v>4228.9733793582182</v>
      </c>
      <c r="S84" s="57">
        <f>IFERROR(Base!S84-Change!S84,"")</f>
        <v>4229.0401980219676</v>
      </c>
      <c r="T84" s="57">
        <f>IFERROR(Base!T84-Change!T84,"")</f>
        <v>4229.5781588355985</v>
      </c>
      <c r="U84" s="57">
        <f>IFERROR(Base!U84-Change!U84,"")</f>
        <v>779.67653733071984</v>
      </c>
      <c r="V84" s="57">
        <f>IFERROR(Base!V84-Change!V84,"")</f>
        <v>831.26629920103994</v>
      </c>
      <c r="W84" s="57">
        <f>IFERROR(Base!W84-Change!W84,"")</f>
        <v>957.03171434510955</v>
      </c>
      <c r="X84" s="57">
        <f>IFERROR(Base!X84-Change!X84,"")</f>
        <v>1160.4966617893895</v>
      </c>
      <c r="Y84" s="32">
        <f>IFERROR(Base!Y84-Change!Y84,"")</f>
        <v>0</v>
      </c>
      <c r="AF84" s="48"/>
      <c r="AG84" s="48"/>
      <c r="AH84" s="48"/>
      <c r="AI84" s="48"/>
    </row>
    <row r="85" spans="1:35" ht="15.5" outlineLevel="1" x14ac:dyDescent="0.35">
      <c r="A85" s="31">
        <f>Base!A85</f>
        <v>0</v>
      </c>
      <c r="B85" s="55" t="str">
        <f>Base!B85</f>
        <v>Coal-Gas Conversions</v>
      </c>
      <c r="C85" s="88">
        <f>IFERROR(Base!C85-Change!C85,"")</f>
        <v>-14209.164114142135</v>
      </c>
      <c r="D85" s="57">
        <f>IFERROR(Base!D85-Change!D85,"")</f>
        <v>-0.33260531121050008</v>
      </c>
      <c r="E85" s="57">
        <f>IFERROR(Base!E85-Change!E85,"")</f>
        <v>-1.052472012040198</v>
      </c>
      <c r="F85" s="57">
        <f>IFERROR(Base!F85-Change!F85,"")</f>
        <v>-0.32871311217013499</v>
      </c>
      <c r="G85" s="57">
        <f>IFERROR(Base!G85-Change!G85,"")</f>
        <v>274.53581473883014</v>
      </c>
      <c r="H85" s="57">
        <f>IFERROR(Base!H85-Change!H85,"")</f>
        <v>280.20861627840009</v>
      </c>
      <c r="I85" s="57">
        <f>IFERROR(Base!I85-Change!I85,"")</f>
        <v>-2101.9667794729212</v>
      </c>
      <c r="J85" s="57">
        <f>IFERROR(Base!J85-Change!J85,"")</f>
        <v>-1868.2974075198704</v>
      </c>
      <c r="K85" s="57">
        <f>IFERROR(Base!K85-Change!K85,"")</f>
        <v>-1619.8920830454795</v>
      </c>
      <c r="L85" s="57">
        <f>IFERROR(Base!L85-Change!L85,"")</f>
        <v>-1668.2380315619305</v>
      </c>
      <c r="M85" s="57">
        <f>IFERROR(Base!M85-Change!M85,"")</f>
        <v>-1781.7940868067299</v>
      </c>
      <c r="N85" s="57">
        <f>IFERROR(Base!N85-Change!N85,"")</f>
        <v>-1591.8496577358997</v>
      </c>
      <c r="O85" s="57">
        <f>IFERROR(Base!O85-Change!O85,"")</f>
        <v>-365.23070498572019</v>
      </c>
      <c r="P85" s="57">
        <f>IFERROR(Base!P85-Change!P85,"")</f>
        <v>-322.61836415248945</v>
      </c>
      <c r="Q85" s="57">
        <f>IFERROR(Base!Q85-Change!Q85,"")</f>
        <v>-394.25349966598026</v>
      </c>
      <c r="R85" s="57">
        <f>IFERROR(Base!R85-Change!R85,"")</f>
        <v>-525.99383636810944</v>
      </c>
      <c r="S85" s="57">
        <f>IFERROR(Base!S85-Change!S85,"")</f>
        <v>-410.18340156380043</v>
      </c>
      <c r="T85" s="57">
        <f>IFERROR(Base!T85-Change!T85,"")</f>
        <v>-390.41713040380012</v>
      </c>
      <c r="U85" s="57">
        <f>IFERROR(Base!U85-Change!U85,"")</f>
        <v>-171.41450288645967</v>
      </c>
      <c r="V85" s="57">
        <f>IFERROR(Base!V85-Change!V85,"")</f>
        <v>-449.77940836471032</v>
      </c>
      <c r="W85" s="57">
        <f>IFERROR(Base!W85-Change!W85,"")</f>
        <v>-606.5549146274501</v>
      </c>
      <c r="X85" s="57">
        <f>IFERROR(Base!X85-Change!X85,"")</f>
        <v>-493.71094556258049</v>
      </c>
      <c r="Y85" s="32">
        <f>IFERROR(Base!Y85-Change!Y85,"")</f>
        <v>0</v>
      </c>
      <c r="AF85" s="48"/>
      <c r="AG85" s="48"/>
      <c r="AH85" s="48"/>
      <c r="AI85" s="48"/>
    </row>
    <row r="86" spans="1:35" ht="15.5" outlineLevel="1" x14ac:dyDescent="0.35">
      <c r="A86" s="31">
        <f>Base!A86</f>
        <v>0</v>
      </c>
      <c r="B86" s="55" t="str">
        <f>Base!B86</f>
        <v>DSM-DR</v>
      </c>
      <c r="C86" s="88">
        <f>IFERROR(Base!C86-Change!C86,"")</f>
        <v>186.95287112865662</v>
      </c>
      <c r="D86" s="57">
        <f>IFERROR(Base!D86-Change!D86,"")</f>
        <v>3.590575099678972E-4</v>
      </c>
      <c r="E86" s="57">
        <f>IFERROR(Base!E86-Change!E86,"")</f>
        <v>-2.7048476599929927E-2</v>
      </c>
      <c r="F86" s="57">
        <f>IFERROR(Base!F86-Change!F86,"")</f>
        <v>7.6637585849994139E-2</v>
      </c>
      <c r="G86" s="57">
        <f>IFERROR(Base!G86-Change!G86,"")</f>
        <v>7.3065426243897491</v>
      </c>
      <c r="H86" s="57">
        <f>IFERROR(Base!H86-Change!H86,"")</f>
        <v>7.298186224269898</v>
      </c>
      <c r="I86" s="57">
        <f>IFERROR(Base!I86-Change!I86,"")</f>
        <v>2.2519884884800376</v>
      </c>
      <c r="J86" s="57">
        <f>IFERROR(Base!J86-Change!J86,"")</f>
        <v>-0.75768440790000113</v>
      </c>
      <c r="K86" s="57">
        <f>IFERROR(Base!K86-Change!K86,"")</f>
        <v>-2.2067736468400199</v>
      </c>
      <c r="L86" s="57">
        <f>IFERROR(Base!L86-Change!L86,"")</f>
        <v>-1.9269933413499984</v>
      </c>
      <c r="M86" s="57">
        <f>IFERROR(Base!M86-Change!M86,"")</f>
        <v>0.1489695514100049</v>
      </c>
      <c r="N86" s="57">
        <f>IFERROR(Base!N86-Change!N86,"")</f>
        <v>2.1179765827199617</v>
      </c>
      <c r="O86" s="57">
        <f>IFERROR(Base!O86-Change!O86,"")</f>
        <v>40.017733060069531</v>
      </c>
      <c r="P86" s="57">
        <f>IFERROR(Base!P86-Change!P86,"")</f>
        <v>43.920234781089903</v>
      </c>
      <c r="Q86" s="57">
        <f>IFERROR(Base!Q86-Change!Q86,"")</f>
        <v>33.952187541109879</v>
      </c>
      <c r="R86" s="57">
        <f>IFERROR(Base!R86-Change!R86,"")</f>
        <v>31.825281123959599</v>
      </c>
      <c r="S86" s="57">
        <f>IFERROR(Base!S86-Change!S86,"")</f>
        <v>9.8687917262097926</v>
      </c>
      <c r="T86" s="57">
        <f>IFERROR(Base!T86-Change!T86,"")</f>
        <v>9.3978899244001468</v>
      </c>
      <c r="U86" s="57">
        <f>IFERROR(Base!U86-Change!U86,"")</f>
        <v>1.8710312016601165</v>
      </c>
      <c r="V86" s="57">
        <f>IFERROR(Base!V86-Change!V86,"")</f>
        <v>-4.2301749884198898</v>
      </c>
      <c r="W86" s="57">
        <f>IFERROR(Base!W86-Change!W86,"")</f>
        <v>0.78042330135008342</v>
      </c>
      <c r="X86" s="57">
        <f>IFERROR(Base!X86-Change!X86,"")</f>
        <v>5.2673132152898461</v>
      </c>
      <c r="Y86" s="32">
        <f>IFERROR(Base!Y86-Change!Y86,"")</f>
        <v>0</v>
      </c>
      <c r="AF86" s="48"/>
      <c r="AG86" s="48"/>
      <c r="AH86" s="48"/>
      <c r="AI86" s="48"/>
    </row>
    <row r="87" spans="1:35" ht="15.5" outlineLevel="1" x14ac:dyDescent="0.35">
      <c r="A87" s="31">
        <f>Base!A87</f>
        <v>0</v>
      </c>
      <c r="B87" s="55" t="str">
        <f>Base!B87</f>
        <v>DSM-EE</v>
      </c>
      <c r="C87" s="88">
        <f>IFERROR(Base!C87-Change!C87,"")</f>
        <v>417.03985329647548</v>
      </c>
      <c r="D87" s="57">
        <f>IFERROR(Base!D87-Change!D87,"")</f>
        <v>0</v>
      </c>
      <c r="E87" s="57">
        <f>IFERROR(Base!E87-Change!E87,"")</f>
        <v>0</v>
      </c>
      <c r="F87" s="57">
        <f>IFERROR(Base!F87-Change!F87,"")</f>
        <v>0.19599883621958725</v>
      </c>
      <c r="G87" s="57">
        <f>IFERROR(Base!G87-Change!G87,"")</f>
        <v>6.0466857980600253</v>
      </c>
      <c r="H87" s="57">
        <f>IFERROR(Base!H87-Change!H87,"")</f>
        <v>12.427903210741079</v>
      </c>
      <c r="I87" s="57">
        <f>IFERROR(Base!I87-Change!I87,"")</f>
        <v>18.639416829169932</v>
      </c>
      <c r="J87" s="57">
        <f>IFERROR(Base!J87-Change!J87,"")</f>
        <v>17.023494332959672</v>
      </c>
      <c r="K87" s="57">
        <f>IFERROR(Base!K87-Change!K87,"")</f>
        <v>18.836034499468951</v>
      </c>
      <c r="L87" s="57">
        <f>IFERROR(Base!L87-Change!L87,"")</f>
        <v>26.057551265079383</v>
      </c>
      <c r="M87" s="57">
        <f>IFERROR(Base!M87-Change!M87,"")</f>
        <v>28.180678910168353</v>
      </c>
      <c r="N87" s="57">
        <f>IFERROR(Base!N87-Change!N87,"")</f>
        <v>30.248411304881301</v>
      </c>
      <c r="O87" s="57">
        <f>IFERROR(Base!O87-Change!O87,"")</f>
        <v>39.772008124407876</v>
      </c>
      <c r="P87" s="57">
        <f>IFERROR(Base!P87-Change!P87,"")</f>
        <v>29.828752877159786</v>
      </c>
      <c r="Q87" s="57">
        <f>IFERROR(Base!Q87-Change!Q87,"")</f>
        <v>27.193656923878734</v>
      </c>
      <c r="R87" s="57">
        <f>IFERROR(Base!R87-Change!R87,"")</f>
        <v>29.248710254820253</v>
      </c>
      <c r="S87" s="57">
        <f>IFERROR(Base!S87-Change!S87,"")</f>
        <v>31.008871366240783</v>
      </c>
      <c r="T87" s="57">
        <f>IFERROR(Base!T87-Change!T87,"")</f>
        <v>31.242616465360697</v>
      </c>
      <c r="U87" s="57">
        <f>IFERROR(Base!U87-Change!U87,"")</f>
        <v>18.954355653966559</v>
      </c>
      <c r="V87" s="57">
        <f>IFERROR(Base!V87-Change!V87,"")</f>
        <v>19.44979538458756</v>
      </c>
      <c r="W87" s="57">
        <f>IFERROR(Base!W87-Change!W87,"")</f>
        <v>19.244848828770046</v>
      </c>
      <c r="X87" s="57">
        <f>IFERROR(Base!X87-Change!X87,"")</f>
        <v>13.440062430521721</v>
      </c>
      <c r="Y87" s="32">
        <f>IFERROR(Base!Y87-Change!Y87,"")</f>
        <v>0</v>
      </c>
      <c r="AF87" s="48"/>
      <c r="AG87" s="48"/>
      <c r="AH87" s="48"/>
      <c r="AI87" s="48"/>
    </row>
    <row r="88" spans="1:35" ht="15.5" outlineLevel="1" x14ac:dyDescent="0.35">
      <c r="A88" s="31">
        <f>Base!A88</f>
        <v>0</v>
      </c>
      <c r="B88" s="55" t="str">
        <f>Base!B88</f>
        <v>LT Contracts</v>
      </c>
      <c r="C88" s="88">
        <f>IFERROR(Base!C88-Change!C88,"")</f>
        <v>-1.4102641689532902E-2</v>
      </c>
      <c r="D88" s="57">
        <f>IFERROR(Base!D88-Change!D88,"")</f>
        <v>0</v>
      </c>
      <c r="E88" s="57">
        <f>IFERROR(Base!E88-Change!E88,"")</f>
        <v>0</v>
      </c>
      <c r="F88" s="57">
        <f>IFERROR(Base!F88-Change!F88,"")</f>
        <v>0</v>
      </c>
      <c r="G88" s="57">
        <f>IFERROR(Base!G88-Change!G88,"")</f>
        <v>1.399332619996585E-3</v>
      </c>
      <c r="H88" s="57">
        <f>IFERROR(Base!H88-Change!H88,"")</f>
        <v>-6.92012290016919E-4</v>
      </c>
      <c r="I88" s="57">
        <f>IFERROR(Base!I88-Change!I88,"")</f>
        <v>2.6445469100053742E-3</v>
      </c>
      <c r="J88" s="57">
        <f>IFERROR(Base!J88-Change!J88,"")</f>
        <v>-1.5288786399878518E-3</v>
      </c>
      <c r="K88" s="57">
        <f>IFERROR(Base!K88-Change!K88,"")</f>
        <v>-2.4903225800017026E-3</v>
      </c>
      <c r="L88" s="57">
        <f>IFERROR(Base!L88-Change!L88,"")</f>
        <v>-2.8473118300098577E-3</v>
      </c>
      <c r="M88" s="57">
        <f>IFERROR(Base!M88-Change!M88,"")</f>
        <v>4.2611362999878111E-4</v>
      </c>
      <c r="N88" s="57">
        <f>IFERROR(Base!N88-Change!N88,"")</f>
        <v>1.5886329099998875E-3</v>
      </c>
      <c r="O88" s="57">
        <f>IFERROR(Base!O88-Change!O88,"")</f>
        <v>-4.8776415997053846E-4</v>
      </c>
      <c r="P88" s="57">
        <f>IFERROR(Base!P88-Change!P88,"")</f>
        <v>-1.7032258299991554E-3</v>
      </c>
      <c r="Q88" s="57">
        <f>IFERROR(Base!Q88-Change!Q88,"")</f>
        <v>-2.0689707999963503E-3</v>
      </c>
      <c r="R88" s="57">
        <f>IFERROR(Base!R88-Change!R88,"")</f>
        <v>-2.7841372997272629E-4</v>
      </c>
      <c r="S88" s="57">
        <f>IFERROR(Base!S88-Change!S88,"")</f>
        <v>-9.0241013003833359E-4</v>
      </c>
      <c r="T88" s="57">
        <f>IFERROR(Base!T88-Change!T88,"")</f>
        <v>-1.2826421000227128E-3</v>
      </c>
      <c r="U88" s="57">
        <f>IFERROR(Base!U88-Change!U88,"")</f>
        <v>-3.9937019899980442E-3</v>
      </c>
      <c r="V88" s="57">
        <f>IFERROR(Base!V88-Change!V88,"")</f>
        <v>-1.4053763400170283E-3</v>
      </c>
      <c r="W88" s="57">
        <f>IFERROR(Base!W88-Change!W88,"")</f>
        <v>-2.6243233600098392E-3</v>
      </c>
      <c r="X88" s="57">
        <f>IFERROR(Base!X88-Change!X88,"")</f>
        <v>2.1440860199959388E-3</v>
      </c>
      <c r="Y88" s="32">
        <f>IFERROR(Base!Y88-Change!Y88,"")</f>
        <v>0</v>
      </c>
      <c r="AF88" s="48"/>
      <c r="AG88" s="48"/>
      <c r="AH88" s="48"/>
      <c r="AI88" s="48"/>
    </row>
    <row r="89" spans="1:35" ht="15.5" outlineLevel="1" x14ac:dyDescent="0.35">
      <c r="A89" s="31">
        <f>Base!A89</f>
        <v>0</v>
      </c>
      <c r="B89" s="55" t="str">
        <f>Base!B89</f>
        <v>QFs</v>
      </c>
      <c r="C89" s="88">
        <f>IFERROR(Base!C89-Change!C89,"")</f>
        <v>0</v>
      </c>
      <c r="D89" s="57">
        <f>IFERROR(Base!D89-Change!D89,"")</f>
        <v>0</v>
      </c>
      <c r="E89" s="57">
        <f>IFERROR(Base!E89-Change!E89,"")</f>
        <v>0</v>
      </c>
      <c r="F89" s="57">
        <f>IFERROR(Base!F89-Change!F89,"")</f>
        <v>0</v>
      </c>
      <c r="G89" s="57">
        <f>IFERROR(Base!G89-Change!G89,"")</f>
        <v>0</v>
      </c>
      <c r="H89" s="57">
        <f>IFERROR(Base!H89-Change!H89,"")</f>
        <v>0</v>
      </c>
      <c r="I89" s="57">
        <f>IFERROR(Base!I89-Change!I89,"")</f>
        <v>0</v>
      </c>
      <c r="J89" s="57">
        <f>IFERROR(Base!J89-Change!J89,"")</f>
        <v>0</v>
      </c>
      <c r="K89" s="57">
        <f>IFERROR(Base!K89-Change!K89,"")</f>
        <v>0</v>
      </c>
      <c r="L89" s="57">
        <f>IFERROR(Base!L89-Change!L89,"")</f>
        <v>0</v>
      </c>
      <c r="M89" s="57">
        <f>IFERROR(Base!M89-Change!M89,"")</f>
        <v>0</v>
      </c>
      <c r="N89" s="57">
        <f>IFERROR(Base!N89-Change!N89,"")</f>
        <v>0</v>
      </c>
      <c r="O89" s="57">
        <f>IFERROR(Base!O89-Change!O89,"")</f>
        <v>0</v>
      </c>
      <c r="P89" s="57">
        <f>IFERROR(Base!P89-Change!P89,"")</f>
        <v>0</v>
      </c>
      <c r="Q89" s="57">
        <f>IFERROR(Base!Q89-Change!Q89,"")</f>
        <v>0</v>
      </c>
      <c r="R89" s="57">
        <f>IFERROR(Base!R89-Change!R89,"")</f>
        <v>0</v>
      </c>
      <c r="S89" s="57">
        <f>IFERROR(Base!S89-Change!S89,"")</f>
        <v>0</v>
      </c>
      <c r="T89" s="57">
        <f>IFERROR(Base!T89-Change!T89,"")</f>
        <v>0</v>
      </c>
      <c r="U89" s="57">
        <f>IFERROR(Base!U89-Change!U89,"")</f>
        <v>0</v>
      </c>
      <c r="V89" s="57">
        <f>IFERROR(Base!V89-Change!V89,"")</f>
        <v>0</v>
      </c>
      <c r="W89" s="57">
        <f>IFERROR(Base!W89-Change!W89,"")</f>
        <v>0</v>
      </c>
      <c r="X89" s="57">
        <f>IFERROR(Base!X89-Change!X89,"")</f>
        <v>0</v>
      </c>
      <c r="Y89" s="32">
        <f>IFERROR(Base!Y89-Change!Y89,"")</f>
        <v>0</v>
      </c>
      <c r="AF89" s="48"/>
      <c r="AG89" s="48"/>
      <c r="AH89" s="48"/>
      <c r="AI89" s="48"/>
    </row>
    <row r="90" spans="1:35" ht="15.5" outlineLevel="1" x14ac:dyDescent="0.35">
      <c r="A90" s="31">
        <f>Base!A90</f>
        <v>0</v>
      </c>
      <c r="B90" s="55" t="str">
        <f>Base!B90</f>
        <v>Gas</v>
      </c>
      <c r="C90" s="88">
        <f>IFERROR(Base!C90-Change!C90,"")</f>
        <v>-4375.6511747912155</v>
      </c>
      <c r="D90" s="57">
        <f>IFERROR(Base!D90-Change!D90,"")</f>
        <v>0.63581530449664569</v>
      </c>
      <c r="E90" s="57">
        <f>IFERROR(Base!E90-Change!E90,"")</f>
        <v>-0.54531889261124888</v>
      </c>
      <c r="F90" s="57">
        <f>IFERROR(Base!F90-Change!F90,"")</f>
        <v>0.21989394053889555</v>
      </c>
      <c r="G90" s="57">
        <f>IFERROR(Base!G90-Change!G90,"")</f>
        <v>462.04771768478531</v>
      </c>
      <c r="H90" s="57">
        <f>IFERROR(Base!H90-Change!H90,"")</f>
        <v>-213.39802583224446</v>
      </c>
      <c r="I90" s="57">
        <f>IFERROR(Base!I90-Change!I90,"")</f>
        <v>-1608.5870118958883</v>
      </c>
      <c r="J90" s="57">
        <f>IFERROR(Base!J90-Change!J90,"")</f>
        <v>-1616.5170012782637</v>
      </c>
      <c r="K90" s="57">
        <f>IFERROR(Base!K90-Change!K90,"")</f>
        <v>-2868.0179617745234</v>
      </c>
      <c r="L90" s="57">
        <f>IFERROR(Base!L90-Change!L90,"")</f>
        <v>-2772.0449581599678</v>
      </c>
      <c r="M90" s="57">
        <f>IFERROR(Base!M90-Change!M90,"")</f>
        <v>-2704.9972262305619</v>
      </c>
      <c r="N90" s="57">
        <f>IFERROR(Base!N90-Change!N90,"")</f>
        <v>-2272.0828179887703</v>
      </c>
      <c r="O90" s="57">
        <f>IFERROR(Base!O90-Change!O90,"")</f>
        <v>575.78402336866202</v>
      </c>
      <c r="P90" s="57">
        <f>IFERROR(Base!P90-Change!P90,"")</f>
        <v>691.37806828730209</v>
      </c>
      <c r="Q90" s="57">
        <f>IFERROR(Base!Q90-Change!Q90,"")</f>
        <v>707.75277588945028</v>
      </c>
      <c r="R90" s="57">
        <f>IFERROR(Base!R90-Change!R90,"")</f>
        <v>779.42892640830541</v>
      </c>
      <c r="S90" s="57">
        <f>IFERROR(Base!S90-Change!S90,"")</f>
        <v>859.33447786317083</v>
      </c>
      <c r="T90" s="57">
        <f>IFERROR(Base!T90-Change!T90,"")</f>
        <v>666.4092617330698</v>
      </c>
      <c r="U90" s="57">
        <f>IFERROR(Base!U90-Change!U90,"")</f>
        <v>1530.3253149361517</v>
      </c>
      <c r="V90" s="57">
        <f>IFERROR(Base!V90-Change!V90,"")</f>
        <v>1018.9980175331402</v>
      </c>
      <c r="W90" s="57">
        <f>IFERROR(Base!W90-Change!W90,"")</f>
        <v>992.40819305226614</v>
      </c>
      <c r="X90" s="57">
        <f>IFERROR(Base!X90-Change!X90,"")</f>
        <v>1395.8166612602781</v>
      </c>
      <c r="Y90" s="32">
        <f>IFERROR(Base!Y90-Change!Y90,"")</f>
        <v>0</v>
      </c>
      <c r="AF90" s="48"/>
      <c r="AG90" s="48"/>
      <c r="AH90" s="48"/>
      <c r="AI90" s="48"/>
    </row>
    <row r="91" spans="1:35" ht="15.5" outlineLevel="1" x14ac:dyDescent="0.35">
      <c r="A91" s="31">
        <f>Base!A91</f>
        <v>0</v>
      </c>
      <c r="B91" s="55" t="str">
        <f>Base!B91</f>
        <v>Solar</v>
      </c>
      <c r="C91" s="88">
        <f>IFERROR(Base!C91-Change!C91,"")</f>
        <v>-65050.690164914529</v>
      </c>
      <c r="D91" s="57">
        <f>IFERROR(Base!D91-Change!D91,"")</f>
        <v>-3.8444300116680097E-6</v>
      </c>
      <c r="E91" s="57">
        <f>IFERROR(Base!E91-Change!E91,"")</f>
        <v>-4.6339934599927801E-2</v>
      </c>
      <c r="F91" s="57">
        <f>IFERROR(Base!F91-Change!F91,"")</f>
        <v>0.10597566998148977</v>
      </c>
      <c r="G91" s="57">
        <f>IFERROR(Base!G91-Change!G91,"")</f>
        <v>18.739252314409896</v>
      </c>
      <c r="H91" s="57">
        <f>IFERROR(Base!H91-Change!H91,"")</f>
        <v>83.537921278150861</v>
      </c>
      <c r="I91" s="57">
        <f>IFERROR(Base!I91-Change!I91,"")</f>
        <v>215.9350361964789</v>
      </c>
      <c r="J91" s="57">
        <f>IFERROR(Base!J91-Change!J91,"")</f>
        <v>243.63610966018859</v>
      </c>
      <c r="K91" s="57">
        <f>IFERROR(Base!K91-Change!K91,"")</f>
        <v>31.04782656171119</v>
      </c>
      <c r="L91" s="57">
        <f>IFERROR(Base!L91-Change!L91,"")</f>
        <v>-70.451672149252772</v>
      </c>
      <c r="M91" s="57">
        <f>IFERROR(Base!M91-Change!M91,"")</f>
        <v>-63.964299169731021</v>
      </c>
      <c r="N91" s="57">
        <f>IFERROR(Base!N91-Change!N91,"")</f>
        <v>-1291.788891882039</v>
      </c>
      <c r="O91" s="57">
        <f>IFERROR(Base!O91-Change!O91,"")</f>
        <v>-5476.7768230495458</v>
      </c>
      <c r="P91" s="57">
        <f>IFERROR(Base!P91-Change!P91,"")</f>
        <v>-5497.2018517299293</v>
      </c>
      <c r="Q91" s="57">
        <f>IFERROR(Base!Q91-Change!Q91,"")</f>
        <v>-6068.679296477163</v>
      </c>
      <c r="R91" s="57">
        <f>IFERROR(Base!R91-Change!R91,"")</f>
        <v>-6402.2816943418002</v>
      </c>
      <c r="S91" s="57">
        <f>IFERROR(Base!S91-Change!S91,"")</f>
        <v>-6776.7055053250078</v>
      </c>
      <c r="T91" s="57">
        <f>IFERROR(Base!T91-Change!T91,"")</f>
        <v>-6908.6914553189599</v>
      </c>
      <c r="U91" s="57">
        <f>IFERROR(Base!U91-Change!U91,"")</f>
        <v>-6739.6116982945787</v>
      </c>
      <c r="V91" s="57">
        <f>IFERROR(Base!V91-Change!V91,"")</f>
        <v>-6784.183318853633</v>
      </c>
      <c r="W91" s="57">
        <f>IFERROR(Base!W91-Change!W91,"")</f>
        <v>-6784.8605673472994</v>
      </c>
      <c r="X91" s="57">
        <f>IFERROR(Base!X91-Change!X91,"")</f>
        <v>-6778.4488688774072</v>
      </c>
      <c r="Y91" s="32">
        <f>IFERROR(Base!Y91-Change!Y91,"")</f>
        <v>0</v>
      </c>
      <c r="AF91" s="48"/>
      <c r="AG91" s="48"/>
      <c r="AH91" s="48"/>
      <c r="AI91" s="48"/>
    </row>
    <row r="92" spans="1:35" ht="15.5" outlineLevel="1" x14ac:dyDescent="0.35">
      <c r="A92" s="31">
        <f>Base!A92</f>
        <v>0</v>
      </c>
      <c r="B92" s="55" t="str">
        <f>Base!B92</f>
        <v>Wind</v>
      </c>
      <c r="C92" s="88">
        <f>IFERROR(Base!C92-Change!C92,"")</f>
        <v>-46573.594445505762</v>
      </c>
      <c r="D92" s="57">
        <f>IFERROR(Base!D92-Change!D92,"")</f>
        <v>8.2484226295491681E-3</v>
      </c>
      <c r="E92" s="57">
        <f>IFERROR(Base!E92-Change!E92,"")</f>
        <v>0.22163272352372587</v>
      </c>
      <c r="F92" s="57">
        <f>IFERROR(Base!F92-Change!F92,"")</f>
        <v>-2.2283207723376108E-2</v>
      </c>
      <c r="G92" s="57">
        <f>IFERROR(Base!G92-Change!G92,"")</f>
        <v>-2078.3338401927049</v>
      </c>
      <c r="H92" s="57">
        <f>IFERROR(Base!H92-Change!H92,"")</f>
        <v>-1702.503370046441</v>
      </c>
      <c r="I92" s="57">
        <f>IFERROR(Base!I92-Change!I92,"")</f>
        <v>-2396.9332773802489</v>
      </c>
      <c r="J92" s="57">
        <f>IFERROR(Base!J92-Change!J92,"")</f>
        <v>-2592.6547051099842</v>
      </c>
      <c r="K92" s="57">
        <f>IFERROR(Base!K92-Change!K92,"")</f>
        <v>-1897.2392170324201</v>
      </c>
      <c r="L92" s="57">
        <f>IFERROR(Base!L92-Change!L92,"")</f>
        <v>-1867.8233456723283</v>
      </c>
      <c r="M92" s="57">
        <f>IFERROR(Base!M92-Change!M92,"")</f>
        <v>-1816.2323063588192</v>
      </c>
      <c r="N92" s="57">
        <f>IFERROR(Base!N92-Change!N92,"")</f>
        <v>-1631.1212507147429</v>
      </c>
      <c r="O92" s="57">
        <f>IFERROR(Base!O92-Change!O92,"")</f>
        <v>-3050.7875266227893</v>
      </c>
      <c r="P92" s="57">
        <f>IFERROR(Base!P92-Change!P92,"")</f>
        <v>-3437.7852143148521</v>
      </c>
      <c r="Q92" s="57">
        <f>IFERROR(Base!Q92-Change!Q92,"")</f>
        <v>-3045.3029303011499</v>
      </c>
      <c r="R92" s="57">
        <f>IFERROR(Base!R92-Change!R92,"")</f>
        <v>-2915.4435238873702</v>
      </c>
      <c r="S92" s="57">
        <f>IFERROR(Base!S92-Change!S92,"")</f>
        <v>-3579.8274734249208</v>
      </c>
      <c r="T92" s="57">
        <f>IFERROR(Base!T92-Change!T92,"")</f>
        <v>-3986.0042359968502</v>
      </c>
      <c r="U92" s="57">
        <f>IFERROR(Base!U92-Change!U92,"")</f>
        <v>-3055.5426980298907</v>
      </c>
      <c r="V92" s="57">
        <f>IFERROR(Base!V92-Change!V92,"")</f>
        <v>-1760.7694312678905</v>
      </c>
      <c r="W92" s="57">
        <f>IFERROR(Base!W92-Change!W92,"")</f>
        <v>-2212.2405379793563</v>
      </c>
      <c r="X92" s="57">
        <f>IFERROR(Base!X92-Change!X92,"")</f>
        <v>-3547.2571591114465</v>
      </c>
      <c r="Y92" s="32">
        <f>IFERROR(Base!Y92-Change!Y92,"")</f>
        <v>0</v>
      </c>
      <c r="AF92" s="48"/>
      <c r="AG92" s="48"/>
      <c r="AH92" s="48"/>
      <c r="AI92" s="48"/>
    </row>
    <row r="93" spans="1:35" ht="15.5" outlineLevel="1" x14ac:dyDescent="0.35">
      <c r="A93" s="31">
        <f>Base!A93</f>
        <v>0</v>
      </c>
      <c r="B93" s="89" t="str">
        <f>Base!B93</f>
        <v>Other System</v>
      </c>
      <c r="C93" s="90">
        <f>IFERROR(Base!C93-Change!C93,"")</f>
        <v>417.26980727436603</v>
      </c>
      <c r="D93" s="91">
        <f>IFERROR(Base!D93-Change!D93,"")</f>
        <v>-0.45469806083019648</v>
      </c>
      <c r="E93" s="91">
        <f>IFERROR(Base!E93-Change!E93,"")</f>
        <v>0.29350050963967078</v>
      </c>
      <c r="F93" s="91">
        <f>IFERROR(Base!F93-Change!F93,"")</f>
        <v>-0.35933822761035117</v>
      </c>
      <c r="G93" s="91">
        <f>IFERROR(Base!G93-Change!G93,"")</f>
        <v>0.20910816510968289</v>
      </c>
      <c r="H93" s="91">
        <f>IFERROR(Base!H93-Change!H93,"")</f>
        <v>-2.5160931165592046</v>
      </c>
      <c r="I93" s="91">
        <f>IFERROR(Base!I93-Change!I93,"")</f>
        <v>0.98692201299127191</v>
      </c>
      <c r="J93" s="91">
        <f>IFERROR(Base!J93-Change!J93,"")</f>
        <v>3.3056756057394523</v>
      </c>
      <c r="K93" s="91">
        <f>IFERROR(Base!K93-Change!K93,"")</f>
        <v>-4.9192267037506099</v>
      </c>
      <c r="L93" s="91">
        <f>IFERROR(Base!L93-Change!L93,"")</f>
        <v>-10.540594717720523</v>
      </c>
      <c r="M93" s="91">
        <f>IFERROR(Base!M93-Change!M93,"")</f>
        <v>-1.9037942801296595</v>
      </c>
      <c r="N93" s="91">
        <f>IFERROR(Base!N93-Change!N93,"")</f>
        <v>20.796688458120116</v>
      </c>
      <c r="O93" s="91">
        <f>IFERROR(Base!O93-Change!O93,"")</f>
        <v>58.626851363729656</v>
      </c>
      <c r="P93" s="91">
        <f>IFERROR(Base!P93-Change!P93,"")</f>
        <v>71.927737324008376</v>
      </c>
      <c r="Q93" s="91">
        <f>IFERROR(Base!Q93-Change!Q93,"")</f>
        <v>63.893944525989355</v>
      </c>
      <c r="R93" s="91">
        <f>IFERROR(Base!R93-Change!R93,"")</f>
        <v>42.064818293269127</v>
      </c>
      <c r="S93" s="91">
        <f>IFERROR(Base!S93-Change!S93,"")</f>
        <v>22.208120073910322</v>
      </c>
      <c r="T93" s="91">
        <f>IFERROR(Base!T93-Change!T93,"")</f>
        <v>-3.6793276201588014</v>
      </c>
      <c r="U93" s="91">
        <f>IFERROR(Base!U93-Change!U93,"")</f>
        <v>46.305002090379276</v>
      </c>
      <c r="V93" s="91">
        <f>IFERROR(Base!V93-Change!V93,"")</f>
        <v>34.253282101921286</v>
      </c>
      <c r="W93" s="91">
        <f>IFERROR(Base!W93-Change!W93,"")</f>
        <v>34.327388494250044</v>
      </c>
      <c r="X93" s="91">
        <f>IFERROR(Base!X93-Change!X93,"")</f>
        <v>42.443840982063193</v>
      </c>
      <c r="Y93" s="32">
        <f>IFERROR(Base!Y93-Change!Y93,"")</f>
        <v>0</v>
      </c>
      <c r="AF93" s="48"/>
      <c r="AG93" s="48"/>
      <c r="AH93" s="48"/>
      <c r="AI93" s="48"/>
    </row>
    <row r="94" spans="1:35" ht="15.5" x14ac:dyDescent="0.35">
      <c r="A94" s="31">
        <f>Base!A94</f>
        <v>0</v>
      </c>
      <c r="B94" s="92" t="str">
        <f>Base!B94</f>
        <v>Total</v>
      </c>
      <c r="C94" s="44">
        <f>IFERROR(Base!C94-Change!C94,"")</f>
        <v>-11316.529290260747</v>
      </c>
      <c r="D94" s="93">
        <f>IFERROR(Base!D94-Change!D94,"")</f>
        <v>0.30555565828399267</v>
      </c>
      <c r="E94" s="93">
        <f>IFERROR(Base!E94-Change!E94,"")</f>
        <v>1.192832590546459</v>
      </c>
      <c r="F94" s="93">
        <f>IFERROR(Base!F94-Change!F94,"")</f>
        <v>0.45856096108036581</v>
      </c>
      <c r="G94" s="93">
        <f>IFERROR(Base!G94-Change!G94,"")</f>
        <v>-321.93450699442474</v>
      </c>
      <c r="H94" s="93">
        <f>IFERROR(Base!H94-Change!H94,"")</f>
        <v>-489.9900588352466</v>
      </c>
      <c r="I94" s="93">
        <f>IFERROR(Base!I94-Change!I94,"")</f>
        <v>1900.3012227809813</v>
      </c>
      <c r="J94" s="93">
        <f>IFERROR(Base!J94-Change!J94,"")</f>
        <v>1820.204654289264</v>
      </c>
      <c r="K94" s="93">
        <f>IFERROR(Base!K94-Change!K94,"")</f>
        <v>1952.8888189400168</v>
      </c>
      <c r="L94" s="93">
        <f>IFERROR(Base!L94-Change!L94,"")</f>
        <v>2087.7039212946111</v>
      </c>
      <c r="M94" s="93">
        <f>IFERROR(Base!M94-Change!M94,"")</f>
        <v>2254.5125363824482</v>
      </c>
      <c r="N94" s="93">
        <f>IFERROR(Base!N94-Change!N94,"")</f>
        <v>1863.7975415004621</v>
      </c>
      <c r="O94" s="93">
        <f>IFERROR(Base!O94-Change!O94,"")</f>
        <v>-1630.8031832034612</v>
      </c>
      <c r="P94" s="93">
        <f>IFERROR(Base!P94-Change!P94,"")</f>
        <v>-1614.6428914886346</v>
      </c>
      <c r="Q94" s="93">
        <f>IFERROR(Base!Q94-Change!Q94,"")</f>
        <v>-1545.6181339447503</v>
      </c>
      <c r="R94" s="93">
        <f>IFERROR(Base!R94-Change!R94,"")</f>
        <v>-1368.4541394556436</v>
      </c>
      <c r="S94" s="93">
        <f>IFERROR(Base!S94-Change!S94,"")</f>
        <v>-2031.9536354867887</v>
      </c>
      <c r="T94" s="93">
        <f>IFERROR(Base!T94-Change!T94,"")</f>
        <v>-2414.5961128887138</v>
      </c>
      <c r="U94" s="93">
        <f>IFERROR(Base!U94-Change!U94,"")</f>
        <v>-3322.4374285079539</v>
      </c>
      <c r="V94" s="93">
        <f>IFERROR(Base!V94-Change!V94,"")</f>
        <v>-2749.3219984394818</v>
      </c>
      <c r="W94" s="93">
        <f>IFERROR(Base!W94-Change!W94,"")</f>
        <v>-2782.004438811171</v>
      </c>
      <c r="X94" s="93">
        <f>IFERROR(Base!X94-Change!X94,"")</f>
        <v>-2926.1384066017927</v>
      </c>
      <c r="Y94" s="32">
        <f>IFERROR(Base!Y94-Change!Y94,"")</f>
        <v>0</v>
      </c>
    </row>
    <row r="95" spans="1:35" ht="15.5" x14ac:dyDescent="0.35">
      <c r="A95" s="31">
        <f>Base!A95</f>
        <v>0</v>
      </c>
      <c r="B95" s="65">
        <f>Base!B95</f>
        <v>0</v>
      </c>
      <c r="C95" s="32">
        <f>IFERROR(Base!C95-Change!C95,"")</f>
        <v>0</v>
      </c>
      <c r="D95" s="32">
        <f>IFERROR(Base!D95-Change!D95,"")</f>
        <v>0</v>
      </c>
      <c r="E95" s="32">
        <f>IFERROR(Base!E95-Change!E95,"")</f>
        <v>0</v>
      </c>
      <c r="F95" s="32">
        <f>IFERROR(Base!F95-Change!F95,"")</f>
        <v>0</v>
      </c>
      <c r="G95" s="32">
        <f>IFERROR(Base!G95-Change!G95,"")</f>
        <v>0</v>
      </c>
      <c r="H95" s="32">
        <f>IFERROR(Base!H95-Change!H95,"")</f>
        <v>0</v>
      </c>
      <c r="I95" s="32">
        <f>IFERROR(Base!I95-Change!I95,"")</f>
        <v>0</v>
      </c>
      <c r="J95" s="32">
        <f>IFERROR(Base!J95-Change!J95,"")</f>
        <v>0</v>
      </c>
      <c r="K95" s="32">
        <f>IFERROR(Base!K95-Change!K95,"")</f>
        <v>0</v>
      </c>
      <c r="L95" s="32">
        <f>IFERROR(Base!L95-Change!L95,"")</f>
        <v>0</v>
      </c>
      <c r="M95" s="32">
        <f>IFERROR(Base!M95-Change!M95,"")</f>
        <v>0</v>
      </c>
      <c r="N95" s="32">
        <f>IFERROR(Base!N95-Change!N95,"")</f>
        <v>0</v>
      </c>
      <c r="O95" s="32">
        <f>IFERROR(Base!O95-Change!O95,"")</f>
        <v>0</v>
      </c>
      <c r="P95" s="32">
        <f>IFERROR(Base!P95-Change!P95,"")</f>
        <v>0</v>
      </c>
      <c r="Q95" s="32">
        <f>IFERROR(Base!Q95-Change!Q95,"")</f>
        <v>0</v>
      </c>
      <c r="R95" s="32">
        <f>IFERROR(Base!R95-Change!R95,"")</f>
        <v>0</v>
      </c>
      <c r="S95" s="32">
        <f>IFERROR(Base!S95-Change!S95,"")</f>
        <v>0</v>
      </c>
      <c r="T95" s="32">
        <f>IFERROR(Base!T95-Change!T95,"")</f>
        <v>0</v>
      </c>
      <c r="U95" s="32">
        <f>IFERROR(Base!U95-Change!U95,"")</f>
        <v>0</v>
      </c>
      <c r="V95" s="32">
        <f>IFERROR(Base!V95-Change!V95,"")</f>
        <v>0</v>
      </c>
      <c r="W95" s="32">
        <f>IFERROR(Base!W95-Change!W95,"")</f>
        <v>0</v>
      </c>
      <c r="X95" s="32">
        <f>IFERROR(Base!X95-Change!X95,"")</f>
        <v>0</v>
      </c>
      <c r="Y95" s="32">
        <f>IFERROR(Base!Y95-Change!Y95,"")</f>
        <v>0</v>
      </c>
    </row>
    <row r="96" spans="1:35" ht="15.5" x14ac:dyDescent="0.35">
      <c r="A96" s="31">
        <f>Base!A96</f>
        <v>0</v>
      </c>
      <c r="B96" s="65" t="str">
        <f>Base!B96</f>
        <v>Projects Generation (GWh)</v>
      </c>
      <c r="C96" s="44">
        <f>IFERROR(Base!C96-Change!C96,"")</f>
        <v>0</v>
      </c>
      <c r="D96" s="44">
        <f>IFERROR(Base!D96-Change!D96,"")</f>
        <v>0</v>
      </c>
      <c r="E96" s="44">
        <f>IFERROR(Base!E96-Change!E96,"")</f>
        <v>0</v>
      </c>
      <c r="F96" s="44">
        <f>IFERROR(Base!F96-Change!F96,"")</f>
        <v>0</v>
      </c>
      <c r="G96" s="44">
        <f>IFERROR(Base!G96-Change!G96,"")</f>
        <v>0</v>
      </c>
      <c r="H96" s="44">
        <f>IFERROR(Base!H96-Change!H96,"")</f>
        <v>0</v>
      </c>
      <c r="I96" s="44">
        <f>IFERROR(Base!I96-Change!I96,"")</f>
        <v>0</v>
      </c>
      <c r="J96" s="44">
        <f>IFERROR(Base!J96-Change!J96,"")</f>
        <v>0</v>
      </c>
      <c r="K96" s="44">
        <f>IFERROR(Base!K96-Change!K96,"")</f>
        <v>0</v>
      </c>
      <c r="L96" s="44">
        <f>IFERROR(Base!L96-Change!L96,"")</f>
        <v>0</v>
      </c>
      <c r="M96" s="44">
        <f>IFERROR(Base!M96-Change!M96,"")</f>
        <v>0</v>
      </c>
      <c r="N96" s="44">
        <f>IFERROR(Base!N96-Change!N96,"")</f>
        <v>0</v>
      </c>
      <c r="O96" s="44">
        <f>IFERROR(Base!O96-Change!O96,"")</f>
        <v>0</v>
      </c>
      <c r="P96" s="44">
        <f>IFERROR(Base!P96-Change!P96,"")</f>
        <v>0</v>
      </c>
      <c r="Q96" s="44">
        <f>IFERROR(Base!Q96-Change!Q96,"")</f>
        <v>0</v>
      </c>
      <c r="R96" s="44">
        <f>IFERROR(Base!R96-Change!R96,"")</f>
        <v>0</v>
      </c>
      <c r="S96" s="44">
        <f>IFERROR(Base!S96-Change!S96,"")</f>
        <v>0</v>
      </c>
      <c r="T96" s="44">
        <f>IFERROR(Base!T96-Change!T96,"")</f>
        <v>0</v>
      </c>
      <c r="U96" s="44">
        <f>IFERROR(Base!U96-Change!U96,"")</f>
        <v>0</v>
      </c>
      <c r="V96" s="44">
        <f>IFERROR(Base!V96-Change!V96,"")</f>
        <v>0</v>
      </c>
      <c r="W96" s="44">
        <f>IFERROR(Base!W96-Change!W96,"")</f>
        <v>0</v>
      </c>
      <c r="X96" s="44">
        <f>IFERROR(Base!X96-Change!X96,"")</f>
        <v>0</v>
      </c>
      <c r="Y96" s="44">
        <f>IFERROR(Base!Y96-Change!Y96,"")</f>
        <v>0</v>
      </c>
    </row>
    <row r="97" spans="1:28" x14ac:dyDescent="0.3">
      <c r="A97" s="31">
        <f>Base!A97</f>
        <v>0</v>
      </c>
      <c r="B97" s="32">
        <f>Base!B97</f>
        <v>0</v>
      </c>
      <c r="C97" s="32">
        <f>IFERROR(Base!C97-Change!C97,"")</f>
        <v>0</v>
      </c>
      <c r="D97" s="32">
        <f>IFERROR(Base!D97-Change!D97,"")</f>
        <v>0</v>
      </c>
      <c r="E97" s="32">
        <f>IFERROR(Base!E97-Change!E97,"")</f>
        <v>0</v>
      </c>
      <c r="F97" s="32">
        <f>IFERROR(Base!F97-Change!F97,"")</f>
        <v>0</v>
      </c>
      <c r="G97" s="32">
        <f>IFERROR(Base!G97-Change!G97,"")</f>
        <v>0</v>
      </c>
      <c r="H97" s="32">
        <f>IFERROR(Base!H97-Change!H97,"")</f>
        <v>0</v>
      </c>
      <c r="I97" s="32">
        <f>IFERROR(Base!I97-Change!I97,"")</f>
        <v>0</v>
      </c>
      <c r="J97" s="32">
        <f>IFERROR(Base!J97-Change!J97,"")</f>
        <v>0</v>
      </c>
      <c r="K97" s="32">
        <f>IFERROR(Base!K97-Change!K97,"")</f>
        <v>0</v>
      </c>
      <c r="L97" s="32">
        <f>IFERROR(Base!L97-Change!L97,"")</f>
        <v>0</v>
      </c>
      <c r="M97" s="32">
        <f>IFERROR(Base!M97-Change!M97,"")</f>
        <v>0</v>
      </c>
      <c r="N97" s="32">
        <f>IFERROR(Base!N97-Change!N97,"")</f>
        <v>0</v>
      </c>
      <c r="O97" s="32">
        <f>IFERROR(Base!O97-Change!O97,"")</f>
        <v>0</v>
      </c>
      <c r="P97" s="32">
        <f>IFERROR(Base!P97-Change!P97,"")</f>
        <v>0</v>
      </c>
      <c r="Q97" s="32">
        <f>IFERROR(Base!Q97-Change!Q97,"")</f>
        <v>0</v>
      </c>
      <c r="R97" s="32">
        <f>IFERROR(Base!R97-Change!R97,"")</f>
        <v>0</v>
      </c>
      <c r="S97" s="32">
        <f>IFERROR(Base!S97-Change!S97,"")</f>
        <v>0</v>
      </c>
      <c r="T97" s="32">
        <f>IFERROR(Base!T97-Change!T97,"")</f>
        <v>0</v>
      </c>
      <c r="U97" s="32">
        <f>IFERROR(Base!U97-Change!U97,"")</f>
        <v>0</v>
      </c>
      <c r="V97" s="32">
        <f>IFERROR(Base!V97-Change!V97,"")</f>
        <v>0</v>
      </c>
      <c r="W97" s="32">
        <f>IFERROR(Base!W97-Change!W97,"")</f>
        <v>0</v>
      </c>
      <c r="X97" s="32">
        <f>IFERROR(Base!X97-Change!X97,"")</f>
        <v>0</v>
      </c>
      <c r="Y97" s="32">
        <f>IFERROR(Base!Y97-Change!Y97,"")</f>
        <v>0</v>
      </c>
    </row>
    <row r="98" spans="1:28" x14ac:dyDescent="0.3">
      <c r="A98" s="31">
        <f>Base!A98</f>
        <v>13</v>
      </c>
      <c r="B98" s="94" t="str">
        <f>Base!B98</f>
        <v>Emissions</v>
      </c>
      <c r="C98" s="95">
        <f>IFERROR(Base!C98-Change!C98,"")</f>
        <v>-65.831744650992633</v>
      </c>
      <c r="D98" s="95">
        <f>IFERROR(Base!D98-Change!D98,"")</f>
        <v>7.674640980816605E-3</v>
      </c>
      <c r="E98" s="95">
        <f>IFERROR(Base!E98-Change!E98,"")</f>
        <v>-5.8073139633485482E-3</v>
      </c>
      <c r="F98" s="95">
        <f>IFERROR(Base!F98-Change!F98,"")</f>
        <v>1.0976654170562483E-3</v>
      </c>
      <c r="G98" s="95">
        <f>IFERROR(Base!G98-Change!G98,"")</f>
        <v>1.5168128587385112</v>
      </c>
      <c r="H98" s="95">
        <f>IFERROR(Base!H98-Change!H98,"")</f>
        <v>2.7153993900200355</v>
      </c>
      <c r="I98" s="95">
        <f>IFERROR(Base!I98-Change!I98,"")</f>
        <v>-15.532400173400363</v>
      </c>
      <c r="J98" s="95">
        <f>IFERROR(Base!J98-Change!J98,"")</f>
        <v>-17.876664332180653</v>
      </c>
      <c r="K98" s="95">
        <f>IFERROR(Base!K98-Change!K98,"")</f>
        <v>-14.73520889326759</v>
      </c>
      <c r="L98" s="95">
        <f>IFERROR(Base!L98-Change!L98,"")</f>
        <v>-15.870410734921165</v>
      </c>
      <c r="M98" s="95">
        <f>IFERROR(Base!M98-Change!M98,"")</f>
        <v>-17.702668421089665</v>
      </c>
      <c r="N98" s="95">
        <f>IFERROR(Base!N98-Change!N98,"")</f>
        <v>-13.317336007838394</v>
      </c>
      <c r="O98" s="95">
        <f>IFERROR(Base!O98-Change!O98,"")</f>
        <v>-1.78747587811133</v>
      </c>
      <c r="P98" s="95">
        <f>IFERROR(Base!P98-Change!P98,"")</f>
        <v>-1.8834672574532501</v>
      </c>
      <c r="Q98" s="95">
        <f>IFERROR(Base!Q98-Change!Q98,"")</f>
        <v>-2.9189493382359095</v>
      </c>
      <c r="R98" s="95">
        <f>IFERROR(Base!R98-Change!R98,"")</f>
        <v>-4.9275600665752499</v>
      </c>
      <c r="S98" s="95">
        <f>IFERROR(Base!S98-Change!S98,"")</f>
        <v>-3.5560578912930692</v>
      </c>
      <c r="T98" s="95">
        <f>IFERROR(Base!T98-Change!T98,"")</f>
        <v>-4.8758848268986901</v>
      </c>
      <c r="U98" s="95">
        <f>IFERROR(Base!U98-Change!U98,"")</f>
        <v>-1.7402404402835896</v>
      </c>
      <c r="V98" s="95">
        <f>IFERROR(Base!V98-Change!V98,"")</f>
        <v>-3.0717987267423306</v>
      </c>
      <c r="W98" s="95">
        <f>IFERROR(Base!W98-Change!W98,"")</f>
        <v>-4.6789760437715895</v>
      </c>
      <c r="X98" s="96">
        <f>IFERROR(Base!X98-Change!X98,"")</f>
        <v>-5.7292414773656297</v>
      </c>
      <c r="Y98" s="32">
        <f>IFERROR(Base!Y98-Change!Y98,"")</f>
        <v>0</v>
      </c>
    </row>
    <row r="99" spans="1:28" outlineLevel="1" x14ac:dyDescent="0.3">
      <c r="A99" s="31">
        <f>Base!A99</f>
        <v>0</v>
      </c>
      <c r="B99" s="97" t="str">
        <f>Base!B99</f>
        <v>OTR NOx Cost ($ millions)</v>
      </c>
      <c r="C99" s="98">
        <f>IFERROR(Base!C99-Change!C99,"")</f>
        <v>0</v>
      </c>
      <c r="D99" s="98">
        <f>IFERROR(Base!D99-Change!D99,"")</f>
        <v>0</v>
      </c>
      <c r="E99" s="98">
        <f>IFERROR(Base!E99-Change!E99,"")</f>
        <v>0</v>
      </c>
      <c r="F99" s="98">
        <f>IFERROR(Base!F99-Change!F99,"")</f>
        <v>0</v>
      </c>
      <c r="G99" s="98">
        <f>IFERROR(Base!G99-Change!G99,"")</f>
        <v>0</v>
      </c>
      <c r="H99" s="98">
        <f>IFERROR(Base!H99-Change!H99,"")</f>
        <v>0</v>
      </c>
      <c r="I99" s="98">
        <f>IFERROR(Base!I99-Change!I99,"")</f>
        <v>0</v>
      </c>
      <c r="J99" s="98">
        <f>IFERROR(Base!J99-Change!J99,"")</f>
        <v>0</v>
      </c>
      <c r="K99" s="98">
        <f>IFERROR(Base!K99-Change!K99,"")</f>
        <v>0</v>
      </c>
      <c r="L99" s="98">
        <f>IFERROR(Base!L99-Change!L99,"")</f>
        <v>0</v>
      </c>
      <c r="M99" s="98">
        <f>IFERROR(Base!M99-Change!M99,"")</f>
        <v>0</v>
      </c>
      <c r="N99" s="98">
        <f>IFERROR(Base!N99-Change!N99,"")</f>
        <v>0</v>
      </c>
      <c r="O99" s="98">
        <f>IFERROR(Base!O99-Change!O99,"")</f>
        <v>0</v>
      </c>
      <c r="P99" s="98">
        <f>IFERROR(Base!P99-Change!P99,"")</f>
        <v>0</v>
      </c>
      <c r="Q99" s="98">
        <f>IFERROR(Base!Q99-Change!Q99,"")</f>
        <v>0</v>
      </c>
      <c r="R99" s="98">
        <f>IFERROR(Base!R99-Change!R99,"")</f>
        <v>0</v>
      </c>
      <c r="S99" s="98">
        <f>IFERROR(Base!S99-Change!S99,"")</f>
        <v>0</v>
      </c>
      <c r="T99" s="98">
        <f>IFERROR(Base!T99-Change!T99,"")</f>
        <v>0</v>
      </c>
      <c r="U99" s="98">
        <f>IFERROR(Base!U99-Change!U99,"")</f>
        <v>0</v>
      </c>
      <c r="V99" s="98">
        <f>IFERROR(Base!V99-Change!V99,"")</f>
        <v>0</v>
      </c>
      <c r="W99" s="98">
        <f>IFERROR(Base!W99-Change!W99,"")</f>
        <v>0</v>
      </c>
      <c r="X99" s="98">
        <f>IFERROR(Base!X99-Change!X99,"")</f>
        <v>0</v>
      </c>
      <c r="Y99" s="32">
        <f>IFERROR(Base!Y99-Change!Y99,"")</f>
        <v>0</v>
      </c>
    </row>
    <row r="100" spans="1:28" ht="7.5" customHeight="1" outlineLevel="1" x14ac:dyDescent="0.3">
      <c r="A100" s="31">
        <f>Base!A100</f>
        <v>0</v>
      </c>
      <c r="B100" s="99">
        <f>Base!B100</f>
        <v>0</v>
      </c>
      <c r="C100" s="99">
        <f>IFERROR(Base!C100-Change!C100,"")</f>
        <v>0</v>
      </c>
      <c r="D100" s="99">
        <f>IFERROR(Base!D100-Change!D100,"")</f>
        <v>0</v>
      </c>
      <c r="E100" s="99">
        <f>IFERROR(Base!E100-Change!E100,"")</f>
        <v>0</v>
      </c>
      <c r="F100" s="99">
        <f>IFERROR(Base!F100-Change!F100,"")</f>
        <v>0</v>
      </c>
      <c r="G100" s="99">
        <f>IFERROR(Base!G100-Change!G100,"")</f>
        <v>0</v>
      </c>
      <c r="H100" s="99">
        <f>IFERROR(Base!H100-Change!H100,"")</f>
        <v>0</v>
      </c>
      <c r="I100" s="99">
        <f>IFERROR(Base!I100-Change!I100,"")</f>
        <v>0</v>
      </c>
      <c r="J100" s="99">
        <f>IFERROR(Base!J100-Change!J100,"")</f>
        <v>0</v>
      </c>
      <c r="K100" s="99">
        <f>IFERROR(Base!K100-Change!K100,"")</f>
        <v>0</v>
      </c>
      <c r="L100" s="99">
        <f>IFERROR(Base!L100-Change!L100,"")</f>
        <v>0</v>
      </c>
      <c r="M100" s="99">
        <f>IFERROR(Base!M100-Change!M100,"")</f>
        <v>0</v>
      </c>
      <c r="N100" s="99">
        <f>IFERROR(Base!N100-Change!N100,"")</f>
        <v>0</v>
      </c>
      <c r="O100" s="99">
        <f>IFERROR(Base!O100-Change!O100,"")</f>
        <v>0</v>
      </c>
      <c r="P100" s="99">
        <f>IFERROR(Base!P100-Change!P100,"")</f>
        <v>0</v>
      </c>
      <c r="Q100" s="99">
        <f>IFERROR(Base!Q100-Change!Q100,"")</f>
        <v>0</v>
      </c>
      <c r="R100" s="99">
        <f>IFERROR(Base!R100-Change!R100,"")</f>
        <v>0</v>
      </c>
      <c r="S100" s="99">
        <f>IFERROR(Base!S100-Change!S100,"")</f>
        <v>0</v>
      </c>
      <c r="T100" s="99">
        <f>IFERROR(Base!T100-Change!T100,"")</f>
        <v>0</v>
      </c>
      <c r="U100" s="99">
        <f>IFERROR(Base!U100-Change!U100,"")</f>
        <v>0</v>
      </c>
      <c r="V100" s="99">
        <f>IFERROR(Base!V100-Change!V100,"")</f>
        <v>0</v>
      </c>
      <c r="W100" s="99">
        <f>IFERROR(Base!W100-Change!W100,"")</f>
        <v>0</v>
      </c>
      <c r="X100" s="99">
        <f>IFERROR(Base!X100-Change!X100,"")</f>
        <v>0</v>
      </c>
      <c r="Y100" s="32">
        <f>IFERROR(Base!Y100-Change!Y100,"")</f>
        <v>0</v>
      </c>
    </row>
    <row r="101" spans="1:28" outlineLevel="1" x14ac:dyDescent="0.3">
      <c r="A101" s="31">
        <f>Base!A101</f>
        <v>0</v>
      </c>
      <c r="B101" s="99" t="str">
        <f>Base!B101</f>
        <v>CO2 Price Curve</v>
      </c>
      <c r="C101" s="56">
        <f>IFERROR(Base!C101-Change!C101,"")</f>
        <v>0</v>
      </c>
      <c r="D101" s="61">
        <f>IFERROR(Base!D101-Change!D101,"")</f>
        <v>0</v>
      </c>
      <c r="E101" s="61">
        <f>IFERROR(Base!E101-Change!E101,"")</f>
        <v>0</v>
      </c>
      <c r="F101" s="61">
        <f>IFERROR(Base!F101-Change!F101,"")</f>
        <v>0</v>
      </c>
      <c r="G101" s="61">
        <f>IFERROR(Base!G101-Change!G101,"")</f>
        <v>0</v>
      </c>
      <c r="H101" s="61">
        <f>IFERROR(Base!H101-Change!H101,"")</f>
        <v>0</v>
      </c>
      <c r="I101" s="61">
        <f>IFERROR(Base!I101-Change!I101,"")</f>
        <v>0</v>
      </c>
      <c r="J101" s="61">
        <f>IFERROR(Base!J101-Change!J101,"")</f>
        <v>0</v>
      </c>
      <c r="K101" s="61">
        <f>IFERROR(Base!K101-Change!K101,"")</f>
        <v>0</v>
      </c>
      <c r="L101" s="61">
        <f>IFERROR(Base!L101-Change!L101,"")</f>
        <v>0</v>
      </c>
      <c r="M101" s="61">
        <f>IFERROR(Base!M101-Change!M101,"")</f>
        <v>0</v>
      </c>
      <c r="N101" s="61">
        <f>IFERROR(Base!N101-Change!N101,"")</f>
        <v>0</v>
      </c>
      <c r="O101" s="61">
        <f>IFERROR(Base!O101-Change!O101,"")</f>
        <v>0</v>
      </c>
      <c r="P101" s="61">
        <f>IFERROR(Base!P101-Change!P101,"")</f>
        <v>0</v>
      </c>
      <c r="Q101" s="61">
        <f>IFERROR(Base!Q101-Change!Q101,"")</f>
        <v>0</v>
      </c>
      <c r="R101" s="61">
        <f>IFERROR(Base!R101-Change!R101,"")</f>
        <v>0</v>
      </c>
      <c r="S101" s="61">
        <f>IFERROR(Base!S101-Change!S101,"")</f>
        <v>0</v>
      </c>
      <c r="T101" s="61">
        <f>IFERROR(Base!T101-Change!T101,"")</f>
        <v>0</v>
      </c>
      <c r="U101" s="61">
        <f>IFERROR(Base!U101-Change!U101,"")</f>
        <v>0</v>
      </c>
      <c r="V101" s="61">
        <f>IFERROR(Base!V101-Change!V101,"")</f>
        <v>0</v>
      </c>
      <c r="W101" s="61">
        <f>IFERROR(Base!W101-Change!W101,"")</f>
        <v>0</v>
      </c>
      <c r="X101" s="61">
        <f>IFERROR(Base!X101-Change!X101,"")</f>
        <v>0</v>
      </c>
      <c r="Y101" s="32">
        <f>IFERROR(Base!Y101-Change!Y101,"")</f>
        <v>0</v>
      </c>
      <c r="AA101" s="62"/>
      <c r="AB101" s="63"/>
    </row>
    <row r="102" spans="1:28" outlineLevel="1" x14ac:dyDescent="0.3">
      <c r="A102" s="31">
        <f>Base!A102</f>
        <v>0</v>
      </c>
      <c r="B102" s="99" t="str">
        <f>Base!B102</f>
        <v>CO2 Chehalis</v>
      </c>
      <c r="C102" s="56">
        <f>IFERROR(Base!C102-Change!C102,"")</f>
        <v>-65.831744650992633</v>
      </c>
      <c r="D102" s="61">
        <f>IFERROR(Base!D102-Change!D102,"")</f>
        <v>7.674640980816605E-3</v>
      </c>
      <c r="E102" s="61">
        <f>IFERROR(Base!E102-Change!E102,"")</f>
        <v>-5.8073139633485482E-3</v>
      </c>
      <c r="F102" s="61">
        <f>IFERROR(Base!F102-Change!F102,"")</f>
        <v>1.0976654170562483E-3</v>
      </c>
      <c r="G102" s="61">
        <f>IFERROR(Base!G102-Change!G102,"")</f>
        <v>1.5168128587385112</v>
      </c>
      <c r="H102" s="61">
        <f>IFERROR(Base!H102-Change!H102,"")</f>
        <v>2.7153993900200355</v>
      </c>
      <c r="I102" s="61">
        <f>IFERROR(Base!I102-Change!I102,"")</f>
        <v>-15.532400173400363</v>
      </c>
      <c r="J102" s="61">
        <f>IFERROR(Base!J102-Change!J102,"")</f>
        <v>-17.876664332180653</v>
      </c>
      <c r="K102" s="61">
        <f>IFERROR(Base!K102-Change!K102,"")</f>
        <v>-14.73520889326759</v>
      </c>
      <c r="L102" s="61">
        <f>IFERROR(Base!L102-Change!L102,"")</f>
        <v>-15.870410734921165</v>
      </c>
      <c r="M102" s="61">
        <f>IFERROR(Base!M102-Change!M102,"")</f>
        <v>-17.702668421089665</v>
      </c>
      <c r="N102" s="61">
        <f>IFERROR(Base!N102-Change!N102,"")</f>
        <v>-13.317336007838394</v>
      </c>
      <c r="O102" s="61">
        <f>IFERROR(Base!O102-Change!O102,"")</f>
        <v>-1.78747587811133</v>
      </c>
      <c r="P102" s="61">
        <f>IFERROR(Base!P102-Change!P102,"")</f>
        <v>-1.8834672574532501</v>
      </c>
      <c r="Q102" s="61">
        <f>IFERROR(Base!Q102-Change!Q102,"")</f>
        <v>-2.9189493382359095</v>
      </c>
      <c r="R102" s="61">
        <f>IFERROR(Base!R102-Change!R102,"")</f>
        <v>-4.9275600665752499</v>
      </c>
      <c r="S102" s="61">
        <f>IFERROR(Base!S102-Change!S102,"")</f>
        <v>-3.5560578912930692</v>
      </c>
      <c r="T102" s="61">
        <f>IFERROR(Base!T102-Change!T102,"")</f>
        <v>-4.8758848268986901</v>
      </c>
      <c r="U102" s="61">
        <f>IFERROR(Base!U102-Change!U102,"")</f>
        <v>-1.7402404402835896</v>
      </c>
      <c r="V102" s="61">
        <f>IFERROR(Base!V102-Change!V102,"")</f>
        <v>-3.0717987267423306</v>
      </c>
      <c r="W102" s="61">
        <f>IFERROR(Base!W102-Change!W102,"")</f>
        <v>-4.6789760437715895</v>
      </c>
      <c r="X102" s="61">
        <f>IFERROR(Base!X102-Change!X102,"")</f>
        <v>-5.7292414773656297</v>
      </c>
      <c r="Y102" s="32">
        <f>IFERROR(Base!Y102-Change!Y102,"")</f>
        <v>0</v>
      </c>
      <c r="AA102" s="62"/>
      <c r="AB102" s="63"/>
    </row>
    <row r="103" spans="1:28" outlineLevel="1" x14ac:dyDescent="0.3">
      <c r="A103" s="31">
        <f>Base!A103</f>
        <v>0</v>
      </c>
      <c r="B103" s="99" t="str">
        <f>Base!B103</f>
        <v>All Other Emissions</v>
      </c>
      <c r="C103" s="56">
        <f>IFERROR(Base!C103-Change!C103,"")</f>
        <v>0</v>
      </c>
      <c r="D103" s="56">
        <f>IFERROR(Base!D103-Change!D103,"")</f>
        <v>0</v>
      </c>
      <c r="E103" s="56">
        <f>IFERROR(Base!E103-Change!E103,"")</f>
        <v>0</v>
      </c>
      <c r="F103" s="56">
        <f>IFERROR(Base!F103-Change!F103,"")</f>
        <v>0</v>
      </c>
      <c r="G103" s="56">
        <f>IFERROR(Base!G103-Change!G103,"")</f>
        <v>0</v>
      </c>
      <c r="H103" s="56">
        <f>IFERROR(Base!H103-Change!H103,"")</f>
        <v>0</v>
      </c>
      <c r="I103" s="56">
        <f>IFERROR(Base!I103-Change!I103,"")</f>
        <v>0</v>
      </c>
      <c r="J103" s="56">
        <f>IFERROR(Base!J103-Change!J103,"")</f>
        <v>0</v>
      </c>
      <c r="K103" s="56">
        <f>IFERROR(Base!K103-Change!K103,"")</f>
        <v>0</v>
      </c>
      <c r="L103" s="56">
        <f>IFERROR(Base!L103-Change!L103,"")</f>
        <v>0</v>
      </c>
      <c r="M103" s="56">
        <f>IFERROR(Base!M103-Change!M103,"")</f>
        <v>0</v>
      </c>
      <c r="N103" s="56">
        <f>IFERROR(Base!N103-Change!N103,"")</f>
        <v>0</v>
      </c>
      <c r="O103" s="56">
        <f>IFERROR(Base!O103-Change!O103,"")</f>
        <v>0</v>
      </c>
      <c r="P103" s="56">
        <f>IFERROR(Base!P103-Change!P103,"")</f>
        <v>0</v>
      </c>
      <c r="Q103" s="56">
        <f>IFERROR(Base!Q103-Change!Q103,"")</f>
        <v>0</v>
      </c>
      <c r="R103" s="56">
        <f>IFERROR(Base!R103-Change!R103,"")</f>
        <v>0</v>
      </c>
      <c r="S103" s="56">
        <f>IFERROR(Base!S103-Change!S103,"")</f>
        <v>0</v>
      </c>
      <c r="T103" s="56">
        <f>IFERROR(Base!T103-Change!T103,"")</f>
        <v>0</v>
      </c>
      <c r="U103" s="56">
        <f>IFERROR(Base!U103-Change!U103,"")</f>
        <v>0</v>
      </c>
      <c r="V103" s="56">
        <f>IFERROR(Base!V103-Change!V103,"")</f>
        <v>0</v>
      </c>
      <c r="W103" s="56">
        <f>IFERROR(Base!W103-Change!W103,"")</f>
        <v>0</v>
      </c>
      <c r="X103" s="56">
        <f>IFERROR(Base!X103-Change!X103,"")</f>
        <v>0</v>
      </c>
      <c r="Y103" s="32">
        <f>IFERROR(Base!Y103-Change!Y103,"")</f>
        <v>0</v>
      </c>
    </row>
    <row r="104" spans="1:28" x14ac:dyDescent="0.3">
      <c r="A104" s="31">
        <f>Base!A104</f>
        <v>0</v>
      </c>
      <c r="B104" s="32">
        <f>Base!B104</f>
        <v>0</v>
      </c>
      <c r="C104" s="32">
        <f>Base!C104-Change!C104</f>
        <v>0</v>
      </c>
      <c r="D104" s="32">
        <f>Base!D105-Change!D105</f>
        <v>0</v>
      </c>
      <c r="E104" s="32">
        <f>Base!E105-Change!E105</f>
        <v>0</v>
      </c>
      <c r="F104" s="32">
        <f>Base!F105-Change!F105</f>
        <v>0</v>
      </c>
      <c r="G104" s="32">
        <f>Base!G105-Change!G105</f>
        <v>0</v>
      </c>
      <c r="H104" s="32">
        <f>Base!H105-Change!H105</f>
        <v>0</v>
      </c>
      <c r="I104" s="32">
        <f>Base!I105-Change!I105</f>
        <v>0</v>
      </c>
      <c r="J104" s="32">
        <f>Base!J105-Change!J105</f>
        <v>0</v>
      </c>
      <c r="K104" s="32">
        <f>Base!K105-Change!K105</f>
        <v>0</v>
      </c>
      <c r="L104" s="32">
        <f>Base!L105-Change!L105</f>
        <v>0</v>
      </c>
      <c r="M104" s="32">
        <f>Base!M105-Change!M105</f>
        <v>0</v>
      </c>
      <c r="N104" s="32">
        <f>Base!N105-Change!N105</f>
        <v>0</v>
      </c>
      <c r="O104" s="32">
        <f>Base!O105-Change!O105</f>
        <v>0</v>
      </c>
      <c r="P104" s="32">
        <f>Base!P105-Change!P105</f>
        <v>0</v>
      </c>
      <c r="Q104" s="32">
        <f>Base!Q105-Change!Q105</f>
        <v>0</v>
      </c>
      <c r="R104" s="32">
        <f>Base!R105-Change!R105</f>
        <v>0</v>
      </c>
      <c r="S104" s="32">
        <f>Base!S105-Change!S105</f>
        <v>0</v>
      </c>
      <c r="T104" s="32">
        <f>Base!T105-Change!T105</f>
        <v>0</v>
      </c>
      <c r="U104" s="32">
        <f>Base!U105-Change!U105</f>
        <v>0</v>
      </c>
      <c r="V104" s="32">
        <f>Base!V105-Change!V105</f>
        <v>0</v>
      </c>
      <c r="W104" s="32">
        <f>Base!W105-Change!W105</f>
        <v>0</v>
      </c>
      <c r="X104" s="32">
        <f>Base!X105-Change!X105</f>
        <v>0</v>
      </c>
    </row>
    <row r="105" spans="1:28" x14ac:dyDescent="0.3">
      <c r="A105" s="31">
        <f>Base!A105</f>
        <v>0</v>
      </c>
      <c r="B105" s="32">
        <f>Base!B105</f>
        <v>0</v>
      </c>
      <c r="C105" s="32">
        <f>Base!C105-Change!C105</f>
        <v>0</v>
      </c>
      <c r="D105" s="32">
        <f>Base!D106-Change!D106</f>
        <v>0</v>
      </c>
      <c r="E105" s="32">
        <f>Base!E106-Change!E106</f>
        <v>0</v>
      </c>
      <c r="F105" s="32">
        <f>Base!F106-Change!F106</f>
        <v>0</v>
      </c>
      <c r="G105" s="32">
        <f>Base!G106-Change!G106</f>
        <v>0</v>
      </c>
      <c r="H105" s="32">
        <f>Base!H106-Change!H106</f>
        <v>0</v>
      </c>
      <c r="I105" s="32">
        <f>Base!I106-Change!I106</f>
        <v>0</v>
      </c>
      <c r="J105" s="32">
        <f>Base!J106-Change!J106</f>
        <v>0</v>
      </c>
      <c r="K105" s="32">
        <f>Base!K106-Change!K106</f>
        <v>0</v>
      </c>
      <c r="L105" s="32">
        <f>Base!L106-Change!L106</f>
        <v>0</v>
      </c>
      <c r="M105" s="32">
        <f>Base!M106-Change!M106</f>
        <v>0</v>
      </c>
      <c r="N105" s="32">
        <f>Base!N106-Change!N106</f>
        <v>0</v>
      </c>
      <c r="O105" s="32">
        <f>Base!O106-Change!O106</f>
        <v>0</v>
      </c>
      <c r="P105" s="32">
        <f>Base!P106-Change!P106</f>
        <v>0</v>
      </c>
      <c r="Q105" s="32">
        <f>Base!Q106-Change!Q106</f>
        <v>0</v>
      </c>
      <c r="R105" s="32">
        <f>Base!R106-Change!R106</f>
        <v>0</v>
      </c>
      <c r="S105" s="32">
        <f>Base!S106-Change!S106</f>
        <v>0</v>
      </c>
      <c r="T105" s="32">
        <f>Base!T106-Change!T106</f>
        <v>0</v>
      </c>
      <c r="U105" s="32">
        <f>Base!U106-Change!U106</f>
        <v>0</v>
      </c>
      <c r="V105" s="32">
        <f>Base!V106-Change!V106</f>
        <v>0</v>
      </c>
      <c r="W105" s="32">
        <f>Base!W106-Change!W106</f>
        <v>0</v>
      </c>
      <c r="X105" s="32">
        <f>Base!X106-Change!X106</f>
        <v>0</v>
      </c>
    </row>
    <row r="106" spans="1:28" x14ac:dyDescent="0.3">
      <c r="A106" s="31">
        <f>Base!A106</f>
        <v>0</v>
      </c>
      <c r="B106" s="32">
        <f>Base!B106</f>
        <v>0</v>
      </c>
      <c r="C106" s="32">
        <f>Base!C106-Change!C106</f>
        <v>0</v>
      </c>
      <c r="D106" s="32">
        <f>Base!D107-Change!D107</f>
        <v>0</v>
      </c>
      <c r="E106" s="32">
        <f>Base!E107-Change!E107</f>
        <v>0</v>
      </c>
      <c r="F106" s="32">
        <f>Base!F107-Change!F107</f>
        <v>0</v>
      </c>
      <c r="G106" s="32">
        <f>Base!G107-Change!G107</f>
        <v>0</v>
      </c>
      <c r="H106" s="32">
        <f>Base!H107-Change!H107</f>
        <v>0</v>
      </c>
      <c r="I106" s="32">
        <f>Base!I107-Change!I107</f>
        <v>0</v>
      </c>
      <c r="J106" s="32">
        <f>Base!J107-Change!J107</f>
        <v>0</v>
      </c>
      <c r="K106" s="32">
        <f>Base!K107-Change!K107</f>
        <v>0</v>
      </c>
      <c r="L106" s="32">
        <f>Base!L107-Change!L107</f>
        <v>0</v>
      </c>
      <c r="M106" s="32">
        <f>Base!M107-Change!M107</f>
        <v>0</v>
      </c>
      <c r="N106" s="32">
        <f>Base!N107-Change!N107</f>
        <v>0</v>
      </c>
      <c r="O106" s="32">
        <f>Base!O107-Change!O107</f>
        <v>0</v>
      </c>
      <c r="P106" s="32">
        <f>Base!P107-Change!P107</f>
        <v>0</v>
      </c>
      <c r="Q106" s="32">
        <f>Base!Q107-Change!Q107</f>
        <v>0</v>
      </c>
      <c r="R106" s="32">
        <f>Base!R107-Change!R107</f>
        <v>0</v>
      </c>
      <c r="S106" s="32">
        <f>Base!S107-Change!S107</f>
        <v>0</v>
      </c>
      <c r="T106" s="32">
        <f>Base!T107-Change!T107</f>
        <v>0</v>
      </c>
      <c r="U106" s="32">
        <f>Base!U107-Change!U107</f>
        <v>0</v>
      </c>
      <c r="V106" s="32">
        <f>Base!V107-Change!V107</f>
        <v>0</v>
      </c>
      <c r="W106" s="32">
        <f>Base!W107-Change!W107</f>
        <v>0</v>
      </c>
      <c r="X106" s="32">
        <f>Base!X107-Change!X107</f>
        <v>0</v>
      </c>
    </row>
    <row r="107" spans="1:28" x14ac:dyDescent="0.3">
      <c r="A107" s="31">
        <f>Base!A107</f>
        <v>0</v>
      </c>
      <c r="B107" s="32">
        <f>Base!B107</f>
        <v>0</v>
      </c>
      <c r="C107" s="32">
        <f>Base!C107-Change!C107</f>
        <v>0</v>
      </c>
    </row>
    <row r="108" spans="1:28" x14ac:dyDescent="0.3">
      <c r="A108" s="31">
        <f>Base!A108</f>
        <v>0</v>
      </c>
      <c r="B108" s="32">
        <f>Base!B108</f>
        <v>0</v>
      </c>
      <c r="C108" s="32">
        <f>Base!C108-Change!C108</f>
        <v>0</v>
      </c>
      <c r="D108" s="32">
        <f>Base!D109-Change!D109</f>
        <v>0</v>
      </c>
      <c r="E108" s="32">
        <f>Base!E109-Change!E109</f>
        <v>0</v>
      </c>
      <c r="F108" s="32">
        <f>Base!F109-Change!F109</f>
        <v>0</v>
      </c>
      <c r="G108" s="32">
        <f>Base!G109-Change!G109</f>
        <v>0</v>
      </c>
      <c r="H108" s="32">
        <f>Base!H109-Change!H109</f>
        <v>0</v>
      </c>
      <c r="I108" s="32">
        <f>Base!I109-Change!I109</f>
        <v>0</v>
      </c>
      <c r="J108" s="32">
        <f>Base!J109-Change!J109</f>
        <v>0</v>
      </c>
      <c r="K108" s="32">
        <f>Base!K109-Change!K109</f>
        <v>0</v>
      </c>
      <c r="L108" s="32">
        <f>Base!L109-Change!L109</f>
        <v>0</v>
      </c>
      <c r="M108" s="32">
        <f>Base!M109-Change!M109</f>
        <v>0</v>
      </c>
      <c r="N108" s="32">
        <f>Base!N109-Change!N109</f>
        <v>0</v>
      </c>
      <c r="O108" s="32">
        <f>Base!O109-Change!O109</f>
        <v>0</v>
      </c>
      <c r="P108" s="32">
        <f>Base!P109-Change!P109</f>
        <v>0</v>
      </c>
      <c r="Q108" s="32">
        <f>Base!Q109-Change!Q109</f>
        <v>0</v>
      </c>
      <c r="R108" s="32">
        <f>Base!R109-Change!R109</f>
        <v>0</v>
      </c>
      <c r="S108" s="32">
        <f>Base!S109-Change!S109</f>
        <v>0</v>
      </c>
      <c r="T108" s="32">
        <f>Base!T109-Change!T109</f>
        <v>0</v>
      </c>
      <c r="U108" s="32">
        <f>Base!U109-Change!U109</f>
        <v>0</v>
      </c>
      <c r="V108" s="32">
        <f>Base!V109-Change!V109</f>
        <v>0</v>
      </c>
      <c r="W108" s="32">
        <f>Base!W109-Change!W109</f>
        <v>0</v>
      </c>
      <c r="X108" s="32">
        <f>Base!X109-Change!X109</f>
        <v>0</v>
      </c>
    </row>
    <row r="109" spans="1:28" x14ac:dyDescent="0.3">
      <c r="A109" s="31">
        <f>Base!A109</f>
        <v>0</v>
      </c>
      <c r="B109" s="32">
        <f>Base!B109</f>
        <v>0</v>
      </c>
    </row>
    <row r="110" spans="1:28" x14ac:dyDescent="0.3">
      <c r="A110" s="31">
        <f>Base!A110</f>
        <v>0</v>
      </c>
      <c r="B110" s="32">
        <f>Base!B110</f>
        <v>0</v>
      </c>
    </row>
    <row r="111" spans="1:28" x14ac:dyDescent="0.3">
      <c r="A111" s="31">
        <f>Base!A111</f>
        <v>0</v>
      </c>
      <c r="B111" s="32">
        <f>Base!B111</f>
        <v>0</v>
      </c>
    </row>
    <row r="112" spans="1:28" x14ac:dyDescent="0.3">
      <c r="A112" s="31">
        <f>Base!A112</f>
        <v>0</v>
      </c>
      <c r="B112" s="32">
        <f>Base!B112</f>
        <v>0</v>
      </c>
    </row>
    <row r="113" spans="1:24" x14ac:dyDescent="0.3">
      <c r="A113" s="31">
        <f>Base!A113</f>
        <v>0</v>
      </c>
      <c r="B113" s="32">
        <f>Base!B113</f>
        <v>0</v>
      </c>
    </row>
    <row r="114" spans="1:24" x14ac:dyDescent="0.3">
      <c r="A114" s="31">
        <f>Base!A114</f>
        <v>0</v>
      </c>
      <c r="B114" s="32">
        <f>Base!B114</f>
        <v>0</v>
      </c>
      <c r="C114" s="32">
        <f>Base!C115-Change!C115</f>
        <v>0</v>
      </c>
      <c r="D114" s="32">
        <f>Base!D115-Change!D115</f>
        <v>0</v>
      </c>
      <c r="E114" s="32">
        <f>Base!E115-Change!E115</f>
        <v>0</v>
      </c>
      <c r="F114" s="32">
        <f>Base!F115-Change!F115</f>
        <v>0</v>
      </c>
      <c r="G114" s="32">
        <f>Base!G115-Change!G115</f>
        <v>0</v>
      </c>
      <c r="H114" s="32">
        <f>Base!H115-Change!H115</f>
        <v>0</v>
      </c>
      <c r="I114" s="32">
        <f>Base!I115-Change!I115</f>
        <v>0</v>
      </c>
      <c r="J114" s="32">
        <f>Base!J115-Change!J115</f>
        <v>0</v>
      </c>
      <c r="K114" s="32">
        <f>Base!K115-Change!K115</f>
        <v>0</v>
      </c>
      <c r="L114" s="32">
        <f>Base!L115-Change!L115</f>
        <v>0</v>
      </c>
      <c r="M114" s="32">
        <f>Base!M115-Change!M115</f>
        <v>0</v>
      </c>
      <c r="N114" s="32">
        <f>Base!N115-Change!N115</f>
        <v>0</v>
      </c>
      <c r="O114" s="32">
        <f>Base!O115-Change!O115</f>
        <v>0</v>
      </c>
      <c r="P114" s="32">
        <f>Base!P115-Change!P115</f>
        <v>0</v>
      </c>
      <c r="Q114" s="32">
        <f>Base!Q115-Change!Q115</f>
        <v>0</v>
      </c>
      <c r="R114" s="32">
        <f>Base!R115-Change!R115</f>
        <v>0</v>
      </c>
      <c r="S114" s="32">
        <f>Base!S115-Change!S115</f>
        <v>0</v>
      </c>
      <c r="T114" s="32">
        <f>Base!T115-Change!T115</f>
        <v>0</v>
      </c>
      <c r="U114" s="32">
        <f>Base!U115-Change!U115</f>
        <v>0</v>
      </c>
      <c r="V114" s="32">
        <f>Base!V115-Change!V115</f>
        <v>0</v>
      </c>
      <c r="W114" s="32">
        <f>Base!W115-Change!W115</f>
        <v>0</v>
      </c>
      <c r="X114" s="32">
        <f>Base!X115-Change!X115</f>
        <v>0</v>
      </c>
    </row>
    <row r="115" spans="1:24" x14ac:dyDescent="0.3">
      <c r="A115" s="31">
        <f>Base!A115</f>
        <v>0</v>
      </c>
      <c r="B115" s="32">
        <f>Base!B115</f>
        <v>0</v>
      </c>
    </row>
    <row r="116" spans="1:24" x14ac:dyDescent="0.3">
      <c r="A116" s="31">
        <f>Base!A116</f>
        <v>0</v>
      </c>
      <c r="B116" s="32">
        <f>Base!B116</f>
        <v>0</v>
      </c>
      <c r="C116" s="32">
        <f>Base!C117-Change!C117</f>
        <v>0</v>
      </c>
      <c r="D116" s="32">
        <f>Base!D117-Change!D117</f>
        <v>0</v>
      </c>
      <c r="E116" s="32">
        <f>Base!E117-Change!E117</f>
        <v>0</v>
      </c>
      <c r="F116" s="32">
        <f>Base!F117-Change!F117</f>
        <v>0</v>
      </c>
      <c r="G116" s="32">
        <f>Base!G117-Change!G117</f>
        <v>0</v>
      </c>
      <c r="H116" s="32">
        <f>Base!H117-Change!H117</f>
        <v>0</v>
      </c>
      <c r="I116" s="32">
        <f>Base!I117-Change!I117</f>
        <v>0</v>
      </c>
      <c r="J116" s="32">
        <f>Base!J117-Change!J117</f>
        <v>0</v>
      </c>
      <c r="K116" s="32">
        <f>Base!K117-Change!K117</f>
        <v>0</v>
      </c>
      <c r="L116" s="32">
        <f>Base!L117-Change!L117</f>
        <v>0</v>
      </c>
      <c r="M116" s="32">
        <f>Base!M117-Change!M117</f>
        <v>0</v>
      </c>
      <c r="N116" s="32">
        <f>Base!N117-Change!N117</f>
        <v>0</v>
      </c>
      <c r="O116" s="32">
        <f>Base!O117-Change!O117</f>
        <v>0</v>
      </c>
      <c r="P116" s="32">
        <f>Base!P117-Change!P117</f>
        <v>0</v>
      </c>
      <c r="Q116" s="32">
        <f>Base!Q117-Change!Q117</f>
        <v>0</v>
      </c>
      <c r="R116" s="32">
        <f>Base!R117-Change!R117</f>
        <v>0</v>
      </c>
      <c r="S116" s="32">
        <f>Base!S117-Change!S117</f>
        <v>0</v>
      </c>
      <c r="T116" s="32">
        <f>Base!T117-Change!T117</f>
        <v>0</v>
      </c>
      <c r="U116" s="32">
        <f>Base!U117-Change!U117</f>
        <v>0</v>
      </c>
      <c r="V116" s="32">
        <f>Base!V117-Change!V117</f>
        <v>0</v>
      </c>
      <c r="W116" s="32">
        <f>Base!W117-Change!W117</f>
        <v>0</v>
      </c>
      <c r="X116" s="32">
        <f>Base!X117-Change!X117</f>
        <v>0</v>
      </c>
    </row>
    <row r="117" spans="1:24" x14ac:dyDescent="0.3">
      <c r="A117" s="31">
        <f>Base!A117</f>
        <v>0</v>
      </c>
      <c r="B117" s="32">
        <f>Base!B117</f>
        <v>0</v>
      </c>
      <c r="C117" s="32">
        <f>Base!C118-Change!C118</f>
        <v>0</v>
      </c>
      <c r="D117" s="32">
        <f>Base!D118-Change!D118</f>
        <v>0</v>
      </c>
      <c r="E117" s="32">
        <f>Base!E118-Change!E118</f>
        <v>0</v>
      </c>
      <c r="F117" s="32">
        <f>Base!F118-Change!F118</f>
        <v>0</v>
      </c>
      <c r="G117" s="32">
        <f>Base!G118-Change!G118</f>
        <v>0</v>
      </c>
      <c r="H117" s="32">
        <f>Base!H118-Change!H118</f>
        <v>0</v>
      </c>
      <c r="I117" s="32">
        <f>Base!I118-Change!I118</f>
        <v>0</v>
      </c>
      <c r="J117" s="32">
        <f>Base!J118-Change!J118</f>
        <v>0</v>
      </c>
      <c r="K117" s="32">
        <f>Base!K118-Change!K118</f>
        <v>0</v>
      </c>
      <c r="L117" s="32">
        <f>Base!L118-Change!L118</f>
        <v>0</v>
      </c>
      <c r="M117" s="32">
        <f>Base!M118-Change!M118</f>
        <v>0</v>
      </c>
      <c r="N117" s="32">
        <f>Base!N118-Change!N118</f>
        <v>0</v>
      </c>
      <c r="O117" s="32">
        <f>Base!O118-Change!O118</f>
        <v>0</v>
      </c>
      <c r="P117" s="32">
        <f>Base!P118-Change!P118</f>
        <v>0</v>
      </c>
      <c r="Q117" s="32">
        <f>Base!Q118-Change!Q118</f>
        <v>0</v>
      </c>
      <c r="R117" s="32">
        <f>Base!R118-Change!R118</f>
        <v>0</v>
      </c>
      <c r="S117" s="32">
        <f>Base!S118-Change!S118</f>
        <v>0</v>
      </c>
      <c r="T117" s="32">
        <f>Base!T118-Change!T118</f>
        <v>0</v>
      </c>
      <c r="U117" s="32">
        <f>Base!U118-Change!U118</f>
        <v>0</v>
      </c>
      <c r="V117" s="32">
        <f>Base!V118-Change!V118</f>
        <v>0</v>
      </c>
      <c r="W117" s="32">
        <f>Base!W118-Change!W118</f>
        <v>0</v>
      </c>
      <c r="X117" s="32">
        <f>Base!X118-Change!X118</f>
        <v>0</v>
      </c>
    </row>
    <row r="118" spans="1:24" x14ac:dyDescent="0.3">
      <c r="A118" s="31">
        <f>Base!A118</f>
        <v>0</v>
      </c>
      <c r="B118" s="32">
        <f>Base!B118</f>
        <v>0</v>
      </c>
      <c r="C118" s="32">
        <f>Base!C119-Change!C119</f>
        <v>0</v>
      </c>
      <c r="D118" s="32">
        <f>Base!D119-Change!D119</f>
        <v>0</v>
      </c>
      <c r="E118" s="32">
        <f>Base!E119-Change!E119</f>
        <v>0</v>
      </c>
      <c r="F118" s="32">
        <f>Base!F119-Change!F119</f>
        <v>0</v>
      </c>
      <c r="G118" s="32">
        <f>Base!G119-Change!G119</f>
        <v>0</v>
      </c>
      <c r="H118" s="32">
        <f>Base!H119-Change!H119</f>
        <v>0</v>
      </c>
      <c r="I118" s="32">
        <f>Base!I119-Change!I119</f>
        <v>0</v>
      </c>
      <c r="J118" s="32">
        <f>Base!J119-Change!J119</f>
        <v>0</v>
      </c>
      <c r="K118" s="32">
        <f>Base!K119-Change!K119</f>
        <v>0</v>
      </c>
      <c r="L118" s="32">
        <f>Base!L119-Change!L119</f>
        <v>0</v>
      </c>
      <c r="M118" s="32">
        <f>Base!M119-Change!M119</f>
        <v>0</v>
      </c>
      <c r="N118" s="32">
        <f>Base!N119-Change!N119</f>
        <v>0</v>
      </c>
      <c r="O118" s="32">
        <f>Base!O119-Change!O119</f>
        <v>0</v>
      </c>
      <c r="P118" s="32">
        <f>Base!P119-Change!P119</f>
        <v>0</v>
      </c>
      <c r="Q118" s="32">
        <f>Base!Q119-Change!Q119</f>
        <v>0</v>
      </c>
      <c r="R118" s="32">
        <f>Base!R119-Change!R119</f>
        <v>0</v>
      </c>
      <c r="S118" s="32">
        <f>Base!S119-Change!S119</f>
        <v>0</v>
      </c>
      <c r="T118" s="32">
        <f>Base!T119-Change!T119</f>
        <v>0</v>
      </c>
      <c r="U118" s="32">
        <f>Base!U119-Change!U119</f>
        <v>0</v>
      </c>
      <c r="V118" s="32">
        <f>Base!V119-Change!V119</f>
        <v>0</v>
      </c>
      <c r="W118" s="32">
        <f>Base!W119-Change!W119</f>
        <v>0</v>
      </c>
      <c r="X118" s="32">
        <f>Base!X119-Change!X119</f>
        <v>0</v>
      </c>
    </row>
    <row r="119" spans="1:24" x14ac:dyDescent="0.3">
      <c r="A119" s="31">
        <f>Base!A119</f>
        <v>0</v>
      </c>
      <c r="B119" s="32">
        <f>Base!B119</f>
        <v>0</v>
      </c>
      <c r="C119" s="32">
        <f>Base!C120-Change!C120</f>
        <v>0</v>
      </c>
      <c r="D119" s="32">
        <f>Base!D120-Change!D120</f>
        <v>0</v>
      </c>
      <c r="E119" s="32">
        <f>Base!E120-Change!E120</f>
        <v>0</v>
      </c>
      <c r="F119" s="32">
        <f>Base!F120-Change!F120</f>
        <v>0</v>
      </c>
      <c r="G119" s="32">
        <f>Base!G120-Change!G120</f>
        <v>0</v>
      </c>
      <c r="H119" s="32">
        <f>Base!H120-Change!H120</f>
        <v>0</v>
      </c>
      <c r="I119" s="32">
        <f>Base!I120-Change!I120</f>
        <v>0</v>
      </c>
      <c r="J119" s="32">
        <f>Base!J120-Change!J120</f>
        <v>0</v>
      </c>
      <c r="K119" s="32">
        <f>Base!K120-Change!K120</f>
        <v>0</v>
      </c>
      <c r="L119" s="32">
        <f>Base!L120-Change!L120</f>
        <v>0</v>
      </c>
      <c r="M119" s="32">
        <f>Base!M120-Change!M120</f>
        <v>0</v>
      </c>
      <c r="N119" s="32">
        <f>Base!N120-Change!N120</f>
        <v>0</v>
      </c>
      <c r="O119" s="32">
        <f>Base!O120-Change!O120</f>
        <v>0</v>
      </c>
      <c r="P119" s="32">
        <f>Base!P120-Change!P120</f>
        <v>0</v>
      </c>
      <c r="Q119" s="32">
        <f>Base!Q120-Change!Q120</f>
        <v>0</v>
      </c>
      <c r="R119" s="32">
        <f>Base!R120-Change!R120</f>
        <v>0</v>
      </c>
      <c r="S119" s="32">
        <f>Base!S120-Change!S120</f>
        <v>0</v>
      </c>
      <c r="T119" s="32">
        <f>Base!T120-Change!T120</f>
        <v>0</v>
      </c>
      <c r="U119" s="32">
        <f>Base!U120-Change!U120</f>
        <v>0</v>
      </c>
      <c r="V119" s="32">
        <f>Base!V120-Change!V120</f>
        <v>0</v>
      </c>
      <c r="W119" s="32">
        <f>Base!W120-Change!W120</f>
        <v>0</v>
      </c>
      <c r="X119" s="32">
        <f>Base!X120-Change!X120</f>
        <v>0</v>
      </c>
    </row>
    <row r="120" spans="1:24" x14ac:dyDescent="0.3">
      <c r="A120" s="31">
        <f>Base!A120</f>
        <v>0</v>
      </c>
      <c r="B120" s="32">
        <f>Base!B120</f>
        <v>0</v>
      </c>
      <c r="C120" s="32">
        <f>Base!C121-Change!C121</f>
        <v>0</v>
      </c>
      <c r="D120" s="32">
        <f>Base!D121-Change!D121</f>
        <v>0</v>
      </c>
      <c r="E120" s="32">
        <f>Base!E121-Change!E121</f>
        <v>0</v>
      </c>
      <c r="F120" s="32">
        <f>Base!F121-Change!F121</f>
        <v>0</v>
      </c>
      <c r="G120" s="32">
        <f>Base!G121-Change!G121</f>
        <v>0</v>
      </c>
      <c r="H120" s="32">
        <f>Base!H121-Change!H121</f>
        <v>0</v>
      </c>
      <c r="I120" s="32">
        <f>Base!I121-Change!I121</f>
        <v>0</v>
      </c>
      <c r="J120" s="32">
        <f>Base!J121-Change!J121</f>
        <v>0</v>
      </c>
      <c r="K120" s="32">
        <f>Base!K121-Change!K121</f>
        <v>0</v>
      </c>
      <c r="L120" s="32">
        <f>Base!L121-Change!L121</f>
        <v>0</v>
      </c>
      <c r="M120" s="32">
        <f>Base!M121-Change!M121</f>
        <v>0</v>
      </c>
      <c r="N120" s="32">
        <f>Base!N121-Change!N121</f>
        <v>0</v>
      </c>
      <c r="O120" s="32">
        <f>Base!O121-Change!O121</f>
        <v>0</v>
      </c>
      <c r="P120" s="32">
        <f>Base!P121-Change!P121</f>
        <v>0</v>
      </c>
      <c r="Q120" s="32">
        <f>Base!Q121-Change!Q121</f>
        <v>0</v>
      </c>
      <c r="R120" s="32">
        <f>Base!R121-Change!R121</f>
        <v>0</v>
      </c>
      <c r="S120" s="32">
        <f>Base!S121-Change!S121</f>
        <v>0</v>
      </c>
      <c r="T120" s="32">
        <f>Base!T121-Change!T121</f>
        <v>0</v>
      </c>
      <c r="U120" s="32">
        <f>Base!U121-Change!U121</f>
        <v>0</v>
      </c>
      <c r="V120" s="32">
        <f>Base!V121-Change!V121</f>
        <v>0</v>
      </c>
      <c r="W120" s="32">
        <f>Base!W121-Change!W121</f>
        <v>0</v>
      </c>
      <c r="X120" s="32">
        <f>Base!X121-Change!X121</f>
        <v>0</v>
      </c>
    </row>
    <row r="121" spans="1:24" x14ac:dyDescent="0.3">
      <c r="A121" s="31">
        <f>Base!A121</f>
        <v>0</v>
      </c>
      <c r="B121" s="32">
        <f>Base!B121</f>
        <v>0</v>
      </c>
    </row>
    <row r="122" spans="1:24" x14ac:dyDescent="0.3">
      <c r="A122" s="31">
        <f>Base!A122</f>
        <v>0</v>
      </c>
      <c r="B122" s="32">
        <f>Base!B122</f>
        <v>0</v>
      </c>
    </row>
    <row r="123" spans="1:24" x14ac:dyDescent="0.3">
      <c r="A123" s="31">
        <f>Base!A123</f>
        <v>0</v>
      </c>
      <c r="B123" s="32">
        <f>Base!B123</f>
        <v>0</v>
      </c>
    </row>
    <row r="124" spans="1:24" x14ac:dyDescent="0.3">
      <c r="A124" s="31">
        <f>Base!A124</f>
        <v>0</v>
      </c>
      <c r="B124" s="32">
        <f>Base!B124</f>
        <v>0</v>
      </c>
    </row>
    <row r="125" spans="1:24" x14ac:dyDescent="0.3">
      <c r="A125" s="31">
        <f>Base!A125</f>
        <v>0</v>
      </c>
      <c r="B125" s="32">
        <f>Base!B125</f>
        <v>0</v>
      </c>
    </row>
    <row r="126" spans="1:24" x14ac:dyDescent="0.3">
      <c r="A126" s="31">
        <f>Base!A126</f>
        <v>0</v>
      </c>
      <c r="B126" s="32">
        <f>Base!B126</f>
        <v>0</v>
      </c>
    </row>
    <row r="127" spans="1:24" x14ac:dyDescent="0.3">
      <c r="A127" s="31">
        <f>Base!A127</f>
        <v>0</v>
      </c>
      <c r="B127" s="32">
        <f>Base!B127</f>
        <v>0</v>
      </c>
    </row>
    <row r="128" spans="1:24" x14ac:dyDescent="0.3">
      <c r="A128" s="31">
        <f>Base!A128</f>
        <v>0</v>
      </c>
      <c r="B128" s="32">
        <f>Base!B128</f>
        <v>0</v>
      </c>
    </row>
    <row r="129" spans="2:2" x14ac:dyDescent="0.3">
      <c r="B129" s="32">
        <f>Base!B129</f>
        <v>0</v>
      </c>
    </row>
    <row r="130" spans="2:2" x14ac:dyDescent="0.3">
      <c r="B130" s="32">
        <f>Base!B130</f>
        <v>0</v>
      </c>
    </row>
    <row r="131" spans="2:2" x14ac:dyDescent="0.3">
      <c r="B131" s="32">
        <f>Base!B131</f>
        <v>0</v>
      </c>
    </row>
    <row r="132" spans="2:2" x14ac:dyDescent="0.3">
      <c r="B132" s="32">
        <f>Base!B132</f>
        <v>0</v>
      </c>
    </row>
    <row r="133" spans="2:2" x14ac:dyDescent="0.3">
      <c r="B133" s="32">
        <f>Base!B133</f>
        <v>0</v>
      </c>
    </row>
    <row r="134" spans="2:2" x14ac:dyDescent="0.3">
      <c r="B134" s="32">
        <f>Base!B134</f>
        <v>0</v>
      </c>
    </row>
    <row r="135" spans="2:2" x14ac:dyDescent="0.3">
      <c r="B135" s="32">
        <f>Base!B135</f>
        <v>0</v>
      </c>
    </row>
    <row r="136" spans="2:2" x14ac:dyDescent="0.3">
      <c r="B136" s="32">
        <f>Base!B136</f>
        <v>0</v>
      </c>
    </row>
    <row r="137" spans="2:2" x14ac:dyDescent="0.3">
      <c r="B137" s="32">
        <f>Base!B137</f>
        <v>0</v>
      </c>
    </row>
    <row r="138" spans="2:2" x14ac:dyDescent="0.3">
      <c r="B138" s="32">
        <f>Base!B138</f>
        <v>0</v>
      </c>
    </row>
    <row r="139" spans="2:2" x14ac:dyDescent="0.3">
      <c r="B139" s="32">
        <f>Base!B139</f>
        <v>0</v>
      </c>
    </row>
    <row r="140" spans="2:2" x14ac:dyDescent="0.3">
      <c r="B140" s="32">
        <f>Base!B140</f>
        <v>0</v>
      </c>
    </row>
    <row r="141" spans="2:2" x14ac:dyDescent="0.3">
      <c r="B141" s="32">
        <f>Base!B141</f>
        <v>0</v>
      </c>
    </row>
    <row r="142" spans="2:2" x14ac:dyDescent="0.3">
      <c r="B142" s="32">
        <f>Base!B142</f>
        <v>0</v>
      </c>
    </row>
    <row r="143" spans="2:2" x14ac:dyDescent="0.3">
      <c r="B143" s="32">
        <f>Base!B143</f>
        <v>0</v>
      </c>
    </row>
    <row r="144" spans="2:2" x14ac:dyDescent="0.3">
      <c r="B144" s="32">
        <f>Base!B144</f>
        <v>0</v>
      </c>
    </row>
    <row r="145" spans="2:2" x14ac:dyDescent="0.3">
      <c r="B145" s="32">
        <f>Base!B145</f>
        <v>0</v>
      </c>
    </row>
    <row r="146" spans="2:2" x14ac:dyDescent="0.3">
      <c r="B146" s="32">
        <f>Base!B146</f>
        <v>0</v>
      </c>
    </row>
    <row r="147" spans="2:2" x14ac:dyDescent="0.3">
      <c r="B147" s="32">
        <f>Base!B147</f>
        <v>0</v>
      </c>
    </row>
    <row r="148" spans="2:2" x14ac:dyDescent="0.3">
      <c r="B148" s="32">
        <f>Base!B148</f>
        <v>0</v>
      </c>
    </row>
    <row r="149" spans="2:2" x14ac:dyDescent="0.3">
      <c r="B149" s="32">
        <f>Base!B149</f>
        <v>0</v>
      </c>
    </row>
    <row r="150" spans="2:2" x14ac:dyDescent="0.3">
      <c r="B150" s="32">
        <f>Base!B150</f>
        <v>0</v>
      </c>
    </row>
    <row r="151" spans="2:2" x14ac:dyDescent="0.3">
      <c r="B151" s="32">
        <f>Base!B151</f>
        <v>0</v>
      </c>
    </row>
    <row r="152" spans="2:2" x14ac:dyDescent="0.3">
      <c r="B152" s="32">
        <f>Base!B152</f>
        <v>0</v>
      </c>
    </row>
    <row r="153" spans="2:2" x14ac:dyDescent="0.3">
      <c r="B153" s="32">
        <f>Base!B153</f>
        <v>0</v>
      </c>
    </row>
    <row r="154" spans="2:2" x14ac:dyDescent="0.3">
      <c r="B154" s="32">
        <f>Base!B154</f>
        <v>0</v>
      </c>
    </row>
    <row r="155" spans="2:2" x14ac:dyDescent="0.3">
      <c r="B155" s="32">
        <f>Base!B155</f>
        <v>0</v>
      </c>
    </row>
    <row r="156" spans="2:2" x14ac:dyDescent="0.3">
      <c r="B156" s="32">
        <f>Base!B156</f>
        <v>0</v>
      </c>
    </row>
    <row r="157" spans="2:2" x14ac:dyDescent="0.3">
      <c r="B157" s="32">
        <f>Base!B157</f>
        <v>0</v>
      </c>
    </row>
    <row r="158" spans="2:2" x14ac:dyDescent="0.3">
      <c r="B158" s="32">
        <f>Base!B158</f>
        <v>0</v>
      </c>
    </row>
    <row r="159" spans="2:2" x14ac:dyDescent="0.3">
      <c r="B159" s="32">
        <f>Base!B159</f>
        <v>0</v>
      </c>
    </row>
    <row r="160" spans="2:2" x14ac:dyDescent="0.3">
      <c r="B160" s="32">
        <f>Base!B160</f>
        <v>0</v>
      </c>
    </row>
    <row r="161" spans="2:2" x14ac:dyDescent="0.3">
      <c r="B161" s="32">
        <f>Base!B161</f>
        <v>0</v>
      </c>
    </row>
    <row r="162" spans="2:2" x14ac:dyDescent="0.3">
      <c r="B162" s="32">
        <f>Base!B162</f>
        <v>0</v>
      </c>
    </row>
    <row r="163" spans="2:2" x14ac:dyDescent="0.3">
      <c r="B163" s="32">
        <f>Base!B163</f>
        <v>0</v>
      </c>
    </row>
    <row r="164" spans="2:2" x14ac:dyDescent="0.3">
      <c r="B164" s="32">
        <f>Base!B164</f>
        <v>0</v>
      </c>
    </row>
    <row r="165" spans="2:2" x14ac:dyDescent="0.3">
      <c r="B165" s="32">
        <f>Base!B165</f>
        <v>0</v>
      </c>
    </row>
    <row r="166" spans="2:2" x14ac:dyDescent="0.3">
      <c r="B166" s="32">
        <f>Base!B166</f>
        <v>0</v>
      </c>
    </row>
    <row r="167" spans="2:2" x14ac:dyDescent="0.3">
      <c r="B167" s="32">
        <f>Base!B167</f>
        <v>0</v>
      </c>
    </row>
    <row r="168" spans="2:2" x14ac:dyDescent="0.3">
      <c r="B168" s="32">
        <f>Base!B168</f>
        <v>0</v>
      </c>
    </row>
    <row r="169" spans="2:2" x14ac:dyDescent="0.3">
      <c r="B169" s="32">
        <f>Base!B169</f>
        <v>0</v>
      </c>
    </row>
    <row r="170" spans="2:2" x14ac:dyDescent="0.3">
      <c r="B170" s="32">
        <f>Base!B170</f>
        <v>0</v>
      </c>
    </row>
    <row r="171" spans="2:2" x14ac:dyDescent="0.3">
      <c r="B171" s="32">
        <f>Base!B171</f>
        <v>0</v>
      </c>
    </row>
    <row r="172" spans="2:2" x14ac:dyDescent="0.3">
      <c r="B172" s="32">
        <f>Base!B172</f>
        <v>0</v>
      </c>
    </row>
    <row r="173" spans="2:2" x14ac:dyDescent="0.3">
      <c r="B173" s="32">
        <f>Base!B173</f>
        <v>0</v>
      </c>
    </row>
    <row r="174" spans="2:2" x14ac:dyDescent="0.3">
      <c r="B174" s="32">
        <f>Base!B174</f>
        <v>0</v>
      </c>
    </row>
    <row r="175" spans="2:2" x14ac:dyDescent="0.3">
      <c r="B175" s="32">
        <f>Base!B175</f>
        <v>0</v>
      </c>
    </row>
    <row r="176" spans="2:2" x14ac:dyDescent="0.3">
      <c r="B176" s="32">
        <f>Base!B176</f>
        <v>0</v>
      </c>
    </row>
    <row r="177" spans="2:2" x14ac:dyDescent="0.3">
      <c r="B177" s="32">
        <f>Base!B177</f>
        <v>0</v>
      </c>
    </row>
    <row r="178" spans="2:2" x14ac:dyDescent="0.3">
      <c r="B178" s="32">
        <f>Base!B178</f>
        <v>0</v>
      </c>
    </row>
    <row r="179" spans="2:2" x14ac:dyDescent="0.3">
      <c r="B179" s="32">
        <f>Base!B179</f>
        <v>0</v>
      </c>
    </row>
    <row r="180" spans="2:2" x14ac:dyDescent="0.3">
      <c r="B180" s="32">
        <f>Base!B180</f>
        <v>0</v>
      </c>
    </row>
    <row r="181" spans="2:2" x14ac:dyDescent="0.3">
      <c r="B181" s="32">
        <f>Base!B181</f>
        <v>0</v>
      </c>
    </row>
    <row r="182" spans="2:2" x14ac:dyDescent="0.3">
      <c r="B182" s="32">
        <f>Base!B182</f>
        <v>0</v>
      </c>
    </row>
    <row r="183" spans="2:2" x14ac:dyDescent="0.3">
      <c r="B183" s="32">
        <f>Base!B183</f>
        <v>0</v>
      </c>
    </row>
    <row r="184" spans="2:2" x14ac:dyDescent="0.3">
      <c r="B184" s="32">
        <f>Base!B184</f>
        <v>0</v>
      </c>
    </row>
    <row r="185" spans="2:2" x14ac:dyDescent="0.3">
      <c r="B185" s="32">
        <f>Base!B185</f>
        <v>0</v>
      </c>
    </row>
    <row r="186" spans="2:2" x14ac:dyDescent="0.3">
      <c r="B186" s="32">
        <f>Base!B186</f>
        <v>0</v>
      </c>
    </row>
    <row r="187" spans="2:2" x14ac:dyDescent="0.3">
      <c r="B187" s="32">
        <f>Base!B187</f>
        <v>0</v>
      </c>
    </row>
    <row r="188" spans="2:2" x14ac:dyDescent="0.3">
      <c r="B188" s="32">
        <f>Base!B188</f>
        <v>0</v>
      </c>
    </row>
    <row r="189" spans="2:2" x14ac:dyDescent="0.3">
      <c r="B189" s="32">
        <f>Base!B189</f>
        <v>0</v>
      </c>
    </row>
    <row r="190" spans="2:2" x14ac:dyDescent="0.3">
      <c r="B190" s="32">
        <f>Base!B190</f>
        <v>0</v>
      </c>
    </row>
    <row r="191" spans="2:2" x14ac:dyDescent="0.3">
      <c r="B191" s="32">
        <f>Base!B191</f>
        <v>0</v>
      </c>
    </row>
    <row r="192" spans="2:2" x14ac:dyDescent="0.3">
      <c r="B192" s="32">
        <f>Base!B192</f>
        <v>0</v>
      </c>
    </row>
    <row r="193" spans="2:2" x14ac:dyDescent="0.3">
      <c r="B193" s="32">
        <f>Base!B193</f>
        <v>0</v>
      </c>
    </row>
    <row r="194" spans="2:2" x14ac:dyDescent="0.3">
      <c r="B194" s="32">
        <f>Base!B194</f>
        <v>0</v>
      </c>
    </row>
    <row r="195" spans="2:2" x14ac:dyDescent="0.3">
      <c r="B195" s="32">
        <f>Base!B195</f>
        <v>0</v>
      </c>
    </row>
    <row r="196" spans="2:2" x14ac:dyDescent="0.3">
      <c r="B196" s="32">
        <f>Base!B196</f>
        <v>0</v>
      </c>
    </row>
    <row r="197" spans="2:2" x14ac:dyDescent="0.3">
      <c r="B197" s="32">
        <f>Base!B197</f>
        <v>0</v>
      </c>
    </row>
    <row r="198" spans="2:2" x14ac:dyDescent="0.3">
      <c r="B198" s="32">
        <f>Base!B198</f>
        <v>0</v>
      </c>
    </row>
    <row r="199" spans="2:2" x14ac:dyDescent="0.3">
      <c r="B199" s="32">
        <f>Base!B199</f>
        <v>0</v>
      </c>
    </row>
    <row r="200" spans="2:2" x14ac:dyDescent="0.3">
      <c r="B200" s="32">
        <f>Base!B200</f>
        <v>0</v>
      </c>
    </row>
    <row r="201" spans="2:2" x14ac:dyDescent="0.3">
      <c r="B201" s="32">
        <f>Base!B201</f>
        <v>0</v>
      </c>
    </row>
    <row r="202" spans="2:2" x14ac:dyDescent="0.3">
      <c r="B202" s="32">
        <f>Base!B202</f>
        <v>0</v>
      </c>
    </row>
    <row r="203" spans="2:2" x14ac:dyDescent="0.3">
      <c r="B203" s="32">
        <f>Base!B203</f>
        <v>0</v>
      </c>
    </row>
    <row r="204" spans="2:2" x14ac:dyDescent="0.3">
      <c r="B204" s="32">
        <f>Base!B204</f>
        <v>0</v>
      </c>
    </row>
    <row r="205" spans="2:2" x14ac:dyDescent="0.3">
      <c r="B205" s="32">
        <f>Base!B205</f>
        <v>0</v>
      </c>
    </row>
    <row r="206" spans="2:2" x14ac:dyDescent="0.3">
      <c r="B206" s="32">
        <f>Base!B206</f>
        <v>0</v>
      </c>
    </row>
    <row r="207" spans="2:2" x14ac:dyDescent="0.3">
      <c r="B207" s="32">
        <f>Base!B207</f>
        <v>0</v>
      </c>
    </row>
    <row r="208" spans="2:2" x14ac:dyDescent="0.3">
      <c r="B208" s="32">
        <f>Base!B208</f>
        <v>0</v>
      </c>
    </row>
    <row r="209" spans="2:2" x14ac:dyDescent="0.3">
      <c r="B209" s="32">
        <f>Base!B209</f>
        <v>0</v>
      </c>
    </row>
    <row r="210" spans="2:2" x14ac:dyDescent="0.3">
      <c r="B210" s="32">
        <f>Base!B210</f>
        <v>0</v>
      </c>
    </row>
    <row r="211" spans="2:2" x14ac:dyDescent="0.3">
      <c r="B211" s="32">
        <f>Base!B211</f>
        <v>0</v>
      </c>
    </row>
    <row r="212" spans="2:2" x14ac:dyDescent="0.3">
      <c r="B212" s="32">
        <f>Base!B212</f>
        <v>0</v>
      </c>
    </row>
    <row r="213" spans="2:2" x14ac:dyDescent="0.3">
      <c r="B213" s="32">
        <f>Base!B213</f>
        <v>0</v>
      </c>
    </row>
    <row r="214" spans="2:2" x14ac:dyDescent="0.3">
      <c r="B214" s="32">
        <f>Base!B214</f>
        <v>0</v>
      </c>
    </row>
    <row r="215" spans="2:2" x14ac:dyDescent="0.3">
      <c r="B215" s="32">
        <f>Base!B215</f>
        <v>0</v>
      </c>
    </row>
    <row r="216" spans="2:2" x14ac:dyDescent="0.3">
      <c r="B216" s="32">
        <f>Base!B216</f>
        <v>0</v>
      </c>
    </row>
    <row r="217" spans="2:2" x14ac:dyDescent="0.3">
      <c r="B217" s="32">
        <f>Base!B217</f>
        <v>0</v>
      </c>
    </row>
    <row r="218" spans="2:2" x14ac:dyDescent="0.3">
      <c r="B218" s="32">
        <f>Base!B218</f>
        <v>0</v>
      </c>
    </row>
    <row r="219" spans="2:2" x14ac:dyDescent="0.3">
      <c r="B219" s="32">
        <f>Base!B219</f>
        <v>0</v>
      </c>
    </row>
    <row r="220" spans="2:2" x14ac:dyDescent="0.3">
      <c r="B220" s="32">
        <f>Base!B220</f>
        <v>0</v>
      </c>
    </row>
    <row r="221" spans="2:2" x14ac:dyDescent="0.3">
      <c r="B221" s="32">
        <f>Base!B221</f>
        <v>0</v>
      </c>
    </row>
    <row r="222" spans="2:2" x14ac:dyDescent="0.3">
      <c r="B222" s="32">
        <f>Base!B222</f>
        <v>0</v>
      </c>
    </row>
    <row r="223" spans="2:2" x14ac:dyDescent="0.3">
      <c r="B223" s="32">
        <f>Base!B223</f>
        <v>0</v>
      </c>
    </row>
    <row r="224" spans="2:2" x14ac:dyDescent="0.3">
      <c r="B224" s="32">
        <f>Base!B224</f>
        <v>0</v>
      </c>
    </row>
    <row r="225" spans="2:2" x14ac:dyDescent="0.3">
      <c r="B225" s="32">
        <f>Base!B225</f>
        <v>0</v>
      </c>
    </row>
    <row r="226" spans="2:2" x14ac:dyDescent="0.3">
      <c r="B226" s="32">
        <f>Base!B226</f>
        <v>0</v>
      </c>
    </row>
    <row r="227" spans="2:2" x14ac:dyDescent="0.3">
      <c r="B227" s="32">
        <f>Base!B227</f>
        <v>0</v>
      </c>
    </row>
    <row r="228" spans="2:2" x14ac:dyDescent="0.3">
      <c r="B228" s="32">
        <f>Base!B228</f>
        <v>0</v>
      </c>
    </row>
    <row r="229" spans="2:2" x14ac:dyDescent="0.3">
      <c r="B229" s="32">
        <f>Base!B229</f>
        <v>0</v>
      </c>
    </row>
    <row r="230" spans="2:2" x14ac:dyDescent="0.3">
      <c r="B230" s="32">
        <f>Base!B230</f>
        <v>0</v>
      </c>
    </row>
    <row r="231" spans="2:2" x14ac:dyDescent="0.3">
      <c r="B231" s="32">
        <f>Base!B231</f>
        <v>0</v>
      </c>
    </row>
    <row r="232" spans="2:2" x14ac:dyDescent="0.3">
      <c r="B232" s="32">
        <f>Base!B232</f>
        <v>0</v>
      </c>
    </row>
    <row r="233" spans="2:2" x14ac:dyDescent="0.3">
      <c r="B233" s="32">
        <f>Base!B233</f>
        <v>0</v>
      </c>
    </row>
    <row r="234" spans="2:2" x14ac:dyDescent="0.3">
      <c r="B234" s="32">
        <f>Base!B234</f>
        <v>0</v>
      </c>
    </row>
    <row r="235" spans="2:2" x14ac:dyDescent="0.3">
      <c r="B235" s="32">
        <f>Base!B235</f>
        <v>0</v>
      </c>
    </row>
    <row r="236" spans="2:2" x14ac:dyDescent="0.3">
      <c r="B236" s="32">
        <f>Base!B236</f>
        <v>0</v>
      </c>
    </row>
    <row r="237" spans="2:2" x14ac:dyDescent="0.3">
      <c r="B237" s="32">
        <f>Base!B237</f>
        <v>0</v>
      </c>
    </row>
    <row r="238" spans="2:2" x14ac:dyDescent="0.3">
      <c r="B238" s="32">
        <f>Base!B238</f>
        <v>0</v>
      </c>
    </row>
    <row r="239" spans="2:2" x14ac:dyDescent="0.3">
      <c r="B239" s="32">
        <f>Base!B239</f>
        <v>0</v>
      </c>
    </row>
    <row r="240" spans="2:2" x14ac:dyDescent="0.3">
      <c r="B240" s="32">
        <f>Base!B240</f>
        <v>0</v>
      </c>
    </row>
    <row r="241" spans="2:2" x14ac:dyDescent="0.3">
      <c r="B241" s="32">
        <f>Base!B241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J103"/>
  <sheetViews>
    <sheetView showGridLines="0" zoomScaleNormal="100" workbookViewId="0">
      <selection activeCell="B21" sqref="B21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">
        <v>0</v>
      </c>
      <c r="D1" s="34"/>
      <c r="F1" s="35" t="s">
        <v>156</v>
      </c>
      <c r="AA1" s="36"/>
      <c r="AB1" s="37"/>
      <c r="AC1" s="37"/>
    </row>
    <row r="2" spans="1:35" ht="14.5" thickBot="1" x14ac:dyDescent="0.35">
      <c r="C2" s="38">
        <v>6.3799999999999996E-2</v>
      </c>
    </row>
    <row r="3" spans="1:35" ht="14.5" thickBot="1" x14ac:dyDescent="0.35"/>
    <row r="4" spans="1:35" ht="14.5" thickBot="1" x14ac:dyDescent="0.35">
      <c r="Z4" s="32" t="s">
        <v>1</v>
      </c>
      <c r="AA4" s="39" t="s">
        <v>114</v>
      </c>
      <c r="AC4" s="32" t="s">
        <v>115</v>
      </c>
      <c r="AD4" s="40" t="s">
        <v>116</v>
      </c>
    </row>
    <row r="5" spans="1:35" ht="14.5" thickBot="1" x14ac:dyDescent="0.35">
      <c r="B5" s="41" t="s">
        <v>2</v>
      </c>
      <c r="C5" s="42" t="s">
        <v>3</v>
      </c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>
        <v>2031</v>
      </c>
      <c r="K5" s="43">
        <v>2032</v>
      </c>
      <c r="L5" s="43">
        <v>2033</v>
      </c>
      <c r="M5" s="43">
        <v>2034</v>
      </c>
      <c r="N5" s="43">
        <v>2035</v>
      </c>
      <c r="O5" s="43">
        <v>2036</v>
      </c>
      <c r="P5" s="43">
        <v>2037</v>
      </c>
      <c r="Q5" s="43">
        <v>2038</v>
      </c>
      <c r="R5" s="43">
        <v>2039</v>
      </c>
      <c r="S5" s="43">
        <v>2040</v>
      </c>
      <c r="T5" s="43">
        <v>2041</v>
      </c>
      <c r="U5" s="43">
        <v>2042</v>
      </c>
      <c r="V5" s="43">
        <v>2043</v>
      </c>
      <c r="W5" s="43">
        <v>2044</v>
      </c>
      <c r="X5" s="43">
        <v>2045</v>
      </c>
      <c r="Z5" s="44"/>
      <c r="AA5" s="45"/>
      <c r="AB5" s="44"/>
      <c r="AC5" s="32" t="s">
        <v>117</v>
      </c>
      <c r="AD5" s="46">
        <v>0</v>
      </c>
      <c r="AF5" s="47" t="s">
        <v>118</v>
      </c>
      <c r="AG5" s="47" t="s">
        <v>118</v>
      </c>
      <c r="AH5" s="47" t="s">
        <v>118</v>
      </c>
      <c r="AI5" s="47" t="s">
        <v>119</v>
      </c>
    </row>
    <row r="6" spans="1:35" ht="14.5" thickBot="1" x14ac:dyDescent="0.35">
      <c r="Z6" s="44"/>
      <c r="AA6" s="45"/>
      <c r="AB6" s="44"/>
      <c r="AC6" s="32" t="s">
        <v>120</v>
      </c>
      <c r="AD6" s="46">
        <v>12531.478911430237</v>
      </c>
      <c r="AF6" s="48"/>
      <c r="AG6" s="48"/>
      <c r="AH6" s="48"/>
      <c r="AI6" s="48"/>
    </row>
    <row r="7" spans="1:35" ht="15" x14ac:dyDescent="0.3">
      <c r="A7" s="31">
        <v>1</v>
      </c>
      <c r="B7" s="49" t="s">
        <v>78</v>
      </c>
      <c r="C7" s="50">
        <v>2480.9846203947332</v>
      </c>
      <c r="D7" s="50">
        <v>607.0794629887954</v>
      </c>
      <c r="E7" s="50">
        <v>557.59472594847477</v>
      </c>
      <c r="F7" s="50">
        <v>582.33331110113693</v>
      </c>
      <c r="G7" s="50">
        <v>586.67760953960499</v>
      </c>
      <c r="H7" s="50">
        <v>541.99400388392701</v>
      </c>
      <c r="I7" s="50">
        <v>56.849524285844431</v>
      </c>
      <c r="J7" s="50">
        <v>58.854357070888128</v>
      </c>
      <c r="K7" s="50">
        <v>3.4598581866200878E-2</v>
      </c>
      <c r="L7" s="50">
        <v>3.9100314274678714E-2</v>
      </c>
      <c r="M7" s="50">
        <v>3.8867925277809634E-2</v>
      </c>
      <c r="N7" s="50">
        <v>3.7256588053160268E-2</v>
      </c>
      <c r="O7" s="50">
        <v>-2.6693178719631307E-2</v>
      </c>
      <c r="P7" s="50">
        <v>-2.95671902931584E-2</v>
      </c>
      <c r="Q7" s="50">
        <v>-1.469077249310221E-2</v>
      </c>
      <c r="R7" s="50">
        <v>6.9491056253591227E-3</v>
      </c>
      <c r="S7" s="50">
        <v>-2.77618087131794E-2</v>
      </c>
      <c r="T7" s="50">
        <v>-1.5436906749528589E-2</v>
      </c>
      <c r="U7" s="50">
        <v>0.21308186575176782</v>
      </c>
      <c r="V7" s="50">
        <v>0.20127312314654788</v>
      </c>
      <c r="W7" s="50">
        <v>0.66646949521945975</v>
      </c>
      <c r="X7" s="50">
        <v>0.69406303660846058</v>
      </c>
      <c r="Y7" s="44"/>
      <c r="Z7" s="44">
        <v>2993.2005049975264</v>
      </c>
      <c r="AA7" s="45"/>
      <c r="AB7" s="44"/>
      <c r="AF7" s="48"/>
      <c r="AG7" s="48"/>
      <c r="AH7" s="48"/>
      <c r="AI7" s="48"/>
    </row>
    <row r="8" spans="1:35" ht="15.5" outlineLevel="1" x14ac:dyDescent="0.35">
      <c r="B8" s="51" t="s">
        <v>79</v>
      </c>
      <c r="C8" s="52">
        <v>93.455405390455596</v>
      </c>
      <c r="D8" s="53">
        <v>22.571716925038636</v>
      </c>
      <c r="E8" s="53">
        <v>20.866019732638669</v>
      </c>
      <c r="F8" s="53">
        <v>20.981835592347736</v>
      </c>
      <c r="G8" s="53">
        <v>21.058815961774897</v>
      </c>
      <c r="H8" s="53">
        <v>19.246960036466746</v>
      </c>
      <c r="I8" s="53">
        <v>4.207879898429165</v>
      </c>
      <c r="J8" s="53">
        <v>4.4256430649123342</v>
      </c>
      <c r="K8" s="53">
        <v>4.5989798682800022E-3</v>
      </c>
      <c r="L8" s="53">
        <v>4.85610591061E-3</v>
      </c>
      <c r="M8" s="53">
        <v>5.3462229670400005E-3</v>
      </c>
      <c r="N8" s="53">
        <v>5.2710359369099935E-3</v>
      </c>
      <c r="O8" s="53">
        <v>2.3036668605400002E-3</v>
      </c>
      <c r="P8" s="53">
        <v>2.6299956761200007E-3</v>
      </c>
      <c r="Q8" s="53">
        <v>3.0188747715199984E-3</v>
      </c>
      <c r="R8" s="53">
        <v>3.7458155827100013E-3</v>
      </c>
      <c r="S8" s="53">
        <v>3.8945629995999998E-3</v>
      </c>
      <c r="T8" s="53">
        <v>4.377985863570002E-3</v>
      </c>
      <c r="U8" s="53">
        <v>4.5205466189000036E-3</v>
      </c>
      <c r="V8" s="53">
        <v>5.4163799748299995E-3</v>
      </c>
      <c r="W8" s="53">
        <v>5.9434271085700022E-3</v>
      </c>
      <c r="X8" s="53">
        <v>6.3300121944200038E-3</v>
      </c>
      <c r="Y8" s="44"/>
      <c r="Z8" s="44">
        <v>113.42112482394181</v>
      </c>
      <c r="AA8" s="45" t="s">
        <v>121</v>
      </c>
      <c r="AB8" s="44"/>
      <c r="AE8" s="54"/>
      <c r="AF8" s="48" t="s">
        <v>59</v>
      </c>
      <c r="AG8" s="48"/>
      <c r="AH8" s="48"/>
      <c r="AI8" s="48" t="s">
        <v>122</v>
      </c>
    </row>
    <row r="9" spans="1:35" ht="15.5" outlineLevel="1" x14ac:dyDescent="0.35">
      <c r="B9" s="55" t="s">
        <v>80</v>
      </c>
      <c r="C9" s="56">
        <v>1000.0971612849351</v>
      </c>
      <c r="D9" s="57">
        <v>208.44721197611537</v>
      </c>
      <c r="E9" s="57">
        <v>226.5042297406431</v>
      </c>
      <c r="F9" s="57">
        <v>258.78892606187367</v>
      </c>
      <c r="G9" s="57">
        <v>240.01530796390426</v>
      </c>
      <c r="H9" s="57">
        <v>228.67479052151225</v>
      </c>
      <c r="I9" s="57">
        <v>24.446531395085888</v>
      </c>
      <c r="J9" s="57">
        <v>25.325931463064848</v>
      </c>
      <c r="K9" s="57">
        <v>8.3748480572120171E-2</v>
      </c>
      <c r="L9" s="57">
        <v>8.2690468824600002E-2</v>
      </c>
      <c r="M9" s="57">
        <v>7.7795329360840076E-2</v>
      </c>
      <c r="N9" s="57">
        <v>7.7683974342520334E-2</v>
      </c>
      <c r="O9" s="57">
        <v>7.188394707312018E-2</v>
      </c>
      <c r="P9" s="57">
        <v>7.7125491344720035E-2</v>
      </c>
      <c r="Q9" s="57">
        <v>8.1073963279399835E-2</v>
      </c>
      <c r="R9" s="57">
        <v>8.4669740664599785E-2</v>
      </c>
      <c r="S9" s="57">
        <v>7.7115373709919999E-2</v>
      </c>
      <c r="T9" s="57">
        <v>7.9761834519640265E-2</v>
      </c>
      <c r="U9" s="57">
        <v>9.2544343393319808E-2</v>
      </c>
      <c r="V9" s="57">
        <v>9.2356448944759972E-2</v>
      </c>
      <c r="W9" s="57">
        <v>8.6550405639880035E-2</v>
      </c>
      <c r="X9" s="57">
        <v>8.9856420239039808E-2</v>
      </c>
      <c r="Y9" s="44"/>
      <c r="Z9" s="44">
        <v>1213.3577853441075</v>
      </c>
      <c r="AA9" s="58" t="b">
        <v>1</v>
      </c>
      <c r="AB9" s="59"/>
      <c r="AC9" s="60"/>
      <c r="AE9" s="54"/>
      <c r="AF9" s="48" t="s">
        <v>59</v>
      </c>
      <c r="AG9" s="48"/>
      <c r="AH9" s="48"/>
      <c r="AI9" s="48" t="s">
        <v>123</v>
      </c>
    </row>
    <row r="10" spans="1:35" ht="15.5" outlineLevel="1" x14ac:dyDescent="0.35">
      <c r="B10" s="55" t="s">
        <v>81</v>
      </c>
      <c r="C10" s="56">
        <v>2.3599703613906318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8.4553994197400215E-2</v>
      </c>
      <c r="J10" s="57">
        <v>8.9335463537320262E-2</v>
      </c>
      <c r="K10" s="57">
        <v>0.35452407019483984</v>
      </c>
      <c r="L10" s="57">
        <v>0.35859667153492036</v>
      </c>
      <c r="M10" s="57">
        <v>0.35882020600607972</v>
      </c>
      <c r="N10" s="57">
        <v>0.36390468529323966</v>
      </c>
      <c r="O10" s="57">
        <v>0.36307967720387968</v>
      </c>
      <c r="P10" s="57">
        <v>0.37347883577367996</v>
      </c>
      <c r="Q10" s="57">
        <v>0.38263671671315863</v>
      </c>
      <c r="R10" s="57">
        <v>0.39100612445075911</v>
      </c>
      <c r="S10" s="57">
        <v>0.38901669982448028</v>
      </c>
      <c r="T10" s="57">
        <v>0.39693763744179977</v>
      </c>
      <c r="U10" s="57">
        <v>0.41501793454211905</v>
      </c>
      <c r="V10" s="57">
        <v>0.42064992260928047</v>
      </c>
      <c r="W10" s="57">
        <v>0.42063292360543963</v>
      </c>
      <c r="X10" s="57">
        <v>0.42934316838504089</v>
      </c>
      <c r="Y10" s="44"/>
      <c r="Z10" s="44">
        <v>5.5915347313134385</v>
      </c>
      <c r="AA10" s="58" t="b">
        <v>1</v>
      </c>
      <c r="AB10" s="59"/>
      <c r="AC10" s="60"/>
      <c r="AE10" s="54"/>
      <c r="AF10" s="48" t="s">
        <v>108</v>
      </c>
      <c r="AG10" s="48"/>
      <c r="AH10" s="48"/>
      <c r="AI10" s="48" t="s">
        <v>123</v>
      </c>
    </row>
    <row r="11" spans="1:35" ht="15.5" outlineLevel="1" x14ac:dyDescent="0.35">
      <c r="B11" s="55" t="s">
        <v>82</v>
      </c>
      <c r="C11" s="56">
        <v>0.38405419018273057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1.7482754955760033E-2</v>
      </c>
      <c r="J11" s="57">
        <v>1.7862041491889972E-2</v>
      </c>
      <c r="K11" s="57">
        <v>7.7572016633829941E-2</v>
      </c>
      <c r="L11" s="57">
        <v>7.941130659709994E-2</v>
      </c>
      <c r="M11" s="57">
        <v>8.124209832290992E-2</v>
      </c>
      <c r="N11" s="57">
        <v>8.2755956797800082E-2</v>
      </c>
      <c r="O11" s="57">
        <v>8.2315737229370023E-2</v>
      </c>
      <c r="P11" s="57">
        <v>6.7342577184940161E-2</v>
      </c>
      <c r="Q11" s="57">
        <v>6.8841811757790056E-2</v>
      </c>
      <c r="R11" s="57">
        <v>7.0650709922839963E-2</v>
      </c>
      <c r="S11" s="57">
        <v>4.5761955371739903E-2</v>
      </c>
      <c r="T11" s="57">
        <v>4.6793440397219888E-2</v>
      </c>
      <c r="U11" s="57">
        <v>4.5824478198169961E-2</v>
      </c>
      <c r="V11" s="57">
        <v>1.6279122721739956E-2</v>
      </c>
      <c r="W11" s="57">
        <v>3.7603154677900027E-3</v>
      </c>
      <c r="X11" s="57">
        <v>4.222532563709999E-3</v>
      </c>
      <c r="Y11" s="44"/>
      <c r="Z11" s="44">
        <v>0.80811885561459962</v>
      </c>
      <c r="AA11" s="58" t="s">
        <v>121</v>
      </c>
      <c r="AB11" s="59"/>
      <c r="AC11" s="60"/>
      <c r="AE11" s="54"/>
      <c r="AF11" s="48" t="s">
        <v>108</v>
      </c>
      <c r="AG11" s="48"/>
      <c r="AH11" s="48"/>
      <c r="AI11" s="48" t="s">
        <v>122</v>
      </c>
    </row>
    <row r="12" spans="1:35" ht="15.5" outlineLevel="1" x14ac:dyDescent="0.35">
      <c r="B12" s="55" t="s">
        <v>112</v>
      </c>
      <c r="C12" s="56">
        <v>-5.0158395701411598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-0.21938051853142043</v>
      </c>
      <c r="J12" s="61">
        <v>-0.22313958370752915</v>
      </c>
      <c r="K12" s="61">
        <v>-0.85230566616000913</v>
      </c>
      <c r="L12" s="61">
        <v>-0.86435333143724125</v>
      </c>
      <c r="M12" s="61">
        <v>-0.87761480863785934</v>
      </c>
      <c r="N12" s="61">
        <v>-0.8913552978891397</v>
      </c>
      <c r="O12" s="61">
        <v>-0.904395741395561</v>
      </c>
      <c r="P12" s="61">
        <v>-0.92124154719497919</v>
      </c>
      <c r="Q12" s="61">
        <v>-0.93523398376144051</v>
      </c>
      <c r="R12" s="61">
        <v>-0.9487584056507401</v>
      </c>
      <c r="S12" s="61">
        <v>-0.96345130520189037</v>
      </c>
      <c r="T12" s="61">
        <v>-0.97857791767462943</v>
      </c>
      <c r="U12" s="61">
        <v>-0.72915356474523152</v>
      </c>
      <c r="V12" s="61">
        <v>-0.74263224918781168</v>
      </c>
      <c r="W12" s="61">
        <v>0</v>
      </c>
      <c r="X12" s="61">
        <v>0</v>
      </c>
      <c r="AA12" s="62" t="s">
        <v>124</v>
      </c>
      <c r="AB12" s="63" t="s">
        <v>125</v>
      </c>
    </row>
    <row r="13" spans="1:35" ht="15.5" outlineLevel="1" x14ac:dyDescent="0.35">
      <c r="B13" s="55" t="s">
        <v>31</v>
      </c>
      <c r="C13" s="56">
        <v>1323.1675210794938</v>
      </c>
      <c r="D13" s="57">
        <v>359.30702810377142</v>
      </c>
      <c r="E13" s="57">
        <v>294.21560536796301</v>
      </c>
      <c r="F13" s="57">
        <v>289.2485736354655</v>
      </c>
      <c r="G13" s="57">
        <v>310.33051403555589</v>
      </c>
      <c r="H13" s="57">
        <v>279.31390334708806</v>
      </c>
      <c r="I13" s="57">
        <v>26.136674124457631</v>
      </c>
      <c r="J13" s="57">
        <v>27.299177501879257</v>
      </c>
      <c r="K13" s="57">
        <v>0.35317100002714008</v>
      </c>
      <c r="L13" s="57">
        <v>0.36449705377468966</v>
      </c>
      <c r="M13" s="57">
        <v>0.37951508054879923</v>
      </c>
      <c r="N13" s="57">
        <v>0.38507296055182993</v>
      </c>
      <c r="O13" s="57">
        <v>0.34509706482901986</v>
      </c>
      <c r="P13" s="57">
        <v>0.35750842508236058</v>
      </c>
      <c r="Q13" s="57">
        <v>0.37091917773646976</v>
      </c>
      <c r="R13" s="57">
        <v>0.39109210502519037</v>
      </c>
      <c r="S13" s="57">
        <v>0.40513022438297075</v>
      </c>
      <c r="T13" s="57">
        <v>0.42004727077287085</v>
      </c>
      <c r="U13" s="57">
        <v>0.37268548332449059</v>
      </c>
      <c r="V13" s="57">
        <v>0.39674758282374922</v>
      </c>
      <c r="W13" s="57">
        <v>0.14145986636778002</v>
      </c>
      <c r="X13" s="57">
        <v>0.15575441395625</v>
      </c>
      <c r="Y13" s="44"/>
      <c r="Z13" s="44">
        <v>1590.6901738253839</v>
      </c>
      <c r="AA13" s="45" t="s">
        <v>121</v>
      </c>
      <c r="AB13" s="44"/>
      <c r="AE13" s="54"/>
      <c r="AF13" s="48" t="s">
        <v>59</v>
      </c>
      <c r="AG13" s="48" t="s">
        <v>108</v>
      </c>
      <c r="AH13" s="48"/>
      <c r="AI13" s="48" t="s">
        <v>126</v>
      </c>
    </row>
    <row r="14" spans="1:35" ht="15.5" outlineLevel="1" x14ac:dyDescent="0.35">
      <c r="B14" s="55" t="s">
        <v>60</v>
      </c>
      <c r="C14" s="56">
        <v>66.536347658417398</v>
      </c>
      <c r="D14" s="57">
        <v>16.753505983870003</v>
      </c>
      <c r="E14" s="57">
        <v>16.008871107230004</v>
      </c>
      <c r="F14" s="57">
        <v>13.313975811449996</v>
      </c>
      <c r="G14" s="57">
        <v>15.272971578370001</v>
      </c>
      <c r="H14" s="57">
        <v>14.758349978860002</v>
      </c>
      <c r="I14" s="57">
        <v>2.1757826372500015</v>
      </c>
      <c r="J14" s="57">
        <v>1.9195471197100002</v>
      </c>
      <c r="K14" s="57">
        <v>1.3289700729999996E-2</v>
      </c>
      <c r="L14" s="57">
        <v>1.3402039070000003E-2</v>
      </c>
      <c r="M14" s="57">
        <v>1.3763796710000002E-2</v>
      </c>
      <c r="N14" s="57">
        <v>1.3923273019999993E-2</v>
      </c>
      <c r="O14" s="57">
        <v>1.3022469479999996E-2</v>
      </c>
      <c r="P14" s="57">
        <v>1.3589031839999995E-2</v>
      </c>
      <c r="Q14" s="57">
        <v>1.4052667009999999E-2</v>
      </c>
      <c r="R14" s="57">
        <v>1.4543015630000003E-2</v>
      </c>
      <c r="S14" s="57">
        <v>1.4770680200000001E-2</v>
      </c>
      <c r="T14" s="57">
        <v>1.5222841929999998E-2</v>
      </c>
      <c r="U14" s="57">
        <v>1.1642644419999994E-2</v>
      </c>
      <c r="V14" s="57">
        <v>1.2455915259999995E-2</v>
      </c>
      <c r="W14" s="57">
        <v>8.1225570299999997E-3</v>
      </c>
      <c r="X14" s="57">
        <v>8.556489270000002E-3</v>
      </c>
      <c r="Y14" s="44"/>
      <c r="Z14" s="44">
        <v>80.383361338340009</v>
      </c>
      <c r="AA14" s="45" t="s">
        <v>121</v>
      </c>
      <c r="AB14" s="44"/>
      <c r="AE14" s="54"/>
      <c r="AF14" s="48" t="s">
        <v>59</v>
      </c>
      <c r="AG14" s="48" t="s">
        <v>108</v>
      </c>
      <c r="AH14" s="48"/>
      <c r="AI14" s="48" t="s">
        <v>127</v>
      </c>
    </row>
    <row r="15" spans="1:35" ht="7.5" customHeight="1" x14ac:dyDescent="0.3">
      <c r="Y15" s="44"/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v>2</v>
      </c>
      <c r="B16" s="49" t="s">
        <v>83</v>
      </c>
      <c r="C16" s="50">
        <v>8516.7824491918745</v>
      </c>
      <c r="D16" s="50">
        <v>426.57939490956034</v>
      </c>
      <c r="E16" s="50">
        <v>540.66838033521367</v>
      </c>
      <c r="F16" s="50">
        <v>560.92462593543041</v>
      </c>
      <c r="G16" s="50">
        <v>579.41374946868314</v>
      </c>
      <c r="H16" s="50">
        <v>566.99796941635861</v>
      </c>
      <c r="I16" s="50">
        <v>944.66223457238709</v>
      </c>
      <c r="J16" s="50">
        <v>904.46839328840213</v>
      </c>
      <c r="K16" s="50">
        <v>909.72915631987746</v>
      </c>
      <c r="L16" s="50">
        <v>942.56827883996891</v>
      </c>
      <c r="M16" s="50">
        <v>937.8541588454658</v>
      </c>
      <c r="N16" s="50">
        <v>948.62509890589649</v>
      </c>
      <c r="O16" s="50">
        <v>697.94488962142236</v>
      </c>
      <c r="P16" s="50">
        <v>727.12670633431549</v>
      </c>
      <c r="Q16" s="50">
        <v>725.30113569965999</v>
      </c>
      <c r="R16" s="50">
        <v>789.6328789073558</v>
      </c>
      <c r="S16" s="50">
        <v>790.67812826671411</v>
      </c>
      <c r="T16" s="50">
        <v>841.41604222799276</v>
      </c>
      <c r="U16" s="50">
        <v>850.5839460722276</v>
      </c>
      <c r="V16" s="50">
        <v>894.90279362319268</v>
      </c>
      <c r="W16" s="50">
        <v>964.20699881897929</v>
      </c>
      <c r="X16" s="50">
        <v>1047.3166019404841</v>
      </c>
      <c r="Y16" s="44"/>
      <c r="Z16" s="44">
        <v>16591.601562349588</v>
      </c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B17" s="51" t="s">
        <v>84</v>
      </c>
      <c r="C17" s="52">
        <v>200.29340029777012</v>
      </c>
      <c r="D17" s="53">
        <v>17.137289847201739</v>
      </c>
      <c r="E17" s="53">
        <v>17.673378096140787</v>
      </c>
      <c r="F17" s="53">
        <v>19.092098024337222</v>
      </c>
      <c r="G17" s="53">
        <v>19.259239283719314</v>
      </c>
      <c r="H17" s="53">
        <v>18.880913060667414</v>
      </c>
      <c r="I17" s="53">
        <v>18.744183680423944</v>
      </c>
      <c r="J17" s="53">
        <v>19.395358807799738</v>
      </c>
      <c r="K17" s="53">
        <v>18.849840110828527</v>
      </c>
      <c r="L17" s="53">
        <v>19.382464525485698</v>
      </c>
      <c r="M17" s="53">
        <v>20.357574713939197</v>
      </c>
      <c r="N17" s="53">
        <v>20.398215281363267</v>
      </c>
      <c r="O17" s="53">
        <v>10.410226943790201</v>
      </c>
      <c r="P17" s="53">
        <v>11.195657974529311</v>
      </c>
      <c r="Q17" s="53">
        <v>12.339369544036739</v>
      </c>
      <c r="R17" s="53">
        <v>13.608659084411361</v>
      </c>
      <c r="S17" s="53">
        <v>14.674685571765835</v>
      </c>
      <c r="T17" s="53">
        <v>16.107454269076644</v>
      </c>
      <c r="U17" s="53">
        <v>17.159186923996852</v>
      </c>
      <c r="V17" s="53">
        <v>18.497267493477523</v>
      </c>
      <c r="W17" s="53">
        <v>19.862357486152071</v>
      </c>
      <c r="X17" s="53">
        <v>20.745161662353329</v>
      </c>
      <c r="Y17" s="44"/>
      <c r="Z17" s="44">
        <v>363.77058238549671</v>
      </c>
      <c r="AA17" s="45" t="s">
        <v>121</v>
      </c>
      <c r="AB17" s="44"/>
      <c r="AC17" s="60"/>
      <c r="AE17" s="54"/>
      <c r="AF17" s="48" t="s">
        <v>128</v>
      </c>
      <c r="AG17" s="48"/>
      <c r="AH17" s="48"/>
      <c r="AI17" s="48" t="s">
        <v>122</v>
      </c>
    </row>
    <row r="18" spans="1:35" ht="15.5" outlineLevel="1" x14ac:dyDescent="0.35">
      <c r="B18" s="55" t="s">
        <v>85</v>
      </c>
      <c r="C18" s="56">
        <v>1257.4651514497812</v>
      </c>
      <c r="D18" s="57">
        <v>82.065605801928967</v>
      </c>
      <c r="E18" s="57">
        <v>120.9130935398566</v>
      </c>
      <c r="F18" s="57">
        <v>140.25262104858362</v>
      </c>
      <c r="G18" s="57">
        <v>159.90479392461071</v>
      </c>
      <c r="H18" s="57">
        <v>121.30980156549056</v>
      </c>
      <c r="I18" s="57">
        <v>102.21523627347389</v>
      </c>
      <c r="J18" s="57">
        <v>112.98825760374508</v>
      </c>
      <c r="K18" s="57">
        <v>90.972777583888316</v>
      </c>
      <c r="L18" s="57">
        <v>86.165236564730534</v>
      </c>
      <c r="M18" s="57">
        <v>99.600510840433856</v>
      </c>
      <c r="N18" s="57">
        <v>95.868902542136425</v>
      </c>
      <c r="O18" s="57">
        <v>116.05399806116854</v>
      </c>
      <c r="P18" s="57">
        <v>111.44894805851349</v>
      </c>
      <c r="Q18" s="57">
        <v>96.855879185749302</v>
      </c>
      <c r="R18" s="57">
        <v>103.64906398212197</v>
      </c>
      <c r="S18" s="57">
        <v>86.177395819529451</v>
      </c>
      <c r="T18" s="57">
        <v>124.23145976135049</v>
      </c>
      <c r="U18" s="57">
        <v>109.31968188180709</v>
      </c>
      <c r="V18" s="57">
        <v>102.11079965529704</v>
      </c>
      <c r="W18" s="57">
        <v>95.186285864542739</v>
      </c>
      <c r="X18" s="57">
        <v>127.59296815633029</v>
      </c>
      <c r="Y18" s="44"/>
      <c r="Z18" s="44">
        <v>2284.8833177152892</v>
      </c>
      <c r="AA18" s="58" t="b">
        <v>1</v>
      </c>
      <c r="AB18" s="44"/>
      <c r="AC18" s="60"/>
      <c r="AE18" s="54"/>
      <c r="AF18" s="48" t="s">
        <v>128</v>
      </c>
      <c r="AG18" s="48"/>
      <c r="AH18" s="48"/>
      <c r="AI18" s="48" t="s">
        <v>123</v>
      </c>
    </row>
    <row r="19" spans="1:35" ht="15.5" outlineLevel="1" x14ac:dyDescent="0.35">
      <c r="B19" s="55" t="s">
        <v>86</v>
      </c>
      <c r="C19" s="56">
        <v>73.781811150937159</v>
      </c>
      <c r="D19" s="57">
        <v>5.847476231528697</v>
      </c>
      <c r="E19" s="57">
        <v>6.6742204831121752</v>
      </c>
      <c r="F19" s="57">
        <v>7.9654301818554645</v>
      </c>
      <c r="G19" s="57">
        <v>7.311867736353256</v>
      </c>
      <c r="H19" s="57">
        <v>6.6799157883735329</v>
      </c>
      <c r="I19" s="57">
        <v>7.724603346164673</v>
      </c>
      <c r="J19" s="57">
        <v>7.8556275030338059</v>
      </c>
      <c r="K19" s="57">
        <v>7.3479318429600777</v>
      </c>
      <c r="L19" s="57">
        <v>7.5617750948183211</v>
      </c>
      <c r="M19" s="57">
        <v>7.9111870201180947</v>
      </c>
      <c r="N19" s="57">
        <v>7.7828409627000017</v>
      </c>
      <c r="O19" s="57">
        <v>3.7700004778856089</v>
      </c>
      <c r="P19" s="57">
        <v>3.8612218173703798</v>
      </c>
      <c r="Q19" s="57">
        <v>4.1550026467718011</v>
      </c>
      <c r="R19" s="57">
        <v>4.7403477269508665</v>
      </c>
      <c r="S19" s="57">
        <v>4.7005085753573894</v>
      </c>
      <c r="T19" s="57">
        <v>5.0614513126487566</v>
      </c>
      <c r="U19" s="57">
        <v>5.0511358407647657</v>
      </c>
      <c r="V19" s="57">
        <v>5.750679499176572</v>
      </c>
      <c r="W19" s="57">
        <v>6.264960561593977</v>
      </c>
      <c r="X19" s="57">
        <v>6.5981624339217113</v>
      </c>
      <c r="Y19" s="44"/>
      <c r="Z19" s="44">
        <v>130.61634708345994</v>
      </c>
      <c r="AA19" s="58" t="s">
        <v>121</v>
      </c>
      <c r="AB19" s="44"/>
      <c r="AC19" s="60"/>
      <c r="AE19" s="54"/>
      <c r="AF19" s="48" t="s">
        <v>109</v>
      </c>
      <c r="AG19" s="48"/>
      <c r="AH19" s="48"/>
      <c r="AI19" s="48" t="s">
        <v>122</v>
      </c>
    </row>
    <row r="20" spans="1:35" ht="15.5" outlineLevel="1" x14ac:dyDescent="0.35">
      <c r="B20" s="55" t="s">
        <v>87</v>
      </c>
      <c r="C20" s="56">
        <v>2611.9907441718437</v>
      </c>
      <c r="D20" s="57">
        <v>37.423381707144102</v>
      </c>
      <c r="E20" s="57">
        <v>76.8916391852229</v>
      </c>
      <c r="F20" s="57">
        <v>62.8576114104265</v>
      </c>
      <c r="G20" s="57">
        <v>74.996811717387487</v>
      </c>
      <c r="H20" s="57">
        <v>86.241464696754605</v>
      </c>
      <c r="I20" s="57">
        <v>372.24402871427662</v>
      </c>
      <c r="J20" s="57">
        <v>324.47238148013713</v>
      </c>
      <c r="K20" s="57">
        <v>329.42689509760254</v>
      </c>
      <c r="L20" s="57">
        <v>346.01209312208459</v>
      </c>
      <c r="M20" s="57">
        <v>306.3384617189439</v>
      </c>
      <c r="N20" s="57">
        <v>325.03123391112069</v>
      </c>
      <c r="O20" s="57">
        <v>293.10149663822034</v>
      </c>
      <c r="P20" s="57">
        <v>310.57834639871669</v>
      </c>
      <c r="Q20" s="57">
        <v>297.07342158310939</v>
      </c>
      <c r="R20" s="57">
        <v>308.04689049537001</v>
      </c>
      <c r="S20" s="57">
        <v>315.67554519195591</v>
      </c>
      <c r="T20" s="57">
        <v>302.22875382857967</v>
      </c>
      <c r="U20" s="57">
        <v>322.17192216497659</v>
      </c>
      <c r="V20" s="57">
        <v>316.64413535422341</v>
      </c>
      <c r="W20" s="57">
        <v>323.33969712370504</v>
      </c>
      <c r="X20" s="57">
        <v>340.53757339227496</v>
      </c>
      <c r="Y20" s="44"/>
      <c r="Z20" s="44">
        <v>5471.3337849322324</v>
      </c>
      <c r="AA20" s="58" t="b">
        <v>1</v>
      </c>
      <c r="AB20" s="44"/>
      <c r="AC20" s="60"/>
      <c r="AE20" s="54"/>
      <c r="AF20" s="48" t="s">
        <v>109</v>
      </c>
      <c r="AG20" s="48"/>
      <c r="AH20" s="48"/>
      <c r="AI20" s="48" t="s">
        <v>123</v>
      </c>
    </row>
    <row r="21" spans="1:35" ht="15.5" outlineLevel="1" x14ac:dyDescent="0.35">
      <c r="B21" s="55" t="s">
        <v>88</v>
      </c>
      <c r="C21" s="56">
        <v>21.510378796589013</v>
      </c>
      <c r="D21" s="57">
        <v>0</v>
      </c>
      <c r="E21" s="57">
        <v>0</v>
      </c>
      <c r="F21" s="57">
        <v>0</v>
      </c>
      <c r="G21" s="57">
        <v>0</v>
      </c>
      <c r="H21" s="57">
        <v>1.7269401278254173</v>
      </c>
      <c r="I21" s="57">
        <v>1.6580690659046602</v>
      </c>
      <c r="J21" s="57">
        <v>1.6769286864070378</v>
      </c>
      <c r="K21" s="57">
        <v>4.2621448332683274</v>
      </c>
      <c r="L21" s="57">
        <v>4.1838748550019718</v>
      </c>
      <c r="M21" s="57">
        <v>4.2807679293796506</v>
      </c>
      <c r="N21" s="57">
        <v>4.1079446134818518</v>
      </c>
      <c r="O21" s="57">
        <v>2.1557362708615506</v>
      </c>
      <c r="P21" s="57">
        <v>2.1623638867071602</v>
      </c>
      <c r="Q21" s="57">
        <v>2.2280276195119302</v>
      </c>
      <c r="R21" s="57">
        <v>2.4724903653493295</v>
      </c>
      <c r="S21" s="57">
        <v>2.1438416472739896</v>
      </c>
      <c r="T21" s="57">
        <v>2.3578591266838917</v>
      </c>
      <c r="U21" s="57">
        <v>2.3352685780283422</v>
      </c>
      <c r="V21" s="57">
        <v>2.4876816680272311</v>
      </c>
      <c r="W21" s="57">
        <v>2.7722258098561805</v>
      </c>
      <c r="X21" s="57">
        <v>2.7769372443802101</v>
      </c>
      <c r="Y21" s="44"/>
      <c r="Z21" s="44">
        <v>45.789102327948726</v>
      </c>
      <c r="AA21" s="45" t="s">
        <v>121</v>
      </c>
      <c r="AB21" s="44"/>
      <c r="AC21" s="60"/>
      <c r="AE21" s="54"/>
      <c r="AF21" s="48" t="s">
        <v>129</v>
      </c>
      <c r="AG21" s="48"/>
      <c r="AH21" s="48"/>
      <c r="AI21" s="48" t="s">
        <v>122</v>
      </c>
    </row>
    <row r="22" spans="1:35" ht="15.5" outlineLevel="1" x14ac:dyDescent="0.35">
      <c r="B22" s="55" t="s">
        <v>89</v>
      </c>
      <c r="C22" s="56">
        <v>228.35202622216059</v>
      </c>
      <c r="D22" s="57">
        <v>0</v>
      </c>
      <c r="E22" s="57">
        <v>0</v>
      </c>
      <c r="F22" s="57">
        <v>0</v>
      </c>
      <c r="G22" s="57">
        <v>0</v>
      </c>
      <c r="H22" s="57">
        <v>11.527005000106959</v>
      </c>
      <c r="I22" s="57">
        <v>11.815071310056505</v>
      </c>
      <c r="J22" s="57">
        <v>12.072639360690953</v>
      </c>
      <c r="K22" s="57">
        <v>30.61077068947332</v>
      </c>
      <c r="L22" s="57">
        <v>31.278085691943808</v>
      </c>
      <c r="M22" s="57">
        <v>31.959947262960078</v>
      </c>
      <c r="N22" s="57">
        <v>32.656674769838979</v>
      </c>
      <c r="O22" s="57">
        <v>33.368590650773783</v>
      </c>
      <c r="P22" s="57">
        <v>34.138796948845822</v>
      </c>
      <c r="Q22" s="57">
        <v>34.883019992005721</v>
      </c>
      <c r="R22" s="57">
        <v>35.643471259396144</v>
      </c>
      <c r="S22" s="57">
        <v>36.420498191244612</v>
      </c>
      <c r="T22" s="57">
        <v>37.214466675862596</v>
      </c>
      <c r="U22" s="57">
        <v>38.025739526913028</v>
      </c>
      <c r="V22" s="57">
        <v>38.854701080900995</v>
      </c>
      <c r="W22" s="57">
        <v>39.701735674331552</v>
      </c>
      <c r="X22" s="57">
        <v>40.567233793053482</v>
      </c>
      <c r="Y22" s="44"/>
      <c r="Z22" s="44">
        <v>530.73844787839835</v>
      </c>
      <c r="AA22" s="58" t="b">
        <v>1</v>
      </c>
      <c r="AB22" s="44"/>
      <c r="AC22" s="60"/>
      <c r="AE22" s="54"/>
      <c r="AF22" s="48" t="s">
        <v>129</v>
      </c>
      <c r="AG22" s="48"/>
      <c r="AH22" s="48"/>
      <c r="AI22" s="48" t="s">
        <v>123</v>
      </c>
    </row>
    <row r="23" spans="1:35" ht="15.5" outlineLevel="1" x14ac:dyDescent="0.35">
      <c r="B23" s="55" t="s">
        <v>8</v>
      </c>
      <c r="C23" s="56">
        <v>4078.6412056212794</v>
      </c>
      <c r="D23" s="57">
        <v>281.86644798202684</v>
      </c>
      <c r="E23" s="57">
        <v>315.72791688590121</v>
      </c>
      <c r="F23" s="57">
        <v>328.91953021641768</v>
      </c>
      <c r="G23" s="57">
        <v>315.4681491792424</v>
      </c>
      <c r="H23" s="57">
        <v>317.6896240603001</v>
      </c>
      <c r="I23" s="57">
        <v>427.41138828518683</v>
      </c>
      <c r="J23" s="57">
        <v>422.86194086754824</v>
      </c>
      <c r="K23" s="57">
        <v>424.79465323185639</v>
      </c>
      <c r="L23" s="57">
        <v>444.72953948298391</v>
      </c>
      <c r="M23" s="57">
        <v>464.18078911876097</v>
      </c>
      <c r="N23" s="57">
        <v>459.61692789665534</v>
      </c>
      <c r="O23" s="57">
        <v>230.94435202237236</v>
      </c>
      <c r="P23" s="57">
        <v>245.35853161176263</v>
      </c>
      <c r="Q23" s="57">
        <v>270.09100596626519</v>
      </c>
      <c r="R23" s="57">
        <v>314.33792305617618</v>
      </c>
      <c r="S23" s="57">
        <v>325.41154875303693</v>
      </c>
      <c r="T23" s="57">
        <v>349.47630959137075</v>
      </c>
      <c r="U23" s="57">
        <v>351.62054700304094</v>
      </c>
      <c r="V23" s="57">
        <v>405.88690445070995</v>
      </c>
      <c r="W23" s="57">
        <v>472.20015332865773</v>
      </c>
      <c r="X23" s="57">
        <v>503.35722317426007</v>
      </c>
      <c r="Y23" s="44"/>
      <c r="Z23" s="44">
        <v>7671.9514061645323</v>
      </c>
      <c r="AA23" s="58" t="s">
        <v>121</v>
      </c>
      <c r="AB23" s="59"/>
      <c r="AC23" s="60"/>
      <c r="AE23" s="54"/>
      <c r="AF23" s="48" t="s">
        <v>128</v>
      </c>
      <c r="AG23" s="48" t="s">
        <v>129</v>
      </c>
      <c r="AH23" s="48" t="s">
        <v>109</v>
      </c>
      <c r="AI23" s="48" t="s">
        <v>126</v>
      </c>
    </row>
    <row r="24" spans="1:35" ht="15.5" outlineLevel="1" x14ac:dyDescent="0.35">
      <c r="B24" s="55" t="s">
        <v>9</v>
      </c>
      <c r="C24" s="56">
        <v>44.747731481512716</v>
      </c>
      <c r="D24" s="57">
        <v>2.2391933397299999</v>
      </c>
      <c r="E24" s="57">
        <v>2.7881321449799987</v>
      </c>
      <c r="F24" s="57">
        <v>1.83733505381</v>
      </c>
      <c r="G24" s="57">
        <v>2.47288762737</v>
      </c>
      <c r="H24" s="57">
        <v>2.9423051168400001</v>
      </c>
      <c r="I24" s="57">
        <v>2.8496538969000005</v>
      </c>
      <c r="J24" s="57">
        <v>3.1452589790399994</v>
      </c>
      <c r="K24" s="57">
        <v>3.4641429299999991</v>
      </c>
      <c r="L24" s="57">
        <v>3.255209502920001</v>
      </c>
      <c r="M24" s="57">
        <v>3.22492024093</v>
      </c>
      <c r="N24" s="57">
        <v>3.1623589286000007</v>
      </c>
      <c r="O24" s="57">
        <v>8.1404885563500002</v>
      </c>
      <c r="P24" s="57">
        <v>8.3828396378699992</v>
      </c>
      <c r="Q24" s="57">
        <v>7.6754091622099994</v>
      </c>
      <c r="R24" s="57">
        <v>7.134032937579998</v>
      </c>
      <c r="S24" s="57">
        <v>5.4741045165499997</v>
      </c>
      <c r="T24" s="57">
        <v>4.7382876624200003</v>
      </c>
      <c r="U24" s="57">
        <v>4.9004641526999988</v>
      </c>
      <c r="V24" s="57">
        <v>4.6706244213800012</v>
      </c>
      <c r="W24" s="57">
        <v>4.8795829701400004</v>
      </c>
      <c r="X24" s="57">
        <v>5.1413420839099997</v>
      </c>
      <c r="Y24" s="44"/>
      <c r="Z24" s="44">
        <v>92.518573862229999</v>
      </c>
      <c r="AA24" s="45" t="s">
        <v>121</v>
      </c>
      <c r="AB24" s="44"/>
      <c r="AC24" s="60"/>
      <c r="AE24" s="54"/>
      <c r="AF24" s="48" t="s">
        <v>128</v>
      </c>
      <c r="AG24" s="48" t="s">
        <v>129</v>
      </c>
      <c r="AH24" s="48" t="s">
        <v>109</v>
      </c>
      <c r="AI24" s="48" t="s">
        <v>127</v>
      </c>
    </row>
    <row r="25" spans="1:35" ht="7.5" customHeight="1" x14ac:dyDescent="0.3">
      <c r="Y25" s="44"/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v>3</v>
      </c>
      <c r="B26" s="49" t="s">
        <v>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44"/>
      <c r="Z26" s="44">
        <v>0</v>
      </c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B27" s="51" t="s">
        <v>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44"/>
      <c r="Z27" s="44">
        <v>0</v>
      </c>
      <c r="AA27" s="58" t="b">
        <v>1</v>
      </c>
      <c r="AB27" s="44"/>
      <c r="AE27" s="54"/>
      <c r="AF27" s="48" t="s">
        <v>130</v>
      </c>
      <c r="AG27" s="48"/>
      <c r="AH27" s="48"/>
      <c r="AI27" s="48" t="s">
        <v>123</v>
      </c>
    </row>
    <row r="28" spans="1:35" ht="15.5" outlineLevel="1" x14ac:dyDescent="0.35">
      <c r="B28" s="64" t="s">
        <v>6</v>
      </c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44"/>
      <c r="Z28" s="44">
        <v>0</v>
      </c>
      <c r="AA28" s="58" t="b">
        <v>1</v>
      </c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Y29" s="44"/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v>4</v>
      </c>
      <c r="B30" s="49" t="s">
        <v>61</v>
      </c>
      <c r="C30" s="50">
        <v>191.90947462246052</v>
      </c>
      <c r="D30" s="50">
        <v>29.029418276178276</v>
      </c>
      <c r="E30" s="50">
        <v>27.483328339975127</v>
      </c>
      <c r="F30" s="50">
        <v>25.037093534994991</v>
      </c>
      <c r="G30" s="50">
        <v>26.046302944592934</v>
      </c>
      <c r="H30" s="50">
        <v>16.900405522446377</v>
      </c>
      <c r="I30" s="50">
        <v>25.912131951263312</v>
      </c>
      <c r="J30" s="50">
        <v>23.94688528796955</v>
      </c>
      <c r="K30" s="50">
        <v>17.243854418224469</v>
      </c>
      <c r="L30" s="50">
        <v>17.936082728248454</v>
      </c>
      <c r="M30" s="50">
        <v>18.704868682063335</v>
      </c>
      <c r="N30" s="50">
        <v>13.928412193752324</v>
      </c>
      <c r="O30" s="50">
        <v>1.78747587811133</v>
      </c>
      <c r="P30" s="50">
        <v>1.8834672574532501</v>
      </c>
      <c r="Q30" s="50">
        <v>2.9189493382359095</v>
      </c>
      <c r="R30" s="50">
        <v>5.3041140973941099</v>
      </c>
      <c r="S30" s="50">
        <v>4.344971615128669</v>
      </c>
      <c r="T30" s="50">
        <v>5.3346417036807603</v>
      </c>
      <c r="U30" s="50">
        <v>1.7807336679393997</v>
      </c>
      <c r="V30" s="50">
        <v>4.1562144840208104</v>
      </c>
      <c r="W30" s="50">
        <v>7.9923145488286993</v>
      </c>
      <c r="X30" s="50">
        <v>10.15927627693139</v>
      </c>
      <c r="Y30" s="44"/>
      <c r="Z30" s="44">
        <v>287.83094274743348</v>
      </c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B31" s="51" t="s">
        <v>62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44"/>
      <c r="Z31" s="44">
        <v>0</v>
      </c>
      <c r="AA31" s="45" t="s">
        <v>121</v>
      </c>
      <c r="AB31" s="44"/>
      <c r="AE31" s="54"/>
      <c r="AF31" s="48"/>
      <c r="AG31" s="48"/>
      <c r="AH31" s="48"/>
      <c r="AI31" s="48"/>
    </row>
    <row r="32" spans="1:35" ht="15.5" outlineLevel="1" x14ac:dyDescent="0.35">
      <c r="B32" s="55" t="s">
        <v>69</v>
      </c>
      <c r="C32" s="56">
        <v>191.90947462246052</v>
      </c>
      <c r="D32" s="56">
        <v>29.029418276178276</v>
      </c>
      <c r="E32" s="56">
        <v>27.483328339975127</v>
      </c>
      <c r="F32" s="56">
        <v>25.037093534994991</v>
      </c>
      <c r="G32" s="56">
        <v>26.046302944592934</v>
      </c>
      <c r="H32" s="56">
        <v>16.900405522446377</v>
      </c>
      <c r="I32" s="56">
        <v>25.912131951263312</v>
      </c>
      <c r="J32" s="56">
        <v>23.94688528796955</v>
      </c>
      <c r="K32" s="56">
        <v>17.243854418224469</v>
      </c>
      <c r="L32" s="56">
        <v>17.936082728248454</v>
      </c>
      <c r="M32" s="56">
        <v>18.704868682063335</v>
      </c>
      <c r="N32" s="56">
        <v>13.928412193752324</v>
      </c>
      <c r="O32" s="56">
        <v>1.78747587811133</v>
      </c>
      <c r="P32" s="56">
        <v>1.8834672574532501</v>
      </c>
      <c r="Q32" s="56">
        <v>2.9189493382359095</v>
      </c>
      <c r="R32" s="56">
        <v>5.3041140973941099</v>
      </c>
      <c r="S32" s="56">
        <v>4.344971615128669</v>
      </c>
      <c r="T32" s="56">
        <v>5.3346417036807603</v>
      </c>
      <c r="U32" s="56">
        <v>1.7807336679393997</v>
      </c>
      <c r="V32" s="56">
        <v>4.1562144840208104</v>
      </c>
      <c r="W32" s="56">
        <v>7.9923145488286993</v>
      </c>
      <c r="X32" s="56">
        <v>10.15927627693139</v>
      </c>
      <c r="Y32" s="44"/>
      <c r="Z32" s="44"/>
      <c r="AA32" s="45" t="s">
        <v>121</v>
      </c>
      <c r="AB32" s="44"/>
      <c r="AE32" s="54"/>
      <c r="AF32" s="48"/>
      <c r="AG32" s="48"/>
      <c r="AH32" s="48"/>
      <c r="AI32" s="48" t="s">
        <v>131</v>
      </c>
    </row>
    <row r="33" spans="1:35" ht="29.25" customHeight="1" x14ac:dyDescent="0.35">
      <c r="B33" s="6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v>5</v>
      </c>
      <c r="B34" s="49" t="s">
        <v>63</v>
      </c>
      <c r="C34" s="50">
        <v>-12189.019421888423</v>
      </c>
      <c r="D34" s="50">
        <v>-224.08327316519322</v>
      </c>
      <c r="E34" s="50">
        <v>-359.83826897095025</v>
      </c>
      <c r="F34" s="50">
        <v>-436.76410301268976</v>
      </c>
      <c r="G34" s="50">
        <v>-641.78281784727267</v>
      </c>
      <c r="H34" s="50">
        <v>-782.44879298816443</v>
      </c>
      <c r="I34" s="50">
        <v>-1047.9682198433409</v>
      </c>
      <c r="J34" s="50">
        <v>-943.22277308869604</v>
      </c>
      <c r="K34" s="50">
        <v>-1149.1384984167323</v>
      </c>
      <c r="L34" s="50">
        <v>-1179.4398523826137</v>
      </c>
      <c r="M34" s="50">
        <v>-1187.1815621561136</v>
      </c>
      <c r="N34" s="50">
        <v>-986.25262031192256</v>
      </c>
      <c r="O34" s="50">
        <v>-2084.2760303316145</v>
      </c>
      <c r="P34" s="50">
        <v>-2181.6079577798719</v>
      </c>
      <c r="Q34" s="50">
        <v>-2012.1767930856881</v>
      </c>
      <c r="R34" s="50">
        <v>-1896.037799725169</v>
      </c>
      <c r="S34" s="50">
        <v>-1555.2006874208632</v>
      </c>
      <c r="T34" s="50">
        <v>-1506.5389220413585</v>
      </c>
      <c r="U34" s="50">
        <v>-1340.8002417192963</v>
      </c>
      <c r="V34" s="50">
        <v>-1370.4005859820272</v>
      </c>
      <c r="W34" s="50">
        <v>-1439.8238305795492</v>
      </c>
      <c r="X34" s="50">
        <v>-1541.1966034199668</v>
      </c>
      <c r="Y34" s="44"/>
      <c r="Z34" s="44"/>
      <c r="AA34" s="45" t="s">
        <v>121</v>
      </c>
      <c r="AB34" s="44"/>
      <c r="AE34" s="54"/>
      <c r="AF34" s="48"/>
      <c r="AG34" s="48"/>
      <c r="AH34" s="48"/>
      <c r="AI34" s="48"/>
    </row>
    <row r="35" spans="1:35" ht="15.5" outlineLevel="1" x14ac:dyDescent="0.35">
      <c r="B35" s="51" t="s">
        <v>90</v>
      </c>
      <c r="C35" s="52">
        <v>-5320.1318310643719</v>
      </c>
      <c r="D35" s="53">
        <v>-0.39735711083993192</v>
      </c>
      <c r="E35" s="53">
        <v>-96.254031857428799</v>
      </c>
      <c r="F35" s="53">
        <v>-148.28432747429147</v>
      </c>
      <c r="G35" s="53">
        <v>-173.26814605933583</v>
      </c>
      <c r="H35" s="53">
        <v>-174.43243355132475</v>
      </c>
      <c r="I35" s="53">
        <v>-255.44629453356222</v>
      </c>
      <c r="J35" s="53">
        <v>-349.12680685475141</v>
      </c>
      <c r="K35" s="53">
        <v>-455.02800649977229</v>
      </c>
      <c r="L35" s="53">
        <v>-476.32859389372425</v>
      </c>
      <c r="M35" s="53">
        <v>-490.76301654000008</v>
      </c>
      <c r="N35" s="53">
        <v>-454.86114493704048</v>
      </c>
      <c r="O35" s="53">
        <v>-989.66357326468938</v>
      </c>
      <c r="P35" s="53">
        <v>-987.27979716921448</v>
      </c>
      <c r="Q35" s="53">
        <v>-1004.1692378374499</v>
      </c>
      <c r="R35" s="53">
        <v>-1033.4155322541096</v>
      </c>
      <c r="S35" s="53">
        <v>-958.59077966667212</v>
      </c>
      <c r="T35" s="53">
        <v>-907.7851806621934</v>
      </c>
      <c r="U35" s="53">
        <v>-814.16668603093808</v>
      </c>
      <c r="V35" s="53">
        <v>-822.03255781051132</v>
      </c>
      <c r="W35" s="53">
        <v>-844.45592194157985</v>
      </c>
      <c r="X35" s="53">
        <v>-792.41419733070563</v>
      </c>
      <c r="Y35" s="44"/>
      <c r="Z35" s="44">
        <v>-12228.163623280136</v>
      </c>
      <c r="AA35" s="45"/>
      <c r="AB35" s="44"/>
      <c r="AC35" s="60"/>
      <c r="AE35" s="54"/>
      <c r="AF35" s="48" t="s">
        <v>28</v>
      </c>
      <c r="AG35" s="48"/>
      <c r="AH35" s="48"/>
      <c r="AI35" s="48" t="s">
        <v>122</v>
      </c>
    </row>
    <row r="36" spans="1:35" ht="15.5" outlineLevel="1" x14ac:dyDescent="0.35">
      <c r="B36" s="55" t="s">
        <v>91</v>
      </c>
      <c r="C36" s="56">
        <v>-8774.0181515678141</v>
      </c>
      <c r="D36" s="57">
        <v>-488.49711133880999</v>
      </c>
      <c r="E36" s="57">
        <v>-527.03740602482287</v>
      </c>
      <c r="F36" s="57">
        <v>-545.7046723950981</v>
      </c>
      <c r="G36" s="57">
        <v>-724.68682674442391</v>
      </c>
      <c r="H36" s="57">
        <v>-860.11197313225989</v>
      </c>
      <c r="I36" s="57">
        <v>-908.33107977706447</v>
      </c>
      <c r="J36" s="57">
        <v>-705.41384584968409</v>
      </c>
      <c r="K36" s="57">
        <v>-797.3149794941271</v>
      </c>
      <c r="L36" s="57">
        <v>-799.62911828990002</v>
      </c>
      <c r="M36" s="57">
        <v>-788.36378229106106</v>
      </c>
      <c r="N36" s="57">
        <v>-618.21021275884846</v>
      </c>
      <c r="O36" s="57">
        <v>-1168.5698363972263</v>
      </c>
      <c r="P36" s="57">
        <v>-1243.1510414107825</v>
      </c>
      <c r="Q36" s="57">
        <v>-1054.6477175180291</v>
      </c>
      <c r="R36" s="57">
        <v>-902.26523096474148</v>
      </c>
      <c r="S36" s="57">
        <v>-794.71455516838444</v>
      </c>
      <c r="T36" s="57">
        <v>-795.52329899089352</v>
      </c>
      <c r="U36" s="57">
        <v>-722.58819197706441</v>
      </c>
      <c r="V36" s="57">
        <v>-738.63754366616899</v>
      </c>
      <c r="W36" s="57">
        <v>-782.31122822971849</v>
      </c>
      <c r="X36" s="57">
        <v>-927.1284113753627</v>
      </c>
      <c r="Y36" s="44"/>
      <c r="Z36" s="44">
        <v>-16892.838063794472</v>
      </c>
      <c r="AA36" s="45"/>
      <c r="AB36" s="44"/>
      <c r="AC36" s="60"/>
      <c r="AE36" s="54"/>
      <c r="AF36" s="48" t="s">
        <v>29</v>
      </c>
      <c r="AG36" s="48"/>
      <c r="AH36" s="48"/>
      <c r="AI36" s="48" t="s">
        <v>122</v>
      </c>
    </row>
    <row r="37" spans="1:35" ht="15.5" outlineLevel="1" x14ac:dyDescent="0.35">
      <c r="B37" s="55" t="s">
        <v>92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44"/>
      <c r="Z37" s="44">
        <v>0</v>
      </c>
      <c r="AA37" s="45"/>
      <c r="AB37" s="44"/>
      <c r="AC37" s="60"/>
      <c r="AE37" s="54"/>
      <c r="AF37" s="48" t="s">
        <v>132</v>
      </c>
      <c r="AG37" s="48"/>
      <c r="AH37" s="48"/>
      <c r="AI37" s="48" t="s">
        <v>133</v>
      </c>
    </row>
    <row r="38" spans="1:35" ht="15.5" outlineLevel="1" x14ac:dyDescent="0.35">
      <c r="B38" s="55" t="s">
        <v>93</v>
      </c>
      <c r="C38" s="56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44"/>
      <c r="Z38" s="44">
        <v>0</v>
      </c>
      <c r="AA38" s="45"/>
      <c r="AB38" s="44"/>
      <c r="AC38" s="60"/>
      <c r="AE38" s="54"/>
      <c r="AF38" s="48" t="s">
        <v>134</v>
      </c>
      <c r="AG38" s="48"/>
      <c r="AH38" s="48"/>
      <c r="AI38" s="48" t="s">
        <v>122</v>
      </c>
    </row>
    <row r="39" spans="1:35" ht="15.5" outlineLevel="1" x14ac:dyDescent="0.35">
      <c r="B39" s="55" t="s">
        <v>94</v>
      </c>
      <c r="C39" s="56">
        <v>2567.7950299798545</v>
      </c>
      <c r="D39" s="57">
        <v>254.21449505495315</v>
      </c>
      <c r="E39" s="57">
        <v>253.03161512462364</v>
      </c>
      <c r="F39" s="57">
        <v>246.96049017850032</v>
      </c>
      <c r="G39" s="57">
        <v>245.89656030413855</v>
      </c>
      <c r="H39" s="57">
        <v>241.80859943444543</v>
      </c>
      <c r="I39" s="57">
        <v>239.3990188536896</v>
      </c>
      <c r="J39" s="57">
        <v>238.59971867856427</v>
      </c>
      <c r="K39" s="57">
        <v>234.20311773611104</v>
      </c>
      <c r="L39" s="57">
        <v>227.36963011466187</v>
      </c>
      <c r="M39" s="57">
        <v>226.6075458634119</v>
      </c>
      <c r="N39" s="57">
        <v>225.4491132765537</v>
      </c>
      <c r="O39" s="57">
        <v>216.50617283542604</v>
      </c>
      <c r="P39" s="57">
        <v>195.27034015964588</v>
      </c>
      <c r="Q39" s="57">
        <v>193.70445034561783</v>
      </c>
      <c r="R39" s="57">
        <v>190.44779003529257</v>
      </c>
      <c r="S39" s="57">
        <v>189.02171514420525</v>
      </c>
      <c r="T39" s="57">
        <v>187.6963324203287</v>
      </c>
      <c r="U39" s="57">
        <v>186.89388847088</v>
      </c>
      <c r="V39" s="57">
        <v>181.21857244314819</v>
      </c>
      <c r="W39" s="57">
        <v>179.35143847334578</v>
      </c>
      <c r="X39" s="57">
        <v>178.67152822938044</v>
      </c>
      <c r="Y39" s="44"/>
      <c r="Z39" s="44">
        <v>4532.3221331769255</v>
      </c>
      <c r="AA39" s="45"/>
      <c r="AB39" s="44"/>
      <c r="AC39" s="60"/>
      <c r="AE39" s="54"/>
      <c r="AF39" s="48" t="s">
        <v>135</v>
      </c>
      <c r="AG39" s="48"/>
      <c r="AH39" s="48"/>
      <c r="AI39" s="48" t="s">
        <v>122</v>
      </c>
    </row>
    <row r="40" spans="1:35" ht="15.5" outlineLevel="1" x14ac:dyDescent="0.35">
      <c r="B40" s="55" t="s">
        <v>95</v>
      </c>
      <c r="C40" s="56">
        <v>-663.24393667362585</v>
      </c>
      <c r="D40" s="57">
        <v>10.232093638272604</v>
      </c>
      <c r="E40" s="57">
        <v>10.235553786677819</v>
      </c>
      <c r="F40" s="57">
        <v>10.26440667819948</v>
      </c>
      <c r="G40" s="57">
        <v>10.275594652348603</v>
      </c>
      <c r="H40" s="57">
        <v>10.287014260974708</v>
      </c>
      <c r="I40" s="57">
        <v>-123.58986438640369</v>
      </c>
      <c r="J40" s="57">
        <v>-127.28183906282474</v>
      </c>
      <c r="K40" s="57">
        <v>-130.99863015894383</v>
      </c>
      <c r="L40" s="57">
        <v>-130.9780377874809</v>
      </c>
      <c r="M40" s="57">
        <v>-134.66230918846435</v>
      </c>
      <c r="N40" s="57">
        <v>-138.6303758925873</v>
      </c>
      <c r="O40" s="57">
        <v>-142.54879350512491</v>
      </c>
      <c r="P40" s="57">
        <v>-146.44745935952116</v>
      </c>
      <c r="Q40" s="57">
        <v>-147.06428807582697</v>
      </c>
      <c r="R40" s="57">
        <v>-150.80482654161048</v>
      </c>
      <c r="S40" s="57">
        <v>9.0829322699880315</v>
      </c>
      <c r="T40" s="57">
        <v>9.0732251913999225</v>
      </c>
      <c r="U40" s="57">
        <v>9.0607478178260603</v>
      </c>
      <c r="V40" s="57">
        <v>9.0509430515050937</v>
      </c>
      <c r="W40" s="57">
        <v>7.5918811184034363</v>
      </c>
      <c r="X40" s="57">
        <v>-0.32552294327880088</v>
      </c>
      <c r="Y40" s="44"/>
      <c r="Z40" s="44">
        <v>-1278.1775544364714</v>
      </c>
      <c r="AA40" s="45"/>
      <c r="AB40" s="59"/>
      <c r="AC40" s="60"/>
      <c r="AE40" s="54"/>
      <c r="AF40" s="48" t="s">
        <v>136</v>
      </c>
      <c r="AG40" s="48"/>
      <c r="AH40" s="48"/>
      <c r="AI40" s="48" t="s">
        <v>122</v>
      </c>
    </row>
    <row r="41" spans="1:35" ht="15.5" outlineLevel="1" x14ac:dyDescent="0.35">
      <c r="B41" s="55" t="s">
        <v>8</v>
      </c>
      <c r="C41" s="56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44"/>
      <c r="Z41" s="44">
        <v>0</v>
      </c>
      <c r="AA41" s="45"/>
      <c r="AB41" s="59"/>
      <c r="AC41" s="60"/>
      <c r="AE41" s="54"/>
      <c r="AF41" s="48" t="s">
        <v>136</v>
      </c>
      <c r="AG41" s="48"/>
      <c r="AH41" s="48"/>
      <c r="AI41" s="48" t="s">
        <v>126</v>
      </c>
    </row>
    <row r="42" spans="1:35" ht="15.5" outlineLevel="1" x14ac:dyDescent="0.35">
      <c r="B42" s="55" t="s">
        <v>9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44"/>
      <c r="Z42" s="44">
        <v>0</v>
      </c>
      <c r="AA42" s="45"/>
      <c r="AB42" s="44"/>
      <c r="AC42" s="60"/>
      <c r="AE42" s="54"/>
      <c r="AF42" s="48" t="s">
        <v>136</v>
      </c>
      <c r="AG42" s="48"/>
      <c r="AH42" s="48"/>
      <c r="AI42" s="48" t="s">
        <v>127</v>
      </c>
    </row>
    <row r="43" spans="1:35" ht="15.5" outlineLevel="1" x14ac:dyDescent="0.35">
      <c r="B43" s="55" t="s">
        <v>10</v>
      </c>
      <c r="C43" s="56">
        <v>0.50709859643547506</v>
      </c>
      <c r="D43" s="56">
        <v>0.36460659123098005</v>
      </c>
      <c r="E43" s="56">
        <v>0.186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44"/>
      <c r="Z43" s="44">
        <v>0.5506065912309801</v>
      </c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B44" s="55" t="s">
        <v>11</v>
      </c>
      <c r="C44" s="56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44"/>
      <c r="Z44" s="44">
        <v>0</v>
      </c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B45" s="55" t="s">
        <v>12</v>
      </c>
      <c r="C45" s="56">
        <v>7.2368841100285006E-2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0.12626747382931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44"/>
      <c r="Z45" s="44">
        <v>0.12626747382931</v>
      </c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Y46" s="44"/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v>6</v>
      </c>
      <c r="B47" s="49" t="s">
        <v>64</v>
      </c>
      <c r="C47" s="50">
        <v>21826.448446794144</v>
      </c>
      <c r="D47" s="50">
        <v>231.69074147397353</v>
      </c>
      <c r="E47" s="50">
        <v>340.68873022273084</v>
      </c>
      <c r="F47" s="50">
        <v>562.51734475202943</v>
      </c>
      <c r="G47" s="50">
        <v>894.00304802284745</v>
      </c>
      <c r="H47" s="50">
        <v>1218.9935751507442</v>
      </c>
      <c r="I47" s="50">
        <v>1493.5930055409592</v>
      </c>
      <c r="J47" s="50">
        <v>1460.1421493406892</v>
      </c>
      <c r="K47" s="50">
        <v>1754.8670607377933</v>
      </c>
      <c r="L47" s="50">
        <v>1793.1265181443714</v>
      </c>
      <c r="M47" s="50">
        <v>1828.9728736631705</v>
      </c>
      <c r="N47" s="50">
        <v>1949.1896641915191</v>
      </c>
      <c r="O47" s="50">
        <v>3053.206066014307</v>
      </c>
      <c r="P47" s="50">
        <v>3115.4489448080585</v>
      </c>
      <c r="Q47" s="50">
        <v>3242.2435967419519</v>
      </c>
      <c r="R47" s="50">
        <v>3379.191168933658</v>
      </c>
      <c r="S47" s="50">
        <v>3630.761383999326</v>
      </c>
      <c r="T47" s="50">
        <v>3773.7380765348153</v>
      </c>
      <c r="U47" s="50">
        <v>3866.4076029744897</v>
      </c>
      <c r="V47" s="50">
        <v>3983.115065068238</v>
      </c>
      <c r="W47" s="50">
        <v>4219.7559286929672</v>
      </c>
      <c r="X47" s="50">
        <v>4611.4176229121249</v>
      </c>
      <c r="Y47" s="44"/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B48" s="51" t="s">
        <v>96</v>
      </c>
      <c r="C48" s="52">
        <v>10232.241502610661</v>
      </c>
      <c r="D48" s="52">
        <v>0</v>
      </c>
      <c r="E48" s="52">
        <v>12.720920400000473</v>
      </c>
      <c r="F48" s="52">
        <v>25.051098787436491</v>
      </c>
      <c r="G48" s="52">
        <v>170.73758343178861</v>
      </c>
      <c r="H48" s="52">
        <v>394.54217894155545</v>
      </c>
      <c r="I48" s="52">
        <v>709.02597427277396</v>
      </c>
      <c r="J48" s="52">
        <v>643.28740522553926</v>
      </c>
      <c r="K48" s="52">
        <v>821.66451105916224</v>
      </c>
      <c r="L48" s="52">
        <v>830.12561922932923</v>
      </c>
      <c r="M48" s="52">
        <v>830.65127989140888</v>
      </c>
      <c r="N48" s="52">
        <v>874.00222688115673</v>
      </c>
      <c r="O48" s="52">
        <v>1757.6723558185879</v>
      </c>
      <c r="P48" s="52">
        <v>1782.810680835094</v>
      </c>
      <c r="Q48" s="52">
        <v>1796.9716272374326</v>
      </c>
      <c r="R48" s="52">
        <v>1855.3781500280179</v>
      </c>
      <c r="S48" s="52">
        <v>1929.247530064921</v>
      </c>
      <c r="T48" s="52">
        <v>1955.7920572622843</v>
      </c>
      <c r="U48" s="52">
        <v>1968.5495153674788</v>
      </c>
      <c r="V48" s="52">
        <v>1968.4782881692588</v>
      </c>
      <c r="W48" s="52">
        <v>2041.0971754908971</v>
      </c>
      <c r="X48" s="52">
        <v>2316.1392905880116</v>
      </c>
      <c r="Y48" s="44"/>
      <c r="Z48" s="44">
        <v>24683.945468982136</v>
      </c>
      <c r="AA48" s="39" t="s">
        <v>137</v>
      </c>
      <c r="AB48" s="60"/>
      <c r="AC48" s="60"/>
      <c r="AE48" s="54"/>
      <c r="AF48" s="48" t="s">
        <v>138</v>
      </c>
      <c r="AG48" s="48"/>
      <c r="AH48" s="48"/>
      <c r="AI48" s="48" t="s">
        <v>139</v>
      </c>
    </row>
    <row r="49" spans="1:36" ht="15.5" outlineLevel="1" x14ac:dyDescent="0.35">
      <c r="B49" s="55" t="s">
        <v>97</v>
      </c>
      <c r="C49" s="56">
        <v>4132.2224102745004</v>
      </c>
      <c r="D49" s="56">
        <v>0</v>
      </c>
      <c r="E49" s="56">
        <v>0</v>
      </c>
      <c r="F49" s="56">
        <v>132.56756268226852</v>
      </c>
      <c r="G49" s="56">
        <v>147.27805439197914</v>
      </c>
      <c r="H49" s="56">
        <v>155.5486188476051</v>
      </c>
      <c r="I49" s="56">
        <v>257.98526960430223</v>
      </c>
      <c r="J49" s="56">
        <v>284.08331624050805</v>
      </c>
      <c r="K49" s="56">
        <v>352.92066085009793</v>
      </c>
      <c r="L49" s="56">
        <v>368.71389063765292</v>
      </c>
      <c r="M49" s="56">
        <v>390.25923109546005</v>
      </c>
      <c r="N49" s="56">
        <v>440.52397258841609</v>
      </c>
      <c r="O49" s="56">
        <v>440.52397258840921</v>
      </c>
      <c r="P49" s="56">
        <v>446.89355780699992</v>
      </c>
      <c r="Q49" s="56">
        <v>533.2410548813242</v>
      </c>
      <c r="R49" s="56">
        <v>584.54440839356232</v>
      </c>
      <c r="S49" s="56">
        <v>733.07022581567992</v>
      </c>
      <c r="T49" s="56">
        <v>809.86013923649648</v>
      </c>
      <c r="U49" s="56">
        <v>852.61761926273334</v>
      </c>
      <c r="V49" s="56">
        <v>926.47113695558005</v>
      </c>
      <c r="W49" s="56">
        <v>1029.5008054359639</v>
      </c>
      <c r="X49" s="56">
        <v>1044.7970777610801</v>
      </c>
      <c r="Y49" s="44"/>
      <c r="Z49" s="44">
        <v>9931.4005750761207</v>
      </c>
      <c r="AA49" s="39" t="s">
        <v>137</v>
      </c>
      <c r="AB49" s="60"/>
      <c r="AC49" s="60"/>
      <c r="AE49" s="54"/>
      <c r="AF49" s="48" t="s">
        <v>140</v>
      </c>
      <c r="AG49" s="48"/>
      <c r="AH49" s="48"/>
      <c r="AI49" s="48" t="s">
        <v>141</v>
      </c>
    </row>
    <row r="50" spans="1:36" ht="15.5" outlineLevel="1" x14ac:dyDescent="0.35">
      <c r="B50" s="55" t="s">
        <v>98</v>
      </c>
      <c r="C50" s="56">
        <v>1922.5529657104462</v>
      </c>
      <c r="D50" s="57">
        <v>0</v>
      </c>
      <c r="E50" s="57">
        <v>50.152219178081587</v>
      </c>
      <c r="F50" s="57">
        <v>91.475083837174665</v>
      </c>
      <c r="G50" s="57">
        <v>98.210456778225065</v>
      </c>
      <c r="H50" s="57">
        <v>99.380683374400661</v>
      </c>
      <c r="I50" s="57">
        <v>121.90376018330242</v>
      </c>
      <c r="J50" s="57">
        <v>146.45490674817435</v>
      </c>
      <c r="K50" s="57">
        <v>168.39717866798821</v>
      </c>
      <c r="L50" s="57">
        <v>173.23524369105968</v>
      </c>
      <c r="M50" s="57">
        <v>177.70222291125521</v>
      </c>
      <c r="N50" s="57">
        <v>194.57869797918735</v>
      </c>
      <c r="O50" s="57">
        <v>264.68791116933568</v>
      </c>
      <c r="P50" s="57">
        <v>271.05521742542442</v>
      </c>
      <c r="Q50" s="57">
        <v>277.40249498141361</v>
      </c>
      <c r="R50" s="57">
        <v>283.90595724017652</v>
      </c>
      <c r="S50" s="57">
        <v>290.56244257801211</v>
      </c>
      <c r="T50" s="57">
        <v>304.36400557250403</v>
      </c>
      <c r="U50" s="57">
        <v>311.49965265153946</v>
      </c>
      <c r="V50" s="57">
        <v>318.80843908849363</v>
      </c>
      <c r="W50" s="57">
        <v>326.29620158297485</v>
      </c>
      <c r="X50" s="57">
        <v>333.96487746272504</v>
      </c>
      <c r="Y50" s="44"/>
      <c r="Z50" s="44">
        <v>4304.037653101449</v>
      </c>
      <c r="AA50" s="58" t="b">
        <v>1</v>
      </c>
      <c r="AB50" s="44"/>
      <c r="AC50" s="60"/>
      <c r="AE50" s="54"/>
      <c r="AF50" s="48" t="s">
        <v>28</v>
      </c>
      <c r="AG50" s="48"/>
      <c r="AH50" s="48"/>
      <c r="AI50" s="48" t="s">
        <v>123</v>
      </c>
    </row>
    <row r="51" spans="1:36" ht="15.5" outlineLevel="1" x14ac:dyDescent="0.35">
      <c r="B51" s="55" t="s">
        <v>99</v>
      </c>
      <c r="C51" s="56">
        <v>4446.5847425043521</v>
      </c>
      <c r="D51" s="57">
        <v>231.69074147397353</v>
      </c>
      <c r="E51" s="57">
        <v>235.48741176109155</v>
      </c>
      <c r="F51" s="57">
        <v>239.42237399269976</v>
      </c>
      <c r="G51" s="57">
        <v>280.45936297558086</v>
      </c>
      <c r="H51" s="57">
        <v>320.89916044908296</v>
      </c>
      <c r="I51" s="57">
        <v>325.7289929490633</v>
      </c>
      <c r="J51" s="57">
        <v>305.61663500294475</v>
      </c>
      <c r="K51" s="57">
        <v>329.42281709724665</v>
      </c>
      <c r="L51" s="57">
        <v>336.7042580133857</v>
      </c>
      <c r="M51" s="57">
        <v>344.12382249387332</v>
      </c>
      <c r="N51" s="57">
        <v>351.80677169483727</v>
      </c>
      <c r="O51" s="57">
        <v>500.04095336617911</v>
      </c>
      <c r="P51" s="57">
        <v>522.45856473975084</v>
      </c>
      <c r="Q51" s="57">
        <v>540.51425268958837</v>
      </c>
      <c r="R51" s="57">
        <v>559.04235845499886</v>
      </c>
      <c r="S51" s="57">
        <v>579.59630699456591</v>
      </c>
      <c r="T51" s="57">
        <v>603.2181088069641</v>
      </c>
      <c r="U51" s="57">
        <v>631.02813252352666</v>
      </c>
      <c r="V51" s="57">
        <v>664.4002652965421</v>
      </c>
      <c r="W51" s="57">
        <v>715.67819651195077</v>
      </c>
      <c r="X51" s="57">
        <v>806.76994974009733</v>
      </c>
      <c r="Y51" s="44"/>
      <c r="Z51" s="44">
        <v>9424.1094370279425</v>
      </c>
      <c r="AA51" s="58" t="b">
        <v>1</v>
      </c>
      <c r="AB51" s="44"/>
      <c r="AC51" s="60"/>
      <c r="AE51" s="54"/>
      <c r="AF51" s="48" t="s">
        <v>29</v>
      </c>
      <c r="AG51" s="48"/>
      <c r="AH51" s="48"/>
      <c r="AI51" s="48" t="s">
        <v>123</v>
      </c>
    </row>
    <row r="52" spans="1:36" ht="15.5" outlineLevel="1" x14ac:dyDescent="0.35">
      <c r="B52" s="55" t="s">
        <v>100</v>
      </c>
      <c r="C52" s="56">
        <v>877.15808192880206</v>
      </c>
      <c r="D52" s="57">
        <v>0</v>
      </c>
      <c r="E52" s="57">
        <v>42.365968438359808</v>
      </c>
      <c r="F52" s="57">
        <v>74.051681315077417</v>
      </c>
      <c r="G52" s="57">
        <v>75.740920547946672</v>
      </c>
      <c r="H52" s="57">
        <v>77.468414684926586</v>
      </c>
      <c r="I52" s="57">
        <v>79.235400328764399</v>
      </c>
      <c r="J52" s="57">
        <v>81.043034301367513</v>
      </c>
      <c r="K52" s="57">
        <v>82.891396383559467</v>
      </c>
      <c r="L52" s="57">
        <v>84.782161972606815</v>
      </c>
      <c r="M52" s="57">
        <v>86.716248547939799</v>
      </c>
      <c r="N52" s="57">
        <v>88.693975232877349</v>
      </c>
      <c r="O52" s="57">
        <v>90.717216876715327</v>
      </c>
      <c r="P52" s="57">
        <v>92.786372383567041</v>
      </c>
      <c r="Q52" s="57">
        <v>94.902798027389537</v>
      </c>
      <c r="R52" s="57">
        <v>97.067850082185146</v>
      </c>
      <c r="S52" s="57">
        <v>99.281927452056522</v>
      </c>
      <c r="T52" s="57">
        <v>101.5463864109573</v>
      </c>
      <c r="U52" s="57">
        <v>103.86266301369479</v>
      </c>
      <c r="V52" s="57">
        <v>106.23171463013259</v>
      </c>
      <c r="W52" s="57">
        <v>108.65497731506896</v>
      </c>
      <c r="X52" s="57">
        <v>111.13328876711481</v>
      </c>
      <c r="Y52" s="44"/>
      <c r="Z52" s="44">
        <v>1779.174396712308</v>
      </c>
      <c r="AA52" s="58" t="b">
        <v>1</v>
      </c>
      <c r="AB52" s="59"/>
      <c r="AC52" s="60"/>
      <c r="AE52" s="54"/>
      <c r="AF52" s="48" t="s">
        <v>132</v>
      </c>
      <c r="AG52" s="48"/>
      <c r="AH52" s="48"/>
      <c r="AI52" s="48" t="s">
        <v>142</v>
      </c>
    </row>
    <row r="53" spans="1:36" ht="15.5" outlineLevel="1" x14ac:dyDescent="0.35">
      <c r="B53" s="55" t="s">
        <v>101</v>
      </c>
      <c r="C53" s="56">
        <v>0.56405343022949972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6.8782276071599462E-3</v>
      </c>
      <c r="J53" s="57">
        <v>9.3708969099200474E-3</v>
      </c>
      <c r="K53" s="57">
        <v>1.1968978421400092E-2</v>
      </c>
      <c r="L53" s="57">
        <v>1.2229902230000075E-2</v>
      </c>
      <c r="M53" s="57">
        <v>1.2496513829800023E-2</v>
      </c>
      <c r="N53" s="57">
        <v>9.898346340064075E-2</v>
      </c>
      <c r="O53" s="57">
        <v>0.1011413040419592</v>
      </c>
      <c r="P53" s="57">
        <v>0.11620539407203941</v>
      </c>
      <c r="Q53" s="57">
        <v>0.11873866236231918</v>
      </c>
      <c r="R53" s="57">
        <v>0.12132717008775966</v>
      </c>
      <c r="S53" s="57">
        <v>0.12397209985524001</v>
      </c>
      <c r="T53" s="57">
        <v>0.12667469715992075</v>
      </c>
      <c r="U53" s="57">
        <v>0.12943619698099904</v>
      </c>
      <c r="V53" s="57">
        <v>0.13225790754539951</v>
      </c>
      <c r="W53" s="57">
        <v>0.13514113712008094</v>
      </c>
      <c r="X53" s="57">
        <v>0.2603322923983617</v>
      </c>
      <c r="Y53" s="44"/>
      <c r="Z53" s="44">
        <v>1.5171548440230005</v>
      </c>
      <c r="AA53" s="58" t="b">
        <v>1</v>
      </c>
      <c r="AB53" s="59"/>
      <c r="AC53" s="60"/>
      <c r="AE53" s="54"/>
      <c r="AF53" s="48" t="s">
        <v>136</v>
      </c>
      <c r="AG53" s="48"/>
      <c r="AH53" s="48"/>
      <c r="AI53" s="48" t="s">
        <v>123</v>
      </c>
      <c r="AJ53" s="48" t="s">
        <v>142</v>
      </c>
    </row>
    <row r="54" spans="1:36" ht="15.5" outlineLevel="1" x14ac:dyDescent="0.35">
      <c r="B54" s="55" t="s">
        <v>77</v>
      </c>
      <c r="C54" s="56">
        <v>220.90842179066573</v>
      </c>
      <c r="D54" s="56">
        <v>0</v>
      </c>
      <c r="E54" s="56">
        <v>0</v>
      </c>
      <c r="F54" s="56">
        <v>0</v>
      </c>
      <c r="G54" s="56">
        <v>121.78400212617983</v>
      </c>
      <c r="H54" s="56">
        <v>171.40855182123076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44"/>
      <c r="Z54" s="44"/>
      <c r="AA54" s="45" t="s">
        <v>121</v>
      </c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B55" s="55" t="s">
        <v>13</v>
      </c>
      <c r="C55" s="56">
        <v>-5.7837314555140855</v>
      </c>
      <c r="D55" s="57">
        <v>0</v>
      </c>
      <c r="E55" s="57">
        <v>-3.7789554802610016E-2</v>
      </c>
      <c r="F55" s="57">
        <v>-5.0455862627320026E-2</v>
      </c>
      <c r="G55" s="57">
        <v>-0.2073322288527899</v>
      </c>
      <c r="H55" s="57">
        <v>-0.25403296805735015</v>
      </c>
      <c r="I55" s="57">
        <v>-0.29327002485410969</v>
      </c>
      <c r="J55" s="57">
        <v>-0.3525190747548001</v>
      </c>
      <c r="K55" s="57">
        <v>-0.44147229868257032</v>
      </c>
      <c r="L55" s="57">
        <v>-0.44688530189285974</v>
      </c>
      <c r="M55" s="57">
        <v>-0.49242779059661002</v>
      </c>
      <c r="N55" s="57">
        <v>-0.51496364835645025</v>
      </c>
      <c r="O55" s="57">
        <v>-0.53748510896204948</v>
      </c>
      <c r="P55" s="57">
        <v>-0.67165377684982908</v>
      </c>
      <c r="Q55" s="57">
        <v>-0.90736973755902028</v>
      </c>
      <c r="R55" s="57">
        <v>-0.86888243537025001</v>
      </c>
      <c r="S55" s="57">
        <v>-1.1210210057647005</v>
      </c>
      <c r="T55" s="57">
        <v>-1.1692954515508702</v>
      </c>
      <c r="U55" s="57">
        <v>-1.2794160414639</v>
      </c>
      <c r="V55" s="57">
        <v>-1.4070369793147091</v>
      </c>
      <c r="W55" s="57">
        <v>-1.6065687810090195</v>
      </c>
      <c r="X55" s="57">
        <v>-1.6471936993034408</v>
      </c>
      <c r="Y55" s="44"/>
      <c r="Z55" s="44">
        <v>-14.307071770625258</v>
      </c>
      <c r="AA55" s="58" t="b">
        <v>1</v>
      </c>
      <c r="AB55" s="59"/>
      <c r="AC55" s="60"/>
      <c r="AE55" s="54"/>
      <c r="AF55" s="48"/>
      <c r="AG55" s="48"/>
      <c r="AH55" s="48"/>
      <c r="AI55" s="48" t="s">
        <v>143</v>
      </c>
    </row>
    <row r="56" spans="1:36" ht="18" customHeight="1" x14ac:dyDescent="0.3">
      <c r="Y56" s="44"/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v>7</v>
      </c>
      <c r="B57" s="49" t="s">
        <v>65</v>
      </c>
      <c r="C57" s="50">
        <v>1676.2305955545171</v>
      </c>
      <c r="D57" s="50">
        <v>9.7577179812210417</v>
      </c>
      <c r="E57" s="50">
        <v>21.787857805625315</v>
      </c>
      <c r="F57" s="50">
        <v>38.113239828663332</v>
      </c>
      <c r="G57" s="50">
        <v>56.125419088335121</v>
      </c>
      <c r="H57" s="50">
        <v>70.961854069782504</v>
      </c>
      <c r="I57" s="50">
        <v>89.140475949561548</v>
      </c>
      <c r="J57" s="50">
        <v>99.975771497732921</v>
      </c>
      <c r="K57" s="50">
        <v>121.96126946376779</v>
      </c>
      <c r="L57" s="50">
        <v>142.93308365957955</v>
      </c>
      <c r="M57" s="50">
        <v>162.46292420554849</v>
      </c>
      <c r="N57" s="50">
        <v>184.81728646400271</v>
      </c>
      <c r="O57" s="50">
        <v>201.13354580739005</v>
      </c>
      <c r="P57" s="50">
        <v>218.40915885910178</v>
      </c>
      <c r="Q57" s="50">
        <v>246.19442303920391</v>
      </c>
      <c r="R57" s="50">
        <v>266.27790514760414</v>
      </c>
      <c r="S57" s="50">
        <v>294.09087853131689</v>
      </c>
      <c r="T57" s="50">
        <v>330.29584714903575</v>
      </c>
      <c r="U57" s="50">
        <v>331.16596102690454</v>
      </c>
      <c r="V57" s="50">
        <v>332.71753376647615</v>
      </c>
      <c r="W57" s="50">
        <v>371.88603475191155</v>
      </c>
      <c r="X57" s="50">
        <v>402.71007925562679</v>
      </c>
      <c r="Y57" s="44"/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B58" s="51" t="s">
        <v>102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44"/>
      <c r="Z58" s="44">
        <v>0</v>
      </c>
      <c r="AA58" s="45" t="s">
        <v>121</v>
      </c>
      <c r="AB58" s="44"/>
      <c r="AE58" s="54"/>
      <c r="AF58" s="48" t="s">
        <v>144</v>
      </c>
      <c r="AG58" s="48"/>
      <c r="AH58" s="48"/>
      <c r="AI58" s="48" t="s">
        <v>122</v>
      </c>
    </row>
    <row r="59" spans="1:36" ht="15.5" outlineLevel="1" x14ac:dyDescent="0.35">
      <c r="B59" s="55" t="s">
        <v>103</v>
      </c>
      <c r="C59" s="56">
        <v>190.13774582180775</v>
      </c>
      <c r="D59" s="57">
        <v>0</v>
      </c>
      <c r="E59" s="57">
        <v>2.2911219838088339</v>
      </c>
      <c r="F59" s="57">
        <v>2.5984814727435155</v>
      </c>
      <c r="G59" s="57">
        <v>6.6751536367006423</v>
      </c>
      <c r="H59" s="57">
        <v>7.5167446617936218</v>
      </c>
      <c r="I59" s="57">
        <v>11.331330827249133</v>
      </c>
      <c r="J59" s="57">
        <v>12.547733500436713</v>
      </c>
      <c r="K59" s="57">
        <v>13.359362599481097</v>
      </c>
      <c r="L59" s="57">
        <v>13.394738188380659</v>
      </c>
      <c r="M59" s="57">
        <v>14.679752579542997</v>
      </c>
      <c r="N59" s="57">
        <v>15.151598609248953</v>
      </c>
      <c r="O59" s="57">
        <v>15.576675459439679</v>
      </c>
      <c r="P59" s="57">
        <v>17.294338903463458</v>
      </c>
      <c r="Q59" s="57">
        <v>23.814688759458008</v>
      </c>
      <c r="R59" s="57">
        <v>25.388396047756615</v>
      </c>
      <c r="S59" s="57">
        <v>32.401187996821342</v>
      </c>
      <c r="T59" s="57">
        <v>37.110949519571292</v>
      </c>
      <c r="U59" s="57">
        <v>40.508212576970315</v>
      </c>
      <c r="V59" s="57">
        <v>50.774890611707065</v>
      </c>
      <c r="W59" s="57">
        <v>66.738589173070238</v>
      </c>
      <c r="X59" s="57">
        <v>70.654930576914225</v>
      </c>
      <c r="Y59" s="44"/>
      <c r="Z59" s="44">
        <v>479.80887768455841</v>
      </c>
      <c r="AA59" s="58" t="b">
        <v>1</v>
      </c>
      <c r="AB59" s="44"/>
      <c r="AE59" s="54"/>
      <c r="AF59" s="48" t="s">
        <v>144</v>
      </c>
      <c r="AG59" s="48"/>
      <c r="AH59" s="48"/>
      <c r="AI59" s="48" t="s">
        <v>123</v>
      </c>
    </row>
    <row r="60" spans="1:36" ht="15.5" outlineLevel="1" x14ac:dyDescent="0.35">
      <c r="B60" s="55" t="s">
        <v>104</v>
      </c>
      <c r="C60" s="56">
        <v>1486.0928497327093</v>
      </c>
      <c r="D60" s="57">
        <v>9.7577179812210417</v>
      </c>
      <c r="E60" s="57">
        <v>19.496735821816479</v>
      </c>
      <c r="F60" s="57">
        <v>35.514758355919817</v>
      </c>
      <c r="G60" s="57">
        <v>49.450265451634479</v>
      </c>
      <c r="H60" s="57">
        <v>63.44510940798888</v>
      </c>
      <c r="I60" s="57">
        <v>77.809145122312415</v>
      </c>
      <c r="J60" s="57">
        <v>87.428037997296215</v>
      </c>
      <c r="K60" s="57">
        <v>108.60190686428669</v>
      </c>
      <c r="L60" s="57">
        <v>129.53834547119888</v>
      </c>
      <c r="M60" s="57">
        <v>147.7831716260055</v>
      </c>
      <c r="N60" s="57">
        <v>169.66568785475374</v>
      </c>
      <c r="O60" s="57">
        <v>185.55687034795037</v>
      </c>
      <c r="P60" s="57">
        <v>201.11481995563832</v>
      </c>
      <c r="Q60" s="57">
        <v>222.37973427974589</v>
      </c>
      <c r="R60" s="57">
        <v>240.88950909984754</v>
      </c>
      <c r="S60" s="57">
        <v>261.68969053449553</v>
      </c>
      <c r="T60" s="57">
        <v>293.18489762946444</v>
      </c>
      <c r="U60" s="57">
        <v>290.65774844993422</v>
      </c>
      <c r="V60" s="57">
        <v>281.94264315476909</v>
      </c>
      <c r="W60" s="57">
        <v>305.14744557884131</v>
      </c>
      <c r="X60" s="57">
        <v>332.05514867871256</v>
      </c>
      <c r="Y60" s="44"/>
      <c r="Z60" s="44">
        <v>3513.1093896638336</v>
      </c>
      <c r="AA60" s="45" t="s">
        <v>121</v>
      </c>
      <c r="AB60" s="44"/>
      <c r="AE60" s="54"/>
      <c r="AF60" s="48" t="s">
        <v>145</v>
      </c>
      <c r="AG60" s="48"/>
      <c r="AH60" s="48"/>
      <c r="AI60" s="48" t="s">
        <v>122</v>
      </c>
    </row>
    <row r="61" spans="1:36" ht="15.5" outlineLevel="1" x14ac:dyDescent="0.35">
      <c r="B61" s="55" t="s">
        <v>105</v>
      </c>
      <c r="C61" s="56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44"/>
      <c r="Z61" s="44">
        <v>0</v>
      </c>
      <c r="AA61" s="58" t="b">
        <v>1</v>
      </c>
      <c r="AB61" s="44"/>
      <c r="AE61" s="54"/>
      <c r="AF61" s="48" t="s">
        <v>145</v>
      </c>
      <c r="AG61" s="48"/>
      <c r="AH61" s="48"/>
      <c r="AI61" s="48" t="s">
        <v>123</v>
      </c>
    </row>
    <row r="62" spans="1:36" ht="7.5" customHeight="1" x14ac:dyDescent="0.3">
      <c r="Y62" s="44"/>
      <c r="Z62" s="44"/>
      <c r="AA62" s="45"/>
      <c r="AB62" s="44"/>
      <c r="AE62" s="54"/>
    </row>
    <row r="63" spans="1:36" ht="15" x14ac:dyDescent="0.3">
      <c r="A63" s="31">
        <v>8</v>
      </c>
      <c r="B63" s="49" t="s">
        <v>14</v>
      </c>
      <c r="C63" s="50">
        <v>333.86892268146283</v>
      </c>
      <c r="D63" s="50">
        <v>-40.365804068585042</v>
      </c>
      <c r="E63" s="50">
        <v>-66.898256636876226</v>
      </c>
      <c r="F63" s="50">
        <v>-89.589922224041374</v>
      </c>
      <c r="G63" s="50">
        <v>-34.738222152970224</v>
      </c>
      <c r="H63" s="50">
        <v>34.586340495137961</v>
      </c>
      <c r="I63" s="50">
        <v>122.88845678333101</v>
      </c>
      <c r="J63" s="50">
        <v>115.67746020505197</v>
      </c>
      <c r="K63" s="50">
        <v>98.2278090048774</v>
      </c>
      <c r="L63" s="50">
        <v>125.51092742481917</v>
      </c>
      <c r="M63" s="50">
        <v>138.44022370180096</v>
      </c>
      <c r="N63" s="50">
        <v>148.84935651945361</v>
      </c>
      <c r="O63" s="50">
        <v>-0.80287979874404414</v>
      </c>
      <c r="P63" s="50">
        <v>11.783238755887524</v>
      </c>
      <c r="Q63" s="50">
        <v>3.1534725173916485</v>
      </c>
      <c r="R63" s="50">
        <v>-5.5252456332245998</v>
      </c>
      <c r="S63" s="50">
        <v>-9.8724352083590361</v>
      </c>
      <c r="T63" s="50">
        <v>9.5606929957599078</v>
      </c>
      <c r="U63" s="50">
        <v>26.731685372598236</v>
      </c>
      <c r="V63" s="50">
        <v>49.530520337804305</v>
      </c>
      <c r="W63" s="50">
        <v>59.769477390885612</v>
      </c>
      <c r="X63" s="50">
        <v>74.539251155864747</v>
      </c>
      <c r="Y63" s="44"/>
      <c r="Z63" s="44"/>
      <c r="AA63" s="45" t="s">
        <v>121</v>
      </c>
      <c r="AB63" s="44"/>
      <c r="AE63" s="54"/>
    </row>
    <row r="64" spans="1:36" ht="15.5" outlineLevel="1" x14ac:dyDescent="0.35">
      <c r="B64" s="51" t="s">
        <v>15</v>
      </c>
      <c r="C64" s="52">
        <v>-975.58838190846268</v>
      </c>
      <c r="D64" s="53">
        <v>-102.46072396443401</v>
      </c>
      <c r="E64" s="53">
        <v>-111.12931565737136</v>
      </c>
      <c r="F64" s="53">
        <v>-124.09654112788691</v>
      </c>
      <c r="G64" s="53">
        <v>-99.952279946119958</v>
      </c>
      <c r="H64" s="53">
        <v>-67.558829301840277</v>
      </c>
      <c r="I64" s="53">
        <v>-60.720170218540908</v>
      </c>
      <c r="J64" s="53">
        <v>-62.577872889726876</v>
      </c>
      <c r="K64" s="53">
        <v>-60.89930003705414</v>
      </c>
      <c r="L64" s="53">
        <v>-60.431470381061345</v>
      </c>
      <c r="M64" s="53">
        <v>-62.755740892826481</v>
      </c>
      <c r="N64" s="53">
        <v>-62.305619144440733</v>
      </c>
      <c r="O64" s="53">
        <v>-70.928772748084413</v>
      </c>
      <c r="P64" s="53">
        <v>-74.142799306334311</v>
      </c>
      <c r="Q64" s="53">
        <v>-80.933620365685826</v>
      </c>
      <c r="R64" s="53">
        <v>-92.778581916325692</v>
      </c>
      <c r="S64" s="53">
        <v>-97.376428213174393</v>
      </c>
      <c r="T64" s="53">
        <v>-97.712979467935114</v>
      </c>
      <c r="U64" s="53">
        <v>-96.389199438640929</v>
      </c>
      <c r="V64" s="53">
        <v>-98.535802012867336</v>
      </c>
      <c r="W64" s="53">
        <v>-101.97654979544672</v>
      </c>
      <c r="X64" s="53">
        <v>-113.68422482332068</v>
      </c>
      <c r="Y64" s="44"/>
      <c r="Z64" s="44">
        <v>-1799.3468216491183</v>
      </c>
      <c r="AA64" s="58"/>
      <c r="AB64" s="59"/>
      <c r="AC64" s="60"/>
      <c r="AE64" s="54"/>
      <c r="AF64" s="32" t="s">
        <v>146</v>
      </c>
    </row>
    <row r="65" spans="1:35" ht="15.5" outlineLevel="1" x14ac:dyDescent="0.35">
      <c r="B65" s="55" t="s">
        <v>16</v>
      </c>
      <c r="C65" s="56">
        <v>1309.4573045899256</v>
      </c>
      <c r="D65" s="57">
        <v>62.094919895848967</v>
      </c>
      <c r="E65" s="57">
        <v>44.231059020495145</v>
      </c>
      <c r="F65" s="57">
        <v>34.506618903845535</v>
      </c>
      <c r="G65" s="57">
        <v>65.214057793149735</v>
      </c>
      <c r="H65" s="57">
        <v>102.14516979697824</v>
      </c>
      <c r="I65" s="57">
        <v>183.60862700187192</v>
      </c>
      <c r="J65" s="57">
        <v>178.25533309477885</v>
      </c>
      <c r="K65" s="57">
        <v>159.12710904193153</v>
      </c>
      <c r="L65" s="57">
        <v>185.94239780588052</v>
      </c>
      <c r="M65" s="57">
        <v>201.19596459462744</v>
      </c>
      <c r="N65" s="57">
        <v>211.15497566389433</v>
      </c>
      <c r="O65" s="57">
        <v>70.125892949340368</v>
      </c>
      <c r="P65" s="57">
        <v>85.926038062221835</v>
      </c>
      <c r="Q65" s="57">
        <v>84.087092883077474</v>
      </c>
      <c r="R65" s="57">
        <v>87.253336283101092</v>
      </c>
      <c r="S65" s="57">
        <v>87.503993004815356</v>
      </c>
      <c r="T65" s="57">
        <v>107.27367246369502</v>
      </c>
      <c r="U65" s="57">
        <v>123.12088481123916</v>
      </c>
      <c r="V65" s="57">
        <v>148.06632235067164</v>
      </c>
      <c r="W65" s="57">
        <v>161.74602718633233</v>
      </c>
      <c r="X65" s="57">
        <v>188.22347597918542</v>
      </c>
      <c r="Y65" s="44"/>
      <c r="Z65" s="44">
        <v>2570.8029685869819</v>
      </c>
      <c r="AA65" s="58"/>
      <c r="AB65" s="59"/>
      <c r="AC65" s="60"/>
      <c r="AE65" s="54"/>
      <c r="AF65" s="32" t="s">
        <v>147</v>
      </c>
    </row>
    <row r="66" spans="1:35" x14ac:dyDescent="0.3">
      <c r="Y66" s="44"/>
      <c r="Z66" s="44"/>
      <c r="AA66" s="45"/>
      <c r="AB66" s="44"/>
      <c r="AE66" s="54"/>
    </row>
    <row r="67" spans="1:35" ht="15" x14ac:dyDescent="0.3">
      <c r="A67" s="31">
        <v>9</v>
      </c>
      <c r="B67" s="49" t="s">
        <v>17</v>
      </c>
      <c r="C67" s="50">
        <v>1007.1547799414807</v>
      </c>
      <c r="D67" s="50">
        <v>0</v>
      </c>
      <c r="E67" s="50">
        <v>1.2227443456264404</v>
      </c>
      <c r="F67" s="50">
        <v>1.9784466293737633</v>
      </c>
      <c r="G67" s="50">
        <v>2.1777169446869222</v>
      </c>
      <c r="H67" s="50">
        <v>2.3465757052738128</v>
      </c>
      <c r="I67" s="50">
        <v>5.2686436115986588</v>
      </c>
      <c r="J67" s="50">
        <v>25.863427072253756</v>
      </c>
      <c r="K67" s="50">
        <v>48.708843085415353</v>
      </c>
      <c r="L67" s="50">
        <v>65.482440725367226</v>
      </c>
      <c r="M67" s="50">
        <v>66.94637507221681</v>
      </c>
      <c r="N67" s="50">
        <v>68.651676335256226</v>
      </c>
      <c r="O67" s="50">
        <v>209.31583990562666</v>
      </c>
      <c r="P67" s="50">
        <v>214.51038568395421</v>
      </c>
      <c r="Q67" s="50">
        <v>219.18669493591344</v>
      </c>
      <c r="R67" s="50">
        <v>223.96497388079678</v>
      </c>
      <c r="S67" s="50">
        <v>228.84740565147177</v>
      </c>
      <c r="T67" s="50">
        <v>235.99028659181229</v>
      </c>
      <c r="U67" s="50">
        <v>241.13485884359133</v>
      </c>
      <c r="V67" s="50">
        <v>246.39160150774921</v>
      </c>
      <c r="W67" s="50">
        <v>251.7629517999527</v>
      </c>
      <c r="X67" s="50">
        <v>257.25138593128509</v>
      </c>
      <c r="Y67" s="44"/>
      <c r="Z67" s="44"/>
      <c r="AA67" s="45"/>
      <c r="AB67" s="44"/>
      <c r="AC67" s="44"/>
      <c r="AE67" s="54"/>
    </row>
    <row r="68" spans="1:35" ht="15.5" outlineLevel="1" x14ac:dyDescent="0.35">
      <c r="B68" s="67" t="s">
        <v>18</v>
      </c>
      <c r="C68" s="52">
        <v>1007.1547799414807</v>
      </c>
      <c r="D68" s="52">
        <v>0</v>
      </c>
      <c r="E68" s="52">
        <v>1.2227443456264404</v>
      </c>
      <c r="F68" s="52">
        <v>1.9784466293737633</v>
      </c>
      <c r="G68" s="52">
        <v>2.1777169446869222</v>
      </c>
      <c r="H68" s="52">
        <v>2.3465757052738128</v>
      </c>
      <c r="I68" s="52">
        <v>5.2686436115986588</v>
      </c>
      <c r="J68" s="52">
        <v>25.863427072253756</v>
      </c>
      <c r="K68" s="52">
        <v>48.708843085415353</v>
      </c>
      <c r="L68" s="52">
        <v>65.482440725367226</v>
      </c>
      <c r="M68" s="52">
        <v>66.94637507221681</v>
      </c>
      <c r="N68" s="52">
        <v>68.651676335256226</v>
      </c>
      <c r="O68" s="52">
        <v>209.31583990562666</v>
      </c>
      <c r="P68" s="52">
        <v>214.51038568395421</v>
      </c>
      <c r="Q68" s="52">
        <v>219.18669493591344</v>
      </c>
      <c r="R68" s="52">
        <v>223.96497388079678</v>
      </c>
      <c r="S68" s="52">
        <v>228.84740565147177</v>
      </c>
      <c r="T68" s="52">
        <v>235.99028659181229</v>
      </c>
      <c r="U68" s="52">
        <v>241.13485884359133</v>
      </c>
      <c r="V68" s="52">
        <v>246.39160150774921</v>
      </c>
      <c r="W68" s="52">
        <v>251.7629517999527</v>
      </c>
      <c r="X68" s="52">
        <v>257.25138593128509</v>
      </c>
      <c r="Y68" s="44"/>
      <c r="Z68" s="44">
        <v>2617.0032742592221</v>
      </c>
      <c r="AA68" s="39" t="s">
        <v>137</v>
      </c>
      <c r="AB68" s="44"/>
      <c r="AC68" s="44"/>
      <c r="AE68" s="54"/>
      <c r="AF68" s="48"/>
      <c r="AG68" s="48" t="s">
        <v>148</v>
      </c>
      <c r="AH68" s="48"/>
      <c r="AI68" s="48" t="s">
        <v>149</v>
      </c>
    </row>
    <row r="69" spans="1:35" x14ac:dyDescent="0.3">
      <c r="Y69" s="44"/>
      <c r="Z69" s="50"/>
      <c r="AA69" s="68"/>
      <c r="AB69" s="44"/>
    </row>
    <row r="70" spans="1:35" ht="16" thickBot="1" x14ac:dyDescent="0.4"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5"/>
      <c r="AB70" s="44"/>
    </row>
    <row r="71" spans="1:35" ht="15.5" thickBot="1" x14ac:dyDescent="0.35">
      <c r="A71" s="31">
        <v>10</v>
      </c>
      <c r="B71" s="69" t="s">
        <v>19</v>
      </c>
      <c r="C71" s="70">
        <v>23844.359867292253</v>
      </c>
      <c r="D71" s="71">
        <v>1039.6876583959506</v>
      </c>
      <c r="E71" s="71">
        <v>1062.7092413898199</v>
      </c>
      <c r="F71" s="71">
        <v>1244.5500365448981</v>
      </c>
      <c r="G71" s="71">
        <v>1467.9228060085079</v>
      </c>
      <c r="H71" s="71">
        <v>1670.3319312555061</v>
      </c>
      <c r="I71" s="71">
        <v>1690.3462528516047</v>
      </c>
      <c r="J71" s="71">
        <v>1745.7056706742915</v>
      </c>
      <c r="K71" s="71">
        <v>1801.6340931950899</v>
      </c>
      <c r="L71" s="71">
        <v>1908.1565794540154</v>
      </c>
      <c r="M71" s="71">
        <v>1966.23872993943</v>
      </c>
      <c r="N71" s="71">
        <v>2327.846130886011</v>
      </c>
      <c r="O71" s="71">
        <v>2078.2822139177792</v>
      </c>
      <c r="P71" s="71">
        <v>2107.5243767286056</v>
      </c>
      <c r="Q71" s="71">
        <v>2426.8067884141751</v>
      </c>
      <c r="R71" s="71">
        <v>2762.8149447140404</v>
      </c>
      <c r="S71" s="71">
        <v>3383.6218836260218</v>
      </c>
      <c r="T71" s="71">
        <v>3689.7812282549903</v>
      </c>
      <c r="U71" s="71">
        <v>3977.2176281042071</v>
      </c>
      <c r="V71" s="71">
        <v>4140.6144159286005</v>
      </c>
      <c r="W71" s="71">
        <v>4436.2163449191949</v>
      </c>
      <c r="X71" s="72">
        <v>4862.8916770889582</v>
      </c>
      <c r="Y71" s="44"/>
      <c r="Z71" s="44">
        <v>51790.900632291698</v>
      </c>
      <c r="AC71" s="60"/>
    </row>
    <row r="72" spans="1:35" ht="15.5" outlineLevel="1" x14ac:dyDescent="0.35">
      <c r="B72" s="73" t="s">
        <v>20</v>
      </c>
      <c r="C72" s="74">
        <v>12531.478911430235</v>
      </c>
      <c r="D72" s="74">
        <v>559.62694095916197</v>
      </c>
      <c r="E72" s="74">
        <v>754.5678942722617</v>
      </c>
      <c r="F72" s="74">
        <v>869.39632327595166</v>
      </c>
      <c r="G72" s="74">
        <v>935.79547531550293</v>
      </c>
      <c r="H72" s="74">
        <v>952.76403198601088</v>
      </c>
      <c r="I72" s="74">
        <v>1048.7185141782224</v>
      </c>
      <c r="J72" s="74">
        <v>1020.2677067462537</v>
      </c>
      <c r="K72" s="74">
        <v>1045.0899673497454</v>
      </c>
      <c r="L72" s="74">
        <v>1071.5784489848884</v>
      </c>
      <c r="M72" s="74">
        <v>1061.0776506135494</v>
      </c>
      <c r="N72" s="74">
        <v>1103.813463213927</v>
      </c>
      <c r="O72" s="74">
        <v>1313.5454620411892</v>
      </c>
      <c r="P72" s="74">
        <v>1359.6557408026224</v>
      </c>
      <c r="Q72" s="74">
        <v>1365.1216348235098</v>
      </c>
      <c r="R72" s="74">
        <v>1412.4721081618382</v>
      </c>
      <c r="S72" s="74">
        <v>1439.5843873918111</v>
      </c>
      <c r="T72" s="74">
        <v>1509.3482092933596</v>
      </c>
      <c r="U72" s="74">
        <v>1555.7735867728804</v>
      </c>
      <c r="V72" s="74">
        <v>1597.0631730170817</v>
      </c>
      <c r="W72" s="74">
        <v>1674.6314389310007</v>
      </c>
      <c r="X72" s="74">
        <v>1830.353160070229</v>
      </c>
      <c r="Y72" s="44"/>
      <c r="Z72" s="44">
        <v>25480.245318200999</v>
      </c>
      <c r="AA72" s="45" t="b">
        <v>1</v>
      </c>
      <c r="AB72" s="44"/>
    </row>
    <row r="73" spans="1:35" ht="15.5" outlineLevel="1" x14ac:dyDescent="0.35">
      <c r="B73" s="55" t="s">
        <v>21</v>
      </c>
      <c r="C73" s="56">
        <v>-4053.7218973944878</v>
      </c>
      <c r="D73" s="56">
        <v>480.06071743678842</v>
      </c>
      <c r="E73" s="56">
        <v>294.19768237193097</v>
      </c>
      <c r="F73" s="56">
        <v>215.55660516986725</v>
      </c>
      <c r="G73" s="56">
        <v>211.9339759245502</v>
      </c>
      <c r="H73" s="56">
        <v>165.13052577506079</v>
      </c>
      <c r="I73" s="56">
        <v>-330.43276829676142</v>
      </c>
      <c r="J73" s="56">
        <v>-227.57304502655606</v>
      </c>
      <c r="K73" s="56">
        <v>-465.89758348317127</v>
      </c>
      <c r="L73" s="56">
        <v>-426.87946679178486</v>
      </c>
      <c r="M73" s="56">
        <v>-381.81819192456726</v>
      </c>
      <c r="N73" s="56">
        <v>-158.25385283485591</v>
      </c>
      <c r="O73" s="56">
        <v>-1641.8710206946382</v>
      </c>
      <c r="P73" s="56">
        <v>-1695.4247468528699</v>
      </c>
      <c r="Q73" s="56">
        <v>-1486.7789894802431</v>
      </c>
      <c r="R73" s="56">
        <v>-1312.5959373445235</v>
      </c>
      <c r="S73" s="56">
        <v>-946.1642139926596</v>
      </c>
      <c r="T73" s="56">
        <v>-820.23088621128954</v>
      </c>
      <c r="U73" s="56">
        <v>-640.12879857773203</v>
      </c>
      <c r="V73" s="56">
        <v>-597.04715147188131</v>
      </c>
      <c r="W73" s="56">
        <v>-560.77602673861929</v>
      </c>
      <c r="X73" s="56">
        <v>-585.6492372616483</v>
      </c>
      <c r="Y73" s="44"/>
      <c r="Z73" s="44">
        <v>-10910.642410305605</v>
      </c>
      <c r="AA73" s="45" t="s">
        <v>121</v>
      </c>
      <c r="AB73" s="44"/>
    </row>
    <row r="74" spans="1:35" ht="15.5" outlineLevel="1" x14ac:dyDescent="0.35">
      <c r="B74" s="55" t="s">
        <v>106</v>
      </c>
      <c r="C74" s="56">
        <v>15371.618692826642</v>
      </c>
      <c r="D74" s="56">
        <v>0</v>
      </c>
      <c r="E74" s="56">
        <v>13.943664745626913</v>
      </c>
      <c r="F74" s="56">
        <v>159.59710809907878</v>
      </c>
      <c r="G74" s="56">
        <v>320.1933547684547</v>
      </c>
      <c r="H74" s="56">
        <v>552.43737349443438</v>
      </c>
      <c r="I74" s="56">
        <v>972.27988748867483</v>
      </c>
      <c r="J74" s="56">
        <v>953.23414853830116</v>
      </c>
      <c r="K74" s="56">
        <v>1223.2940149946755</v>
      </c>
      <c r="L74" s="56">
        <v>1264.3219505923494</v>
      </c>
      <c r="M74" s="56">
        <v>1287.8568860590858</v>
      </c>
      <c r="N74" s="56">
        <v>1383.1778758048292</v>
      </c>
      <c r="O74" s="56">
        <v>2407.5121683126235</v>
      </c>
      <c r="P74" s="56">
        <v>2444.2146243260481</v>
      </c>
      <c r="Q74" s="56">
        <v>2549.3993770546699</v>
      </c>
      <c r="R74" s="56">
        <v>2663.8875323023767</v>
      </c>
      <c r="S74" s="56">
        <v>2891.1651615320729</v>
      </c>
      <c r="T74" s="56">
        <v>3001.642483090593</v>
      </c>
      <c r="U74" s="56">
        <v>3062.3019934738031</v>
      </c>
      <c r="V74" s="56">
        <v>3141.3410266325882</v>
      </c>
      <c r="W74" s="56">
        <v>3322.3609327268136</v>
      </c>
      <c r="X74" s="56">
        <v>3618.1877542803768</v>
      </c>
      <c r="AA74" s="39" t="s">
        <v>137</v>
      </c>
      <c r="AC74" s="75"/>
    </row>
    <row r="75" spans="1:35" ht="16" thickBot="1" x14ac:dyDescent="0.4">
      <c r="B75" s="65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AC75" s="75"/>
    </row>
    <row r="76" spans="1:35" ht="15.5" thickBot="1" x14ac:dyDescent="0.35">
      <c r="B76" s="49" t="s">
        <v>107</v>
      </c>
      <c r="C76" s="70">
        <v>22517.469962507093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AC76" s="75"/>
    </row>
    <row r="77" spans="1:35" ht="15.5" x14ac:dyDescent="0.35"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AC77" s="75"/>
    </row>
    <row r="78" spans="1:35" ht="16" thickBot="1" x14ac:dyDescent="0.4">
      <c r="B78" s="65"/>
      <c r="C78" s="76"/>
      <c r="G78" s="44"/>
      <c r="AF78" s="4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44"/>
    </row>
    <row r="80" spans="1:35" ht="15.5" x14ac:dyDescent="0.35">
      <c r="B80" s="6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5"/>
      <c r="C81" s="4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47" t="s">
        <v>118</v>
      </c>
      <c r="AG82" s="47" t="s">
        <v>118</v>
      </c>
      <c r="AH82" s="47"/>
      <c r="AI82" s="47" t="s">
        <v>119</v>
      </c>
    </row>
    <row r="83" spans="1:35" ht="15.5" outlineLevel="1" x14ac:dyDescent="0.35">
      <c r="B83" s="85" t="s">
        <v>59</v>
      </c>
      <c r="C83" s="86">
        <v>62859.130443492213</v>
      </c>
      <c r="D83" s="87">
        <v>14695.04659168268</v>
      </c>
      <c r="E83" s="87">
        <v>12347.888296031553</v>
      </c>
      <c r="F83" s="87">
        <v>12073.956100812564</v>
      </c>
      <c r="G83" s="87">
        <v>11404.187331887322</v>
      </c>
      <c r="H83" s="87">
        <v>9598.4406515989722</v>
      </c>
      <c r="I83" s="87">
        <v>1344.97935255379</v>
      </c>
      <c r="J83" s="87">
        <v>1373.3740473088205</v>
      </c>
      <c r="K83" s="87">
        <v>1.9353815629599995</v>
      </c>
      <c r="L83" s="87">
        <v>1.97359479641</v>
      </c>
      <c r="M83" s="87">
        <v>2.1057120933199998</v>
      </c>
      <c r="N83" s="87">
        <v>2.0140018674199993</v>
      </c>
      <c r="O83" s="87">
        <v>0.83435361220999993</v>
      </c>
      <c r="P83" s="87">
        <v>0.92522224256999996</v>
      </c>
      <c r="Q83" s="87">
        <v>1.0432253765499997</v>
      </c>
      <c r="R83" s="87">
        <v>1.25229234972</v>
      </c>
      <c r="S83" s="87">
        <v>1.2640234721700001</v>
      </c>
      <c r="T83" s="87">
        <v>1.38459713862</v>
      </c>
      <c r="U83" s="87">
        <v>1.39961891988</v>
      </c>
      <c r="V83" s="87">
        <v>1.6140755125099999</v>
      </c>
      <c r="W83" s="87">
        <v>1.7220318040499998</v>
      </c>
      <c r="X83" s="87">
        <v>1.78994086813</v>
      </c>
      <c r="AF83" s="48" t="s">
        <v>59</v>
      </c>
      <c r="AG83" s="48"/>
      <c r="AH83" s="48"/>
      <c r="AI83" s="48" t="s">
        <v>152</v>
      </c>
    </row>
    <row r="84" spans="1:35" ht="15.5" outlineLevel="1" x14ac:dyDescent="0.35">
      <c r="B84" s="55" t="s">
        <v>108</v>
      </c>
      <c r="C84" s="88">
        <v>69.706619751619868</v>
      </c>
      <c r="D84" s="57">
        <v>0.20774851332000002</v>
      </c>
      <c r="E84" s="57">
        <v>0.21018491544999987</v>
      </c>
      <c r="F84" s="57">
        <v>0.20242398758999997</v>
      </c>
      <c r="G84" s="57">
        <v>0.14856884366000003</v>
      </c>
      <c r="H84" s="57">
        <v>0.15574747377000003</v>
      </c>
      <c r="I84" s="57">
        <v>1.4636367153999945</v>
      </c>
      <c r="J84" s="57">
        <v>1.5126220014699943</v>
      </c>
      <c r="K84" s="57">
        <v>5.4536707818599899</v>
      </c>
      <c r="L84" s="57">
        <v>5.4666928750899899</v>
      </c>
      <c r="M84" s="57">
        <v>5.4794882351499901</v>
      </c>
      <c r="N84" s="57">
        <v>5.4738259122099899</v>
      </c>
      <c r="O84" s="57">
        <v>5.36463970144999</v>
      </c>
      <c r="P84" s="57">
        <v>5.38928043342999</v>
      </c>
      <c r="Q84" s="57">
        <v>5.39774397202999</v>
      </c>
      <c r="R84" s="57">
        <v>5.4215182754099898</v>
      </c>
      <c r="S84" s="57">
        <v>5.5446150340299898</v>
      </c>
      <c r="T84" s="57">
        <v>5.5564240841199908</v>
      </c>
      <c r="U84" s="57">
        <v>4.4623190083399953</v>
      </c>
      <c r="V84" s="57">
        <v>4.5315352480599955</v>
      </c>
      <c r="W84" s="57">
        <v>1.0891968790100006</v>
      </c>
      <c r="X84" s="57">
        <v>1.1747368607700004</v>
      </c>
      <c r="AF84" s="48" t="s">
        <v>108</v>
      </c>
      <c r="AG84" s="48"/>
      <c r="AH84" s="48"/>
      <c r="AI84" s="48" t="s">
        <v>152</v>
      </c>
    </row>
    <row r="85" spans="1:35" ht="15.5" outlineLevel="1" x14ac:dyDescent="0.35">
      <c r="B85" s="55" t="s">
        <v>109</v>
      </c>
      <c r="C85" s="88">
        <v>47852.048164178312</v>
      </c>
      <c r="D85" s="57">
        <v>2966.3195875434408</v>
      </c>
      <c r="E85" s="57">
        <v>3582.2219191088598</v>
      </c>
      <c r="F85" s="57">
        <v>4090.7810595721394</v>
      </c>
      <c r="G85" s="57">
        <v>2738.0263029335188</v>
      </c>
      <c r="H85" s="57">
        <v>1900.6478509402402</v>
      </c>
      <c r="I85" s="57">
        <v>3766.6211797452224</v>
      </c>
      <c r="J85" s="57">
        <v>3697.9290578138898</v>
      </c>
      <c r="K85" s="57">
        <v>3152.2035836974674</v>
      </c>
      <c r="L85" s="57">
        <v>3154.2603018280302</v>
      </c>
      <c r="M85" s="57">
        <v>3186.1631349957288</v>
      </c>
      <c r="N85" s="57">
        <v>2919.0465027121586</v>
      </c>
      <c r="O85" s="57">
        <v>1106.97128881093</v>
      </c>
      <c r="P85" s="57">
        <v>1068.6623598996198</v>
      </c>
      <c r="Q85" s="57">
        <v>1140.5781387855602</v>
      </c>
      <c r="R85" s="57">
        <v>1364.3499163973095</v>
      </c>
      <c r="S85" s="57">
        <v>1228.1275834723699</v>
      </c>
      <c r="T85" s="57">
        <v>1238.9476819945396</v>
      </c>
      <c r="U85" s="57">
        <v>1024.9437352079092</v>
      </c>
      <c r="V85" s="57">
        <v>1303.1313417739996</v>
      </c>
      <c r="W85" s="57">
        <v>1610.8467360307793</v>
      </c>
      <c r="X85" s="57">
        <v>1611.2689009145897</v>
      </c>
      <c r="AF85" s="48" t="s">
        <v>109</v>
      </c>
      <c r="AG85" s="48"/>
      <c r="AH85" s="48"/>
      <c r="AI85" s="48" t="s">
        <v>152</v>
      </c>
    </row>
    <row r="86" spans="1:35" ht="15.5" outlineLevel="1" x14ac:dyDescent="0.35">
      <c r="B86" s="55" t="s">
        <v>110</v>
      </c>
      <c r="C86" s="88">
        <v>14023.091965264115</v>
      </c>
      <c r="D86" s="57">
        <v>623.89318981568942</v>
      </c>
      <c r="E86" s="57">
        <v>612.78315924295896</v>
      </c>
      <c r="F86" s="57">
        <v>644.60476954661874</v>
      </c>
      <c r="G86" s="57">
        <v>649.86516820846873</v>
      </c>
      <c r="H86" s="57">
        <v>650.33298636935865</v>
      </c>
      <c r="I86" s="57">
        <v>662.09396508426869</v>
      </c>
      <c r="J86" s="57">
        <v>666.40300211898864</v>
      </c>
      <c r="K86" s="57">
        <v>669.09687405579871</v>
      </c>
      <c r="L86" s="57">
        <v>674.71323561157863</v>
      </c>
      <c r="M86" s="57">
        <v>678.44403764440858</v>
      </c>
      <c r="N86" s="57">
        <v>680.39364093290862</v>
      </c>
      <c r="O86" s="57">
        <v>605.87304387930919</v>
      </c>
      <c r="P86" s="57">
        <v>612.30646664569895</v>
      </c>
      <c r="Q86" s="57">
        <v>645.84055649443883</v>
      </c>
      <c r="R86" s="57">
        <v>659.39273919594882</v>
      </c>
      <c r="S86" s="57">
        <v>696.62277286193864</v>
      </c>
      <c r="T86" s="57">
        <v>702.98119657601853</v>
      </c>
      <c r="U86" s="57">
        <v>711.26192505823849</v>
      </c>
      <c r="V86" s="57">
        <v>718.56004592984846</v>
      </c>
      <c r="W86" s="57">
        <v>728.11236178353852</v>
      </c>
      <c r="X86" s="57">
        <v>729.51682820808855</v>
      </c>
      <c r="AF86" s="48" t="s">
        <v>144</v>
      </c>
      <c r="AG86" s="48"/>
      <c r="AH86" s="48"/>
      <c r="AI86" s="48" t="s">
        <v>152</v>
      </c>
    </row>
    <row r="87" spans="1:35" ht="15.5" outlineLevel="1" x14ac:dyDescent="0.35">
      <c r="B87" s="55" t="s">
        <v>111</v>
      </c>
      <c r="C87" s="88">
        <v>175987.48503099842</v>
      </c>
      <c r="D87" s="57">
        <v>1101.9075982766185</v>
      </c>
      <c r="E87" s="57">
        <v>1674.8079966954588</v>
      </c>
      <c r="F87" s="57">
        <v>2400.552060003859</v>
      </c>
      <c r="G87" s="57">
        <v>3232.1004917148794</v>
      </c>
      <c r="H87" s="57">
        <v>4053.4055286051671</v>
      </c>
      <c r="I87" s="57">
        <v>4864.7849594037034</v>
      </c>
      <c r="J87" s="57">
        <v>5611.0997107417497</v>
      </c>
      <c r="K87" s="57">
        <v>6559.122184406343</v>
      </c>
      <c r="L87" s="57">
        <v>7506.0648097528883</v>
      </c>
      <c r="M87" s="57">
        <v>8373.7512414754165</v>
      </c>
      <c r="N87" s="57">
        <v>9201.4222175560953</v>
      </c>
      <c r="O87" s="57">
        <v>9749.8441473444145</v>
      </c>
      <c r="P87" s="57">
        <v>10346.655507281865</v>
      </c>
      <c r="Q87" s="57">
        <v>11027.612338564455</v>
      </c>
      <c r="R87" s="57">
        <v>11673.509120055791</v>
      </c>
      <c r="S87" s="57">
        <v>12258.710216371463</v>
      </c>
      <c r="T87" s="57">
        <v>12840.843227716248</v>
      </c>
      <c r="U87" s="57">
        <v>12885.326829158448</v>
      </c>
      <c r="V87" s="57">
        <v>13104.500406617639</v>
      </c>
      <c r="W87" s="57">
        <v>13548.508019029932</v>
      </c>
      <c r="X87" s="57">
        <v>13972.956420225979</v>
      </c>
      <c r="AF87" s="48" t="s">
        <v>145</v>
      </c>
      <c r="AG87" s="48"/>
      <c r="AH87" s="48"/>
      <c r="AI87" s="48" t="s">
        <v>152</v>
      </c>
    </row>
    <row r="88" spans="1:35" ht="15.5" outlineLevel="1" x14ac:dyDescent="0.35">
      <c r="B88" s="55" t="s">
        <v>25</v>
      </c>
      <c r="C88" s="88">
        <v>9010.5129053097262</v>
      </c>
      <c r="D88" s="57">
        <v>429.83121531204017</v>
      </c>
      <c r="E88" s="57">
        <v>427.60218089112982</v>
      </c>
      <c r="F88" s="57">
        <v>428.56287003395988</v>
      </c>
      <c r="G88" s="57">
        <v>429.27663349956765</v>
      </c>
      <c r="H88" s="57">
        <v>429.90857814761091</v>
      </c>
      <c r="I88" s="57">
        <v>428.14341586800822</v>
      </c>
      <c r="J88" s="57">
        <v>429.71573752703989</v>
      </c>
      <c r="K88" s="57">
        <v>427.63597063865984</v>
      </c>
      <c r="L88" s="57">
        <v>430.42924929663894</v>
      </c>
      <c r="M88" s="57">
        <v>427.5690141506895</v>
      </c>
      <c r="N88" s="57">
        <v>429.25053040562113</v>
      </c>
      <c r="O88" s="57">
        <v>429.26113473797108</v>
      </c>
      <c r="P88" s="57">
        <v>429.25683125055116</v>
      </c>
      <c r="Q88" s="57">
        <v>429.25846796327113</v>
      </c>
      <c r="R88" s="57">
        <v>429.25545405749114</v>
      </c>
      <c r="S88" s="57">
        <v>429.26314738170112</v>
      </c>
      <c r="T88" s="57">
        <v>429.25452426133114</v>
      </c>
      <c r="U88" s="57">
        <v>429.25782395409112</v>
      </c>
      <c r="V88" s="57">
        <v>429.25506765607116</v>
      </c>
      <c r="W88" s="57">
        <v>429.2680044451011</v>
      </c>
      <c r="X88" s="57">
        <v>429.25705383118117</v>
      </c>
      <c r="AF88" s="48" t="s">
        <v>134</v>
      </c>
      <c r="AG88" s="48"/>
      <c r="AH88" s="48"/>
      <c r="AI88" s="48" t="s">
        <v>152</v>
      </c>
    </row>
    <row r="89" spans="1:35" ht="15.5" outlineLevel="1" x14ac:dyDescent="0.35">
      <c r="B89" s="55" t="s">
        <v>26</v>
      </c>
      <c r="C89" s="88">
        <v>94843.315513963986</v>
      </c>
      <c r="D89" s="57">
        <v>5321.2263414464105</v>
      </c>
      <c r="E89" s="57">
        <v>5297.4285917507186</v>
      </c>
      <c r="F89" s="57">
        <v>5216.1108417384894</v>
      </c>
      <c r="G89" s="57">
        <v>5186.1987741784696</v>
      </c>
      <c r="H89" s="57">
        <v>5115.0439849747017</v>
      </c>
      <c r="I89" s="57">
        <v>5081.6285864088914</v>
      </c>
      <c r="J89" s="57">
        <v>5063.5645302853509</v>
      </c>
      <c r="K89" s="57">
        <v>4995.1589863051295</v>
      </c>
      <c r="L89" s="57">
        <v>4858.171509678702</v>
      </c>
      <c r="M89" s="57">
        <v>4775.4688394737013</v>
      </c>
      <c r="N89" s="57">
        <v>4748.698582612752</v>
      </c>
      <c r="O89" s="57">
        <v>4558.4813171413816</v>
      </c>
      <c r="P89" s="57">
        <v>4042.4610301116609</v>
      </c>
      <c r="Q89" s="57">
        <v>4012.9331464864817</v>
      </c>
      <c r="R89" s="57">
        <v>3934.0759618549109</v>
      </c>
      <c r="S89" s="57">
        <v>3880.6393412687612</v>
      </c>
      <c r="T89" s="57">
        <v>3858.0052550148207</v>
      </c>
      <c r="U89" s="57">
        <v>3843.0965023010203</v>
      </c>
      <c r="V89" s="57">
        <v>3713.968195431341</v>
      </c>
      <c r="W89" s="57">
        <v>3677.5992714246609</v>
      </c>
      <c r="X89" s="57">
        <v>3663.3559240756204</v>
      </c>
      <c r="AF89" s="48" t="s">
        <v>135</v>
      </c>
      <c r="AG89" s="48"/>
      <c r="AH89" s="48"/>
      <c r="AI89" s="48" t="s">
        <v>152</v>
      </c>
    </row>
    <row r="90" spans="1:35" ht="15.5" outlineLevel="1" x14ac:dyDescent="0.35">
      <c r="B90" s="55" t="s">
        <v>27</v>
      </c>
      <c r="C90" s="88">
        <v>297195.77756245132</v>
      </c>
      <c r="D90" s="57">
        <v>17250.759643802212</v>
      </c>
      <c r="E90" s="57">
        <v>16919.476213524416</v>
      </c>
      <c r="F90" s="57">
        <v>17597.49121440067</v>
      </c>
      <c r="G90" s="57">
        <v>17282.445560384647</v>
      </c>
      <c r="H90" s="57">
        <v>17170.472966125952</v>
      </c>
      <c r="I90" s="57">
        <v>17191.098161212529</v>
      </c>
      <c r="J90" s="57">
        <v>17016.093424691648</v>
      </c>
      <c r="K90" s="57">
        <v>17237.915838933695</v>
      </c>
      <c r="L90" s="57">
        <v>17216.377933516676</v>
      </c>
      <c r="M90" s="57">
        <v>17362.404694725254</v>
      </c>
      <c r="N90" s="57">
        <v>16809.604287023056</v>
      </c>
      <c r="O90" s="57">
        <v>9267.5153328598026</v>
      </c>
      <c r="P90" s="57">
        <v>9503.315809456195</v>
      </c>
      <c r="Q90" s="57">
        <v>9850.9490659334879</v>
      </c>
      <c r="R90" s="57">
        <v>10345.431282273832</v>
      </c>
      <c r="S90" s="57">
        <v>10704.453631998584</v>
      </c>
      <c r="T90" s="57">
        <v>11152.274996527825</v>
      </c>
      <c r="U90" s="57">
        <v>11341.878239741905</v>
      </c>
      <c r="V90" s="57">
        <v>11689.954986484605</v>
      </c>
      <c r="W90" s="57">
        <v>12121.417667994987</v>
      </c>
      <c r="X90" s="57">
        <v>12164.446610839332</v>
      </c>
      <c r="AF90" s="48" t="s">
        <v>27</v>
      </c>
      <c r="AG90" s="48" t="s">
        <v>129</v>
      </c>
      <c r="AH90" s="48"/>
      <c r="AI90" s="48" t="s">
        <v>152</v>
      </c>
    </row>
    <row r="91" spans="1:35" ht="15.5" outlineLevel="1" x14ac:dyDescent="0.35">
      <c r="B91" s="55" t="s">
        <v>28</v>
      </c>
      <c r="C91" s="88">
        <v>352425.27495581825</v>
      </c>
      <c r="D91" s="57">
        <v>3463.9266967883104</v>
      </c>
      <c r="E91" s="57">
        <v>5531.9567185016413</v>
      </c>
      <c r="F91" s="57">
        <v>6712.3557813143316</v>
      </c>
      <c r="G91" s="57">
        <v>7128.0057340885578</v>
      </c>
      <c r="H91" s="57">
        <v>7021.3743652813473</v>
      </c>
      <c r="I91" s="57">
        <v>8823.236259596968</v>
      </c>
      <c r="J91" s="57">
        <v>10710.175286750993</v>
      </c>
      <c r="K91" s="57">
        <v>12930.640926624323</v>
      </c>
      <c r="L91" s="57">
        <v>13143.61151815517</v>
      </c>
      <c r="M91" s="57">
        <v>13129.202252522042</v>
      </c>
      <c r="N91" s="57">
        <v>14324.57542778107</v>
      </c>
      <c r="O91" s="57">
        <v>23837.424689286789</v>
      </c>
      <c r="P91" s="57">
        <v>23643.820985969644</v>
      </c>
      <c r="Q91" s="57">
        <v>24326.746578089882</v>
      </c>
      <c r="R91" s="57">
        <v>24919.002200834897</v>
      </c>
      <c r="S91" s="57">
        <v>25278.424112037646</v>
      </c>
      <c r="T91" s="57">
        <v>25781.697159061256</v>
      </c>
      <c r="U91" s="57">
        <v>25690.502738353451</v>
      </c>
      <c r="V91" s="57">
        <v>25638.508800194955</v>
      </c>
      <c r="W91" s="57">
        <v>25216.106549394775</v>
      </c>
      <c r="X91" s="57">
        <v>25173.980175190183</v>
      </c>
      <c r="AF91" s="48" t="s">
        <v>28</v>
      </c>
      <c r="AG91" s="48"/>
      <c r="AH91" s="48"/>
      <c r="AI91" s="48" t="s">
        <v>152</v>
      </c>
    </row>
    <row r="92" spans="1:35" ht="15.5" outlineLevel="1" x14ac:dyDescent="0.35">
      <c r="B92" s="55" t="s">
        <v>29</v>
      </c>
      <c r="C92" s="88">
        <v>515689.26521042938</v>
      </c>
      <c r="D92" s="57">
        <v>13053.492998425729</v>
      </c>
      <c r="E92" s="57">
        <v>13844.2741193986</v>
      </c>
      <c r="F92" s="57">
        <v>13915.50864925811</v>
      </c>
      <c r="G92" s="57">
        <v>17320.732308822353</v>
      </c>
      <c r="H92" s="57">
        <v>20073.76310144092</v>
      </c>
      <c r="I92" s="57">
        <v>21226.93722521414</v>
      </c>
      <c r="J92" s="57">
        <v>21042.905113189634</v>
      </c>
      <c r="K92" s="57">
        <v>21734.209568006845</v>
      </c>
      <c r="L92" s="57">
        <v>21632.894886895618</v>
      </c>
      <c r="M92" s="57">
        <v>21593.72878386316</v>
      </c>
      <c r="N92" s="57">
        <v>21358.747483618361</v>
      </c>
      <c r="O92" s="57">
        <v>29525.757293654904</v>
      </c>
      <c r="P92" s="57">
        <v>30278.960271971948</v>
      </c>
      <c r="Q92" s="57">
        <v>30202.347236774101</v>
      </c>
      <c r="R92" s="57">
        <v>30046.120151348146</v>
      </c>
      <c r="S92" s="57">
        <v>30802.341017391882</v>
      </c>
      <c r="T92" s="57">
        <v>30877.395068975668</v>
      </c>
      <c r="U92" s="57">
        <v>31148.148708044559</v>
      </c>
      <c r="V92" s="57">
        <v>31349.467029309009</v>
      </c>
      <c r="W92" s="57">
        <v>31732.394986237261</v>
      </c>
      <c r="X92" s="57">
        <v>32929.139208588451</v>
      </c>
      <c r="AF92" s="48" t="s">
        <v>29</v>
      </c>
      <c r="AG92" s="48"/>
      <c r="AH92" s="48"/>
      <c r="AI92" s="48" t="s">
        <v>152</v>
      </c>
    </row>
    <row r="93" spans="1:35" ht="15.5" outlineLevel="1" x14ac:dyDescent="0.35">
      <c r="B93" s="89" t="s">
        <v>30</v>
      </c>
      <c r="C93" s="90">
        <v>147360.93977077669</v>
      </c>
      <c r="D93" s="91">
        <v>4545.6261487054799</v>
      </c>
      <c r="E93" s="91">
        <v>4770.8299210900968</v>
      </c>
      <c r="F93" s="91">
        <v>4900.5895871213879</v>
      </c>
      <c r="G93" s="91">
        <v>4890.0380766515264</v>
      </c>
      <c r="H93" s="91">
        <v>4780.0249433530889</v>
      </c>
      <c r="I93" s="91">
        <v>7498.0329797244121</v>
      </c>
      <c r="J93" s="91">
        <v>7339.3963653024748</v>
      </c>
      <c r="K93" s="91">
        <v>7575.2830679430645</v>
      </c>
      <c r="L93" s="91">
        <v>7708.3109976871256</v>
      </c>
      <c r="M93" s="91">
        <v>7698.7982482683747</v>
      </c>
      <c r="N93" s="91">
        <v>7566.4241537291036</v>
      </c>
      <c r="O93" s="91">
        <v>7316.0289025863258</v>
      </c>
      <c r="P93" s="91">
        <v>7434.3917593445958</v>
      </c>
      <c r="Q93" s="91">
        <v>7322.8350006036744</v>
      </c>
      <c r="R93" s="91">
        <v>7379.403450103835</v>
      </c>
      <c r="S93" s="91">
        <v>7376.7342563771363</v>
      </c>
      <c r="T93" s="91">
        <v>7186.5877439064061</v>
      </c>
      <c r="U93" s="91">
        <v>8260.0112464992671</v>
      </c>
      <c r="V93" s="91">
        <v>8460.2214458464132</v>
      </c>
      <c r="W93" s="91">
        <v>8604.6514969983073</v>
      </c>
      <c r="X93" s="91">
        <v>8746.7199789345959</v>
      </c>
      <c r="AF93" s="48" t="s">
        <v>136</v>
      </c>
      <c r="AG93" s="48"/>
      <c r="AH93" s="48"/>
      <c r="AI93" s="48" t="s">
        <v>152</v>
      </c>
    </row>
    <row r="94" spans="1:35" ht="15.5" x14ac:dyDescent="0.35">
      <c r="B94" s="92" t="s">
        <v>1</v>
      </c>
      <c r="C94" s="44">
        <v>1717316.5481424339</v>
      </c>
      <c r="D94" s="93">
        <v>63452.237760311917</v>
      </c>
      <c r="E94" s="93">
        <v>65009.479301150874</v>
      </c>
      <c r="F94" s="93">
        <v>67980.715357789726</v>
      </c>
      <c r="G94" s="93">
        <v>70261.024951212967</v>
      </c>
      <c r="H94" s="93">
        <v>70793.570704311132</v>
      </c>
      <c r="I94" s="93">
        <v>70889.019721527322</v>
      </c>
      <c r="J94" s="93">
        <v>72952.168897732045</v>
      </c>
      <c r="K94" s="93">
        <v>75288.656052956154</v>
      </c>
      <c r="L94" s="93">
        <v>76332.274730093923</v>
      </c>
      <c r="M94" s="93">
        <v>77233.115447447242</v>
      </c>
      <c r="N94" s="93">
        <v>78045.650654150755</v>
      </c>
      <c r="O94" s="93">
        <v>86403.356143615485</v>
      </c>
      <c r="P94" s="93">
        <v>87366.145524607782</v>
      </c>
      <c r="Q94" s="93">
        <v>88965.541499043931</v>
      </c>
      <c r="R94" s="93">
        <v>90757.214086747306</v>
      </c>
      <c r="S94" s="93">
        <v>92662.124717667684</v>
      </c>
      <c r="T94" s="93">
        <v>94074.92787525685</v>
      </c>
      <c r="U94" s="93">
        <v>95340.28968624711</v>
      </c>
      <c r="V94" s="93">
        <v>96413.712930004447</v>
      </c>
      <c r="W94" s="93">
        <v>97671.716322022403</v>
      </c>
      <c r="X94" s="93">
        <v>99423.605778536905</v>
      </c>
    </row>
    <row r="95" spans="1:35" ht="15.5" x14ac:dyDescent="0.35">
      <c r="B95" s="65"/>
    </row>
    <row r="96" spans="1:35" ht="15.5" x14ac:dyDescent="0.35">
      <c r="B96" s="65" t="s">
        <v>55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/>
    </row>
    <row r="98" spans="1:28" x14ac:dyDescent="0.3">
      <c r="A98" s="31">
        <v>13</v>
      </c>
      <c r="B98" s="94" t="s">
        <v>35</v>
      </c>
      <c r="C98" s="95">
        <v>191.90947462246052</v>
      </c>
      <c r="D98" s="95">
        <v>29.029418276178276</v>
      </c>
      <c r="E98" s="95">
        <v>27.483328339975127</v>
      </c>
      <c r="F98" s="95">
        <v>25.037093534994991</v>
      </c>
      <c r="G98" s="95">
        <v>26.046302944592934</v>
      </c>
      <c r="H98" s="95">
        <v>16.900405522446377</v>
      </c>
      <c r="I98" s="95">
        <v>25.912131951263312</v>
      </c>
      <c r="J98" s="95">
        <v>23.94688528796955</v>
      </c>
      <c r="K98" s="95">
        <v>17.243854418224469</v>
      </c>
      <c r="L98" s="95">
        <v>17.936082728248454</v>
      </c>
      <c r="M98" s="95">
        <v>18.704868682063335</v>
      </c>
      <c r="N98" s="95">
        <v>13.928412193752324</v>
      </c>
      <c r="O98" s="95">
        <v>1.78747587811133</v>
      </c>
      <c r="P98" s="95">
        <v>1.8834672574532501</v>
      </c>
      <c r="Q98" s="95">
        <v>2.9189493382359095</v>
      </c>
      <c r="R98" s="95">
        <v>5.3041140973941099</v>
      </c>
      <c r="S98" s="95">
        <v>4.344971615128669</v>
      </c>
      <c r="T98" s="95">
        <v>5.3346417036807603</v>
      </c>
      <c r="U98" s="95">
        <v>1.7807336679393997</v>
      </c>
      <c r="V98" s="95">
        <v>4.1562144840208104</v>
      </c>
      <c r="W98" s="95">
        <v>7.9923145488286993</v>
      </c>
      <c r="X98" s="96">
        <v>10.15927627693139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56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AA101" s="62" t="s">
        <v>153</v>
      </c>
      <c r="AB101" s="63">
        <v>0</v>
      </c>
    </row>
    <row r="102" spans="1:28" outlineLevel="1" x14ac:dyDescent="0.3">
      <c r="B102" s="99" t="s">
        <v>67</v>
      </c>
      <c r="C102" s="56">
        <v>191.90947462246052</v>
      </c>
      <c r="D102" s="61">
        <v>29.029418276178276</v>
      </c>
      <c r="E102" s="61">
        <v>27.483328339975127</v>
      </c>
      <c r="F102" s="61">
        <v>25.037093534994991</v>
      </c>
      <c r="G102" s="61">
        <v>26.046302944592934</v>
      </c>
      <c r="H102" s="61">
        <v>16.900405522446377</v>
      </c>
      <c r="I102" s="61">
        <v>25.912131951263312</v>
      </c>
      <c r="J102" s="61">
        <v>23.94688528796955</v>
      </c>
      <c r="K102" s="61">
        <v>17.243854418224469</v>
      </c>
      <c r="L102" s="61">
        <v>17.936082728248454</v>
      </c>
      <c r="M102" s="61">
        <v>18.704868682063335</v>
      </c>
      <c r="N102" s="61">
        <v>13.928412193752324</v>
      </c>
      <c r="O102" s="61">
        <v>1.78747587811133</v>
      </c>
      <c r="P102" s="61">
        <v>1.8834672574532501</v>
      </c>
      <c r="Q102" s="61">
        <v>2.9189493382359095</v>
      </c>
      <c r="R102" s="61">
        <v>5.3041140973941099</v>
      </c>
      <c r="S102" s="61">
        <v>4.344971615128669</v>
      </c>
      <c r="T102" s="61">
        <v>5.3346417036807603</v>
      </c>
      <c r="U102" s="61">
        <v>1.7807336679393997</v>
      </c>
      <c r="V102" s="61">
        <v>4.1562144840208104</v>
      </c>
      <c r="W102" s="61">
        <v>7.9923145488286993</v>
      </c>
      <c r="X102" s="61">
        <v>10.15927627693139</v>
      </c>
      <c r="AA102" s="62" t="s">
        <v>154</v>
      </c>
      <c r="AB102" s="63">
        <v>0</v>
      </c>
    </row>
    <row r="103" spans="1:28" outlineLevel="1" x14ac:dyDescent="0.3">
      <c r="B103" s="99" t="s">
        <v>71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AA103" s="39" t="s">
        <v>155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J103"/>
  <sheetViews>
    <sheetView showGridLines="0" zoomScaleNormal="100" workbookViewId="0">
      <selection activeCell="B21" sqref="B21"/>
    </sheetView>
  </sheetViews>
  <sheetFormatPr defaultColWidth="9.26953125" defaultRowHeight="14" outlineLevelRow="1" x14ac:dyDescent="0.3"/>
  <cols>
    <col min="1" max="1" width="4" style="31" bestFit="1" customWidth="1"/>
    <col min="2" max="2" width="43.453125" style="32" bestFit="1" customWidth="1"/>
    <col min="3" max="3" width="19.453125" style="32" customWidth="1"/>
    <col min="4" max="24" width="11.453125" style="32" customWidth="1"/>
    <col min="25" max="25" width="3.7265625" style="32" customWidth="1"/>
    <col min="26" max="26" width="12.453125" style="32" customWidth="1"/>
    <col min="27" max="27" width="7.453125" style="39" customWidth="1"/>
    <col min="28" max="28" width="4.26953125" style="32" customWidth="1"/>
    <col min="29" max="29" width="18" style="32" customWidth="1"/>
    <col min="30" max="30" width="15.453125" style="32" customWidth="1"/>
    <col min="31" max="31" width="3.26953125" style="32" customWidth="1"/>
    <col min="32" max="32" width="23.7265625" style="32" customWidth="1"/>
    <col min="33" max="34" width="13" style="32" customWidth="1"/>
    <col min="35" max="35" width="41.453125" style="32" customWidth="1"/>
    <col min="36" max="36" width="35.26953125" style="32" customWidth="1"/>
    <col min="37" max="16384" width="9.26953125" style="32"/>
  </cols>
  <sheetData>
    <row r="1" spans="1:35" ht="20.5" thickBot="1" x14ac:dyDescent="0.45">
      <c r="C1" s="33" t="s">
        <v>0</v>
      </c>
      <c r="D1" s="34"/>
      <c r="F1" s="35" t="s">
        <v>113</v>
      </c>
      <c r="AA1" s="36"/>
      <c r="AB1" s="37"/>
      <c r="AC1" s="37"/>
    </row>
    <row r="2" spans="1:35" ht="14.5" thickBot="1" x14ac:dyDescent="0.35">
      <c r="C2" s="38">
        <v>6.3799999999999996E-2</v>
      </c>
    </row>
    <row r="3" spans="1:35" ht="14.5" thickBot="1" x14ac:dyDescent="0.35"/>
    <row r="4" spans="1:35" ht="14.5" thickBot="1" x14ac:dyDescent="0.35">
      <c r="Z4" s="32" t="s">
        <v>1</v>
      </c>
      <c r="AA4" s="39" t="s">
        <v>114</v>
      </c>
      <c r="AC4" s="32" t="s">
        <v>115</v>
      </c>
      <c r="AD4" s="40" t="s">
        <v>116</v>
      </c>
    </row>
    <row r="5" spans="1:35" ht="14.5" thickBot="1" x14ac:dyDescent="0.35">
      <c r="B5" s="41" t="s">
        <v>2</v>
      </c>
      <c r="C5" s="42" t="s">
        <v>3</v>
      </c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>
        <v>2031</v>
      </c>
      <c r="K5" s="43">
        <v>2032</v>
      </c>
      <c r="L5" s="43">
        <v>2033</v>
      </c>
      <c r="M5" s="43">
        <v>2034</v>
      </c>
      <c r="N5" s="43">
        <v>2035</v>
      </c>
      <c r="O5" s="43">
        <v>2036</v>
      </c>
      <c r="P5" s="43">
        <v>2037</v>
      </c>
      <c r="Q5" s="43">
        <v>2038</v>
      </c>
      <c r="R5" s="43">
        <v>2039</v>
      </c>
      <c r="S5" s="43">
        <v>2040</v>
      </c>
      <c r="T5" s="43">
        <v>2041</v>
      </c>
      <c r="U5" s="43">
        <v>2042</v>
      </c>
      <c r="V5" s="43">
        <v>2043</v>
      </c>
      <c r="W5" s="43">
        <v>2044</v>
      </c>
      <c r="X5" s="43">
        <v>2045</v>
      </c>
      <c r="Z5" s="44"/>
      <c r="AA5" s="45"/>
      <c r="AB5" s="44"/>
      <c r="AC5" s="32" t="s">
        <v>117</v>
      </c>
      <c r="AD5" s="46">
        <v>0</v>
      </c>
      <c r="AF5" s="47" t="s">
        <v>118</v>
      </c>
      <c r="AG5" s="47" t="s">
        <v>118</v>
      </c>
      <c r="AH5" s="47" t="s">
        <v>118</v>
      </c>
      <c r="AI5" s="47" t="s">
        <v>119</v>
      </c>
    </row>
    <row r="6" spans="1:35" ht="14.5" thickBot="1" x14ac:dyDescent="0.35">
      <c r="Z6" s="44"/>
      <c r="AA6" s="45"/>
      <c r="AB6" s="44"/>
      <c r="AC6" s="32" t="s">
        <v>120</v>
      </c>
      <c r="AD6" s="46">
        <v>13246.828403201142</v>
      </c>
      <c r="AF6" s="48"/>
      <c r="AG6" s="48"/>
      <c r="AH6" s="48"/>
      <c r="AI6" s="48"/>
    </row>
    <row r="7" spans="1:35" ht="15" x14ac:dyDescent="0.3">
      <c r="A7" s="31">
        <v>1</v>
      </c>
      <c r="B7" s="49" t="s">
        <v>78</v>
      </c>
      <c r="C7" s="50">
        <v>3872.9816090767945</v>
      </c>
      <c r="D7" s="50">
        <v>607.10829857005842</v>
      </c>
      <c r="E7" s="50">
        <v>556.95961324464645</v>
      </c>
      <c r="F7" s="50">
        <v>576.91124277835013</v>
      </c>
      <c r="G7" s="50">
        <v>611.43197060472062</v>
      </c>
      <c r="H7" s="50">
        <v>576.43217918489586</v>
      </c>
      <c r="I7" s="50">
        <v>140.4970870043521</v>
      </c>
      <c r="J7" s="50">
        <v>119.89330064437344</v>
      </c>
      <c r="K7" s="50">
        <v>99.081143475450446</v>
      </c>
      <c r="L7" s="50">
        <v>99.998985634560043</v>
      </c>
      <c r="M7" s="50">
        <v>115.73268782882077</v>
      </c>
      <c r="N7" s="50">
        <v>103.66344750988299</v>
      </c>
      <c r="O7" s="50">
        <v>2.3186421243443753</v>
      </c>
      <c r="P7" s="50">
        <v>17.890738092272201</v>
      </c>
      <c r="Q7" s="50">
        <v>56.185867515117579</v>
      </c>
      <c r="R7" s="50">
        <v>83.809752352815408</v>
      </c>
      <c r="S7" s="50">
        <v>14.780122754684889</v>
      </c>
      <c r="T7" s="50">
        <v>31.612258294713783</v>
      </c>
      <c r="U7" s="50">
        <v>749.12520032832197</v>
      </c>
      <c r="V7" s="50">
        <v>756.84179446258361</v>
      </c>
      <c r="W7" s="50">
        <v>793.66397059668111</v>
      </c>
      <c r="X7" s="50">
        <v>844.78444236966357</v>
      </c>
      <c r="Y7" s="44"/>
      <c r="Z7" s="44">
        <v>6958.7227453713094</v>
      </c>
      <c r="AA7" s="45"/>
      <c r="AB7" s="44"/>
      <c r="AF7" s="48"/>
      <c r="AG7" s="48"/>
      <c r="AH7" s="48"/>
      <c r="AI7" s="48"/>
    </row>
    <row r="8" spans="1:35" ht="15.5" outlineLevel="1" x14ac:dyDescent="0.35">
      <c r="B8" s="51" t="s">
        <v>79</v>
      </c>
      <c r="C8" s="52">
        <v>175.10052014618702</v>
      </c>
      <c r="D8" s="53">
        <v>22.572418734444206</v>
      </c>
      <c r="E8" s="53">
        <v>20.862986578269943</v>
      </c>
      <c r="F8" s="53">
        <v>20.981672920201909</v>
      </c>
      <c r="G8" s="53">
        <v>22.633103856840222</v>
      </c>
      <c r="H8" s="53">
        <v>21.029526646225403</v>
      </c>
      <c r="I8" s="53">
        <v>11.883540405583988</v>
      </c>
      <c r="J8" s="53">
        <v>11.889717116270349</v>
      </c>
      <c r="K8" s="53">
        <v>10.379289343647587</v>
      </c>
      <c r="L8" s="53">
        <v>11.130365574278226</v>
      </c>
      <c r="M8" s="53">
        <v>11.861877576387181</v>
      </c>
      <c r="N8" s="53">
        <v>12.233832853749416</v>
      </c>
      <c r="O8" s="53">
        <v>6.6459405311251212</v>
      </c>
      <c r="P8" s="53">
        <v>7.6086129760529726</v>
      </c>
      <c r="Q8" s="53">
        <v>8.8286929276714723</v>
      </c>
      <c r="R8" s="53">
        <v>10.650856906564767</v>
      </c>
      <c r="S8" s="53">
        <v>11.696518366766334</v>
      </c>
      <c r="T8" s="53">
        <v>13.231560807123603</v>
      </c>
      <c r="U8" s="53">
        <v>14.697278718892948</v>
      </c>
      <c r="V8" s="53">
        <v>15.502896263007639</v>
      </c>
      <c r="W8" s="53">
        <v>17.737930592973299</v>
      </c>
      <c r="X8" s="53">
        <v>20.058221851186818</v>
      </c>
      <c r="Y8" s="44"/>
      <c r="Z8" s="44">
        <v>304.11684154726339</v>
      </c>
      <c r="AA8" s="45" t="s">
        <v>121</v>
      </c>
      <c r="AB8" s="44"/>
      <c r="AE8" s="54"/>
      <c r="AF8" s="48" t="s">
        <v>59</v>
      </c>
      <c r="AG8" s="48"/>
      <c r="AH8" s="48"/>
      <c r="AI8" s="48" t="s">
        <v>122</v>
      </c>
    </row>
    <row r="9" spans="1:35" ht="15.5" outlineLevel="1" x14ac:dyDescent="0.35">
      <c r="B9" s="55" t="s">
        <v>80</v>
      </c>
      <c r="C9" s="56">
        <v>2601.304953688295</v>
      </c>
      <c r="D9" s="57">
        <v>208.44721194175747</v>
      </c>
      <c r="E9" s="57">
        <v>225.81557964563751</v>
      </c>
      <c r="F9" s="57">
        <v>253.3646646388969</v>
      </c>
      <c r="G9" s="57">
        <v>233.79937856506845</v>
      </c>
      <c r="H9" s="57">
        <v>225.25123411423777</v>
      </c>
      <c r="I9" s="57">
        <v>218.07715160921131</v>
      </c>
      <c r="J9" s="57">
        <v>194.97364633462689</v>
      </c>
      <c r="K9" s="57">
        <v>210.36177433032952</v>
      </c>
      <c r="L9" s="57">
        <v>194.22619676954344</v>
      </c>
      <c r="M9" s="57">
        <v>250.95170026002913</v>
      </c>
      <c r="N9" s="57">
        <v>226.69654699385467</v>
      </c>
      <c r="O9" s="57">
        <v>222.1968417531923</v>
      </c>
      <c r="P9" s="57">
        <v>216.87165556671945</v>
      </c>
      <c r="Q9" s="57">
        <v>250.48624201341883</v>
      </c>
      <c r="R9" s="57">
        <v>241.07516578781645</v>
      </c>
      <c r="S9" s="57">
        <v>232.10513553740242</v>
      </c>
      <c r="T9" s="57">
        <v>218.65458045801196</v>
      </c>
      <c r="U9" s="57">
        <v>283.13756852341982</v>
      </c>
      <c r="V9" s="57">
        <v>257.15089821640902</v>
      </c>
      <c r="W9" s="57">
        <v>259.34211920668298</v>
      </c>
      <c r="X9" s="57">
        <v>245.56998856677532</v>
      </c>
      <c r="Y9" s="44"/>
      <c r="Z9" s="44">
        <v>4868.5552808330403</v>
      </c>
      <c r="AA9" s="58" t="b">
        <v>1</v>
      </c>
      <c r="AB9" s="59"/>
      <c r="AC9" s="60"/>
      <c r="AE9" s="54"/>
      <c r="AF9" s="48" t="s">
        <v>59</v>
      </c>
      <c r="AG9" s="48"/>
      <c r="AH9" s="48"/>
      <c r="AI9" s="48" t="s">
        <v>123</v>
      </c>
    </row>
    <row r="10" spans="1:35" ht="15.5" outlineLevel="1" x14ac:dyDescent="0.35">
      <c r="B10" s="55" t="s">
        <v>81</v>
      </c>
      <c r="C10" s="56">
        <v>1607.7805267294168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222.0590738669535</v>
      </c>
      <c r="J10" s="57">
        <v>234.57818412562727</v>
      </c>
      <c r="K10" s="57">
        <v>227.73097444925898</v>
      </c>
      <c r="L10" s="57">
        <v>238.48890708382004</v>
      </c>
      <c r="M10" s="57">
        <v>193.46474537678048</v>
      </c>
      <c r="N10" s="57">
        <v>207.54871156064206</v>
      </c>
      <c r="O10" s="57">
        <v>201.1184255511007</v>
      </c>
      <c r="P10" s="57">
        <v>216.35268895429004</v>
      </c>
      <c r="Q10" s="57">
        <v>209.43074744206103</v>
      </c>
      <c r="R10" s="57">
        <v>225.10344858686278</v>
      </c>
      <c r="S10" s="57">
        <v>217.14386766495042</v>
      </c>
      <c r="T10" s="57">
        <v>233.71192084817397</v>
      </c>
      <c r="U10" s="57">
        <v>225.18527049919678</v>
      </c>
      <c r="V10" s="57">
        <v>242.65113028669592</v>
      </c>
      <c r="W10" s="57">
        <v>233.52680299657058</v>
      </c>
      <c r="X10" s="57">
        <v>251.99997887628251</v>
      </c>
      <c r="Y10" s="44"/>
      <c r="Z10" s="44">
        <v>3580.0948781692668</v>
      </c>
      <c r="AA10" s="58" t="b">
        <v>1</v>
      </c>
      <c r="AB10" s="59"/>
      <c r="AC10" s="60"/>
      <c r="AE10" s="54"/>
      <c r="AF10" s="48" t="s">
        <v>108</v>
      </c>
      <c r="AG10" s="48"/>
      <c r="AH10" s="48"/>
      <c r="AI10" s="48" t="s">
        <v>123</v>
      </c>
    </row>
    <row r="11" spans="1:35" ht="15.5" outlineLevel="1" x14ac:dyDescent="0.35">
      <c r="B11" s="55" t="s">
        <v>82</v>
      </c>
      <c r="C11" s="56">
        <v>328.74208209724446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56.00276162794362</v>
      </c>
      <c r="J11" s="57">
        <v>57.115516145097438</v>
      </c>
      <c r="K11" s="57">
        <v>58.318443284431595</v>
      </c>
      <c r="L11" s="57">
        <v>59.483803129511905</v>
      </c>
      <c r="M11" s="57">
        <v>60.639018049495668</v>
      </c>
      <c r="N11" s="57">
        <v>61.811165800185208</v>
      </c>
      <c r="O11" s="57">
        <v>62.903382948577757</v>
      </c>
      <c r="P11" s="57">
        <v>64.049669697014721</v>
      </c>
      <c r="Q11" s="57">
        <v>65.212881288076701</v>
      </c>
      <c r="R11" s="57">
        <v>66.379021967338389</v>
      </c>
      <c r="S11" s="57">
        <v>6.9705007091898858</v>
      </c>
      <c r="T11" s="57">
        <v>7.1801444545765962</v>
      </c>
      <c r="U11" s="57">
        <v>1.3977791495271596</v>
      </c>
      <c r="V11" s="57">
        <v>1.49952929194787</v>
      </c>
      <c r="W11" s="57">
        <v>1.7642441889940303</v>
      </c>
      <c r="X11" s="57">
        <v>2.2033073130796703</v>
      </c>
      <c r="Y11" s="44"/>
      <c r="Z11" s="44">
        <v>632.93116904498834</v>
      </c>
      <c r="AA11" s="58" t="s">
        <v>121</v>
      </c>
      <c r="AB11" s="59"/>
      <c r="AC11" s="60"/>
      <c r="AE11" s="54"/>
      <c r="AF11" s="48" t="s">
        <v>108</v>
      </c>
      <c r="AG11" s="48"/>
      <c r="AH11" s="48"/>
      <c r="AI11" s="48" t="s">
        <v>122</v>
      </c>
    </row>
    <row r="12" spans="1:35" ht="15.5" outlineLevel="1" x14ac:dyDescent="0.35">
      <c r="B12" s="55" t="s">
        <v>112</v>
      </c>
      <c r="C12" s="56">
        <v>-4551.3048083125332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-699.66231321624775</v>
      </c>
      <c r="J12" s="61">
        <v>-710.39556991728523</v>
      </c>
      <c r="K12" s="61">
        <v>-722.13112422060692</v>
      </c>
      <c r="L12" s="61">
        <v>-733.7834948997189</v>
      </c>
      <c r="M12" s="61">
        <v>-745.18131523306783</v>
      </c>
      <c r="N12" s="61">
        <v>-756.91552858909438</v>
      </c>
      <c r="O12" s="61">
        <v>-768.52663854582363</v>
      </c>
      <c r="P12" s="61">
        <v>-780.48366620430181</v>
      </c>
      <c r="Q12" s="61">
        <v>-792.69373530126779</v>
      </c>
      <c r="R12" s="61">
        <v>-805.47407661443151</v>
      </c>
      <c r="S12" s="61">
        <v>-818.06843911883948</v>
      </c>
      <c r="T12" s="61">
        <v>-830.91037088518669</v>
      </c>
      <c r="U12" s="61">
        <v>-0.7291977794735115</v>
      </c>
      <c r="V12" s="61">
        <v>-0.74261405780850176</v>
      </c>
      <c r="W12" s="61">
        <v>0</v>
      </c>
      <c r="X12" s="61">
        <v>0</v>
      </c>
      <c r="AA12" s="62" t="s">
        <v>124</v>
      </c>
      <c r="AB12" s="63" t="s">
        <v>125</v>
      </c>
    </row>
    <row r="13" spans="1:35" ht="15.5" outlineLevel="1" x14ac:dyDescent="0.35">
      <c r="B13" s="55" t="s">
        <v>31</v>
      </c>
      <c r="C13" s="56">
        <v>3545.0490819524748</v>
      </c>
      <c r="D13" s="57">
        <v>359.33481555139667</v>
      </c>
      <c r="E13" s="57">
        <v>294.23524703419895</v>
      </c>
      <c r="F13" s="57">
        <v>289.25710822914141</v>
      </c>
      <c r="G13" s="57">
        <v>339.65849092487201</v>
      </c>
      <c r="H13" s="57">
        <v>314.54544108485271</v>
      </c>
      <c r="I13" s="57">
        <v>317.57344556617738</v>
      </c>
      <c r="J13" s="57">
        <v>318.03378026795673</v>
      </c>
      <c r="K13" s="57">
        <v>300.59365228088967</v>
      </c>
      <c r="L13" s="57">
        <v>316.71566228508539</v>
      </c>
      <c r="M13" s="57">
        <v>330.44404655647611</v>
      </c>
      <c r="N13" s="57">
        <v>338.10360058732596</v>
      </c>
      <c r="O13" s="57">
        <v>265.07603582143213</v>
      </c>
      <c r="P13" s="57">
        <v>279.73177258013681</v>
      </c>
      <c r="Q13" s="57">
        <v>300.77334829333734</v>
      </c>
      <c r="R13" s="57">
        <v>331.43352015830453</v>
      </c>
      <c r="S13" s="57">
        <v>349.53098698815535</v>
      </c>
      <c r="T13" s="57">
        <v>373.49467496982436</v>
      </c>
      <c r="U13" s="57">
        <v>212.6784224595487</v>
      </c>
      <c r="V13" s="57">
        <v>227.39749057366163</v>
      </c>
      <c r="W13" s="57">
        <v>266.98040137470025</v>
      </c>
      <c r="X13" s="57">
        <v>309.39638429630924</v>
      </c>
      <c r="Y13" s="44"/>
      <c r="Z13" s="44">
        <v>6434.9883278837842</v>
      </c>
      <c r="AA13" s="45" t="s">
        <v>121</v>
      </c>
      <c r="AB13" s="44"/>
      <c r="AE13" s="54"/>
      <c r="AF13" s="48" t="s">
        <v>59</v>
      </c>
      <c r="AG13" s="48" t="s">
        <v>108</v>
      </c>
      <c r="AH13" s="48"/>
      <c r="AI13" s="48" t="s">
        <v>126</v>
      </c>
    </row>
    <row r="14" spans="1:35" ht="15.5" outlineLevel="1" x14ac:dyDescent="0.35">
      <c r="B14" s="55" t="s">
        <v>60</v>
      </c>
      <c r="C14" s="56">
        <v>166.30925277571069</v>
      </c>
      <c r="D14" s="57">
        <v>16.75385234246</v>
      </c>
      <c r="E14" s="57">
        <v>16.045799986540008</v>
      </c>
      <c r="F14" s="57">
        <v>13.307796990109996</v>
      </c>
      <c r="G14" s="57">
        <v>15.340997257939998</v>
      </c>
      <c r="H14" s="57">
        <v>15.605977339580003</v>
      </c>
      <c r="I14" s="57">
        <v>14.563427144730003</v>
      </c>
      <c r="J14" s="57">
        <v>13.69802657208</v>
      </c>
      <c r="K14" s="57">
        <v>13.828134007500001</v>
      </c>
      <c r="L14" s="57">
        <v>13.737545692039998</v>
      </c>
      <c r="M14" s="57">
        <v>13.552615242719995</v>
      </c>
      <c r="N14" s="57">
        <v>14.185118303220001</v>
      </c>
      <c r="O14" s="57">
        <v>12.904654064739997</v>
      </c>
      <c r="P14" s="57">
        <v>13.760004522360006</v>
      </c>
      <c r="Q14" s="57">
        <v>14.147690851820002</v>
      </c>
      <c r="R14" s="57">
        <v>14.641815560360001</v>
      </c>
      <c r="S14" s="57">
        <v>15.401552607060005</v>
      </c>
      <c r="T14" s="57">
        <v>16.249747642190002</v>
      </c>
      <c r="U14" s="57">
        <v>12.758078757210001</v>
      </c>
      <c r="V14" s="57">
        <v>13.382463888669996</v>
      </c>
      <c r="W14" s="57">
        <v>14.312472236760001</v>
      </c>
      <c r="X14" s="57">
        <v>15.556561466029997</v>
      </c>
      <c r="Y14" s="44"/>
      <c r="Z14" s="44">
        <v>303.73433247612002</v>
      </c>
      <c r="AA14" s="45" t="s">
        <v>121</v>
      </c>
      <c r="AB14" s="44"/>
      <c r="AE14" s="54"/>
      <c r="AF14" s="48" t="s">
        <v>59</v>
      </c>
      <c r="AG14" s="48" t="s">
        <v>108</v>
      </c>
      <c r="AH14" s="48"/>
      <c r="AI14" s="48" t="s">
        <v>127</v>
      </c>
    </row>
    <row r="15" spans="1:35" ht="7.5" customHeight="1" x14ac:dyDescent="0.3">
      <c r="Y15" s="44"/>
      <c r="Z15" s="44"/>
      <c r="AA15" s="45"/>
      <c r="AB15" s="44"/>
      <c r="AE15" s="54"/>
      <c r="AF15" s="48"/>
      <c r="AG15" s="48"/>
      <c r="AH15" s="48"/>
      <c r="AI15" s="48"/>
    </row>
    <row r="16" spans="1:35" ht="15" x14ac:dyDescent="0.3">
      <c r="A16" s="31">
        <v>2</v>
      </c>
      <c r="B16" s="49" t="s">
        <v>83</v>
      </c>
      <c r="C16" s="50">
        <v>5856.4252465496556</v>
      </c>
      <c r="D16" s="50">
        <v>426.58093393406989</v>
      </c>
      <c r="E16" s="50">
        <v>540.57008449310058</v>
      </c>
      <c r="F16" s="50">
        <v>560.91463737796164</v>
      </c>
      <c r="G16" s="50">
        <v>595.59670719214978</v>
      </c>
      <c r="H16" s="50">
        <v>553.20402199863383</v>
      </c>
      <c r="I16" s="50">
        <v>479.64677175052122</v>
      </c>
      <c r="J16" s="50">
        <v>504.27306537638492</v>
      </c>
      <c r="K16" s="50">
        <v>455.40512671358414</v>
      </c>
      <c r="L16" s="50">
        <v>484.70367108748258</v>
      </c>
      <c r="M16" s="50">
        <v>511.69790123938839</v>
      </c>
      <c r="N16" s="50">
        <v>504.06806435659882</v>
      </c>
      <c r="O16" s="50">
        <v>417.63065852617029</v>
      </c>
      <c r="P16" s="50">
        <v>434.36627195306772</v>
      </c>
      <c r="Q16" s="50">
        <v>449.20080612657642</v>
      </c>
      <c r="R16" s="50">
        <v>490.96447811628951</v>
      </c>
      <c r="S16" s="50">
        <v>478.61056435911399</v>
      </c>
      <c r="T16" s="50">
        <v>551.25918466143526</v>
      </c>
      <c r="U16" s="50">
        <v>579.15764576376262</v>
      </c>
      <c r="V16" s="50">
        <v>601.92780066018713</v>
      </c>
      <c r="W16" s="50">
        <v>632.09083293198591</v>
      </c>
      <c r="X16" s="50">
        <v>695.43082119282087</v>
      </c>
      <c r="Y16" s="44"/>
      <c r="Z16" s="44">
        <v>10947.300049811283</v>
      </c>
      <c r="AA16" s="45"/>
      <c r="AB16" s="44"/>
      <c r="AE16" s="54"/>
      <c r="AF16" s="48"/>
      <c r="AG16" s="48"/>
      <c r="AH16" s="48"/>
      <c r="AI16" s="48"/>
    </row>
    <row r="17" spans="1:35" ht="15.5" outlineLevel="1" x14ac:dyDescent="0.35">
      <c r="B17" s="51" t="s">
        <v>84</v>
      </c>
      <c r="C17" s="52">
        <v>205.67346705319298</v>
      </c>
      <c r="D17" s="53">
        <v>17.140630079455509</v>
      </c>
      <c r="E17" s="53">
        <v>17.672531560372633</v>
      </c>
      <c r="F17" s="53">
        <v>19.092251945587421</v>
      </c>
      <c r="G17" s="53">
        <v>20.023061196295927</v>
      </c>
      <c r="H17" s="53">
        <v>19.741024602299269</v>
      </c>
      <c r="I17" s="53">
        <v>17.663229018761978</v>
      </c>
      <c r="J17" s="53">
        <v>18.272209761783731</v>
      </c>
      <c r="K17" s="53">
        <v>17.144805334597311</v>
      </c>
      <c r="L17" s="53">
        <v>17.768802820497246</v>
      </c>
      <c r="M17" s="53">
        <v>18.582108966944752</v>
      </c>
      <c r="N17" s="53">
        <v>18.916321770235712</v>
      </c>
      <c r="O17" s="53">
        <v>11.972762417548154</v>
      </c>
      <c r="P17" s="53">
        <v>13.05968890930785</v>
      </c>
      <c r="Q17" s="53">
        <v>14.088123211700543</v>
      </c>
      <c r="R17" s="53">
        <v>15.680194444022069</v>
      </c>
      <c r="S17" s="53">
        <v>16.875786514468594</v>
      </c>
      <c r="T17" s="53">
        <v>18.522270429153444</v>
      </c>
      <c r="U17" s="53">
        <v>21.293786783854618</v>
      </c>
      <c r="V17" s="53">
        <v>21.515090244586268</v>
      </c>
      <c r="W17" s="53">
        <v>23.278210983348227</v>
      </c>
      <c r="X17" s="53">
        <v>25.212628971689437</v>
      </c>
      <c r="Y17" s="44"/>
      <c r="Z17" s="44">
        <v>383.51551996651068</v>
      </c>
      <c r="AA17" s="45" t="s">
        <v>121</v>
      </c>
      <c r="AB17" s="44"/>
      <c r="AC17" s="60"/>
      <c r="AE17" s="54"/>
      <c r="AF17" s="48" t="s">
        <v>128</v>
      </c>
      <c r="AG17" s="48"/>
      <c r="AH17" s="48"/>
      <c r="AI17" s="48" t="s">
        <v>122</v>
      </c>
    </row>
    <row r="18" spans="1:35" ht="15.5" outlineLevel="1" x14ac:dyDescent="0.35">
      <c r="B18" s="55" t="s">
        <v>85</v>
      </c>
      <c r="C18" s="56">
        <v>1257.4651514497812</v>
      </c>
      <c r="D18" s="57">
        <v>82.065605801928967</v>
      </c>
      <c r="E18" s="57">
        <v>120.9130935398566</v>
      </c>
      <c r="F18" s="57">
        <v>140.25262104858362</v>
      </c>
      <c r="G18" s="57">
        <v>159.90479392461071</v>
      </c>
      <c r="H18" s="57">
        <v>121.30980156549056</v>
      </c>
      <c r="I18" s="57">
        <v>102.21523627347389</v>
      </c>
      <c r="J18" s="57">
        <v>112.98825760374508</v>
      </c>
      <c r="K18" s="57">
        <v>90.972777583888316</v>
      </c>
      <c r="L18" s="57">
        <v>86.165236564730534</v>
      </c>
      <c r="M18" s="57">
        <v>99.600510840433856</v>
      </c>
      <c r="N18" s="57">
        <v>95.868902542136425</v>
      </c>
      <c r="O18" s="57">
        <v>116.05399806116854</v>
      </c>
      <c r="P18" s="57">
        <v>111.44894805851349</v>
      </c>
      <c r="Q18" s="57">
        <v>96.855879185749302</v>
      </c>
      <c r="R18" s="57">
        <v>103.64906398212197</v>
      </c>
      <c r="S18" s="57">
        <v>86.177395819529451</v>
      </c>
      <c r="T18" s="57">
        <v>124.23145976135049</v>
      </c>
      <c r="U18" s="57">
        <v>109.31968188180709</v>
      </c>
      <c r="V18" s="57">
        <v>102.11079965529704</v>
      </c>
      <c r="W18" s="57">
        <v>95.186285864542739</v>
      </c>
      <c r="X18" s="57">
        <v>127.59296815633029</v>
      </c>
      <c r="Y18" s="44"/>
      <c r="Z18" s="44">
        <v>2284.8833177152892</v>
      </c>
      <c r="AA18" s="58" t="b">
        <v>1</v>
      </c>
      <c r="AB18" s="44"/>
      <c r="AC18" s="60"/>
      <c r="AE18" s="54"/>
      <c r="AF18" s="48" t="s">
        <v>128</v>
      </c>
      <c r="AG18" s="48"/>
      <c r="AH18" s="48"/>
      <c r="AI18" s="48" t="s">
        <v>123</v>
      </c>
    </row>
    <row r="19" spans="1:35" ht="15.5" outlineLevel="1" x14ac:dyDescent="0.35">
      <c r="B19" s="55" t="s">
        <v>86</v>
      </c>
      <c r="C19" s="56">
        <v>67.874508854801377</v>
      </c>
      <c r="D19" s="57">
        <v>5.8473475605105181</v>
      </c>
      <c r="E19" s="57">
        <v>6.6729796250239248</v>
      </c>
      <c r="F19" s="57">
        <v>7.9635327700358527</v>
      </c>
      <c r="G19" s="57">
        <v>7.8078021601348961</v>
      </c>
      <c r="H19" s="57">
        <v>7.1545847396138464</v>
      </c>
      <c r="I19" s="57">
        <v>5.9804837139401634</v>
      </c>
      <c r="J19" s="57">
        <v>6.273190522557619</v>
      </c>
      <c r="K19" s="57">
        <v>5.5756793351045841</v>
      </c>
      <c r="L19" s="57">
        <v>5.7281045535845472</v>
      </c>
      <c r="M19" s="57">
        <v>5.8988198131747271</v>
      </c>
      <c r="N19" s="57">
        <v>5.8978162185498499</v>
      </c>
      <c r="O19" s="57">
        <v>3.6081929252684315</v>
      </c>
      <c r="P19" s="57">
        <v>3.7949941189054899</v>
      </c>
      <c r="Q19" s="57">
        <v>4.0026639835615221</v>
      </c>
      <c r="R19" s="57">
        <v>4.4138271209040747</v>
      </c>
      <c r="S19" s="57">
        <v>4.5896999191327064</v>
      </c>
      <c r="T19" s="57">
        <v>4.9181177186321259</v>
      </c>
      <c r="U19" s="57">
        <v>5.5835354825045034</v>
      </c>
      <c r="V19" s="57">
        <v>5.6019375685216906</v>
      </c>
      <c r="W19" s="57">
        <v>6.1066261862585423</v>
      </c>
      <c r="X19" s="57">
        <v>6.8480010288971238</v>
      </c>
      <c r="Y19" s="44"/>
      <c r="Z19" s="44">
        <v>120.26793706481675</v>
      </c>
      <c r="AA19" s="58" t="s">
        <v>121</v>
      </c>
      <c r="AB19" s="44"/>
      <c r="AC19" s="60"/>
      <c r="AE19" s="54"/>
      <c r="AF19" s="48" t="s">
        <v>109</v>
      </c>
      <c r="AG19" s="48"/>
      <c r="AH19" s="48"/>
      <c r="AI19" s="48" t="s">
        <v>122</v>
      </c>
    </row>
    <row r="20" spans="1:35" ht="15.5" outlineLevel="1" x14ac:dyDescent="0.35">
      <c r="B20" s="55" t="s">
        <v>87</v>
      </c>
      <c r="C20" s="56">
        <v>911.77568522619413</v>
      </c>
      <c r="D20" s="57">
        <v>37.423381707144102</v>
      </c>
      <c r="E20" s="57">
        <v>76.8916391852229</v>
      </c>
      <c r="F20" s="57">
        <v>62.8576114104265</v>
      </c>
      <c r="G20" s="57">
        <v>74.996811717387487</v>
      </c>
      <c r="H20" s="57">
        <v>86.241464696754605</v>
      </c>
      <c r="I20" s="57">
        <v>71.738953556473589</v>
      </c>
      <c r="J20" s="57">
        <v>76.800163747729314</v>
      </c>
      <c r="K20" s="57">
        <v>71.710364609967669</v>
      </c>
      <c r="L20" s="57">
        <v>95.44226948016842</v>
      </c>
      <c r="M20" s="57">
        <v>100.19642718957535</v>
      </c>
      <c r="N20" s="57">
        <v>89.341087553113852</v>
      </c>
      <c r="O20" s="57">
        <v>81.540771838038324</v>
      </c>
      <c r="P20" s="57">
        <v>84.763268006045578</v>
      </c>
      <c r="Q20" s="57">
        <v>96.73832392476271</v>
      </c>
      <c r="R20" s="57">
        <v>99.724900251365412</v>
      </c>
      <c r="S20" s="57">
        <v>79.572315103575804</v>
      </c>
      <c r="T20" s="57">
        <v>94.791487669875366</v>
      </c>
      <c r="U20" s="57">
        <v>95.879187209329245</v>
      </c>
      <c r="V20" s="57">
        <v>109.41209255929725</v>
      </c>
      <c r="W20" s="57">
        <v>101.53555358602995</v>
      </c>
      <c r="X20" s="57">
        <v>85.266770361401726</v>
      </c>
      <c r="Y20" s="44"/>
      <c r="Z20" s="44">
        <v>1772.8648453636852</v>
      </c>
      <c r="AA20" s="58" t="b">
        <v>1</v>
      </c>
      <c r="AB20" s="44"/>
      <c r="AC20" s="60"/>
      <c r="AE20" s="54"/>
      <c r="AF20" s="48" t="s">
        <v>109</v>
      </c>
      <c r="AG20" s="48"/>
      <c r="AH20" s="48"/>
      <c r="AI20" s="48" t="s">
        <v>123</v>
      </c>
    </row>
    <row r="21" spans="1:35" ht="15.5" outlineLevel="1" x14ac:dyDescent="0.35">
      <c r="B21" s="55" t="s">
        <v>88</v>
      </c>
      <c r="C21" s="56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44"/>
      <c r="Z21" s="44">
        <v>0</v>
      </c>
      <c r="AA21" s="45" t="s">
        <v>121</v>
      </c>
      <c r="AB21" s="44"/>
      <c r="AC21" s="60"/>
      <c r="AE21" s="54"/>
      <c r="AF21" s="48" t="s">
        <v>129</v>
      </c>
      <c r="AG21" s="48"/>
      <c r="AH21" s="48"/>
      <c r="AI21" s="48" t="s">
        <v>122</v>
      </c>
    </row>
    <row r="22" spans="1:35" ht="15.5" outlineLevel="1" x14ac:dyDescent="0.35">
      <c r="B22" s="55" t="s">
        <v>89</v>
      </c>
      <c r="C22" s="56">
        <v>1.6816334795486965</v>
      </c>
      <c r="D22" s="57">
        <v>0</v>
      </c>
      <c r="E22" s="57">
        <v>0</v>
      </c>
      <c r="F22" s="57">
        <v>0</v>
      </c>
      <c r="G22" s="57">
        <v>0</v>
      </c>
      <c r="H22" s="57">
        <v>0.11919545183364007</v>
      </c>
      <c r="I22" s="57">
        <v>0.15857139129467984</v>
      </c>
      <c r="J22" s="57">
        <v>0.16202824085448009</v>
      </c>
      <c r="K22" s="57">
        <v>0.18511368831591968</v>
      </c>
      <c r="L22" s="57">
        <v>0.1891491679313598</v>
      </c>
      <c r="M22" s="57">
        <v>0.19327261559059955</v>
      </c>
      <c r="N22" s="57">
        <v>0.19748596258300041</v>
      </c>
      <c r="O22" s="57">
        <v>0.2017911588055997</v>
      </c>
      <c r="P22" s="57">
        <v>0.24896060223215971</v>
      </c>
      <c r="Q22" s="57">
        <v>0.25438792345511896</v>
      </c>
      <c r="R22" s="57">
        <v>0.25993359061487986</v>
      </c>
      <c r="S22" s="57">
        <v>0.26560013748996086</v>
      </c>
      <c r="T22" s="57">
        <v>0.27139023232775955</v>
      </c>
      <c r="U22" s="57">
        <v>0.27730652098968028</v>
      </c>
      <c r="V22" s="57">
        <v>0.28335180630119966</v>
      </c>
      <c r="W22" s="57">
        <v>0.28952889107688012</v>
      </c>
      <c r="X22" s="57">
        <v>0.29584062294696017</v>
      </c>
      <c r="Y22" s="44"/>
      <c r="Z22" s="44">
        <v>3.8529080046438779</v>
      </c>
      <c r="AA22" s="58" t="b">
        <v>1</v>
      </c>
      <c r="AB22" s="44"/>
      <c r="AC22" s="60"/>
      <c r="AE22" s="54"/>
      <c r="AF22" s="48" t="s">
        <v>129</v>
      </c>
      <c r="AG22" s="48"/>
      <c r="AH22" s="48"/>
      <c r="AI22" s="48" t="s">
        <v>123</v>
      </c>
    </row>
    <row r="23" spans="1:35" ht="15.5" outlineLevel="1" x14ac:dyDescent="0.35">
      <c r="B23" s="55" t="s">
        <v>8</v>
      </c>
      <c r="C23" s="56">
        <v>3373.1041399918458</v>
      </c>
      <c r="D23" s="57">
        <v>281.86468794695082</v>
      </c>
      <c r="E23" s="57">
        <v>315.63159706398454</v>
      </c>
      <c r="F23" s="57">
        <v>328.91121189091825</v>
      </c>
      <c r="G23" s="57">
        <v>330.91915705416079</v>
      </c>
      <c r="H23" s="57">
        <v>316.08516504802196</v>
      </c>
      <c r="I23" s="57">
        <v>279.01451844330694</v>
      </c>
      <c r="J23" s="57">
        <v>286.54607583390469</v>
      </c>
      <c r="K23" s="57">
        <v>266.12655534211035</v>
      </c>
      <c r="L23" s="57">
        <v>275.82035321149044</v>
      </c>
      <c r="M23" s="57">
        <v>284.05573704461915</v>
      </c>
      <c r="N23" s="57">
        <v>290.90739867457</v>
      </c>
      <c r="O23" s="57">
        <v>198.05318504637123</v>
      </c>
      <c r="P23" s="57">
        <v>214.85663074724317</v>
      </c>
      <c r="Q23" s="57">
        <v>231.93837864410722</v>
      </c>
      <c r="R23" s="57">
        <v>262.63554739919113</v>
      </c>
      <c r="S23" s="57">
        <v>286.90456130596749</v>
      </c>
      <c r="T23" s="57">
        <v>304.58482480153606</v>
      </c>
      <c r="U23" s="57">
        <v>342.82311478070756</v>
      </c>
      <c r="V23" s="57">
        <v>358.92185978136365</v>
      </c>
      <c r="W23" s="57">
        <v>401.40274556430961</v>
      </c>
      <c r="X23" s="57">
        <v>445.68848075550522</v>
      </c>
      <c r="Y23" s="44"/>
      <c r="Z23" s="44">
        <v>6303.6917863803401</v>
      </c>
      <c r="AA23" s="58" t="s">
        <v>121</v>
      </c>
      <c r="AB23" s="59"/>
      <c r="AC23" s="60"/>
      <c r="AE23" s="54"/>
      <c r="AF23" s="48" t="s">
        <v>128</v>
      </c>
      <c r="AG23" s="48" t="s">
        <v>129</v>
      </c>
      <c r="AH23" s="48" t="s">
        <v>109</v>
      </c>
      <c r="AI23" s="48" t="s">
        <v>126</v>
      </c>
    </row>
    <row r="24" spans="1:35" ht="15.5" outlineLevel="1" x14ac:dyDescent="0.35">
      <c r="B24" s="55" t="s">
        <v>9</v>
      </c>
      <c r="C24" s="56">
        <v>38.850660494291809</v>
      </c>
      <c r="D24" s="57">
        <v>2.2392808380799996</v>
      </c>
      <c r="E24" s="57">
        <v>2.7882435186399994</v>
      </c>
      <c r="F24" s="57">
        <v>1.8374083124100002</v>
      </c>
      <c r="G24" s="57">
        <v>1.9450811395600001</v>
      </c>
      <c r="H24" s="57">
        <v>2.5527858946199999</v>
      </c>
      <c r="I24" s="57">
        <v>2.8757793532699996</v>
      </c>
      <c r="J24" s="57">
        <v>3.2311396658100002</v>
      </c>
      <c r="K24" s="57">
        <v>3.6898308196</v>
      </c>
      <c r="L24" s="57">
        <v>3.5897552890800011</v>
      </c>
      <c r="M24" s="57">
        <v>3.1710247690500006</v>
      </c>
      <c r="N24" s="57">
        <v>2.9390516354099998</v>
      </c>
      <c r="O24" s="57">
        <v>6.1999570789699989</v>
      </c>
      <c r="P24" s="57">
        <v>6.1937815108199992</v>
      </c>
      <c r="Q24" s="57">
        <v>5.3230492532400007</v>
      </c>
      <c r="R24" s="57">
        <v>4.6010113280699994</v>
      </c>
      <c r="S24" s="57">
        <v>4.2252055589499999</v>
      </c>
      <c r="T24" s="57">
        <v>3.9396340485600003</v>
      </c>
      <c r="U24" s="57">
        <v>3.9810331045699976</v>
      </c>
      <c r="V24" s="57">
        <v>4.0826690448200003</v>
      </c>
      <c r="W24" s="57">
        <v>4.2918818564199999</v>
      </c>
      <c r="X24" s="57">
        <v>4.52613129605</v>
      </c>
      <c r="Y24" s="44"/>
      <c r="Z24" s="44">
        <v>78.223735316000003</v>
      </c>
      <c r="AA24" s="45" t="s">
        <v>121</v>
      </c>
      <c r="AB24" s="44"/>
      <c r="AC24" s="60"/>
      <c r="AE24" s="54"/>
      <c r="AF24" s="48" t="s">
        <v>128</v>
      </c>
      <c r="AG24" s="48" t="s">
        <v>129</v>
      </c>
      <c r="AH24" s="48" t="s">
        <v>109</v>
      </c>
      <c r="AI24" s="48" t="s">
        <v>127</v>
      </c>
    </row>
    <row r="25" spans="1:35" ht="7.5" customHeight="1" x14ac:dyDescent="0.3">
      <c r="Y25" s="44"/>
      <c r="Z25" s="44"/>
      <c r="AA25" s="45"/>
      <c r="AB25" s="44"/>
      <c r="AE25" s="54"/>
      <c r="AF25" s="48"/>
      <c r="AG25" s="48"/>
      <c r="AH25" s="48"/>
      <c r="AI25" s="48"/>
    </row>
    <row r="26" spans="1:35" ht="15" x14ac:dyDescent="0.3">
      <c r="A26" s="31">
        <v>3</v>
      </c>
      <c r="B26" s="49" t="s">
        <v>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44"/>
      <c r="Z26" s="44">
        <v>0</v>
      </c>
      <c r="AA26" s="45"/>
      <c r="AB26" s="44"/>
      <c r="AE26" s="54"/>
      <c r="AF26" s="48"/>
      <c r="AG26" s="48"/>
      <c r="AH26" s="48"/>
      <c r="AI26" s="48"/>
    </row>
    <row r="27" spans="1:35" ht="15.5" outlineLevel="1" x14ac:dyDescent="0.35">
      <c r="B27" s="51" t="s">
        <v>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44"/>
      <c r="Z27" s="44">
        <v>0</v>
      </c>
      <c r="AA27" s="58" t="b">
        <v>1</v>
      </c>
      <c r="AB27" s="44"/>
      <c r="AE27" s="54"/>
      <c r="AF27" s="48" t="s">
        <v>130</v>
      </c>
      <c r="AG27" s="48"/>
      <c r="AH27" s="48"/>
      <c r="AI27" s="48" t="s">
        <v>123</v>
      </c>
    </row>
    <row r="28" spans="1:35" ht="15.5" outlineLevel="1" x14ac:dyDescent="0.35">
      <c r="B28" s="64" t="s">
        <v>6</v>
      </c>
      <c r="C28" s="56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44"/>
      <c r="Z28" s="44">
        <v>0</v>
      </c>
      <c r="AA28" s="58" t="b">
        <v>1</v>
      </c>
      <c r="AB28" s="44"/>
      <c r="AC28" s="60"/>
      <c r="AE28" s="54"/>
      <c r="AF28" s="48"/>
      <c r="AG28" s="48"/>
      <c r="AH28" s="48"/>
      <c r="AI28" s="48"/>
    </row>
    <row r="29" spans="1:35" ht="7.5" customHeight="1" x14ac:dyDescent="0.3">
      <c r="Y29" s="44"/>
      <c r="Z29" s="44"/>
      <c r="AA29" s="45"/>
      <c r="AB29" s="44"/>
      <c r="AE29" s="54"/>
      <c r="AF29" s="48"/>
      <c r="AG29" s="48"/>
      <c r="AH29" s="48"/>
      <c r="AI29" s="48"/>
    </row>
    <row r="30" spans="1:35" ht="15" x14ac:dyDescent="0.3">
      <c r="A30" s="31">
        <v>4</v>
      </c>
      <c r="B30" s="49" t="s">
        <v>61</v>
      </c>
      <c r="C30" s="50">
        <v>126.07772997146789</v>
      </c>
      <c r="D30" s="50">
        <v>29.037092917159093</v>
      </c>
      <c r="E30" s="50">
        <v>27.477521026011779</v>
      </c>
      <c r="F30" s="50">
        <v>25.038191200412047</v>
      </c>
      <c r="G30" s="50">
        <v>27.563115803331446</v>
      </c>
      <c r="H30" s="50">
        <v>19.615804912466412</v>
      </c>
      <c r="I30" s="50">
        <v>10.379731777862949</v>
      </c>
      <c r="J30" s="50">
        <v>6.0702209557888995</v>
      </c>
      <c r="K30" s="50">
        <v>2.5086455249568798</v>
      </c>
      <c r="L30" s="50">
        <v>2.0656719933272898</v>
      </c>
      <c r="M30" s="50">
        <v>1.00220026097367</v>
      </c>
      <c r="N30" s="50">
        <v>0.61107618591392998</v>
      </c>
      <c r="O30" s="50">
        <v>0</v>
      </c>
      <c r="P30" s="50">
        <v>0</v>
      </c>
      <c r="Q30" s="50">
        <v>0</v>
      </c>
      <c r="R30" s="50">
        <v>0.37655403081886002</v>
      </c>
      <c r="S30" s="50">
        <v>0.78891372383559999</v>
      </c>
      <c r="T30" s="50">
        <v>0.45875687678207</v>
      </c>
      <c r="U30" s="50">
        <v>4.0493227655809996E-2</v>
      </c>
      <c r="V30" s="50">
        <v>1.0844157572784798</v>
      </c>
      <c r="W30" s="50">
        <v>3.3133385050571103</v>
      </c>
      <c r="X30" s="50">
        <v>4.4300347995657603</v>
      </c>
      <c r="Y30" s="44"/>
      <c r="Z30" s="44">
        <v>161.86177947919811</v>
      </c>
      <c r="AA30" s="58"/>
      <c r="AB30" s="44"/>
      <c r="AE30" s="54"/>
      <c r="AF30" s="48"/>
      <c r="AG30" s="48"/>
      <c r="AH30" s="48"/>
      <c r="AI30" s="48"/>
    </row>
    <row r="31" spans="1:35" ht="15.5" outlineLevel="1" x14ac:dyDescent="0.35">
      <c r="B31" s="51" t="s">
        <v>62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44"/>
      <c r="Z31" s="44">
        <v>0</v>
      </c>
      <c r="AA31" s="45" t="s">
        <v>121</v>
      </c>
      <c r="AB31" s="44"/>
      <c r="AE31" s="54"/>
      <c r="AF31" s="48"/>
      <c r="AG31" s="48"/>
      <c r="AH31" s="48"/>
      <c r="AI31" s="48"/>
    </row>
    <row r="32" spans="1:35" ht="15.5" outlineLevel="1" x14ac:dyDescent="0.35">
      <c r="B32" s="55" t="s">
        <v>69</v>
      </c>
      <c r="C32" s="56">
        <v>126.07772997146789</v>
      </c>
      <c r="D32" s="56">
        <v>29.037092917159093</v>
      </c>
      <c r="E32" s="56">
        <v>27.477521026011779</v>
      </c>
      <c r="F32" s="56">
        <v>25.038191200412047</v>
      </c>
      <c r="G32" s="56">
        <v>27.563115803331446</v>
      </c>
      <c r="H32" s="56">
        <v>19.615804912466412</v>
      </c>
      <c r="I32" s="56">
        <v>10.379731777862949</v>
      </c>
      <c r="J32" s="56">
        <v>6.0702209557888995</v>
      </c>
      <c r="K32" s="56">
        <v>2.5086455249568798</v>
      </c>
      <c r="L32" s="56">
        <v>2.0656719933272898</v>
      </c>
      <c r="M32" s="56">
        <v>1.00220026097367</v>
      </c>
      <c r="N32" s="56">
        <v>0.61107618591392998</v>
      </c>
      <c r="O32" s="56">
        <v>0</v>
      </c>
      <c r="P32" s="56">
        <v>0</v>
      </c>
      <c r="Q32" s="56">
        <v>0</v>
      </c>
      <c r="R32" s="56">
        <v>0.37655403081886002</v>
      </c>
      <c r="S32" s="56">
        <v>0.78891372383559999</v>
      </c>
      <c r="T32" s="56">
        <v>0.45875687678207</v>
      </c>
      <c r="U32" s="56">
        <v>4.0493227655809996E-2</v>
      </c>
      <c r="V32" s="56">
        <v>1.0844157572784798</v>
      </c>
      <c r="W32" s="56">
        <v>3.3133385050571103</v>
      </c>
      <c r="X32" s="56">
        <v>4.4300347995657603</v>
      </c>
      <c r="Y32" s="44"/>
      <c r="Z32" s="44"/>
      <c r="AA32" s="45" t="s">
        <v>121</v>
      </c>
      <c r="AB32" s="44"/>
      <c r="AE32" s="54"/>
      <c r="AF32" s="48"/>
      <c r="AG32" s="48"/>
      <c r="AH32" s="48"/>
      <c r="AI32" s="48" t="s">
        <v>131</v>
      </c>
    </row>
    <row r="33" spans="1:35" ht="7.5" customHeight="1" x14ac:dyDescent="0.35">
      <c r="B33" s="65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4"/>
      <c r="AE33" s="54"/>
      <c r="AF33" s="48"/>
      <c r="AG33" s="48"/>
      <c r="AH33" s="48"/>
      <c r="AI33" s="48"/>
    </row>
    <row r="34" spans="1:35" ht="15" x14ac:dyDescent="0.3">
      <c r="A34" s="31">
        <v>5</v>
      </c>
      <c r="B34" s="49" t="s">
        <v>63</v>
      </c>
      <c r="C34" s="50">
        <v>-9692.280267903192</v>
      </c>
      <c r="D34" s="50">
        <v>-224.08361909184137</v>
      </c>
      <c r="E34" s="50">
        <v>-359.84500179504994</v>
      </c>
      <c r="F34" s="50">
        <v>-436.76865173288934</v>
      </c>
      <c r="G34" s="50">
        <v>-548.4117349333402</v>
      </c>
      <c r="H34" s="50">
        <v>-711.03827118684956</v>
      </c>
      <c r="I34" s="50">
        <v>-953.35159087539262</v>
      </c>
      <c r="J34" s="50">
        <v>-850.19377266416973</v>
      </c>
      <c r="K34" s="50">
        <v>-1043.1430764688143</v>
      </c>
      <c r="L34" s="50">
        <v>-1070.4993380133058</v>
      </c>
      <c r="M34" s="50">
        <v>-1075.6375771879532</v>
      </c>
      <c r="N34" s="50">
        <v>-815.32118378039331</v>
      </c>
      <c r="O34" s="50">
        <v>-1553.697505599692</v>
      </c>
      <c r="P34" s="50">
        <v>-1588.3892633509377</v>
      </c>
      <c r="Q34" s="50">
        <v>-1497.1156767860082</v>
      </c>
      <c r="R34" s="50">
        <v>-1308.6852517041123</v>
      </c>
      <c r="S34" s="50">
        <v>-972.91182657546415</v>
      </c>
      <c r="T34" s="50">
        <v>-927.41992363819179</v>
      </c>
      <c r="U34" s="50">
        <v>-790.84681162152822</v>
      </c>
      <c r="V34" s="50">
        <v>-954.23460321149821</v>
      </c>
      <c r="W34" s="50">
        <v>-981.62393748094121</v>
      </c>
      <c r="X34" s="50">
        <v>-1013.280023922239</v>
      </c>
      <c r="Y34" s="44"/>
      <c r="Z34" s="44"/>
      <c r="AA34" s="45" t="s">
        <v>121</v>
      </c>
      <c r="AB34" s="44"/>
      <c r="AE34" s="54"/>
      <c r="AF34" s="48"/>
      <c r="AG34" s="48"/>
      <c r="AH34" s="48"/>
      <c r="AI34" s="48"/>
    </row>
    <row r="35" spans="1:35" ht="15.5" outlineLevel="1" x14ac:dyDescent="0.35">
      <c r="B35" s="51" t="s">
        <v>90</v>
      </c>
      <c r="C35" s="52">
        <v>-3867.9681823123833</v>
      </c>
      <c r="D35" s="53">
        <v>-0.39735680653020061</v>
      </c>
      <c r="E35" s="53">
        <v>-96.252726294583155</v>
      </c>
      <c r="F35" s="53">
        <v>-148.28917622047064</v>
      </c>
      <c r="G35" s="53">
        <v>-173.32610497738656</v>
      </c>
      <c r="H35" s="53">
        <v>-177.1981183331946</v>
      </c>
      <c r="I35" s="53">
        <v>-264.84759797487249</v>
      </c>
      <c r="J35" s="53">
        <v>-360.126051702496</v>
      </c>
      <c r="K35" s="53">
        <v>-456.50070942636296</v>
      </c>
      <c r="L35" s="53">
        <v>-473.02389958053141</v>
      </c>
      <c r="M35" s="53">
        <v>-487.49469587525152</v>
      </c>
      <c r="N35" s="53">
        <v>-392.59648842685306</v>
      </c>
      <c r="O35" s="53">
        <v>-663.54290042257207</v>
      </c>
      <c r="P35" s="53">
        <v>-638.14744727820187</v>
      </c>
      <c r="Q35" s="53">
        <v>-628.33322743515021</v>
      </c>
      <c r="R35" s="53">
        <v>-635.5228974171232</v>
      </c>
      <c r="S35" s="53">
        <v>-547.8743491109135</v>
      </c>
      <c r="T35" s="53">
        <v>-487.23963441961007</v>
      </c>
      <c r="U35" s="53">
        <v>-384.07661882869331</v>
      </c>
      <c r="V35" s="53">
        <v>-387.97930851497824</v>
      </c>
      <c r="W35" s="53">
        <v>-403.00182256299615</v>
      </c>
      <c r="X35" s="53">
        <v>-413.03504600391744</v>
      </c>
      <c r="Y35" s="44"/>
      <c r="Z35" s="44">
        <v>-8218.8061776126906</v>
      </c>
      <c r="AA35" s="45"/>
      <c r="AB35" s="44"/>
      <c r="AC35" s="60"/>
      <c r="AE35" s="54"/>
      <c r="AF35" s="48" t="s">
        <v>28</v>
      </c>
      <c r="AG35" s="48"/>
      <c r="AH35" s="48"/>
      <c r="AI35" s="48" t="s">
        <v>122</v>
      </c>
    </row>
    <row r="36" spans="1:35" ht="15.5" outlineLevel="1" x14ac:dyDescent="0.35">
      <c r="B36" s="55" t="s">
        <v>91</v>
      </c>
      <c r="C36" s="56">
        <v>-7729.4909975783767</v>
      </c>
      <c r="D36" s="57">
        <v>-488.4974575697679</v>
      </c>
      <c r="E36" s="57">
        <v>-527.04543748683966</v>
      </c>
      <c r="F36" s="57">
        <v>-545.70437203525978</v>
      </c>
      <c r="G36" s="57">
        <v>-631.26656054356681</v>
      </c>
      <c r="H36" s="57">
        <v>-785.94113026318973</v>
      </c>
      <c r="I36" s="57">
        <v>-804.31192962946295</v>
      </c>
      <c r="J36" s="57">
        <v>-601.38403349955217</v>
      </c>
      <c r="K36" s="57">
        <v>-689.84370758278783</v>
      </c>
      <c r="L36" s="57">
        <v>-693.95553427701373</v>
      </c>
      <c r="M36" s="57">
        <v>-680.08687873351744</v>
      </c>
      <c r="N36" s="57">
        <v>-509.54425297500666</v>
      </c>
      <c r="O36" s="57">
        <v>-964.1795863328058</v>
      </c>
      <c r="P36" s="57">
        <v>-999.12459464021754</v>
      </c>
      <c r="Q36" s="57">
        <v>-915.41809703113881</v>
      </c>
      <c r="R36" s="57">
        <v>-712.80425439689066</v>
      </c>
      <c r="S36" s="57">
        <v>-623.14222707847443</v>
      </c>
      <c r="T36" s="57">
        <v>-636.94990407255159</v>
      </c>
      <c r="U36" s="57">
        <v>-602.72763836619345</v>
      </c>
      <c r="V36" s="57">
        <v>-756.5277002531933</v>
      </c>
      <c r="W36" s="57">
        <v>-765.5684147269892</v>
      </c>
      <c r="X36" s="57">
        <v>-778.60502559860845</v>
      </c>
      <c r="Y36" s="44"/>
      <c r="Z36" s="44">
        <v>-14712.628737093029</v>
      </c>
      <c r="AA36" s="45"/>
      <c r="AB36" s="44"/>
      <c r="AC36" s="60"/>
      <c r="AE36" s="54"/>
      <c r="AF36" s="48" t="s">
        <v>29</v>
      </c>
      <c r="AG36" s="48"/>
      <c r="AH36" s="48"/>
      <c r="AI36" s="48" t="s">
        <v>122</v>
      </c>
    </row>
    <row r="37" spans="1:35" ht="15.5" outlineLevel="1" x14ac:dyDescent="0.35">
      <c r="B37" s="55" t="s">
        <v>92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44"/>
      <c r="Z37" s="44">
        <v>0</v>
      </c>
      <c r="AA37" s="45"/>
      <c r="AB37" s="44"/>
      <c r="AC37" s="60"/>
      <c r="AE37" s="54"/>
      <c r="AF37" s="48" t="s">
        <v>132</v>
      </c>
      <c r="AG37" s="48"/>
      <c r="AH37" s="48"/>
      <c r="AI37" s="48" t="s">
        <v>133</v>
      </c>
    </row>
    <row r="38" spans="1:35" ht="15.5" outlineLevel="1" x14ac:dyDescent="0.35">
      <c r="B38" s="55" t="s">
        <v>93</v>
      </c>
      <c r="C38" s="56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44"/>
      <c r="Z38" s="44">
        <v>0</v>
      </c>
      <c r="AA38" s="45"/>
      <c r="AB38" s="44"/>
      <c r="AC38" s="60"/>
      <c r="AE38" s="54"/>
      <c r="AF38" s="48" t="s">
        <v>134</v>
      </c>
      <c r="AG38" s="48"/>
      <c r="AH38" s="48"/>
      <c r="AI38" s="48" t="s">
        <v>122</v>
      </c>
    </row>
    <row r="39" spans="1:35" ht="15.5" outlineLevel="1" x14ac:dyDescent="0.35">
      <c r="B39" s="55" t="s">
        <v>94</v>
      </c>
      <c r="C39" s="56">
        <v>2567.7950299798545</v>
      </c>
      <c r="D39" s="57">
        <v>254.21449505495315</v>
      </c>
      <c r="E39" s="57">
        <v>253.03161512462364</v>
      </c>
      <c r="F39" s="57">
        <v>246.96049017850032</v>
      </c>
      <c r="G39" s="57">
        <v>245.89656030413855</v>
      </c>
      <c r="H39" s="57">
        <v>241.80859943444543</v>
      </c>
      <c r="I39" s="57">
        <v>239.3990188536896</v>
      </c>
      <c r="J39" s="57">
        <v>238.59971867856427</v>
      </c>
      <c r="K39" s="57">
        <v>234.20311773611104</v>
      </c>
      <c r="L39" s="57">
        <v>227.36963011466187</v>
      </c>
      <c r="M39" s="57">
        <v>226.6075458634119</v>
      </c>
      <c r="N39" s="57">
        <v>225.4491132765537</v>
      </c>
      <c r="O39" s="57">
        <v>216.50617283542604</v>
      </c>
      <c r="P39" s="57">
        <v>195.27034015964588</v>
      </c>
      <c r="Q39" s="57">
        <v>193.70445034561783</v>
      </c>
      <c r="R39" s="57">
        <v>190.44779003529257</v>
      </c>
      <c r="S39" s="57">
        <v>189.02171514420525</v>
      </c>
      <c r="T39" s="57">
        <v>187.6963324203287</v>
      </c>
      <c r="U39" s="57">
        <v>186.89388847088</v>
      </c>
      <c r="V39" s="57">
        <v>181.21857244314819</v>
      </c>
      <c r="W39" s="57">
        <v>179.35143847334578</v>
      </c>
      <c r="X39" s="57">
        <v>178.67152822938044</v>
      </c>
      <c r="Y39" s="44"/>
      <c r="Z39" s="44">
        <v>4532.3221331769255</v>
      </c>
      <c r="AA39" s="45"/>
      <c r="AB39" s="44"/>
      <c r="AC39" s="60"/>
      <c r="AE39" s="54"/>
      <c r="AF39" s="48" t="s">
        <v>135</v>
      </c>
      <c r="AG39" s="48"/>
      <c r="AH39" s="48"/>
      <c r="AI39" s="48" t="s">
        <v>122</v>
      </c>
    </row>
    <row r="40" spans="1:35" ht="15.5" outlineLevel="1" x14ac:dyDescent="0.35">
      <c r="B40" s="55" t="s">
        <v>95</v>
      </c>
      <c r="C40" s="56">
        <v>-663.1750707095315</v>
      </c>
      <c r="D40" s="57">
        <v>10.232093638272604</v>
      </c>
      <c r="E40" s="57">
        <v>10.235546861749238</v>
      </c>
      <c r="F40" s="57">
        <v>10.264406344340751</v>
      </c>
      <c r="G40" s="57">
        <v>10.284370283474583</v>
      </c>
      <c r="H40" s="57">
        <v>10.292377975089297</v>
      </c>
      <c r="I40" s="57">
        <v>-123.59108212474673</v>
      </c>
      <c r="J40" s="57">
        <v>-127.28340614068577</v>
      </c>
      <c r="K40" s="57">
        <v>-131.00177719577471</v>
      </c>
      <c r="L40" s="57">
        <v>-130.98000813655776</v>
      </c>
      <c r="M40" s="57">
        <v>-134.66354844259621</v>
      </c>
      <c r="N40" s="57">
        <v>-138.62955565508727</v>
      </c>
      <c r="O40" s="57">
        <v>-142.48119167974036</v>
      </c>
      <c r="P40" s="57">
        <v>-146.38756159216425</v>
      </c>
      <c r="Q40" s="57">
        <v>-147.06880266533676</v>
      </c>
      <c r="R40" s="57">
        <v>-150.80588992539106</v>
      </c>
      <c r="S40" s="57">
        <v>9.0830344697185339</v>
      </c>
      <c r="T40" s="57">
        <v>9.0732824336413014</v>
      </c>
      <c r="U40" s="57">
        <v>9.0635571024785104</v>
      </c>
      <c r="V40" s="57">
        <v>9.053833113525064</v>
      </c>
      <c r="W40" s="57">
        <v>7.5948613356985373</v>
      </c>
      <c r="X40" s="57">
        <v>-0.31148054909353085</v>
      </c>
      <c r="Y40" s="44"/>
      <c r="Z40" s="44">
        <v>-1278.0269405491863</v>
      </c>
      <c r="AA40" s="45"/>
      <c r="AB40" s="59"/>
      <c r="AC40" s="60"/>
      <c r="AE40" s="54"/>
      <c r="AF40" s="48" t="s">
        <v>136</v>
      </c>
      <c r="AG40" s="48"/>
      <c r="AH40" s="48"/>
      <c r="AI40" s="48" t="s">
        <v>122</v>
      </c>
    </row>
    <row r="41" spans="1:35" ht="15.5" outlineLevel="1" x14ac:dyDescent="0.35">
      <c r="B41" s="55" t="s">
        <v>8</v>
      </c>
      <c r="C41" s="56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44"/>
      <c r="Z41" s="44">
        <v>0</v>
      </c>
      <c r="AA41" s="45"/>
      <c r="AB41" s="59"/>
      <c r="AC41" s="60"/>
      <c r="AE41" s="54"/>
      <c r="AF41" s="48" t="s">
        <v>136</v>
      </c>
      <c r="AG41" s="48"/>
      <c r="AH41" s="48"/>
      <c r="AI41" s="48" t="s">
        <v>126</v>
      </c>
    </row>
    <row r="42" spans="1:35" ht="15.5" outlineLevel="1" x14ac:dyDescent="0.35">
      <c r="B42" s="55" t="s">
        <v>9</v>
      </c>
      <c r="C42" s="56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44"/>
      <c r="Z42" s="44">
        <v>0</v>
      </c>
      <c r="AA42" s="45"/>
      <c r="AB42" s="44"/>
      <c r="AC42" s="60"/>
      <c r="AE42" s="54"/>
      <c r="AF42" s="48" t="s">
        <v>136</v>
      </c>
      <c r="AG42" s="48"/>
      <c r="AH42" s="48"/>
      <c r="AI42" s="48" t="s">
        <v>127</v>
      </c>
    </row>
    <row r="43" spans="1:35" ht="15.5" outlineLevel="1" x14ac:dyDescent="0.35">
      <c r="B43" s="55" t="s">
        <v>10</v>
      </c>
      <c r="C43" s="56">
        <v>0.50709859643547506</v>
      </c>
      <c r="D43" s="56">
        <v>0.36460659123098005</v>
      </c>
      <c r="E43" s="56">
        <v>0.186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44"/>
      <c r="Z43" s="44">
        <v>0.5506065912309801</v>
      </c>
      <c r="AA43" s="45"/>
      <c r="AB43" s="59"/>
      <c r="AC43" s="60"/>
      <c r="AE43" s="54"/>
      <c r="AF43" s="48"/>
      <c r="AG43" s="48"/>
      <c r="AH43" s="48"/>
      <c r="AI43" s="48"/>
    </row>
    <row r="44" spans="1:35" ht="15.5" outlineLevel="1" x14ac:dyDescent="0.35">
      <c r="B44" s="55" t="s">
        <v>11</v>
      </c>
      <c r="C44" s="56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44"/>
      <c r="Z44" s="44">
        <v>0</v>
      </c>
      <c r="AA44" s="45"/>
      <c r="AB44" s="59"/>
      <c r="AC44" s="60"/>
      <c r="AE44" s="54"/>
      <c r="AF44" s="48"/>
      <c r="AG44" s="48"/>
      <c r="AH44" s="48"/>
      <c r="AI44" s="48"/>
    </row>
    <row r="45" spans="1:35" ht="15.5" outlineLevel="1" x14ac:dyDescent="0.35">
      <c r="B45" s="55" t="s">
        <v>12</v>
      </c>
      <c r="C45" s="56">
        <v>5.1854120808137574E-2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9.0473866135430001E-2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44"/>
      <c r="Z45" s="44">
        <v>9.0473866135430001E-2</v>
      </c>
      <c r="AA45" s="45"/>
      <c r="AB45" s="59"/>
      <c r="AC45" s="60"/>
      <c r="AE45" s="54"/>
      <c r="AF45" s="48"/>
      <c r="AG45" s="48"/>
      <c r="AH45" s="48"/>
      <c r="AI45" s="48"/>
    </row>
    <row r="46" spans="1:35" ht="7.5" customHeight="1" x14ac:dyDescent="0.3">
      <c r="Y46" s="44"/>
      <c r="Z46" s="44"/>
      <c r="AA46" s="45"/>
      <c r="AB46" s="44"/>
      <c r="AE46" s="54"/>
      <c r="AF46" s="48"/>
      <c r="AG46" s="48"/>
      <c r="AH46" s="48"/>
      <c r="AI46" s="48"/>
    </row>
    <row r="47" spans="1:35" ht="15" x14ac:dyDescent="0.3">
      <c r="A47" s="31">
        <v>6</v>
      </c>
      <c r="B47" s="49" t="s">
        <v>64</v>
      </c>
      <c r="C47" s="50">
        <v>20107.071876103266</v>
      </c>
      <c r="D47" s="50">
        <v>231.69074147397353</v>
      </c>
      <c r="E47" s="50">
        <v>340.68869429613414</v>
      </c>
      <c r="F47" s="50">
        <v>562.51733712354053</v>
      </c>
      <c r="G47" s="50">
        <v>824.37575634570328</v>
      </c>
      <c r="H47" s="50">
        <v>1190.2272677654855</v>
      </c>
      <c r="I47" s="50">
        <v>2955.6623393908808</v>
      </c>
      <c r="J47" s="50">
        <v>1338.278971400088</v>
      </c>
      <c r="K47" s="50">
        <v>1592.3631458466634</v>
      </c>
      <c r="L47" s="50">
        <v>1624.9486116709588</v>
      </c>
      <c r="M47" s="50">
        <v>1687.8987330915224</v>
      </c>
      <c r="N47" s="50">
        <v>1730.9209153701672</v>
      </c>
      <c r="O47" s="50">
        <v>2447.6136795993166</v>
      </c>
      <c r="P47" s="50">
        <v>2471.5334929165938</v>
      </c>
      <c r="Q47" s="50">
        <v>2589.6968659453887</v>
      </c>
      <c r="R47" s="50">
        <v>2748.857621418706</v>
      </c>
      <c r="S47" s="50">
        <v>2908.4153561158851</v>
      </c>
      <c r="T47" s="50">
        <v>3036.8350853059687</v>
      </c>
      <c r="U47" s="50">
        <v>3245.5083524579045</v>
      </c>
      <c r="V47" s="50">
        <v>3732.7464472916172</v>
      </c>
      <c r="W47" s="50">
        <v>3869.2861325060376</v>
      </c>
      <c r="X47" s="50">
        <v>3943.1648138575883</v>
      </c>
      <c r="Y47" s="44"/>
      <c r="Z47" s="44"/>
      <c r="AA47" s="45"/>
      <c r="AB47" s="44"/>
      <c r="AC47" s="60"/>
      <c r="AE47" s="54"/>
      <c r="AF47" s="48"/>
      <c r="AG47" s="48"/>
      <c r="AH47" s="48"/>
      <c r="AI47" s="48"/>
    </row>
    <row r="48" spans="1:35" ht="15.5" outlineLevel="1" x14ac:dyDescent="0.35">
      <c r="B48" s="51" t="s">
        <v>96</v>
      </c>
      <c r="C48" s="52">
        <v>9253.376640742601</v>
      </c>
      <c r="D48" s="52">
        <v>0</v>
      </c>
      <c r="E48" s="52">
        <v>12.720920400000473</v>
      </c>
      <c r="F48" s="52">
        <v>25.051098787436491</v>
      </c>
      <c r="G48" s="52">
        <v>100.68952581760739</v>
      </c>
      <c r="H48" s="52">
        <v>323.85180776942559</v>
      </c>
      <c r="I48" s="52">
        <v>2154.2737242362887</v>
      </c>
      <c r="J48" s="52">
        <v>542.10493597421043</v>
      </c>
      <c r="K48" s="52">
        <v>698.90217263635031</v>
      </c>
      <c r="L48" s="52">
        <v>704.0153908658873</v>
      </c>
      <c r="M48" s="52">
        <v>704.54105152796683</v>
      </c>
      <c r="N48" s="52">
        <v>704.93213000374351</v>
      </c>
      <c r="O48" s="52">
        <v>1289.788089344758</v>
      </c>
      <c r="P48" s="52">
        <v>1291.7723624163916</v>
      </c>
      <c r="Q48" s="52">
        <v>1305.9333088187341</v>
      </c>
      <c r="R48" s="52">
        <v>1364.3398316093258</v>
      </c>
      <c r="S48" s="52">
        <v>1438.2092116462195</v>
      </c>
      <c r="T48" s="52">
        <v>1464.7537388435878</v>
      </c>
      <c r="U48" s="52">
        <v>1572.8507614341975</v>
      </c>
      <c r="V48" s="52">
        <v>1899.8489248722351</v>
      </c>
      <c r="W48" s="52">
        <v>1899.8489098631526</v>
      </c>
      <c r="X48" s="52">
        <v>1899.8489098631567</v>
      </c>
      <c r="Y48" s="44"/>
      <c r="Z48" s="44">
        <v>21398.276806730679</v>
      </c>
      <c r="AA48" s="39" t="s">
        <v>137</v>
      </c>
      <c r="AB48" s="60"/>
      <c r="AC48" s="60"/>
      <c r="AE48" s="54"/>
      <c r="AF48" s="48" t="s">
        <v>138</v>
      </c>
      <c r="AG48" s="48"/>
      <c r="AH48" s="48"/>
      <c r="AI48" s="48" t="s">
        <v>139</v>
      </c>
    </row>
    <row r="49" spans="1:36" ht="15.5" outlineLevel="1" x14ac:dyDescent="0.35">
      <c r="B49" s="55" t="s">
        <v>97</v>
      </c>
      <c r="C49" s="56">
        <v>3890.2358496514021</v>
      </c>
      <c r="D49" s="56">
        <v>0</v>
      </c>
      <c r="E49" s="56">
        <v>0</v>
      </c>
      <c r="F49" s="56">
        <v>132.56756268226852</v>
      </c>
      <c r="G49" s="56">
        <v>147.27805439197914</v>
      </c>
      <c r="H49" s="56">
        <v>155.5486188476051</v>
      </c>
      <c r="I49" s="56">
        <v>260.22318669628839</v>
      </c>
      <c r="J49" s="56">
        <v>285.829032077031</v>
      </c>
      <c r="K49" s="56">
        <v>332.27808529623604</v>
      </c>
      <c r="L49" s="56">
        <v>347.09177590737573</v>
      </c>
      <c r="M49" s="56">
        <v>396.22961984683047</v>
      </c>
      <c r="N49" s="56">
        <v>425.17175382760519</v>
      </c>
      <c r="O49" s="56">
        <v>425.17175382760183</v>
      </c>
      <c r="P49" s="56">
        <v>426.39664960170148</v>
      </c>
      <c r="Q49" s="56">
        <v>507.07310406699384</v>
      </c>
      <c r="R49" s="56">
        <v>583.56242842711583</v>
      </c>
      <c r="S49" s="56">
        <v>643.04000979450234</v>
      </c>
      <c r="T49" s="56">
        <v>708.42792145378007</v>
      </c>
      <c r="U49" s="56">
        <v>761.40755755466841</v>
      </c>
      <c r="V49" s="56">
        <v>834.80393895404666</v>
      </c>
      <c r="W49" s="56">
        <v>922.94951273830043</v>
      </c>
      <c r="X49" s="56">
        <v>938.00745016208828</v>
      </c>
      <c r="Y49" s="44"/>
      <c r="Z49" s="44">
        <v>9233.0580161540183</v>
      </c>
      <c r="AA49" s="39" t="s">
        <v>137</v>
      </c>
      <c r="AB49" s="60"/>
      <c r="AC49" s="60"/>
      <c r="AE49" s="54"/>
      <c r="AF49" s="48" t="s">
        <v>140</v>
      </c>
      <c r="AG49" s="48"/>
      <c r="AH49" s="48"/>
      <c r="AI49" s="48" t="s">
        <v>141</v>
      </c>
    </row>
    <row r="50" spans="1:36" ht="15.5" outlineLevel="1" x14ac:dyDescent="0.35">
      <c r="B50" s="55" t="s">
        <v>98</v>
      </c>
      <c r="C50" s="56">
        <v>1640.4318658743962</v>
      </c>
      <c r="D50" s="57">
        <v>0</v>
      </c>
      <c r="E50" s="57">
        <v>50.152219178081587</v>
      </c>
      <c r="F50" s="57">
        <v>91.475083837174665</v>
      </c>
      <c r="G50" s="57">
        <v>98.210456778225065</v>
      </c>
      <c r="H50" s="57">
        <v>99.380683374400661</v>
      </c>
      <c r="I50" s="57">
        <v>121.90376018330242</v>
      </c>
      <c r="J50" s="57">
        <v>146.45490674817435</v>
      </c>
      <c r="K50" s="57">
        <v>168.39717866798821</v>
      </c>
      <c r="L50" s="57">
        <v>172.29865454034427</v>
      </c>
      <c r="M50" s="57">
        <v>176.74521613792894</v>
      </c>
      <c r="N50" s="57">
        <v>181.14051582182728</v>
      </c>
      <c r="O50" s="57">
        <v>196.09055532455415</v>
      </c>
      <c r="P50" s="57">
        <v>200.96243792909243</v>
      </c>
      <c r="Q50" s="57">
        <v>205.7816984978831</v>
      </c>
      <c r="R50" s="57">
        <v>210.72382445403576</v>
      </c>
      <c r="S50" s="57">
        <v>215.784940819795</v>
      </c>
      <c r="T50" s="57">
        <v>227.95635094150211</v>
      </c>
      <c r="U50" s="57">
        <v>233.42631632865894</v>
      </c>
      <c r="V50" s="57">
        <v>239.03310314618435</v>
      </c>
      <c r="W50" s="57">
        <v>244.78175898524117</v>
      </c>
      <c r="X50" s="57">
        <v>250.67341943935548</v>
      </c>
      <c r="Y50" s="44"/>
      <c r="Z50" s="44">
        <v>3531.37308113375</v>
      </c>
      <c r="AA50" s="58" t="b">
        <v>1</v>
      </c>
      <c r="AB50" s="44"/>
      <c r="AC50" s="60"/>
      <c r="AE50" s="54"/>
      <c r="AF50" s="48" t="s">
        <v>28</v>
      </c>
      <c r="AG50" s="48"/>
      <c r="AH50" s="48"/>
      <c r="AI50" s="48" t="s">
        <v>123</v>
      </c>
    </row>
    <row r="51" spans="1:36" ht="15.5" outlineLevel="1" x14ac:dyDescent="0.35">
      <c r="B51" s="55" t="s">
        <v>99</v>
      </c>
      <c r="C51" s="56">
        <v>4150.1498730843023</v>
      </c>
      <c r="D51" s="57">
        <v>231.69074147397353</v>
      </c>
      <c r="E51" s="57">
        <v>235.48741176109155</v>
      </c>
      <c r="F51" s="57">
        <v>239.42237399269976</v>
      </c>
      <c r="G51" s="57">
        <v>260.13385621638304</v>
      </c>
      <c r="H51" s="57">
        <v>307.53434414886175</v>
      </c>
      <c r="I51" s="57">
        <v>306.58013312866728</v>
      </c>
      <c r="J51" s="57">
        <v>283.1960327890294</v>
      </c>
      <c r="K51" s="57">
        <v>310.29155659621443</v>
      </c>
      <c r="L51" s="57">
        <v>317.15593590752394</v>
      </c>
      <c r="M51" s="57">
        <v>324.14934740177085</v>
      </c>
      <c r="N51" s="57">
        <v>331.43961461587031</v>
      </c>
      <c r="O51" s="57">
        <v>446.30922506074944</v>
      </c>
      <c r="P51" s="57">
        <v>460.12620247721031</v>
      </c>
      <c r="Q51" s="57">
        <v>476.82304991489428</v>
      </c>
      <c r="R51" s="57">
        <v>493.96268484597221</v>
      </c>
      <c r="S51" s="57">
        <v>513.09789785494195</v>
      </c>
      <c r="T51" s="57">
        <v>535.27003138282475</v>
      </c>
      <c r="U51" s="57">
        <v>575.07998540280607</v>
      </c>
      <c r="V51" s="57">
        <v>653.97916925301661</v>
      </c>
      <c r="W51" s="57">
        <v>694.53946439790116</v>
      </c>
      <c r="X51" s="57">
        <v>745.0108041243376</v>
      </c>
      <c r="Y51" s="44"/>
      <c r="Z51" s="44">
        <v>8741.2798627467419</v>
      </c>
      <c r="AA51" s="58" t="b">
        <v>1</v>
      </c>
      <c r="AB51" s="44"/>
      <c r="AC51" s="60"/>
      <c r="AE51" s="54"/>
      <c r="AF51" s="48" t="s">
        <v>29</v>
      </c>
      <c r="AG51" s="48"/>
      <c r="AH51" s="48"/>
      <c r="AI51" s="48" t="s">
        <v>123</v>
      </c>
    </row>
    <row r="52" spans="1:36" ht="15.5" outlineLevel="1" x14ac:dyDescent="0.35">
      <c r="B52" s="55" t="s">
        <v>100</v>
      </c>
      <c r="C52" s="56">
        <v>877.15808192880206</v>
      </c>
      <c r="D52" s="57">
        <v>0</v>
      </c>
      <c r="E52" s="57">
        <v>42.365968438359808</v>
      </c>
      <c r="F52" s="57">
        <v>74.051681315077417</v>
      </c>
      <c r="G52" s="57">
        <v>75.740920547946672</v>
      </c>
      <c r="H52" s="57">
        <v>77.468414684926586</v>
      </c>
      <c r="I52" s="57">
        <v>79.235400328764399</v>
      </c>
      <c r="J52" s="57">
        <v>81.043034301367513</v>
      </c>
      <c r="K52" s="57">
        <v>82.891396383559467</v>
      </c>
      <c r="L52" s="57">
        <v>84.782161972606815</v>
      </c>
      <c r="M52" s="57">
        <v>86.716248547939799</v>
      </c>
      <c r="N52" s="57">
        <v>88.693975232877349</v>
      </c>
      <c r="O52" s="57">
        <v>90.717216876715327</v>
      </c>
      <c r="P52" s="57">
        <v>92.786372383567041</v>
      </c>
      <c r="Q52" s="57">
        <v>94.902798027389537</v>
      </c>
      <c r="R52" s="57">
        <v>97.067850082185146</v>
      </c>
      <c r="S52" s="57">
        <v>99.281927452056522</v>
      </c>
      <c r="T52" s="57">
        <v>101.5463864109573</v>
      </c>
      <c r="U52" s="57">
        <v>103.86266301369479</v>
      </c>
      <c r="V52" s="57">
        <v>106.23171463013259</v>
      </c>
      <c r="W52" s="57">
        <v>108.65497731506896</v>
      </c>
      <c r="X52" s="57">
        <v>111.13328876711481</v>
      </c>
      <c r="Y52" s="44"/>
      <c r="Z52" s="44">
        <v>1779.174396712308</v>
      </c>
      <c r="AA52" s="58" t="b">
        <v>1</v>
      </c>
      <c r="AB52" s="59"/>
      <c r="AC52" s="60"/>
      <c r="AE52" s="54"/>
      <c r="AF52" s="48" t="s">
        <v>132</v>
      </c>
      <c r="AG52" s="48"/>
      <c r="AH52" s="48"/>
      <c r="AI52" s="48" t="s">
        <v>142</v>
      </c>
    </row>
    <row r="53" spans="1:36" ht="15.5" outlineLevel="1" x14ac:dyDescent="0.35">
      <c r="B53" s="55" t="s">
        <v>101</v>
      </c>
      <c r="C53" s="56">
        <v>0.56405343022949972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6.8782276071599462E-3</v>
      </c>
      <c r="J53" s="57">
        <v>9.3708969099200474E-3</v>
      </c>
      <c r="K53" s="57">
        <v>1.1968978421400092E-2</v>
      </c>
      <c r="L53" s="57">
        <v>1.2229902230000075E-2</v>
      </c>
      <c r="M53" s="57">
        <v>1.2496513829800023E-2</v>
      </c>
      <c r="N53" s="57">
        <v>9.898346340064075E-2</v>
      </c>
      <c r="O53" s="57">
        <v>0.1011413040419592</v>
      </c>
      <c r="P53" s="57">
        <v>0.11620539407203941</v>
      </c>
      <c r="Q53" s="57">
        <v>0.11873866236231918</v>
      </c>
      <c r="R53" s="57">
        <v>0.12132717008775966</v>
      </c>
      <c r="S53" s="57">
        <v>0.12397209985524001</v>
      </c>
      <c r="T53" s="57">
        <v>0.12667469715992075</v>
      </c>
      <c r="U53" s="57">
        <v>0.12943619698099904</v>
      </c>
      <c r="V53" s="57">
        <v>0.13225790754539951</v>
      </c>
      <c r="W53" s="57">
        <v>0.13514113712008094</v>
      </c>
      <c r="X53" s="57">
        <v>0.2603322923983617</v>
      </c>
      <c r="Y53" s="44"/>
      <c r="Z53" s="44">
        <v>1.5171548440230005</v>
      </c>
      <c r="AA53" s="58" t="b">
        <v>1</v>
      </c>
      <c r="AB53" s="59"/>
      <c r="AC53" s="60"/>
      <c r="AE53" s="54"/>
      <c r="AF53" s="48" t="s">
        <v>136</v>
      </c>
      <c r="AG53" s="48"/>
      <c r="AH53" s="48"/>
      <c r="AI53" s="48" t="s">
        <v>123</v>
      </c>
      <c r="AJ53" s="48" t="s">
        <v>142</v>
      </c>
    </row>
    <row r="54" spans="1:36" ht="15.5" outlineLevel="1" x14ac:dyDescent="0.35">
      <c r="B54" s="55" t="s">
        <v>77</v>
      </c>
      <c r="C54" s="56">
        <v>301.01053138393297</v>
      </c>
      <c r="D54" s="56">
        <v>0</v>
      </c>
      <c r="E54" s="56">
        <v>0</v>
      </c>
      <c r="F54" s="56">
        <v>0</v>
      </c>
      <c r="G54" s="56">
        <v>142.5397725338706</v>
      </c>
      <c r="H54" s="56">
        <v>226.70330701673919</v>
      </c>
      <c r="I54" s="56">
        <v>33.781169061832756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44"/>
      <c r="Z54" s="44"/>
      <c r="AA54" s="45" t="s">
        <v>121</v>
      </c>
      <c r="AB54" s="59"/>
      <c r="AC54" s="66"/>
      <c r="AE54" s="54"/>
      <c r="AF54" s="48"/>
      <c r="AG54" s="48"/>
      <c r="AH54" s="48"/>
      <c r="AI54" s="48"/>
    </row>
    <row r="55" spans="1:36" ht="15.5" outlineLevel="1" x14ac:dyDescent="0.35">
      <c r="B55" s="55" t="s">
        <v>13</v>
      </c>
      <c r="C55" s="56">
        <v>-5.8550199923983905</v>
      </c>
      <c r="D55" s="57">
        <v>0</v>
      </c>
      <c r="E55" s="57">
        <v>-3.782548139929999E-2</v>
      </c>
      <c r="F55" s="57">
        <v>-5.0463491116310016E-2</v>
      </c>
      <c r="G55" s="57">
        <v>-0.21682994030861982</v>
      </c>
      <c r="H55" s="57">
        <v>-0.25990807647318998</v>
      </c>
      <c r="I55" s="57">
        <v>-0.34191247187049983</v>
      </c>
      <c r="J55" s="57">
        <v>-0.35834138663466997</v>
      </c>
      <c r="K55" s="57">
        <v>-0.40921271210621007</v>
      </c>
      <c r="L55" s="57">
        <v>-0.40753742500943013</v>
      </c>
      <c r="M55" s="57">
        <v>-0.49524688474432976</v>
      </c>
      <c r="N55" s="57">
        <v>-0.55605759515690034</v>
      </c>
      <c r="O55" s="57">
        <v>-0.56430213910390981</v>
      </c>
      <c r="P55" s="57">
        <v>-0.62673728544113982</v>
      </c>
      <c r="Q55" s="57">
        <v>-0.93583204286862964</v>
      </c>
      <c r="R55" s="57">
        <v>-0.92032517001586012</v>
      </c>
      <c r="S55" s="57">
        <v>-1.1226035514857797</v>
      </c>
      <c r="T55" s="57">
        <v>-1.2460184238429501</v>
      </c>
      <c r="U55" s="57">
        <v>-1.2483674731019707</v>
      </c>
      <c r="V55" s="57">
        <v>-1.2826614715429807</v>
      </c>
      <c r="W55" s="57">
        <v>-1.6236319307471909</v>
      </c>
      <c r="X55" s="57">
        <v>-1.7693907908625002</v>
      </c>
      <c r="Y55" s="44"/>
      <c r="Z55" s="44">
        <v>-14.473205743832372</v>
      </c>
      <c r="AA55" s="58" t="b">
        <v>1</v>
      </c>
      <c r="AB55" s="59"/>
      <c r="AC55" s="60"/>
      <c r="AE55" s="54"/>
      <c r="AF55" s="48"/>
      <c r="AG55" s="48"/>
      <c r="AH55" s="48"/>
      <c r="AI55" s="48" t="s">
        <v>143</v>
      </c>
    </row>
    <row r="56" spans="1:36" ht="7.5" customHeight="1" x14ac:dyDescent="0.3">
      <c r="Y56" s="44"/>
      <c r="Z56" s="44"/>
      <c r="AA56" s="45"/>
      <c r="AB56" s="44"/>
      <c r="AE56" s="54"/>
      <c r="AF56" s="48"/>
      <c r="AG56" s="48"/>
      <c r="AH56" s="48"/>
      <c r="AI56" s="48"/>
    </row>
    <row r="57" spans="1:36" ht="15" x14ac:dyDescent="0.3">
      <c r="A57" s="31">
        <v>7</v>
      </c>
      <c r="B57" s="49" t="s">
        <v>65</v>
      </c>
      <c r="C57" s="50">
        <v>1749.1359189300513</v>
      </c>
      <c r="D57" s="50">
        <v>9.7577179812210417</v>
      </c>
      <c r="E57" s="50">
        <v>21.787857805625315</v>
      </c>
      <c r="F57" s="50">
        <v>38.137249651300124</v>
      </c>
      <c r="G57" s="50">
        <v>57.301795936581627</v>
      </c>
      <c r="H57" s="50">
        <v>73.321559206688036</v>
      </c>
      <c r="I57" s="50">
        <v>93.26710437859856</v>
      </c>
      <c r="J57" s="50">
        <v>103.11029918767962</v>
      </c>
      <c r="K57" s="50">
        <v>125.70246331071952</v>
      </c>
      <c r="L57" s="50">
        <v>148.5006965220775</v>
      </c>
      <c r="M57" s="50">
        <v>168.98929176268018</v>
      </c>
      <c r="N57" s="50">
        <v>193.7473774052265</v>
      </c>
      <c r="O57" s="50">
        <v>214.47985783586964</v>
      </c>
      <c r="P57" s="50">
        <v>229.48159469085763</v>
      </c>
      <c r="Q57" s="50">
        <v>256.62456703695483</v>
      </c>
      <c r="R57" s="50">
        <v>277.95291767795334</v>
      </c>
      <c r="S57" s="50">
        <v>307.25835753808065</v>
      </c>
      <c r="T57" s="50">
        <v>343.82880798284185</v>
      </c>
      <c r="U57" s="50">
        <v>339.92177489071031</v>
      </c>
      <c r="V57" s="50">
        <v>341.93921038729485</v>
      </c>
      <c r="W57" s="50">
        <v>381.26616158464799</v>
      </c>
      <c r="X57" s="50">
        <v>452.03613493313037</v>
      </c>
      <c r="Y57" s="44"/>
      <c r="Z57" s="44"/>
      <c r="AA57" s="45"/>
      <c r="AB57" s="44"/>
      <c r="AE57" s="54"/>
      <c r="AF57" s="48"/>
      <c r="AG57" s="48"/>
      <c r="AH57" s="48"/>
      <c r="AI57" s="48"/>
    </row>
    <row r="58" spans="1:36" ht="15.5" outlineLevel="1" x14ac:dyDescent="0.35">
      <c r="B58" s="51" t="s">
        <v>102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44"/>
      <c r="Z58" s="44">
        <v>0</v>
      </c>
      <c r="AA58" s="45" t="s">
        <v>121</v>
      </c>
      <c r="AB58" s="44"/>
      <c r="AE58" s="54"/>
      <c r="AF58" s="48" t="s">
        <v>144</v>
      </c>
      <c r="AG58" s="48"/>
      <c r="AH58" s="48"/>
      <c r="AI58" s="48" t="s">
        <v>122</v>
      </c>
    </row>
    <row r="59" spans="1:36" ht="15.5" outlineLevel="1" x14ac:dyDescent="0.35">
      <c r="B59" s="55" t="s">
        <v>103</v>
      </c>
      <c r="C59" s="56">
        <v>204.3715983025732</v>
      </c>
      <c r="D59" s="57">
        <v>0</v>
      </c>
      <c r="E59" s="57">
        <v>2.2911219838088339</v>
      </c>
      <c r="F59" s="57">
        <v>2.5984814727435155</v>
      </c>
      <c r="G59" s="57">
        <v>6.8585529359984001</v>
      </c>
      <c r="H59" s="57">
        <v>7.769563781186462</v>
      </c>
      <c r="I59" s="57">
        <v>12.161950147751016</v>
      </c>
      <c r="J59" s="57">
        <v>12.488617921692667</v>
      </c>
      <c r="K59" s="57">
        <v>13.359362599481097</v>
      </c>
      <c r="L59" s="57">
        <v>13.394738188380659</v>
      </c>
      <c r="M59" s="57">
        <v>14.679752579542997</v>
      </c>
      <c r="N59" s="57">
        <v>16.470615246499992</v>
      </c>
      <c r="O59" s="57">
        <v>16.898963136080521</v>
      </c>
      <c r="P59" s="57">
        <v>18.64785244135998</v>
      </c>
      <c r="Q59" s="57">
        <v>23.827932989293206</v>
      </c>
      <c r="R59" s="57">
        <v>25.388396047756615</v>
      </c>
      <c r="S59" s="57">
        <v>32.745128403784214</v>
      </c>
      <c r="T59" s="57">
        <v>37.31562388599145</v>
      </c>
      <c r="U59" s="57">
        <v>40.508212576970315</v>
      </c>
      <c r="V59" s="57">
        <v>50.838510300974747</v>
      </c>
      <c r="W59" s="57">
        <v>66.878468655321853</v>
      </c>
      <c r="X59" s="57">
        <v>111.7083011512867</v>
      </c>
      <c r="Y59" s="44"/>
      <c r="Z59" s="44">
        <v>526.83014644590526</v>
      </c>
      <c r="AA59" s="58" t="b">
        <v>1</v>
      </c>
      <c r="AB59" s="44"/>
      <c r="AE59" s="54"/>
      <c r="AF59" s="48" t="s">
        <v>144</v>
      </c>
      <c r="AG59" s="48"/>
      <c r="AH59" s="48"/>
      <c r="AI59" s="48" t="s">
        <v>123</v>
      </c>
    </row>
    <row r="60" spans="1:36" ht="15.5" outlineLevel="1" x14ac:dyDescent="0.35">
      <c r="B60" s="55" t="s">
        <v>104</v>
      </c>
      <c r="C60" s="56">
        <v>1544.7643206274781</v>
      </c>
      <c r="D60" s="57">
        <v>9.7577179812210417</v>
      </c>
      <c r="E60" s="57">
        <v>19.496735821816479</v>
      </c>
      <c r="F60" s="57">
        <v>35.538768178556609</v>
      </c>
      <c r="G60" s="57">
        <v>50.443243000583223</v>
      </c>
      <c r="H60" s="57">
        <v>65.551995425501573</v>
      </c>
      <c r="I60" s="57">
        <v>81.105154230847546</v>
      </c>
      <c r="J60" s="57">
        <v>90.62168126598695</v>
      </c>
      <c r="K60" s="57">
        <v>112.34310071123842</v>
      </c>
      <c r="L60" s="57">
        <v>135.10595833369683</v>
      </c>
      <c r="M60" s="57">
        <v>154.30953918313719</v>
      </c>
      <c r="N60" s="57">
        <v>177.27676215872651</v>
      </c>
      <c r="O60" s="57">
        <v>197.58089469978913</v>
      </c>
      <c r="P60" s="57">
        <v>210.83374224949765</v>
      </c>
      <c r="Q60" s="57">
        <v>232.7966340476616</v>
      </c>
      <c r="R60" s="57">
        <v>252.56452163019671</v>
      </c>
      <c r="S60" s="57">
        <v>274.51322913429641</v>
      </c>
      <c r="T60" s="57">
        <v>306.51318409685041</v>
      </c>
      <c r="U60" s="57">
        <v>299.41356231373999</v>
      </c>
      <c r="V60" s="57">
        <v>291.1007000863201</v>
      </c>
      <c r="W60" s="57">
        <v>314.38769292932614</v>
      </c>
      <c r="X60" s="57">
        <v>340.32783378184365</v>
      </c>
      <c r="Y60" s="44"/>
      <c r="Z60" s="44">
        <v>3651.5826512608342</v>
      </c>
      <c r="AA60" s="45" t="s">
        <v>121</v>
      </c>
      <c r="AB60" s="44"/>
      <c r="AE60" s="54"/>
      <c r="AF60" s="48" t="s">
        <v>145</v>
      </c>
      <c r="AG60" s="48"/>
      <c r="AH60" s="48"/>
      <c r="AI60" s="48" t="s">
        <v>122</v>
      </c>
    </row>
    <row r="61" spans="1:36" ht="15.5" outlineLevel="1" x14ac:dyDescent="0.35">
      <c r="B61" s="55" t="s">
        <v>105</v>
      </c>
      <c r="C61" s="56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44"/>
      <c r="Z61" s="44">
        <v>0</v>
      </c>
      <c r="AA61" s="58" t="b">
        <v>1</v>
      </c>
      <c r="AB61" s="44"/>
      <c r="AE61" s="54"/>
      <c r="AF61" s="48" t="s">
        <v>145</v>
      </c>
      <c r="AG61" s="48"/>
      <c r="AH61" s="48"/>
      <c r="AI61" s="48" t="s">
        <v>123</v>
      </c>
    </row>
    <row r="62" spans="1:36" ht="7.5" customHeight="1" x14ac:dyDescent="0.3">
      <c r="Y62" s="44"/>
      <c r="Z62" s="44"/>
      <c r="AA62" s="45"/>
      <c r="AB62" s="44"/>
      <c r="AE62" s="54"/>
    </row>
    <row r="63" spans="1:36" ht="15" x14ac:dyDescent="0.3">
      <c r="A63" s="31">
        <v>8</v>
      </c>
      <c r="B63" s="49" t="s">
        <v>14</v>
      </c>
      <c r="C63" s="50">
        <v>-5.2826662777735578</v>
      </c>
      <c r="D63" s="50">
        <v>-40.373347014622176</v>
      </c>
      <c r="E63" s="50">
        <v>-66.982106364804835</v>
      </c>
      <c r="F63" s="50">
        <v>-89.592551928871927</v>
      </c>
      <c r="G63" s="50">
        <v>-28.01368953763901</v>
      </c>
      <c r="H63" s="50">
        <v>49.497869128925146</v>
      </c>
      <c r="I63" s="50">
        <v>39.273422036998781</v>
      </c>
      <c r="J63" s="50">
        <v>37.735265158222603</v>
      </c>
      <c r="K63" s="50">
        <v>21.553166842945302</v>
      </c>
      <c r="L63" s="50">
        <v>37.243367989157676</v>
      </c>
      <c r="M63" s="50">
        <v>37.955156204013221</v>
      </c>
      <c r="N63" s="50">
        <v>52.431181379751607</v>
      </c>
      <c r="O63" s="50">
        <v>-7.7116475960030471</v>
      </c>
      <c r="P63" s="50">
        <v>4.5068905792351188</v>
      </c>
      <c r="Q63" s="50">
        <v>-3.8332882112014346</v>
      </c>
      <c r="R63" s="50">
        <v>-22.239938753904369</v>
      </c>
      <c r="S63" s="50">
        <v>-23.334740020650131</v>
      </c>
      <c r="T63" s="50">
        <v>-3.304476012732124</v>
      </c>
      <c r="U63" s="50">
        <v>32.710307977356678</v>
      </c>
      <c r="V63" s="50">
        <v>27.813597209969515</v>
      </c>
      <c r="W63" s="50">
        <v>32.381902492512069</v>
      </c>
      <c r="X63" s="50">
        <v>43.670788672367479</v>
      </c>
      <c r="Y63" s="44"/>
      <c r="Z63" s="44"/>
      <c r="AA63" s="45" t="s">
        <v>121</v>
      </c>
      <c r="AB63" s="44"/>
      <c r="AE63" s="54"/>
    </row>
    <row r="64" spans="1:36" ht="15.5" outlineLevel="1" x14ac:dyDescent="0.35">
      <c r="B64" s="51" t="s">
        <v>15</v>
      </c>
      <c r="C64" s="52">
        <v>-998.93208106874954</v>
      </c>
      <c r="D64" s="53">
        <v>-102.45547386518874</v>
      </c>
      <c r="E64" s="53">
        <v>-111.14412069520306</v>
      </c>
      <c r="F64" s="53">
        <v>-124.09712348156646</v>
      </c>
      <c r="G64" s="53">
        <v>-99.329172557737422</v>
      </c>
      <c r="H64" s="53">
        <v>-66.429439752245756</v>
      </c>
      <c r="I64" s="53">
        <v>-66.97125811195508</v>
      </c>
      <c r="J64" s="53">
        <v>-67.803492067784376</v>
      </c>
      <c r="K64" s="53">
        <v>-66.394665482766797</v>
      </c>
      <c r="L64" s="53">
        <v>-66.094836539932558</v>
      </c>
      <c r="M64" s="53">
        <v>-69.502975573324619</v>
      </c>
      <c r="N64" s="53">
        <v>-68.558564293837321</v>
      </c>
      <c r="O64" s="53">
        <v>-71.476627447308388</v>
      </c>
      <c r="P64" s="53">
        <v>-74.254485329285131</v>
      </c>
      <c r="Q64" s="53">
        <v>-81.451404460336832</v>
      </c>
      <c r="R64" s="53">
        <v>-93.840821691764631</v>
      </c>
      <c r="S64" s="53">
        <v>-98.461000396964991</v>
      </c>
      <c r="T64" s="53">
        <v>-98.785700131756656</v>
      </c>
      <c r="U64" s="53">
        <v>-96.410878020097215</v>
      </c>
      <c r="V64" s="53">
        <v>-100.65950878227861</v>
      </c>
      <c r="W64" s="53">
        <v>-103.90401574114139</v>
      </c>
      <c r="X64" s="53">
        <v>-115.88494442174255</v>
      </c>
      <c r="Y64" s="44"/>
      <c r="Z64" s="44">
        <v>-1843.9105088442184</v>
      </c>
      <c r="AA64" s="58"/>
      <c r="AB64" s="59"/>
      <c r="AC64" s="60"/>
      <c r="AE64" s="54"/>
      <c r="AF64" s="32" t="s">
        <v>146</v>
      </c>
    </row>
    <row r="65" spans="1:35" ht="15.5" outlineLevel="1" x14ac:dyDescent="0.35">
      <c r="B65" s="55" t="s">
        <v>16</v>
      </c>
      <c r="C65" s="56">
        <v>993.64941479097615</v>
      </c>
      <c r="D65" s="57">
        <v>62.08212685056656</v>
      </c>
      <c r="E65" s="57">
        <v>44.162014330398222</v>
      </c>
      <c r="F65" s="57">
        <v>34.504571552694529</v>
      </c>
      <c r="G65" s="57">
        <v>71.315483020098412</v>
      </c>
      <c r="H65" s="57">
        <v>115.9273088811709</v>
      </c>
      <c r="I65" s="57">
        <v>106.24468014895386</v>
      </c>
      <c r="J65" s="57">
        <v>105.53875722600698</v>
      </c>
      <c r="K65" s="57">
        <v>87.947832325712099</v>
      </c>
      <c r="L65" s="57">
        <v>103.33820452909023</v>
      </c>
      <c r="M65" s="57">
        <v>107.45813177733784</v>
      </c>
      <c r="N65" s="57">
        <v>120.98974567358893</v>
      </c>
      <c r="O65" s="57">
        <v>63.764979851305341</v>
      </c>
      <c r="P65" s="57">
        <v>78.76137590852025</v>
      </c>
      <c r="Q65" s="57">
        <v>77.618116249135397</v>
      </c>
      <c r="R65" s="57">
        <v>71.600882937860263</v>
      </c>
      <c r="S65" s="57">
        <v>75.12626037631486</v>
      </c>
      <c r="T65" s="57">
        <v>95.481224119024532</v>
      </c>
      <c r="U65" s="57">
        <v>129.12118599745389</v>
      </c>
      <c r="V65" s="57">
        <v>128.47310599224812</v>
      </c>
      <c r="W65" s="57">
        <v>136.28591823365346</v>
      </c>
      <c r="X65" s="57">
        <v>159.55573309411002</v>
      </c>
      <c r="Y65" s="44"/>
      <c r="Z65" s="44">
        <v>1975.2976390752449</v>
      </c>
      <c r="AA65" s="58"/>
      <c r="AB65" s="59"/>
      <c r="AC65" s="60"/>
      <c r="AE65" s="54"/>
      <c r="AF65" s="32" t="s">
        <v>147</v>
      </c>
    </row>
    <row r="66" spans="1:35" x14ac:dyDescent="0.3">
      <c r="Y66" s="44"/>
      <c r="Z66" s="44"/>
      <c r="AA66" s="45"/>
      <c r="AB66" s="44"/>
      <c r="AE66" s="54"/>
    </row>
    <row r="67" spans="1:35" ht="15" x14ac:dyDescent="0.3">
      <c r="A67" s="31">
        <v>9</v>
      </c>
      <c r="B67" s="49" t="s">
        <v>17</v>
      </c>
      <c r="C67" s="50">
        <v>915.87217077205696</v>
      </c>
      <c r="D67" s="50">
        <v>0</v>
      </c>
      <c r="E67" s="50">
        <v>1.2227443456264404</v>
      </c>
      <c r="F67" s="50">
        <v>1.9784466293737633</v>
      </c>
      <c r="G67" s="50">
        <v>2.1777169446869222</v>
      </c>
      <c r="H67" s="50">
        <v>2.3465757052738128</v>
      </c>
      <c r="I67" s="50">
        <v>5.2686436115986588</v>
      </c>
      <c r="J67" s="50">
        <v>25.863427072253756</v>
      </c>
      <c r="K67" s="50">
        <v>48.708843085415353</v>
      </c>
      <c r="L67" s="50">
        <v>50.057356119210496</v>
      </c>
      <c r="M67" s="50">
        <v>51.185023965417237</v>
      </c>
      <c r="N67" s="50">
        <v>52.546727450547991</v>
      </c>
      <c r="O67" s="50">
        <v>192.85980295228899</v>
      </c>
      <c r="P67" s="50">
        <v>197.69560681458222</v>
      </c>
      <c r="Q67" s="50">
        <v>202.00535523198874</v>
      </c>
      <c r="R67" s="50">
        <v>206.40908026621011</v>
      </c>
      <c r="S67" s="50">
        <v>210.90879392136372</v>
      </c>
      <c r="T67" s="50">
        <v>217.66061232607669</v>
      </c>
      <c r="U67" s="50">
        <v>222.40559892128749</v>
      </c>
      <c r="V67" s="50">
        <v>227.25404350621633</v>
      </c>
      <c r="W67" s="50">
        <v>232.20819399479572</v>
      </c>
      <c r="X67" s="50">
        <v>237.27033426755548</v>
      </c>
      <c r="Y67" s="44"/>
      <c r="Z67" s="44"/>
      <c r="AA67" s="45"/>
      <c r="AB67" s="44"/>
      <c r="AC67" s="44"/>
      <c r="AE67" s="54"/>
    </row>
    <row r="68" spans="1:35" ht="15.5" outlineLevel="1" x14ac:dyDescent="0.35">
      <c r="B68" s="67" t="s">
        <v>18</v>
      </c>
      <c r="C68" s="52">
        <v>915.87217077205696</v>
      </c>
      <c r="D68" s="52">
        <v>0</v>
      </c>
      <c r="E68" s="52">
        <v>1.2227443456264404</v>
      </c>
      <c r="F68" s="52">
        <v>1.9784466293737633</v>
      </c>
      <c r="G68" s="52">
        <v>2.1777169446869222</v>
      </c>
      <c r="H68" s="52">
        <v>2.3465757052738128</v>
      </c>
      <c r="I68" s="52">
        <v>5.2686436115986588</v>
      </c>
      <c r="J68" s="52">
        <v>25.863427072253756</v>
      </c>
      <c r="K68" s="52">
        <v>48.708843085415353</v>
      </c>
      <c r="L68" s="52">
        <v>50.057356119210496</v>
      </c>
      <c r="M68" s="52">
        <v>51.185023965417237</v>
      </c>
      <c r="N68" s="52">
        <v>52.546727450547991</v>
      </c>
      <c r="O68" s="52">
        <v>192.85980295228899</v>
      </c>
      <c r="P68" s="52">
        <v>197.69560681458222</v>
      </c>
      <c r="Q68" s="52">
        <v>202.00535523198874</v>
      </c>
      <c r="R68" s="52">
        <v>206.40908026621011</v>
      </c>
      <c r="S68" s="52">
        <v>210.90879392136372</v>
      </c>
      <c r="T68" s="52">
        <v>217.66061232607669</v>
      </c>
      <c r="U68" s="52">
        <v>222.40559892128749</v>
      </c>
      <c r="V68" s="52">
        <v>227.25404350621633</v>
      </c>
      <c r="W68" s="52">
        <v>232.20819399479572</v>
      </c>
      <c r="X68" s="52">
        <v>237.27033426755548</v>
      </c>
      <c r="Y68" s="44"/>
      <c r="Z68" s="44">
        <v>2388.0329271317701</v>
      </c>
      <c r="AA68" s="39" t="s">
        <v>137</v>
      </c>
      <c r="AB68" s="44"/>
      <c r="AC68" s="44"/>
      <c r="AE68" s="54"/>
      <c r="AF68" s="48"/>
      <c r="AG68" s="48" t="s">
        <v>148</v>
      </c>
      <c r="AH68" s="48"/>
      <c r="AI68" s="48" t="s">
        <v>149</v>
      </c>
    </row>
    <row r="69" spans="1:35" x14ac:dyDescent="0.3">
      <c r="Y69" s="44"/>
      <c r="Z69" s="50"/>
      <c r="AA69" s="68"/>
      <c r="AB69" s="44"/>
    </row>
    <row r="70" spans="1:35" ht="16" thickBot="1" x14ac:dyDescent="0.4">
      <c r="B70" s="6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5"/>
      <c r="AB70" s="44"/>
    </row>
    <row r="71" spans="1:35" ht="15.5" thickBot="1" x14ac:dyDescent="0.35">
      <c r="A71" s="31">
        <v>10</v>
      </c>
      <c r="B71" s="69" t="s">
        <v>19</v>
      </c>
      <c r="C71" s="70">
        <v>22930.001617222333</v>
      </c>
      <c r="D71" s="71">
        <v>1039.7178187700188</v>
      </c>
      <c r="E71" s="71">
        <v>1061.8794070512899</v>
      </c>
      <c r="F71" s="71">
        <v>1239.1359010991771</v>
      </c>
      <c r="G71" s="71">
        <v>1542.021638356194</v>
      </c>
      <c r="H71" s="71">
        <v>1753.6070067155192</v>
      </c>
      <c r="I71" s="71">
        <v>2770.6435090754203</v>
      </c>
      <c r="J71" s="71">
        <v>1285.0307771306216</v>
      </c>
      <c r="K71" s="71">
        <v>1302.1794583309209</v>
      </c>
      <c r="L71" s="71">
        <v>1377.0190230034686</v>
      </c>
      <c r="M71" s="71">
        <v>1498.8234171648628</v>
      </c>
      <c r="N71" s="71">
        <v>1822.6676058776959</v>
      </c>
      <c r="O71" s="71">
        <v>1713.4934878422946</v>
      </c>
      <c r="P71" s="71">
        <v>1767.0853316956709</v>
      </c>
      <c r="Q71" s="71">
        <v>2052.7644968588165</v>
      </c>
      <c r="R71" s="71">
        <v>2477.445213404777</v>
      </c>
      <c r="S71" s="71">
        <v>2924.5155418168497</v>
      </c>
      <c r="T71" s="71">
        <v>3250.930305796895</v>
      </c>
      <c r="U71" s="71">
        <v>4378.0225619454723</v>
      </c>
      <c r="V71" s="71">
        <v>4735.3727060636484</v>
      </c>
      <c r="W71" s="71">
        <v>4962.5865951307769</v>
      </c>
      <c r="X71" s="72">
        <v>5207.5073461704551</v>
      </c>
      <c r="Y71" s="44"/>
      <c r="Z71" s="44">
        <v>50162.449149300846</v>
      </c>
      <c r="AC71" s="60"/>
    </row>
    <row r="72" spans="1:35" ht="15.5" outlineLevel="1" x14ac:dyDescent="0.35">
      <c r="B72" s="73" t="s">
        <v>20</v>
      </c>
      <c r="C72" s="74">
        <v>13246.82840320114</v>
      </c>
      <c r="D72" s="74">
        <v>559.6269409248041</v>
      </c>
      <c r="E72" s="74">
        <v>753.87920825065942</v>
      </c>
      <c r="F72" s="74">
        <v>863.97205422448599</v>
      </c>
      <c r="G72" s="74">
        <v>909.42794074531128</v>
      </c>
      <c r="H72" s="74">
        <v>924.81479374121875</v>
      </c>
      <c r="I72" s="74">
        <v>1133.7951962416287</v>
      </c>
      <c r="J72" s="74">
        <v>1142.3359013231222</v>
      </c>
      <c r="K72" s="74">
        <v>1175.5032551753188</v>
      </c>
      <c r="L72" s="74">
        <v>1201.7479421522701</v>
      </c>
      <c r="M72" s="74">
        <v>1246.2144705786775</v>
      </c>
      <c r="N72" s="74">
        <v>1236.9403813976487</v>
      </c>
      <c r="O72" s="74">
        <v>1370.664627925343</v>
      </c>
      <c r="P72" s="74">
        <v>1401.6978545276613</v>
      </c>
      <c r="Q72" s="74">
        <v>1454.2839665384008</v>
      </c>
      <c r="R72" s="74">
        <v>1496.1562696288036</v>
      </c>
      <c r="S72" s="74">
        <v>1475.1755773418954</v>
      </c>
      <c r="T72" s="74">
        <v>1572.629887864332</v>
      </c>
      <c r="U72" s="74">
        <v>1665.5572606807516</v>
      </c>
      <c r="V72" s="74">
        <v>1760.5403662903109</v>
      </c>
      <c r="W72" s="74">
        <v>1803.246469104809</v>
      </c>
      <c r="X72" s="74">
        <v>1927.7423015673671</v>
      </c>
      <c r="Y72" s="44"/>
      <c r="Z72" s="44">
        <v>27075.952666224817</v>
      </c>
      <c r="AA72" s="45" t="b">
        <v>1</v>
      </c>
      <c r="AB72" s="44"/>
    </row>
    <row r="73" spans="1:35" ht="15.5" outlineLevel="1" x14ac:dyDescent="0.35">
      <c r="B73" s="55" t="s">
        <v>21</v>
      </c>
      <c r="C73" s="56">
        <v>174.99336116766253</v>
      </c>
      <c r="D73" s="56">
        <v>480.09087784521427</v>
      </c>
      <c r="E73" s="56">
        <v>294.05653405500351</v>
      </c>
      <c r="F73" s="56">
        <v>215.56673877561221</v>
      </c>
      <c r="G73" s="56">
        <v>382.44840045660999</v>
      </c>
      <c r="H73" s="56">
        <v>347.04521065199594</v>
      </c>
      <c r="I73" s="56">
        <v>-83.254928494136536</v>
      </c>
      <c r="J73" s="56">
        <v>-0.70694939871069096</v>
      </c>
      <c r="K73" s="56">
        <v>-231.08177364179255</v>
      </c>
      <c r="L73" s="56">
        <v>-192.10994714155618</v>
      </c>
      <c r="M73" s="56">
        <v>-154.16543352096147</v>
      </c>
      <c r="N73" s="56">
        <v>159.99214178724486</v>
      </c>
      <c r="O73" s="56">
        <v>-796.46414766187308</v>
      </c>
      <c r="P73" s="56">
        <v>-769.99347546036392</v>
      </c>
      <c r="Q73" s="56">
        <v>-623.83750249603315</v>
      </c>
      <c r="R73" s="56">
        <v>-367.5483199122462</v>
      </c>
      <c r="S73" s="56">
        <v>-24.749611768291842</v>
      </c>
      <c r="T73" s="56">
        <v>118.36851619430482</v>
      </c>
      <c r="U73" s="56">
        <v>156.53058113403975</v>
      </c>
      <c r="V73" s="56">
        <v>13.668046498648636</v>
      </c>
      <c r="W73" s="56">
        <v>104.33350942971813</v>
      </c>
      <c r="X73" s="56">
        <v>204.6383503102854</v>
      </c>
      <c r="Y73" s="44"/>
      <c r="Z73" s="44">
        <v>-767.17318235728771</v>
      </c>
      <c r="AA73" s="45" t="s">
        <v>121</v>
      </c>
      <c r="AB73" s="44"/>
    </row>
    <row r="74" spans="1:35" ht="15.5" outlineLevel="1" x14ac:dyDescent="0.35">
      <c r="B74" s="55" t="s">
        <v>106</v>
      </c>
      <c r="C74" s="56">
        <v>14059.484661166061</v>
      </c>
      <c r="D74" s="56">
        <v>0</v>
      </c>
      <c r="E74" s="56">
        <v>13.943664745626913</v>
      </c>
      <c r="F74" s="56">
        <v>159.59710809907878</v>
      </c>
      <c r="G74" s="56">
        <v>250.14529715427344</v>
      </c>
      <c r="H74" s="56">
        <v>481.74700232230452</v>
      </c>
      <c r="I74" s="56">
        <v>2419.7655545441758</v>
      </c>
      <c r="J74" s="56">
        <v>853.79739512349522</v>
      </c>
      <c r="K74" s="56">
        <v>1079.8891010180016</v>
      </c>
      <c r="L74" s="56">
        <v>1101.1645228924735</v>
      </c>
      <c r="M74" s="56">
        <v>1151.9556953402146</v>
      </c>
      <c r="N74" s="56">
        <v>1182.6506112818965</v>
      </c>
      <c r="O74" s="56">
        <v>1907.8196461246489</v>
      </c>
      <c r="P74" s="56">
        <v>1915.8646188326752</v>
      </c>
      <c r="Q74" s="56">
        <v>2015.0117681177167</v>
      </c>
      <c r="R74" s="56">
        <v>2154.3113403026514</v>
      </c>
      <c r="S74" s="56">
        <v>2292.1580153620857</v>
      </c>
      <c r="T74" s="56">
        <v>2390.8422726234444</v>
      </c>
      <c r="U74" s="56">
        <v>2556.6639179101535</v>
      </c>
      <c r="V74" s="56">
        <v>2961.9069073324981</v>
      </c>
      <c r="W74" s="56">
        <v>3055.0066165962489</v>
      </c>
      <c r="X74" s="56">
        <v>3075.1266942928005</v>
      </c>
      <c r="AA74" s="39" t="s">
        <v>137</v>
      </c>
      <c r="AC74" s="75"/>
    </row>
    <row r="75" spans="1:35" ht="16" thickBot="1" x14ac:dyDescent="0.4">
      <c r="B75" s="65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AC75" s="75"/>
    </row>
    <row r="76" spans="1:35" ht="15.5" thickBot="1" x14ac:dyDescent="0.35">
      <c r="B76" s="49" t="s">
        <v>107</v>
      </c>
      <c r="C76" s="70">
        <v>21509.079790136835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AC76" s="75"/>
    </row>
    <row r="77" spans="1:35" ht="15.5" x14ac:dyDescent="0.35">
      <c r="B77" s="65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AC77" s="75"/>
    </row>
    <row r="78" spans="1:35" ht="16" thickBot="1" x14ac:dyDescent="0.4">
      <c r="B78" s="65"/>
      <c r="C78" s="76"/>
      <c r="G78" s="44"/>
      <c r="AF78" s="44"/>
    </row>
    <row r="79" spans="1:35" ht="15.5" thickBot="1" x14ac:dyDescent="0.35">
      <c r="A79" s="31">
        <v>11</v>
      </c>
      <c r="B79" s="69" t="s">
        <v>22</v>
      </c>
      <c r="C79" s="77" t="s">
        <v>150</v>
      </c>
      <c r="D79" s="78"/>
      <c r="E79" s="78">
        <v>0</v>
      </c>
      <c r="F79" s="78"/>
      <c r="G79" s="78"/>
      <c r="H79" s="7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AF79" s="44"/>
    </row>
    <row r="80" spans="1:35" ht="15.5" x14ac:dyDescent="0.35">
      <c r="B80" s="65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spans="1:35" ht="15.5" x14ac:dyDescent="0.35">
      <c r="B81" s="65"/>
      <c r="C81" s="44"/>
      <c r="D81" s="81"/>
      <c r="AD81" s="78"/>
    </row>
    <row r="82" spans="1:35" ht="15" x14ac:dyDescent="0.3">
      <c r="A82" s="31">
        <v>12</v>
      </c>
      <c r="B82" s="82" t="s">
        <v>56</v>
      </c>
      <c r="C82" s="83" t="s">
        <v>151</v>
      </c>
      <c r="D82" s="84">
        <v>2025</v>
      </c>
      <c r="E82" s="84">
        <v>2026</v>
      </c>
      <c r="F82" s="84">
        <v>2027</v>
      </c>
      <c r="G82" s="84">
        <v>2028</v>
      </c>
      <c r="H82" s="84">
        <v>2029</v>
      </c>
      <c r="I82" s="84">
        <v>2030</v>
      </c>
      <c r="J82" s="84">
        <v>2031</v>
      </c>
      <c r="K82" s="84">
        <v>2032</v>
      </c>
      <c r="L82" s="84">
        <v>2033</v>
      </c>
      <c r="M82" s="84">
        <v>2034</v>
      </c>
      <c r="N82" s="84">
        <v>2035</v>
      </c>
      <c r="O82" s="84">
        <v>2036</v>
      </c>
      <c r="P82" s="84">
        <v>2037</v>
      </c>
      <c r="Q82" s="84">
        <v>2038</v>
      </c>
      <c r="R82" s="84">
        <v>2039</v>
      </c>
      <c r="S82" s="84">
        <v>2040</v>
      </c>
      <c r="T82" s="84">
        <v>2041</v>
      </c>
      <c r="U82" s="84">
        <v>2042</v>
      </c>
      <c r="V82" s="84">
        <v>2043</v>
      </c>
      <c r="W82" s="84">
        <v>2044</v>
      </c>
      <c r="X82" s="84">
        <v>2045</v>
      </c>
      <c r="AF82" s="47" t="s">
        <v>118</v>
      </c>
      <c r="AG82" s="47" t="s">
        <v>118</v>
      </c>
      <c r="AH82" s="47"/>
      <c r="AI82" s="47" t="s">
        <v>119</v>
      </c>
    </row>
    <row r="83" spans="1:35" ht="15.5" outlineLevel="1" x14ac:dyDescent="0.35">
      <c r="B83" s="85" t="s">
        <v>59</v>
      </c>
      <c r="C83" s="86">
        <v>126258.35484336985</v>
      </c>
      <c r="D83" s="87">
        <v>14695.495062743546</v>
      </c>
      <c r="E83" s="87">
        <v>12350.237236646291</v>
      </c>
      <c r="F83" s="87">
        <v>12074.52649028857</v>
      </c>
      <c r="G83" s="87">
        <v>12391.696052412477</v>
      </c>
      <c r="H83" s="87">
        <v>10643.401725373275</v>
      </c>
      <c r="I83" s="87">
        <v>4885.3590285898008</v>
      </c>
      <c r="J83" s="87">
        <v>4780.1676525977609</v>
      </c>
      <c r="K83" s="87">
        <v>4069.4303424929903</v>
      </c>
      <c r="L83" s="87">
        <v>4225.695740065672</v>
      </c>
      <c r="M83" s="87">
        <v>4368.1510821607617</v>
      </c>
      <c r="N83" s="87">
        <v>4369.5520181141619</v>
      </c>
      <c r="O83" s="87">
        <v>2320.4040561281004</v>
      </c>
      <c r="P83" s="87">
        <v>2579.0410872299899</v>
      </c>
      <c r="Q83" s="87">
        <v>2903.8229400107798</v>
      </c>
      <c r="R83" s="87">
        <v>3364.9763704665302</v>
      </c>
      <c r="S83" s="87">
        <v>3584.5672116577402</v>
      </c>
      <c r="T83" s="87">
        <v>3938.953989273341</v>
      </c>
      <c r="U83" s="87">
        <v>4268.402842111971</v>
      </c>
      <c r="V83" s="87">
        <v>4347.2884217033206</v>
      </c>
      <c r="W83" s="87">
        <v>4819.5836692485909</v>
      </c>
      <c r="X83" s="87">
        <v>5277.6018240541907</v>
      </c>
      <c r="AF83" s="48" t="s">
        <v>59</v>
      </c>
      <c r="AG83" s="48"/>
      <c r="AH83" s="48"/>
      <c r="AI83" s="48" t="s">
        <v>152</v>
      </c>
    </row>
    <row r="84" spans="1:35" ht="15.5" outlineLevel="1" x14ac:dyDescent="0.35">
      <c r="B84" s="55" t="s">
        <v>108</v>
      </c>
      <c r="C84" s="88">
        <v>54541.804399909313</v>
      </c>
      <c r="D84" s="57">
        <v>0.20771754256000005</v>
      </c>
      <c r="E84" s="57">
        <v>0.21012297392999987</v>
      </c>
      <c r="F84" s="57">
        <v>0.20242398758999997</v>
      </c>
      <c r="G84" s="57">
        <v>0.15266085858000009</v>
      </c>
      <c r="H84" s="57">
        <v>0.15016888019999999</v>
      </c>
      <c r="I84" s="57">
        <v>4231.0562441353795</v>
      </c>
      <c r="J84" s="57">
        <v>4229.186718597548</v>
      </c>
      <c r="K84" s="57">
        <v>4233.2414202562686</v>
      </c>
      <c r="L84" s="57">
        <v>4234.4193605497276</v>
      </c>
      <c r="M84" s="57">
        <v>4234.5082928209176</v>
      </c>
      <c r="N84" s="57">
        <v>4235.4113045087488</v>
      </c>
      <c r="O84" s="57">
        <v>4233.5866804874486</v>
      </c>
      <c r="P84" s="57">
        <v>4233.1828641109196</v>
      </c>
      <c r="Q84" s="57">
        <v>4232.4451259277184</v>
      </c>
      <c r="R84" s="57">
        <v>4234.3948976336278</v>
      </c>
      <c r="S84" s="57">
        <v>4234.584813055998</v>
      </c>
      <c r="T84" s="57">
        <v>4235.1345829197189</v>
      </c>
      <c r="U84" s="57">
        <v>784.13885633905988</v>
      </c>
      <c r="V84" s="57">
        <v>835.79783444909992</v>
      </c>
      <c r="W84" s="57">
        <v>958.1209112241196</v>
      </c>
      <c r="X84" s="57">
        <v>1161.6713986501595</v>
      </c>
      <c r="AF84" s="48" t="s">
        <v>108</v>
      </c>
      <c r="AG84" s="48"/>
      <c r="AH84" s="48"/>
      <c r="AI84" s="48" t="s">
        <v>152</v>
      </c>
    </row>
    <row r="85" spans="1:35" ht="15.5" outlineLevel="1" x14ac:dyDescent="0.35">
      <c r="B85" s="55" t="s">
        <v>109</v>
      </c>
      <c r="C85" s="88">
        <v>33642.884050036177</v>
      </c>
      <c r="D85" s="57">
        <v>2965.9869822322303</v>
      </c>
      <c r="E85" s="57">
        <v>3581.1694470968196</v>
      </c>
      <c r="F85" s="57">
        <v>4090.4523464599692</v>
      </c>
      <c r="G85" s="57">
        <v>3012.5621176723489</v>
      </c>
      <c r="H85" s="57">
        <v>2180.8564672186403</v>
      </c>
      <c r="I85" s="57">
        <v>1664.6544002723015</v>
      </c>
      <c r="J85" s="57">
        <v>1829.6316502940194</v>
      </c>
      <c r="K85" s="57">
        <v>1532.3115006519879</v>
      </c>
      <c r="L85" s="57">
        <v>1486.0222702660997</v>
      </c>
      <c r="M85" s="57">
        <v>1404.3690481889989</v>
      </c>
      <c r="N85" s="57">
        <v>1327.1968449762589</v>
      </c>
      <c r="O85" s="57">
        <v>741.7405838252098</v>
      </c>
      <c r="P85" s="57">
        <v>746.04399574713034</v>
      </c>
      <c r="Q85" s="57">
        <v>746.32463911957996</v>
      </c>
      <c r="R85" s="57">
        <v>838.35608002920003</v>
      </c>
      <c r="S85" s="57">
        <v>817.94418190856948</v>
      </c>
      <c r="T85" s="57">
        <v>848.53055159073949</v>
      </c>
      <c r="U85" s="57">
        <v>853.52923232144951</v>
      </c>
      <c r="V85" s="57">
        <v>853.35193340928924</v>
      </c>
      <c r="W85" s="57">
        <v>1004.2918214033292</v>
      </c>
      <c r="X85" s="57">
        <v>1117.5579553520092</v>
      </c>
      <c r="AF85" s="48" t="s">
        <v>109</v>
      </c>
      <c r="AG85" s="48"/>
      <c r="AH85" s="48"/>
      <c r="AI85" s="48" t="s">
        <v>152</v>
      </c>
    </row>
    <row r="86" spans="1:35" ht="15.5" outlineLevel="1" x14ac:dyDescent="0.35">
      <c r="B86" s="55" t="s">
        <v>110</v>
      </c>
      <c r="C86" s="88">
        <v>14210.044836392772</v>
      </c>
      <c r="D86" s="57">
        <v>623.89354887319939</v>
      </c>
      <c r="E86" s="57">
        <v>612.75611076635903</v>
      </c>
      <c r="F86" s="57">
        <v>644.68140713246873</v>
      </c>
      <c r="G86" s="57">
        <v>657.17171083285848</v>
      </c>
      <c r="H86" s="57">
        <v>657.63117259362855</v>
      </c>
      <c r="I86" s="57">
        <v>664.34595357274873</v>
      </c>
      <c r="J86" s="57">
        <v>665.64531771108864</v>
      </c>
      <c r="K86" s="57">
        <v>666.89010040895869</v>
      </c>
      <c r="L86" s="57">
        <v>672.78624227022863</v>
      </c>
      <c r="M86" s="57">
        <v>678.59300719581859</v>
      </c>
      <c r="N86" s="57">
        <v>682.51161751562859</v>
      </c>
      <c r="O86" s="57">
        <v>645.89077693937872</v>
      </c>
      <c r="P86" s="57">
        <v>656.22670142678885</v>
      </c>
      <c r="Q86" s="57">
        <v>679.79274403554871</v>
      </c>
      <c r="R86" s="57">
        <v>691.21802031990842</v>
      </c>
      <c r="S86" s="57">
        <v>706.49156458814844</v>
      </c>
      <c r="T86" s="57">
        <v>712.37908650041868</v>
      </c>
      <c r="U86" s="57">
        <v>713.13295625989861</v>
      </c>
      <c r="V86" s="57">
        <v>714.32987094142857</v>
      </c>
      <c r="W86" s="57">
        <v>728.8927850848886</v>
      </c>
      <c r="X86" s="57">
        <v>734.7841414233784</v>
      </c>
      <c r="AF86" s="48" t="s">
        <v>144</v>
      </c>
      <c r="AG86" s="48"/>
      <c r="AH86" s="48"/>
      <c r="AI86" s="48" t="s">
        <v>152</v>
      </c>
    </row>
    <row r="87" spans="1:35" ht="15.5" outlineLevel="1" x14ac:dyDescent="0.35">
      <c r="B87" s="55" t="s">
        <v>111</v>
      </c>
      <c r="C87" s="88">
        <v>176404.52488429489</v>
      </c>
      <c r="D87" s="57">
        <v>1101.9075982766185</v>
      </c>
      <c r="E87" s="57">
        <v>1674.8079966954588</v>
      </c>
      <c r="F87" s="57">
        <v>2400.7480588400786</v>
      </c>
      <c r="G87" s="57">
        <v>3238.1471775129394</v>
      </c>
      <c r="H87" s="57">
        <v>4065.8334318159082</v>
      </c>
      <c r="I87" s="57">
        <v>4883.4243762328733</v>
      </c>
      <c r="J87" s="57">
        <v>5628.1232050747094</v>
      </c>
      <c r="K87" s="57">
        <v>6577.9582189058119</v>
      </c>
      <c r="L87" s="57">
        <v>7532.1223610179677</v>
      </c>
      <c r="M87" s="57">
        <v>8401.9319203855848</v>
      </c>
      <c r="N87" s="57">
        <v>9231.6706288609766</v>
      </c>
      <c r="O87" s="57">
        <v>9789.6161554688224</v>
      </c>
      <c r="P87" s="57">
        <v>10376.484260159024</v>
      </c>
      <c r="Q87" s="57">
        <v>11054.805995488334</v>
      </c>
      <c r="R87" s="57">
        <v>11702.757830310611</v>
      </c>
      <c r="S87" s="57">
        <v>12289.719087737703</v>
      </c>
      <c r="T87" s="57">
        <v>12872.085844181609</v>
      </c>
      <c r="U87" s="57">
        <v>12904.281184812415</v>
      </c>
      <c r="V87" s="57">
        <v>13123.950202002226</v>
      </c>
      <c r="W87" s="57">
        <v>13567.752867858702</v>
      </c>
      <c r="X87" s="57">
        <v>13986.396482656501</v>
      </c>
      <c r="AF87" s="48" t="s">
        <v>145</v>
      </c>
      <c r="AG87" s="48"/>
      <c r="AH87" s="48"/>
      <c r="AI87" s="48" t="s">
        <v>152</v>
      </c>
    </row>
    <row r="88" spans="1:35" ht="15.5" outlineLevel="1" x14ac:dyDescent="0.35">
      <c r="B88" s="55" t="s">
        <v>25</v>
      </c>
      <c r="C88" s="88">
        <v>9010.4988026680367</v>
      </c>
      <c r="D88" s="57">
        <v>429.83121531204017</v>
      </c>
      <c r="E88" s="57">
        <v>427.60218089112982</v>
      </c>
      <c r="F88" s="57">
        <v>428.56287003395988</v>
      </c>
      <c r="G88" s="57">
        <v>429.27803283218765</v>
      </c>
      <c r="H88" s="57">
        <v>429.90788613532089</v>
      </c>
      <c r="I88" s="57">
        <v>428.14606041491822</v>
      </c>
      <c r="J88" s="57">
        <v>429.7142086483999</v>
      </c>
      <c r="K88" s="57">
        <v>427.63348031607984</v>
      </c>
      <c r="L88" s="57">
        <v>430.42640198480893</v>
      </c>
      <c r="M88" s="57">
        <v>427.5694402643195</v>
      </c>
      <c r="N88" s="57">
        <v>429.25211903853113</v>
      </c>
      <c r="O88" s="57">
        <v>429.26064697381111</v>
      </c>
      <c r="P88" s="57">
        <v>429.25512802472116</v>
      </c>
      <c r="Q88" s="57">
        <v>429.25639899247113</v>
      </c>
      <c r="R88" s="57">
        <v>429.25517564376116</v>
      </c>
      <c r="S88" s="57">
        <v>429.26224497157108</v>
      </c>
      <c r="T88" s="57">
        <v>429.25324161923112</v>
      </c>
      <c r="U88" s="57">
        <v>429.25383025210112</v>
      </c>
      <c r="V88" s="57">
        <v>429.25366227973115</v>
      </c>
      <c r="W88" s="57">
        <v>429.26538012174109</v>
      </c>
      <c r="X88" s="57">
        <v>429.25919791720116</v>
      </c>
      <c r="AF88" s="48" t="s">
        <v>134</v>
      </c>
      <c r="AG88" s="48"/>
      <c r="AH88" s="48"/>
      <c r="AI88" s="48" t="s">
        <v>152</v>
      </c>
    </row>
    <row r="89" spans="1:35" ht="15.5" outlineLevel="1" x14ac:dyDescent="0.35">
      <c r="B89" s="55" t="s">
        <v>26</v>
      </c>
      <c r="C89" s="88">
        <v>94843.315513963986</v>
      </c>
      <c r="D89" s="57">
        <v>5321.2263414464105</v>
      </c>
      <c r="E89" s="57">
        <v>5297.4285917507186</v>
      </c>
      <c r="F89" s="57">
        <v>5216.1108417384894</v>
      </c>
      <c r="G89" s="57">
        <v>5186.1987741784696</v>
      </c>
      <c r="H89" s="57">
        <v>5115.0439849747017</v>
      </c>
      <c r="I89" s="57">
        <v>5081.6285864088914</v>
      </c>
      <c r="J89" s="57">
        <v>5063.5645302853509</v>
      </c>
      <c r="K89" s="57">
        <v>4995.1589863051295</v>
      </c>
      <c r="L89" s="57">
        <v>4858.171509678702</v>
      </c>
      <c r="M89" s="57">
        <v>4775.4688394737013</v>
      </c>
      <c r="N89" s="57">
        <v>4748.698582612752</v>
      </c>
      <c r="O89" s="57">
        <v>4558.4813171413816</v>
      </c>
      <c r="P89" s="57">
        <v>4042.4610301116609</v>
      </c>
      <c r="Q89" s="57">
        <v>4012.9331464864817</v>
      </c>
      <c r="R89" s="57">
        <v>3934.0759618549109</v>
      </c>
      <c r="S89" s="57">
        <v>3880.6393412687612</v>
      </c>
      <c r="T89" s="57">
        <v>3858.0052550148207</v>
      </c>
      <c r="U89" s="57">
        <v>3843.0965023010203</v>
      </c>
      <c r="V89" s="57">
        <v>3713.968195431341</v>
      </c>
      <c r="W89" s="57">
        <v>3677.5992714246609</v>
      </c>
      <c r="X89" s="57">
        <v>3663.3559240756204</v>
      </c>
      <c r="AF89" s="48" t="s">
        <v>135</v>
      </c>
      <c r="AG89" s="48"/>
      <c r="AH89" s="48"/>
      <c r="AI89" s="48" t="s">
        <v>152</v>
      </c>
    </row>
    <row r="90" spans="1:35" ht="15.5" outlineLevel="1" x14ac:dyDescent="0.35">
      <c r="B90" s="55" t="s">
        <v>27</v>
      </c>
      <c r="C90" s="88">
        <v>292820.1263876601</v>
      </c>
      <c r="D90" s="57">
        <v>17251.395459106709</v>
      </c>
      <c r="E90" s="57">
        <v>16918.930894631805</v>
      </c>
      <c r="F90" s="57">
        <v>17597.711108341209</v>
      </c>
      <c r="G90" s="57">
        <v>17744.493278069433</v>
      </c>
      <c r="H90" s="57">
        <v>16957.074940293707</v>
      </c>
      <c r="I90" s="57">
        <v>15582.511149316641</v>
      </c>
      <c r="J90" s="57">
        <v>15399.576423413384</v>
      </c>
      <c r="K90" s="57">
        <v>14369.897877159172</v>
      </c>
      <c r="L90" s="57">
        <v>14444.332975356709</v>
      </c>
      <c r="M90" s="57">
        <v>14657.407468494692</v>
      </c>
      <c r="N90" s="57">
        <v>14537.521469034285</v>
      </c>
      <c r="O90" s="57">
        <v>9843.2993562284646</v>
      </c>
      <c r="P90" s="57">
        <v>10194.693877743497</v>
      </c>
      <c r="Q90" s="57">
        <v>10558.701841822938</v>
      </c>
      <c r="R90" s="57">
        <v>11124.860208682137</v>
      </c>
      <c r="S90" s="57">
        <v>11563.788109861754</v>
      </c>
      <c r="T90" s="57">
        <v>11818.684258260895</v>
      </c>
      <c r="U90" s="57">
        <v>12872.203554678057</v>
      </c>
      <c r="V90" s="57">
        <v>12708.953004017745</v>
      </c>
      <c r="W90" s="57">
        <v>13113.825861047253</v>
      </c>
      <c r="X90" s="57">
        <v>13560.26327209961</v>
      </c>
      <c r="AF90" s="48" t="s">
        <v>27</v>
      </c>
      <c r="AG90" s="48" t="s">
        <v>129</v>
      </c>
      <c r="AH90" s="48"/>
      <c r="AI90" s="48" t="s">
        <v>152</v>
      </c>
    </row>
    <row r="91" spans="1:35" ht="15.5" outlineLevel="1" x14ac:dyDescent="0.35">
      <c r="B91" s="55" t="s">
        <v>28</v>
      </c>
      <c r="C91" s="88">
        <v>287374.58479090373</v>
      </c>
      <c r="D91" s="57">
        <v>3463.9266929438804</v>
      </c>
      <c r="E91" s="57">
        <v>5531.9103785670413</v>
      </c>
      <c r="F91" s="57">
        <v>6712.4617569843131</v>
      </c>
      <c r="G91" s="57">
        <v>7146.7449864029677</v>
      </c>
      <c r="H91" s="57">
        <v>7104.9122865594982</v>
      </c>
      <c r="I91" s="57">
        <v>9039.1712957934469</v>
      </c>
      <c r="J91" s="57">
        <v>10953.811396411182</v>
      </c>
      <c r="K91" s="57">
        <v>12961.688753186034</v>
      </c>
      <c r="L91" s="57">
        <v>13073.159846005918</v>
      </c>
      <c r="M91" s="57">
        <v>13065.237953352311</v>
      </c>
      <c r="N91" s="57">
        <v>13032.786535899031</v>
      </c>
      <c r="O91" s="57">
        <v>18360.647866237243</v>
      </c>
      <c r="P91" s="57">
        <v>18146.619134239714</v>
      </c>
      <c r="Q91" s="57">
        <v>18258.067281612719</v>
      </c>
      <c r="R91" s="57">
        <v>18516.720506493097</v>
      </c>
      <c r="S91" s="57">
        <v>18501.718606712639</v>
      </c>
      <c r="T91" s="57">
        <v>18873.005703742296</v>
      </c>
      <c r="U91" s="57">
        <v>18950.891040058872</v>
      </c>
      <c r="V91" s="57">
        <v>18854.325481341322</v>
      </c>
      <c r="W91" s="57">
        <v>18431.245982047476</v>
      </c>
      <c r="X91" s="57">
        <v>18395.531306312776</v>
      </c>
      <c r="AF91" s="48" t="s">
        <v>28</v>
      </c>
      <c r="AG91" s="48"/>
      <c r="AH91" s="48"/>
      <c r="AI91" s="48" t="s">
        <v>152</v>
      </c>
    </row>
    <row r="92" spans="1:35" ht="15.5" outlineLevel="1" x14ac:dyDescent="0.35">
      <c r="B92" s="55" t="s">
        <v>29</v>
      </c>
      <c r="C92" s="88">
        <v>469115.67076492362</v>
      </c>
      <c r="D92" s="57">
        <v>13053.501246848358</v>
      </c>
      <c r="E92" s="57">
        <v>13844.495752122124</v>
      </c>
      <c r="F92" s="57">
        <v>13915.486366050387</v>
      </c>
      <c r="G92" s="57">
        <v>15242.398468629648</v>
      </c>
      <c r="H92" s="57">
        <v>18371.259731394479</v>
      </c>
      <c r="I92" s="57">
        <v>18830.003947833891</v>
      </c>
      <c r="J92" s="57">
        <v>18450.25040807965</v>
      </c>
      <c r="K92" s="57">
        <v>19836.970350974425</v>
      </c>
      <c r="L92" s="57">
        <v>19765.071541223289</v>
      </c>
      <c r="M92" s="57">
        <v>19777.496477504341</v>
      </c>
      <c r="N92" s="57">
        <v>19727.626232903618</v>
      </c>
      <c r="O92" s="57">
        <v>26474.969767032115</v>
      </c>
      <c r="P92" s="57">
        <v>26841.175057657096</v>
      </c>
      <c r="Q92" s="57">
        <v>27157.044306472952</v>
      </c>
      <c r="R92" s="57">
        <v>27130.676627460776</v>
      </c>
      <c r="S92" s="57">
        <v>27222.513543966961</v>
      </c>
      <c r="T92" s="57">
        <v>26891.390832978817</v>
      </c>
      <c r="U92" s="57">
        <v>28092.606010014668</v>
      </c>
      <c r="V92" s="57">
        <v>29588.697598041119</v>
      </c>
      <c r="W92" s="57">
        <v>29520.154448257905</v>
      </c>
      <c r="X92" s="57">
        <v>29381.882049477004</v>
      </c>
      <c r="AF92" s="48" t="s">
        <v>29</v>
      </c>
      <c r="AG92" s="48"/>
      <c r="AH92" s="48"/>
      <c r="AI92" s="48" t="s">
        <v>152</v>
      </c>
    </row>
    <row r="93" spans="1:35" ht="15.5" outlineLevel="1" x14ac:dyDescent="0.35">
      <c r="B93" s="89" t="s">
        <v>30</v>
      </c>
      <c r="C93" s="90">
        <v>147778.20957805106</v>
      </c>
      <c r="D93" s="91">
        <v>4545.1714506446497</v>
      </c>
      <c r="E93" s="91">
        <v>4771.1234215997365</v>
      </c>
      <c r="F93" s="91">
        <v>4900.2302488937776</v>
      </c>
      <c r="G93" s="91">
        <v>4890.247184816636</v>
      </c>
      <c r="H93" s="91">
        <v>4777.5088502365297</v>
      </c>
      <c r="I93" s="91">
        <v>7499.0199017374034</v>
      </c>
      <c r="J93" s="91">
        <v>7342.7020409082143</v>
      </c>
      <c r="K93" s="91">
        <v>7570.3638412393138</v>
      </c>
      <c r="L93" s="91">
        <v>7697.770402969405</v>
      </c>
      <c r="M93" s="91">
        <v>7696.894453988245</v>
      </c>
      <c r="N93" s="91">
        <v>7587.2208421872238</v>
      </c>
      <c r="O93" s="91">
        <v>7374.6557539500554</v>
      </c>
      <c r="P93" s="91">
        <v>7506.3194966686042</v>
      </c>
      <c r="Q93" s="91">
        <v>7386.7289451296638</v>
      </c>
      <c r="R93" s="91">
        <v>7421.4682683971041</v>
      </c>
      <c r="S93" s="91">
        <v>7398.9423764510466</v>
      </c>
      <c r="T93" s="91">
        <v>7182.9084162862473</v>
      </c>
      <c r="U93" s="91">
        <v>8306.3162485896464</v>
      </c>
      <c r="V93" s="91">
        <v>8494.4747279483345</v>
      </c>
      <c r="W93" s="91">
        <v>8638.9788854925573</v>
      </c>
      <c r="X93" s="91">
        <v>8789.1638199166591</v>
      </c>
      <c r="AF93" s="48" t="s">
        <v>136</v>
      </c>
      <c r="AG93" s="48"/>
      <c r="AH93" s="48"/>
      <c r="AI93" s="48" t="s">
        <v>152</v>
      </c>
    </row>
    <row r="94" spans="1:35" ht="15.5" x14ac:dyDescent="0.35">
      <c r="B94" s="92" t="s">
        <v>1</v>
      </c>
      <c r="C94" s="44">
        <v>1706000.0188521731</v>
      </c>
      <c r="D94" s="93">
        <v>63452.543315970201</v>
      </c>
      <c r="E94" s="93">
        <v>65010.67213374142</v>
      </c>
      <c r="F94" s="93">
        <v>67981.173918750806</v>
      </c>
      <c r="G94" s="93">
        <v>69939.090444218542</v>
      </c>
      <c r="H94" s="93">
        <v>70303.580645475886</v>
      </c>
      <c r="I94" s="93">
        <v>72789.320944308303</v>
      </c>
      <c r="J94" s="93">
        <v>74772.373552021309</v>
      </c>
      <c r="K94" s="93">
        <v>77241.544871896171</v>
      </c>
      <c r="L94" s="93">
        <v>78419.978651388534</v>
      </c>
      <c r="M94" s="93">
        <v>79487.62798382969</v>
      </c>
      <c r="N94" s="93">
        <v>79909.448195651217</v>
      </c>
      <c r="O94" s="93">
        <v>84772.552960412024</v>
      </c>
      <c r="P94" s="93">
        <v>85751.502633119148</v>
      </c>
      <c r="Q94" s="93">
        <v>87419.923365099181</v>
      </c>
      <c r="R94" s="93">
        <v>89388.759947291663</v>
      </c>
      <c r="S94" s="93">
        <v>90630.171082180896</v>
      </c>
      <c r="T94" s="93">
        <v>91660.331762368136</v>
      </c>
      <c r="U94" s="93">
        <v>92017.852257739156</v>
      </c>
      <c r="V94" s="93">
        <v>93664.390931564965</v>
      </c>
      <c r="W94" s="93">
        <v>94889.711883211232</v>
      </c>
      <c r="X94" s="93">
        <v>96497.467371935112</v>
      </c>
    </row>
    <row r="95" spans="1:35" ht="15.5" x14ac:dyDescent="0.35">
      <c r="B95" s="65"/>
    </row>
    <row r="96" spans="1:35" ht="15.5" x14ac:dyDescent="0.35">
      <c r="B96" s="65" t="s">
        <v>55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/>
    </row>
    <row r="98" spans="1:28" x14ac:dyDescent="0.3">
      <c r="A98" s="31">
        <v>13</v>
      </c>
      <c r="B98" s="94" t="s">
        <v>35</v>
      </c>
      <c r="C98" s="95">
        <v>126.07772997146789</v>
      </c>
      <c r="D98" s="95">
        <v>29.037092917159093</v>
      </c>
      <c r="E98" s="95">
        <v>27.477521026011779</v>
      </c>
      <c r="F98" s="95">
        <v>25.038191200412047</v>
      </c>
      <c r="G98" s="95">
        <v>27.563115803331446</v>
      </c>
      <c r="H98" s="95">
        <v>19.615804912466412</v>
      </c>
      <c r="I98" s="95">
        <v>10.379731777862949</v>
      </c>
      <c r="J98" s="95">
        <v>6.0702209557888995</v>
      </c>
      <c r="K98" s="95">
        <v>2.5086455249568798</v>
      </c>
      <c r="L98" s="95">
        <v>2.0656719933272898</v>
      </c>
      <c r="M98" s="95">
        <v>1.00220026097367</v>
      </c>
      <c r="N98" s="95">
        <v>0.61107618591392998</v>
      </c>
      <c r="O98" s="95">
        <v>0</v>
      </c>
      <c r="P98" s="95">
        <v>0</v>
      </c>
      <c r="Q98" s="95">
        <v>0</v>
      </c>
      <c r="R98" s="95">
        <v>0.37655403081886002</v>
      </c>
      <c r="S98" s="95">
        <v>0.78891372383559999</v>
      </c>
      <c r="T98" s="95">
        <v>0.45875687678207</v>
      </c>
      <c r="U98" s="95">
        <v>4.0493227655809996E-2</v>
      </c>
      <c r="V98" s="95">
        <v>1.0844157572784798</v>
      </c>
      <c r="W98" s="95">
        <v>3.3133385050571103</v>
      </c>
      <c r="X98" s="96">
        <v>4.4300347995657603</v>
      </c>
    </row>
    <row r="99" spans="1:28" outlineLevel="1" x14ac:dyDescent="0.3">
      <c r="B99" s="97" t="s">
        <v>70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98">
        <v>0</v>
      </c>
      <c r="V99" s="98">
        <v>0</v>
      </c>
      <c r="W99" s="98">
        <v>0</v>
      </c>
      <c r="X99" s="98">
        <v>0</v>
      </c>
    </row>
    <row r="100" spans="1:28" ht="7.5" customHeight="1" outlineLevel="1" x14ac:dyDescent="0.3"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8" outlineLevel="1" x14ac:dyDescent="0.3">
      <c r="B101" s="99" t="s">
        <v>66</v>
      </c>
      <c r="C101" s="56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AA101" s="62" t="s">
        <v>153</v>
      </c>
      <c r="AB101" s="63">
        <v>0</v>
      </c>
    </row>
    <row r="102" spans="1:28" outlineLevel="1" x14ac:dyDescent="0.3">
      <c r="B102" s="99" t="s">
        <v>67</v>
      </c>
      <c r="C102" s="56">
        <v>126.07772997146789</v>
      </c>
      <c r="D102" s="61">
        <v>29.037092917159093</v>
      </c>
      <c r="E102" s="61">
        <v>27.477521026011779</v>
      </c>
      <c r="F102" s="61">
        <v>25.038191200412047</v>
      </c>
      <c r="G102" s="61">
        <v>27.563115803331446</v>
      </c>
      <c r="H102" s="61">
        <v>19.615804912466412</v>
      </c>
      <c r="I102" s="61">
        <v>10.379731777862949</v>
      </c>
      <c r="J102" s="61">
        <v>6.0702209557888995</v>
      </c>
      <c r="K102" s="61">
        <v>2.5086455249568798</v>
      </c>
      <c r="L102" s="61">
        <v>2.0656719933272898</v>
      </c>
      <c r="M102" s="61">
        <v>1.00220026097367</v>
      </c>
      <c r="N102" s="61">
        <v>0.61107618591392998</v>
      </c>
      <c r="O102" s="61">
        <v>0</v>
      </c>
      <c r="P102" s="61">
        <v>0</v>
      </c>
      <c r="Q102" s="61">
        <v>0</v>
      </c>
      <c r="R102" s="61">
        <v>0.37655403081886002</v>
      </c>
      <c r="S102" s="61">
        <v>0.78891372383559999</v>
      </c>
      <c r="T102" s="61">
        <v>0.45875687678207</v>
      </c>
      <c r="U102" s="61">
        <v>4.0493227655809996E-2</v>
      </c>
      <c r="V102" s="61">
        <v>1.0844157572784798</v>
      </c>
      <c r="W102" s="61">
        <v>3.3133385050571103</v>
      </c>
      <c r="X102" s="61">
        <v>4.4300347995657603</v>
      </c>
      <c r="AA102" s="62" t="s">
        <v>154</v>
      </c>
      <c r="AB102" s="63">
        <v>0</v>
      </c>
    </row>
    <row r="103" spans="1:28" outlineLevel="1" x14ac:dyDescent="0.3">
      <c r="B103" s="99" t="s">
        <v>71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AA103" s="39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8DB4955B0D342BFDD40F8F1264977" ma:contentTypeVersion="24" ma:contentTypeDescription="" ma:contentTypeScope="" ma:versionID="2d0cde048cbbdfd54a20e0eb72fbbf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2023-10-03T07:00:00+00:00</OpenedDate>
    <SignificantOrder xmlns="dc463f71-b30c-4ab2-9473-d307f9d35888">false</SignificantOrder>
    <Date1 xmlns="dc463f71-b30c-4ab2-9473-d307f9d35888">2025-01-17T08:00:00+00:00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230812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3F4EEA-0DF0-4F61-AB94-9BEF98B0C376}"/>
</file>

<file path=customXml/itemProps2.xml><?xml version="1.0" encoding="utf-8"?>
<ds:datastoreItem xmlns:ds="http://schemas.openxmlformats.org/officeDocument/2006/customXml" ds:itemID="{29FDB0BA-87DC-4206-B34F-09417F8B9D99}"/>
</file>

<file path=customXml/itemProps3.xml><?xml version="1.0" encoding="utf-8"?>
<ds:datastoreItem xmlns:ds="http://schemas.openxmlformats.org/officeDocument/2006/customXml" ds:itemID="{5F5E88C4-0282-4519-A46A-B46404A36CC3}"/>
</file>

<file path=customXml/itemProps4.xml><?xml version="1.0" encoding="utf-8"?>
<ds:datastoreItem xmlns:ds="http://schemas.openxmlformats.org/officeDocument/2006/customXml" ds:itemID="{56CAB2D7-76FA-44E1-9D41-74A29C1F1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Table of Contents</vt:lpstr>
      <vt:lpstr>Summary</vt:lpstr>
      <vt:lpstr>Delta</vt:lpstr>
      <vt:lpstr>Change</vt:lpstr>
      <vt:lpstr>Base</vt:lpstr>
      <vt:lpstr>BaseStudyName</vt:lpstr>
      <vt:lpstr>ChangeStudyName</vt:lpstr>
      <vt:lpstr>Discount_Rate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2025-01-08T23:29:45Z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0x0101006E56B4D1795A2E4DB2F0B01679ED314A001F08DB4955B0D342BFDD40F8F1264977</vt:lpwstr>
  </property>
  <property fmtid="{D5CDD505-2E9C-101B-9397-08002B2CF9AE}" pid="3" name="_docset_NoMedatataSyncRequired">
    <vt:lpwstr>False</vt:lpwstr>
  </property>
</Properties>
</file>