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Desktop\BDJ\"/>
    </mc:Choice>
  </mc:AlternateContent>
  <xr:revisionPtr revIDLastSave="0" documentId="8_{E698EEC8-2E74-4B7A-B959-AE50618964B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xh BDJ-6 p1 (Rate Spread)" sheetId="1" r:id="rId1"/>
    <sheet name="Exh BDJ-6 p 2-6 (Lighting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Jun09">" BS!$AI$7:$AI$1643"</definedName>
    <definedName name="______six6" hidden="1">{#N/A,#N/A,FALSE,"CRPT";#N/A,#N/A,FALSE,"TREND";#N/A,#N/A,FALSE,"%Curve"}</definedName>
    <definedName name="______www1" hidden="1">{#N/A,#N/A,FALSE,"schA"}</definedName>
    <definedName name="_____Jun09">" BS!$AI$7:$AI$1643"</definedName>
    <definedName name="_____six6" hidden="1">{#N/A,#N/A,FALSE,"CRPT";#N/A,#N/A,FALSE,"TREND";#N/A,#N/A,FALSE,"%Curve"}</definedName>
    <definedName name="_____www1" hidden="1">{#N/A,#N/A,FALSE,"schA"}</definedName>
    <definedName name="____Jun09">" BS!$AI$7:$AI$1643"</definedName>
    <definedName name="____six6" hidden="1">{#N/A,#N/A,FALSE,"CRPT";#N/A,#N/A,FALSE,"TREND";#N/A,#N/A,FALSE,"%Curve"}</definedName>
    <definedName name="____www1" hidden="1">{#N/A,#N/A,FALSE,"schA"}</definedName>
    <definedName name="___Jun09">" BS!$AI$7:$AI$1643"</definedName>
    <definedName name="___six6" hidden="1">{#N/A,#N/A,FALSE,"CRPT";#N/A,#N/A,FALSE,"TREND";#N/A,#N/A,FALSE,"%Curve"}</definedName>
    <definedName name="___www1" hidden="1">{#N/A,#N/A,FALSE,"schA"}</definedName>
    <definedName name="__123Graph_A" hidden="1">[3]Inputs!#REF!</definedName>
    <definedName name="__123Graph_ABUDG6_DSCRPR">[4]Quant!$D$71:$O$71</definedName>
    <definedName name="__123Graph_ABUDG6_ESCRPR1">[4]Quant!$D$100:$O$100</definedName>
    <definedName name="__123Graph_B" hidden="1">[3]Inputs!#REF!</definedName>
    <definedName name="__123Graph_BBUDG6_DSCRPR">[4]Quant!$D$72:$O$72</definedName>
    <definedName name="__123Graph_BBUDG6_ESCRPR1">[4]Quant!$D$88:$O$88</definedName>
    <definedName name="__123Graph_D" hidden="1">#REF!</definedName>
    <definedName name="__123Graph_ECURRENT" hidden="1">[5]ConsolidatingPL!#REF!</definedName>
    <definedName name="__123Graph_X">[4]Quant!$D$5:$O$5</definedName>
    <definedName name="__123Graph_XBUDG6_DSCRPR">[4]Quant!$D$5:$O$5</definedName>
    <definedName name="__123Graph_XBUDG6_ESCRPR1">[4]Quant!$D$5:$O$5</definedName>
    <definedName name="__Dec03">[6]BS!$T$7:$T$3582</definedName>
    <definedName name="__Dec04">[7]BS!$AC$7:$AC$3580</definedName>
    <definedName name="__Jul04">[7]BS!$X$7:$X$3582</definedName>
    <definedName name="__Jun04">[7]BS!$W$7:$W$3582</definedName>
    <definedName name="__Jun09">" BS!$AI$7:$AI$1643"</definedName>
    <definedName name="__May04">[7]BS!$V$7:$V$3582</definedName>
    <definedName name="__Nov03">[6]BS!$S$7:$S$3582</definedName>
    <definedName name="__Nov04">[7]BS!$AB$7:$AB$3582</definedName>
    <definedName name="__Oct03">[6]BS!$R$7:$R$3582</definedName>
    <definedName name="__Oct04">[7]BS!$AA$7:$AA$3582</definedName>
    <definedName name="__Sep03">[6]BS!$Q$7:$Q$3582</definedName>
    <definedName name="__Sep04">[7]BS!$Z$7:$Z$3582</definedName>
    <definedName name="__six6" hidden="1">{#N/A,#N/A,FALSE,"CRPT";#N/A,#N/A,FALSE,"TREND";#N/A,#N/A,FALSE,"%Curve"}</definedName>
    <definedName name="__www1" hidden="1">{#N/A,#N/A,FALSE,"schA"}</definedName>
    <definedName name="_1__123Graph_ABUDG6_D_ESCRPR">[4]Quant!$D$71:$O$71</definedName>
    <definedName name="_1Price_Ta">#REF!</definedName>
    <definedName name="_2__123Graph_ABUDG6_Dtons_inv" hidden="1">[8]Quant!#REF!</definedName>
    <definedName name="_2Price_Ta">#REF!</definedName>
    <definedName name="_3__123Graph_ABUDG6_Dtons_inv" hidden="1">[9]Quant!#REF!</definedName>
    <definedName name="_3__123Graph_BBUDG6_D_ESCRPR">[4]Quant!$D$72:$O$72</definedName>
    <definedName name="_4__123Graph_ABUDG6_Dtons_inv" hidden="1">'[10]Area D 2011'!#REF!</definedName>
    <definedName name="_4__123Graph_BBUDG6_Dtons_inv">[4]Quant!$D$9:$O$9</definedName>
    <definedName name="_5__123Graph_CBUDG6_D_ESCRPR">[4]Quant!$D$100:$O$100</definedName>
    <definedName name="_6__123Graph_CBUDG6_D_ESCRPR" hidden="1">'[11]2012 Area AB BudgetSummary'!#REF!</definedName>
    <definedName name="_6__123Graph_DBUDG6_D_ESCRPR">[4]Quant!$D$88:$O$88</definedName>
    <definedName name="_7__123Graph_CBUDG6_D_ESCRPR" hidden="1">'[10]Area D 2011'!#REF!</definedName>
    <definedName name="_7__123Graph_DBUDG6_D_ESCRPR" hidden="1">'[11]2012 Area AB BudgetSummary'!#REF!</definedName>
    <definedName name="_7__123Graph_XBUDG6_D_ESCRPR">[4]Quant!$D$5:$O$5</definedName>
    <definedName name="_8__123Graph_DBUDG6_D_ESCRPR" hidden="1">'[10]Area D 2011'!#REF!</definedName>
    <definedName name="_8__123Graph_XBUDG6_Dtons_inv">[4]Quant!$D$5:$O$5</definedName>
    <definedName name="_Apr04">[7]BS!$U$7:$U$3582</definedName>
    <definedName name="_Aug04">[7]BS!$Y$7:$Y$3582</definedName>
    <definedName name="_B">'[12]Rate Design'!#REF!</definedName>
    <definedName name="_Dec03">[6]BS!$T$7:$T$3582</definedName>
    <definedName name="_Dec04">[7]BS!$AC$7:$AC$3580</definedName>
    <definedName name="_ex1" hidden="1">{#N/A,#N/A,FALSE,"Summ";#N/A,#N/A,FALSE,"General"}</definedName>
    <definedName name="_Feb04">[7]BS!$S$7:$S$3582</definedName>
    <definedName name="_Fill" hidden="1">#REF!</definedName>
    <definedName name="_Jan04">[7]BS!$R$7:$R$3582</definedName>
    <definedName name="_Jul04">[7]BS!$X$7:$X$3582</definedName>
    <definedName name="_Jun04">[7]BS!$W$7:$W$3582</definedName>
    <definedName name="_Jun09">" BS!$AI$7:$AI$1643"</definedName>
    <definedName name="_Key1" hidden="1">#REF!</definedName>
    <definedName name="_Key2" hidden="1">#REF!</definedName>
    <definedName name="_Mar04">[7]BS!$T$7:$T$3582</definedName>
    <definedName name="_May04">[7]BS!$V$7:$V$3582</definedName>
    <definedName name="_MEN2">[1]Jan!#REF!</definedName>
    <definedName name="_MEN3">[1]Jan!#REF!</definedName>
    <definedName name="_new1" hidden="1">{#N/A,#N/A,FALSE,"Summ";#N/A,#N/A,FALSE,"General"}</definedName>
    <definedName name="_Nov03">[6]BS!$S$7:$S$3582</definedName>
    <definedName name="_Nov04">[7]BS!$AB$7:$AB$3582</definedName>
    <definedName name="_Oct03">[6]BS!$R$7:$R$3582</definedName>
    <definedName name="_Oct04">[7]BS!$AA$7:$AA$3582</definedName>
    <definedName name="_Order1">255</definedName>
    <definedName name="_Order2">255</definedName>
    <definedName name="_P">#REF!</definedName>
    <definedName name="_Parse_In" hidden="1">#REF!</definedName>
    <definedName name="_PC1">[13]CLASSIFIERS!$A$7:$IV$7</definedName>
    <definedName name="_PC2">[13]CLASSIFIERS!$A$10:$IV$10</definedName>
    <definedName name="_PC3">[13]CLASSIFIERS!$A$12:$IV$12</definedName>
    <definedName name="_PC4">[13]CLASSIFIERS!$A$13:$IV$13</definedName>
    <definedName name="_Regression_Int">1</definedName>
    <definedName name="_SEC24">[13]EXTERNAL!$A$112:$IV$114</definedName>
    <definedName name="_Sep03">[14]BS!$AB$7:$AB$3420</definedName>
    <definedName name="_Sep04">[7]BS!$Z$7:$Z$3582</definedName>
    <definedName name="_six6" hidden="1">{#N/A,#N/A,FALSE,"CRPT";#N/A,#N/A,FALSE,"TREND";#N/A,#N/A,FALSE,"%Curve"}</definedName>
    <definedName name="_Sort" hidden="1">#REF!</definedName>
    <definedName name="_TOP1">[1]Jan!#REF!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cct108364">'[15]Func Study'!#REF!</definedName>
    <definedName name="Acct108364S">'[15]Func Study'!#REF!</definedName>
    <definedName name="Acct228.42TROJD">'[16]Func Study'!#REF!</definedName>
    <definedName name="Acct2281SO">'[17]Func Study'!$H$2190</definedName>
    <definedName name="Acct2283SO">'[17]Func Study'!$H$2198</definedName>
    <definedName name="Acct22842TROJD">'[16]Func Study'!#REF!</definedName>
    <definedName name="Acct228SO">'[17]Func Study'!$H$2194</definedName>
    <definedName name="Acct350">'[17]Func Study'!$H$1628</definedName>
    <definedName name="Acct352">'[17]Func Study'!$H$1635</definedName>
    <definedName name="Acct353">'[17]Func Study'!$H$1641</definedName>
    <definedName name="Acct354">'[17]Func Study'!$H$1647</definedName>
    <definedName name="Acct355">'[17]Func Study'!$H$1654</definedName>
    <definedName name="Acct356">'[17]Func Study'!$H$1660</definedName>
    <definedName name="Acct357">'[17]Func Study'!$H$1666</definedName>
    <definedName name="Acct358">'[17]Func Study'!$H$1672</definedName>
    <definedName name="Acct359">'[17]Func Study'!$H$1678</definedName>
    <definedName name="Acct360">'[17]Func Study'!$H$1698</definedName>
    <definedName name="Acct361">'[17]Func Study'!$H$1704</definedName>
    <definedName name="Acct362">'[17]Func Study'!$H$1710</definedName>
    <definedName name="Acct364">'[17]Func Study'!$H$1717</definedName>
    <definedName name="Acct365">'[17]Func Study'!$H$1724</definedName>
    <definedName name="Acct366">'[17]Func Study'!$H$1731</definedName>
    <definedName name="Acct367">'[17]Func Study'!$H$1738</definedName>
    <definedName name="Acct368">'[17]Func Study'!$H$1744</definedName>
    <definedName name="Acct369">'[17]Func Study'!$H$1751</definedName>
    <definedName name="Acct370">'[17]Func Study'!$H$1762</definedName>
    <definedName name="Acct371">'[17]Func Study'!$H$1769</definedName>
    <definedName name="Acct372">'[17]Func Study'!$H$1776</definedName>
    <definedName name="Acct372A">'[17]Func Study'!$H$1775</definedName>
    <definedName name="Acct372DP">'[17]Func Study'!$H$1773</definedName>
    <definedName name="Acct372DS">'[17]Func Study'!$H$1774</definedName>
    <definedName name="Acct373">'[17]Func Study'!$H$1782</definedName>
    <definedName name="Acct41011">'[18]Functional Study'!#REF!</definedName>
    <definedName name="Acct41011BADDEBT">'[18]Functional Study'!#REF!</definedName>
    <definedName name="Acct41011DITEXP">'[18]Functional Study'!#REF!</definedName>
    <definedName name="Acct41011S">'[18]Functional Study'!#REF!</definedName>
    <definedName name="Acct41011SE">'[18]Functional Study'!#REF!</definedName>
    <definedName name="Acct41011SG1">'[18]Functional Study'!#REF!</definedName>
    <definedName name="Acct41011SG2">'[18]Functional Study'!#REF!</definedName>
    <definedName name="ACCT41011SGCT">'[18]Functional Study'!#REF!</definedName>
    <definedName name="Acct41011SGPP">'[18]Functional Study'!#REF!</definedName>
    <definedName name="Acct41011SNP">'[18]Functional Study'!#REF!</definedName>
    <definedName name="ACCT41011SNPD">'[18]Functional Study'!#REF!</definedName>
    <definedName name="Acct41011SO">'[18]Functional Study'!#REF!</definedName>
    <definedName name="Acct41011TROJP">'[18]Functional Study'!#REF!</definedName>
    <definedName name="Acct41111">'[18]Functional Study'!#REF!</definedName>
    <definedName name="Acct41111BADDEBT">'[18]Functional Study'!#REF!</definedName>
    <definedName name="Acct41111DITEXP">'[18]Functional Study'!#REF!</definedName>
    <definedName name="Acct41111S">'[18]Functional Study'!#REF!</definedName>
    <definedName name="Acct41111SE">'[18]Functional Study'!#REF!</definedName>
    <definedName name="Acct41111SG1">'[18]Functional Study'!#REF!</definedName>
    <definedName name="Acct41111SG2">'[18]Functional Study'!#REF!</definedName>
    <definedName name="Acct41111SG3">'[18]Functional Study'!#REF!</definedName>
    <definedName name="Acct41111SGPP">'[18]Functional Study'!#REF!</definedName>
    <definedName name="Acct41111SNP">'[18]Functional Study'!#REF!</definedName>
    <definedName name="Acct41111SNTP">'[18]Functional Study'!#REF!</definedName>
    <definedName name="Acct41111SO">'[18]Functional Study'!#REF!</definedName>
    <definedName name="Acct41111TROJP">'[18]Functional Study'!#REF!</definedName>
    <definedName name="Acct411BADDEBT">'[18]Functional Study'!#REF!</definedName>
    <definedName name="Acct411DGP">'[18]Functional Study'!#REF!</definedName>
    <definedName name="Acct411DGU">'[18]Functional Study'!#REF!</definedName>
    <definedName name="Acct411DITEXP">'[18]Functional Study'!#REF!</definedName>
    <definedName name="Acct411DNPP">'[18]Functional Study'!#REF!</definedName>
    <definedName name="Acct411DNPTP">'[18]Functional Study'!#REF!</definedName>
    <definedName name="Acct411S">'[18]Functional Study'!#REF!</definedName>
    <definedName name="Acct411SE">'[18]Functional Study'!#REF!</definedName>
    <definedName name="Acct411SG">'[18]Functional Study'!#REF!</definedName>
    <definedName name="Acct411SGPP">'[18]Functional Study'!#REF!</definedName>
    <definedName name="Acct411SO">'[18]Functional Study'!#REF!</definedName>
    <definedName name="Acct411TROJP">'[18]Functional Study'!#REF!</definedName>
    <definedName name="Acct447DGU">'[16]Func Study'!#REF!</definedName>
    <definedName name="Acct448S">'[17]Func Study'!$H$274</definedName>
    <definedName name="Acct450S">'[17]Func Study'!$H$302</definedName>
    <definedName name="Acct451S">'[17]Func Study'!$H$307</definedName>
    <definedName name="Acct454S">'[17]Func Study'!$H$318</definedName>
    <definedName name="Acct456S">'[17]Func Study'!$H$325</definedName>
    <definedName name="Acct510">'[17]Func Study'!#REF!</definedName>
    <definedName name="Acct510DNPPSU">'[17]Func Study'!#REF!</definedName>
    <definedName name="ACCT510JBG">'[17]Func Study'!#REF!</definedName>
    <definedName name="ACCT510SSGCH">'[17]Func Study'!#REF!</definedName>
    <definedName name="ACCT557CAGE">'[17]Func Study'!$H$683</definedName>
    <definedName name="Acct557CT">'[17]Func Study'!$H$681</definedName>
    <definedName name="Acct580">'[17]Func Study'!$H$791</definedName>
    <definedName name="Acct581">'[17]Func Study'!$H$796</definedName>
    <definedName name="Acct582">'[17]Func Study'!$H$801</definedName>
    <definedName name="Acct583">'[17]Func Study'!$H$806</definedName>
    <definedName name="Acct584">'[17]Func Study'!$H$811</definedName>
    <definedName name="Acct585">'[17]Func Study'!$H$816</definedName>
    <definedName name="Acct586">'[17]Func Study'!$H$821</definedName>
    <definedName name="Acct587">'[17]Func Study'!$H$826</definedName>
    <definedName name="Acct588">'[17]Func Study'!$H$831</definedName>
    <definedName name="Acct589">'[17]Func Study'!$H$836</definedName>
    <definedName name="Acct590">'[17]Func Study'!$H$841</definedName>
    <definedName name="Acct591">'[17]Func Study'!$H$846</definedName>
    <definedName name="Acct592">'[17]Func Study'!$H$851</definedName>
    <definedName name="Acct593">'[17]Func Study'!$H$856</definedName>
    <definedName name="Acct594">'[17]Func Study'!$H$861</definedName>
    <definedName name="Acct595">'[17]Func Study'!$H$866</definedName>
    <definedName name="Acct596">'[17]Func Study'!$H$876</definedName>
    <definedName name="Acct597">'[17]Func Study'!$H$881</definedName>
    <definedName name="Acct598">'[17]Func Study'!$H$886</definedName>
    <definedName name="ACCT904SG">'[19]Functional Study'!#REF!</definedName>
    <definedName name="AcctAGA">'[17]Func Study'!$H$296</definedName>
    <definedName name="AcctDFAD">'[17]Func Study'!#REF!</definedName>
    <definedName name="AcctDFAP">'[17]Func Study'!#REF!</definedName>
    <definedName name="AcctDFAT">'[17]Func Study'!#REF!</definedName>
    <definedName name="AcctTable">[20]Variables!$AK$42:$AK$396</definedName>
    <definedName name="AcctTS0">'[17]Func Study'!$H$1686</definedName>
    <definedName name="Acq1Plant">'[21]Acquisition Inputs'!$C$8</definedName>
    <definedName name="Acq2Plant">'[21]Acquisition Inputs'!$C$70</definedName>
    <definedName name="ActualROR">'[16]G+T+D+R+M'!$H$61</definedName>
    <definedName name="ADJPTDCE.T">[13]INTERNAL!$A$31:$IV$33</definedName>
    <definedName name="Adjs2avg">[22]Inputs!$L$255:'[22]Inputs'!$T$505</definedName>
    <definedName name="After_Tax_Cash_Discount">'[23]Assumptions (Input)'!$D$37</definedName>
    <definedName name="afudc_flag">'[23]Assumptions (Input)'!$B$13</definedName>
    <definedName name="ANCIL">[13]EXTERNAL!$A$163:$IV$165</definedName>
    <definedName name="APR">[24]Backup!#REF!</definedName>
    <definedName name="Apr04AMA">[7]BS!$AG$7:$AG$3582</definedName>
    <definedName name="APRT">#REF!</definedName>
    <definedName name="AS2DocOpenMode">"AS2DocumentEdit"</definedName>
    <definedName name="Assessment_Rate">'[23]Assumptions (Input)'!$B$7</definedName>
    <definedName name="AUG">[24]Backup!#REF!</definedName>
    <definedName name="Aug04AMA">[7]BS!$AK$7:$AK$3582</definedName>
    <definedName name="AUGT">#REF!</definedName>
    <definedName name="Aurora_Prices">"Monthly Price Summary'!$C$4:$H$63"</definedName>
    <definedName name="AvgFactors">[20]Factors!$B$3:$P$99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[25]LeadSht!$L$10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[26]ZZCOOM_M03_Q005!#REF!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[26]ZZCOOM_M03_Q005!#REF!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[26]ZZCOOM_M03_Q005!#REF!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[26]ZZCOOM_M03_Q005!#REF!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[26]ZZCOOM_M03_Q005!#REF!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[26]ZZCOOM_M03_Q005!#REF!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_LIFE">'[27]Lvl FCR'!$G$10</definedName>
    <definedName name="BOOKADJ">#REF!</definedName>
    <definedName name="BPAX">[13]EXTERNAL!$A$121:$IV$123</definedName>
    <definedName name="Bum" hidden="1">#REF!</definedName>
    <definedName name="Button_1">"TradeSummary_Ken_Finicle_List"</definedName>
    <definedName name="CAE.T">[13]INTERNAL!$A$34:$IV$36</definedName>
    <definedName name="CAES1.T">[13]INTERNAL!$A$37:$IV$39</definedName>
    <definedName name="cap">[28]Readings!$B$2</definedName>
    <definedName name="Capital_Inflation">'[23]Assumptions (Input)'!$B$11</definedName>
    <definedName name="CASE">[29]INPUTS!$C$8</definedName>
    <definedName name="Case_Name">'[30]KJB-6,13 Cmn Adj'!$B$8</definedName>
    <definedName name="CaseDescription">'[21]Dispatch Cases'!$C$11</definedName>
    <definedName name="CBWorkbookPriority">-2060790043</definedName>
    <definedName name="CCGT_HeatRate">[21]Assumptions!$H$23</definedName>
    <definedName name="CCGTPrice">[21]Assumptions!$H$22</definedName>
    <definedName name="Check">#REF!</definedName>
    <definedName name="CL_RT2">'[31]Transp Data'!$A$6:$C$81</definedName>
    <definedName name="Classification">'[17]Func Study'!$AB$251</definedName>
    <definedName name="Close_Date">'[23]Capital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'[32]Virtual 49 Back-Up'!$E$54</definedName>
    <definedName name="ConversionFactor">[21]Assumptions!$I$65</definedName>
    <definedName name="COSFacVal">[17]Inputs!$R$5</definedName>
    <definedName name="CurrQtr">'[33]Inc Stmt'!$AJ$222</definedName>
    <definedName name="CUS">[13]CLASSIFIERS!$A$6:$IV$6</definedName>
    <definedName name="CUST_1">[13]EXTERNAL!$A$22:$IV$24</definedName>
    <definedName name="CUST_4">[13]EXTERNAL!$A$25:$IV$27</definedName>
    <definedName name="CUST_5">[13]EXTERNAL!$A$28:$IV$30</definedName>
    <definedName name="CUST_6">[13]EXTERNAL!$A$31:$IV$33</definedName>
    <definedName name="D108.05.T">[13]INTERNAL!$A$22:$IV$24</definedName>
    <definedName name="D108.10.T">[13]INTERNAL!$A$25:$IV$27</definedName>
    <definedName name="D361.T">[13]INTERNAL!$A$4:$IV$6</definedName>
    <definedName name="D362.T">[13]INTERNAL!$A$7:$IV$9</definedName>
    <definedName name="D364.T">[13]INTERNAL!$A$10:$IV$12</definedName>
    <definedName name="D366.T">[13]INTERNAL!$A$13:$IV$15</definedName>
    <definedName name="D368.T">[13]INTERNAL!$A$16:$IV$18</definedName>
    <definedName name="D370.T">[13]INTERNAL!$A$19:$IV$21</definedName>
    <definedName name="D372.T">[13]INTERNAL!$A$28:$IV$30</definedName>
    <definedName name="Data">'[34]Mix Variance'!$B$1:$N$31</definedName>
    <definedName name="Data.Avg">'[33]Avg Amts'!$A$5:$BP$34</definedName>
    <definedName name="Data.Qtrs.Avg">'[33]Avg Amts'!$A$5:$IV$5</definedName>
    <definedName name="data1">'[35]Mix Variance'!$O$5:$T$25</definedName>
    <definedName name="_xlnm.Database">[36]Invoice!#REF!</definedName>
    <definedName name="DATE">[37]Jan!#REF!</definedName>
    <definedName name="DebtPerc">[21]Assumptions!$I$58</definedName>
    <definedName name="DEC">[24]Backup!#REF!</definedName>
    <definedName name="Dec03AMA">[6]BS!$AJ$7:$AJ$3582</definedName>
    <definedName name="Dec04AMA">[7]BS!$AO$7:$AO$3582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[13]CLASSIFIERS!$A$4:$IV$4</definedName>
    <definedName name="DEM_1">[13]EXTERNAL!$A$7:$IV$9</definedName>
    <definedName name="DEM_12CP">[13]EXTERNAL!$A$118:$IV$120</definedName>
    <definedName name="DEM_12NCP_P">[13]EXTERNAL!$A$187:$IV$189</definedName>
    <definedName name="DEM_12NCP_S">[13]EXTERNAL!$A$190:$IV$192</definedName>
    <definedName name="DEM_12NCP1">[13]EXTERNAL!$A$139:$IV$141</definedName>
    <definedName name="DEM_12NCP2">[13]EXTERNAL!$A$130:$IV$132</definedName>
    <definedName name="DEM_1A">[13]EXTERNAL!$A$115:$IV$117</definedName>
    <definedName name="DEM_2A">[13]EXTERNAL!$A$148:$IV$150</definedName>
    <definedName name="DEM_3A">[13]EXTERNAL!$A$199:$IV$201</definedName>
    <definedName name="DEM_3B">[13]EXTERNAL!$A$196:$IV$198</definedName>
    <definedName name="Demand">[16]Inputs!$D$8</definedName>
    <definedName name="Demand2">[38]Inputs!$D$11</definedName>
    <definedName name="DES1.T">[13]INTERNAL!$A$40:$IV$42</definedName>
    <definedName name="DES2.T">[13]INTERNAL!$A$43:$IV$45</definedName>
    <definedName name="DF_HeatRate">[21]Assumptions!$L$23</definedName>
    <definedName name="DFIT" hidden="1">{#N/A,#N/A,FALSE,"Coversheet";#N/A,#N/A,FALSE,"QA"}</definedName>
    <definedName name="DIR_40">[13]EXTERNAL!$A$193:$IV$195</definedName>
    <definedName name="DIR_449">[13]EXTERNAL!$A$127:$IV$129</definedName>
    <definedName name="DIR_449_ENERGY">[13]EXTERNAL!$A$160:$IV$162</definedName>
    <definedName name="DIR_449_HV">[13]EXTERNAL!$A$157:$IV$159</definedName>
    <definedName name="DIR_449_OATT">[13]EXTERNAL!$A$166:$IV$168</definedName>
    <definedName name="DIR_RESALE">[13]EXTERNAL!$A$124:$IV$126</definedName>
    <definedName name="DIR_RESALE_LARGE">[13]EXTERNAL!$A$154:$IV$156</definedName>
    <definedName name="DIR_RESALE_SMALL">[13]EXTERNAL!$A$151:$IV$153</definedName>
    <definedName name="DIR108.09">[13]EXTERNAL!$A$106:$IV$108</definedName>
    <definedName name="DIR235.00">[13]EXTERNAL!$A$85:$IV$87</definedName>
    <definedName name="DIR360.01">[13]EXTERNAL!$A$37:$IV$39</definedName>
    <definedName name="DIR361.01">[13]EXTERNAL!$A$40:$IV$42</definedName>
    <definedName name="DIR362.01">[13]EXTERNAL!$A$43:$IV$45</definedName>
    <definedName name="DIR364.01">[13]EXTERNAL!$A$46:$IV$48</definedName>
    <definedName name="DIR366.01">[13]EXTERNAL!$A$49:$IV$51</definedName>
    <definedName name="DIR368.03">[13]EXTERNAL!$A$55:$IV$57</definedName>
    <definedName name="DIR368.03C">[13]EXTERNAL!$A$52:$IV$54</definedName>
    <definedName name="DIR372.00">[13]EXTERNAL!$A$58:$IV$60</definedName>
    <definedName name="DIR373.00">[13]EXTERNAL!$A$61:$IV$63</definedName>
    <definedName name="DIR450.01">[13]EXTERNAL!$A$10:$IV$12</definedName>
    <definedName name="DIR450.02">[13]EXTERNAL!$A$184:$IV$186</definedName>
    <definedName name="DIR451.02">[13]EXTERNAL!$A$70:$IV$72</definedName>
    <definedName name="DIR451.03">[13]EXTERNAL!$A$136:$IV$138</definedName>
    <definedName name="DIR451.05">[13]EXTERNAL!$A$76:$IV$78</definedName>
    <definedName name="DIR451.06">[13]EXTERNAL!$A$109:$IV$111</definedName>
    <definedName name="DIR451.07">[13]EXTERNAL!$A$133:$IV$135</definedName>
    <definedName name="DIR454.04">[13]EXTERNAL!$A$73:$IV$75</definedName>
    <definedName name="DIR556.01">[13]EXTERNAL!$A$175:$IV$177</definedName>
    <definedName name="DIR565.02">[13]EXTERNAL!$A$178:$IV$180</definedName>
    <definedName name="DIR908.01">[13]EXTERNAL!$A$172:$IV$174</definedName>
    <definedName name="DIR920.01">[13]EXTERNAL!$A$181:$IV$183</definedName>
    <definedName name="Dis">'[17]Func Study'!$AB$250</definedName>
    <definedName name="DisFac">'[17]Func Dist Factor Table'!$A$11:$G$25</definedName>
    <definedName name="Dist_factor">#REF!</definedName>
    <definedName name="DistPeakMethod">[19]Inputs!#REF!</definedName>
    <definedName name="DocketNumber">'[39]JHS-19'!$AR$2</definedName>
    <definedName name="DP.T">[13]INTERNAL!$A$46:$IV$48</definedName>
    <definedName name="DUDE" hidden="1">#REF!</definedName>
    <definedName name="EBFIT.T">[13]INTERNAL!$A$88:$IV$90</definedName>
    <definedName name="ee" hidden="1">{#N/A,#N/A,FALSE,"Month ";#N/A,#N/A,FALSE,"YTD";#N/A,#N/A,FALSE,"12 mo ended"}</definedName>
    <definedName name="EffTax">[13]INPUTS!$F$31</definedName>
    <definedName name="Electric_Prices">'[40]Monthly Price Summary'!$B$4:$E$27</definedName>
    <definedName name="ElecWC_LineItems">[14]BS!$AO$7:$AO$3420</definedName>
    <definedName name="ElRBLine">[14]BS!$AP$7:$AP$3141</definedName>
    <definedName name="EndDate">[21]Assumptions!$C$11</definedName>
    <definedName name="energy">[28]Readings!$B$3</definedName>
    <definedName name="ENERGY_1">[13]EXTERNAL!$A$4:$IV$6</definedName>
    <definedName name="ENERGY_2">[13]EXTERNAL!$A$145:$IV$147</definedName>
    <definedName name="Engy">[16]Inputs!$D$9</definedName>
    <definedName name="Engy2">[38]Inputs!$D$12</definedName>
    <definedName name="EPIS.T">[13]INTERNAL!$A$49:$IV$51</definedName>
    <definedName name="error" hidden="1">{#N/A,#N/A,FALSE,"Coversheet";#N/A,#N/A,FALSE,"QA"}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'[17]COS Factor Table'!$O$15:$O$113</definedName>
    <definedName name="FactorType">[20]Variables!$AK$2:$AL$12</definedName>
    <definedName name="FACTP">#REF!</definedName>
    <definedName name="FactSum">'[17]COS Factor Table'!$A$14:$O$113</definedName>
    <definedName name="FCR">'[32]Virtual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>[24]Backup!#REF!</definedName>
    <definedName name="Feb04AMA">[7]BS!$AE$7:$AE$3582</definedName>
    <definedName name="FEBT">#REF!</definedName>
    <definedName name="Fed_Cap_Tax">[41]Inputs!$E$112</definedName>
    <definedName name="FedTaxRate">[21]Assumptions!$C$33</definedName>
    <definedName name="ffff" hidden="1">{#N/A,#N/A,FALSE,"Coversheet";#N/A,#N/A,FALSE,"QA"}</definedName>
    <definedName name="fffgf" hidden="1">{#N/A,#N/A,FALSE,"Coversheet";#N/A,#N/A,FALSE,"QA"}</definedName>
    <definedName name="FIT">'[42]ROR &amp; CONV FACTOR'!$J$20</definedName>
    <definedName name="FIT_Tax_Rate">'[23]Assumptions (Input)'!$B$5</definedName>
    <definedName name="FranchiseTax">[22]Variables!$D$26</definedName>
    <definedName name="FTAX">[13]INPUTS!$F$30</definedName>
    <definedName name="Func">'[17]Func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'[17]Func Study'!$AB$250</definedName>
    <definedName name="GasRBLine">[7]BS!$AS$7:$AS$3631</definedName>
    <definedName name="GasWC_LineItem">[7]BS!$AR$7:$AR$3631</definedName>
    <definedName name="GP.T">[13]INTERNAL!$A$52:$IV$54</definedName>
    <definedName name="GREATER10MW">#REF!</definedName>
    <definedName name="GTD_Percents">#REF!</definedName>
    <definedName name="HEIGHT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[13]INTERNAL!$A$85:$IV$87</definedName>
    <definedName name="ID_0303_RVN_data">#REF!</definedName>
    <definedName name="IDcontractsRVN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NDADJ">#REF!</definedName>
    <definedName name="INPUT">[43]Summary!#REF!</definedName>
    <definedName name="Instructions">#REF!</definedName>
    <definedName name="Insurance_Rate">'[23]Assumptions (Input)'!$B$9</definedName>
    <definedName name="INTRESEXCH">[44]Sheet1!$AG$1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[24]Backup!#REF!</definedName>
    <definedName name="Jan04AMA">[7]BS!$AD$7:$AD$3582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hidden="1">{#N/A,#N/A,FALSE,"Summ";#N/A,#N/A,FALSE,"General"}</definedName>
    <definedName name="jjj">[45]Inputs!$N$18</definedName>
    <definedName name="JUL">[24]Backup!#REF!</definedName>
    <definedName name="Jul04AMA">[7]BS!$AJ$7:$AJ$3582</definedName>
    <definedName name="JULT">#REF!</definedName>
    <definedName name="JUN">[24]Backup!#REF!</definedName>
    <definedName name="Jun04AMA">[7]BS!$AI$7:$AI$3582</definedName>
    <definedName name="JUNT">#REF!</definedName>
    <definedName name="Jurisdiction">[20]Variables!$AK$15</definedName>
    <definedName name="JurisNumber">[20]Variables!$AL$15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7.01_Power_Costs">#REF!</definedName>
    <definedName name="k_7.01_Power_Costs_p2">#REF!</definedName>
    <definedName name="k_7.02_Montana">#REF!</definedName>
    <definedName name="k_7.03_Wild_Hors_Sol">#REF!</definedName>
    <definedName name="k_7.04_ASC_815">#REF!</definedName>
    <definedName name="k_7.05_storm">#REF!</definedName>
    <definedName name="k_7.06_Reg_Asset">#REF!</definedName>
    <definedName name="k_7.07_Glacier_Bat_St">#REF!</definedName>
    <definedName name="k_7.08_EIM">#REF!</definedName>
    <definedName name="k_7.09_GoldendaleCU">#REF!</definedName>
    <definedName name="k_7.10_MintFarm_CU">#REF!</definedName>
    <definedName name="k_7.11_White_River">#REF!</definedName>
    <definedName name="k_7.12_Hydro_Grants">#REF!</definedName>
    <definedName name="k_7.13_Productn_Adj">#REF!</definedName>
    <definedName name="k_A_1">#REF!</definedName>
    <definedName name="k_Docket_Number">'[30]KJB-12 Sum'!$AS$2</definedName>
    <definedName name="k_FITrate">'[30]KJB-3,11 Def'!$L$20</definedName>
    <definedName name="keep_Docket_Number">'[46]KJB-3 Sum'!$AQ$2</definedName>
    <definedName name="keep_FIT">'[46]KJB-7 Def'!$L$20</definedName>
    <definedName name="keep_KJB_3_Rate_Increase">'[46]KJB-7 Def'!$C$3</definedName>
    <definedName name="keep_KJB_4_Electric_Summary">'[46]KJB-3 Sum'!$AQ$3</definedName>
    <definedName name="keep_KJB_8_Common_Adjs">'[46]KJB-5 Cmn Adj'!$L$3</definedName>
    <definedName name="keep_KJB_9_Electric_Only">'[46]KJB-5 El Adj'!$E$3</definedName>
    <definedName name="keep_TESTYEAR">'[46]KJB-5 Cmn Adj'!$B$7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[44]Sheet1!$E$3:$E$25</definedName>
    <definedName name="Levy_Rate">'[23]Assumptions (Input)'!$B$6</definedName>
    <definedName name="limcount">1</definedName>
    <definedName name="LINE.T">[13]INTERNAL!$A$55:$IV$57</definedName>
    <definedName name="Line_Ext_Credit">#REF!</definedName>
    <definedName name="LinkCos">'[17]JAM Download'!$K$4</definedName>
    <definedName name="LoadArray">'[47]Load Source Data'!$C$78:$X$89</definedName>
    <definedName name="LOG">[24]Backup!#REF!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OSS">[24]Backup!#REF!</definedName>
    <definedName name="M9100F4_v4">[48]M9100F4!$A$1:$V$99</definedName>
    <definedName name="MACRS">'[23]MACRS RATES'!$A$3:$AT$10</definedName>
    <definedName name="MACTIT">#REF!</definedName>
    <definedName name="MAR">[24]Backup!#REF!</definedName>
    <definedName name="Mar04AMA">[7]BS!$AF$7:$AF$3582</definedName>
    <definedName name="MART">#REF!</definedName>
    <definedName name="MAY">[24]Backup!#REF!</definedName>
    <definedName name="May04AMA">[7]BS!$AH$7:$AH$3582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[44]Sheet1!$AF$3:$AJ$28</definedName>
    <definedName name="Method">[16]Inputs!$C$6</definedName>
    <definedName name="Miller" hidden="1">{#N/A,#N/A,FALSE,"Expenditures";#N/A,#N/A,FALSE,"Property Placed In-Service";#N/A,#N/A,FALSE,"CWIP Balances"}</definedName>
    <definedName name="MONTH">[24]Backup!#REF!</definedName>
    <definedName name="monthlist">[49]Table!$R$2:$S$13</definedName>
    <definedName name="monthtotals">'[49]WA SBC'!$D$40:$O$40</definedName>
    <definedName name="MTD_Format">[50]Mthly!$B$11:$D$11,[50]Mthly!$B$31:$D$31</definedName>
    <definedName name="MTKWH">#REF!</definedName>
    <definedName name="MTR_YR3">[51]Variables!$E$14</definedName>
    <definedName name="MTREV">#REF!</definedName>
    <definedName name="MULT">#REF!</definedName>
    <definedName name="NCP_360">[13]EXTERNAL!$A$13:$IV$15</definedName>
    <definedName name="NCP_361">[13]EXTERNAL!$A$16:$IV$18</definedName>
    <definedName name="NCP_362">[13]EXTERNAL!$A$19:$IV$21</definedName>
    <definedName name="Net_to_Gross_Factor">[17]Inputs!$G$8</definedName>
    <definedName name="NetToGross">[22]Variables!$D$23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[24]Backup!#REF!</definedName>
    <definedName name="Nov03AMA">[6]BS!$AI$7:$AI$3582</definedName>
    <definedName name="Nov04AMA">[7]BS!$AN$7:$AN$3582</definedName>
    <definedName name="NOVT">#REF!</definedName>
    <definedName name="NPC">[19]Inputs!$N$18</definedName>
    <definedName name="NRG">[13]CLASSIFIERS!$A$5:$IV$5</definedName>
    <definedName name="NUM">#REF!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'[23]MiscItems(Input)'!$B$5:$AO$8,'[23]MiscItems(Input)'!$B$13:$AO$13,'[23]MiscItems(Input)'!$B$15:$B$17,'[23]MiscItems(Input)'!$B$17:$AO$17,'[23]MiscItems(Input)'!$B$15:$AO$15</definedName>
    <definedName name="O_M_Rate">'[32]Virtual 49 Back-Up'!$B$21</definedName>
    <definedName name="OBCLEASE">[44]Sheet1!$AF$4:$AI$23</definedName>
    <definedName name="OCT">[24]Backup!#REF!</definedName>
    <definedName name="Oct03AMA">[6]BS!$AH$7:$AH$3582</definedName>
    <definedName name="Oct04AMA">[7]BS!$AM$7:$AM$3582</definedName>
    <definedName name="OCTT">#REF!</definedName>
    <definedName name="OH">[13]CLASSIFIERS!$A$8:$IV$8</definedName>
    <definedName name="OH_NCP">[13]EXTERNAL!$A$79:$IV$81</definedName>
    <definedName name="OH_SVC">[13]EXTERNAL!$A$142:$IV$144</definedName>
    <definedName name="OH_TFMR">[13]EXTERNAL!$A$97:$IV$99</definedName>
    <definedName name="OH_TFMRC">[13]EXTERNAL!$A$94:$IV$96</definedName>
    <definedName name="ONE">[1]Jan!#REF!</definedName>
    <definedName name="option">'[52]Dist Misc'!$F$120</definedName>
    <definedName name="OthRCF">[29]INPUTS!$F$41</definedName>
    <definedName name="OthUnc">[13]INPUTS!$F$36</definedName>
    <definedName name="outlookdata">'[53]pivoted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[54]TransInvest!#REF!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[16]Inputs!$T$5</definedName>
    <definedName name="Percent_debt">[41]Inputs!$E$129</definedName>
    <definedName name="Plant_Input">'[23]Plant(Input)'!$B$7:$AP$9,'[23]Plant(Input)'!$B$11,'[23]Plant(Input)'!$B$15:$AP$15,'[23]Plant(Input)'!$B$18,'[23]Plant(Input)'!$B$20:$AP$20</definedName>
    <definedName name="PMAC">[24]Backup!#REF!</definedName>
    <definedName name="POWER.T">[13]INTERNAL!$A$58:$IV$60</definedName>
    <definedName name="PP.T">[13]INTERNAL!$A$61:$IV$63</definedName>
    <definedName name="PRESENT">#REF!</definedName>
    <definedName name="PreTaxDebtCost">[21]Assumptions!$I$56</definedName>
    <definedName name="PreTaxWACC">[21]Assumptions!$I$62</definedName>
    <definedName name="PRICCHNG">#REF!</definedName>
    <definedName name="Prices_Aurora">'[40]Monthly Price Summary'!$C$4:$H$63</definedName>
    <definedName name="_xlnm.Print_Area" localSheetId="1">'Exh BDJ-6 p 2-6 (Lighting)'!$A$1:$N$171</definedName>
    <definedName name="_xlnm.Print_Area" localSheetId="0">'Exh BDJ-6 p1 (Rate Spread)'!$A$1:$Q$36</definedName>
    <definedName name="Print_Area_Reset">OFFSET(Full_Print,0,0,Last_Row)</definedName>
    <definedName name="_xlnm.Print_Titles" localSheetId="1">'Exh BDJ-6 p 2-6 (Lighting)'!$1:$7</definedName>
    <definedName name="Prior_Month">[25]Sch_120!$I$21</definedName>
    <definedName name="PROFORMA">[13]EXTERNAL!$A$67:$IV$69</definedName>
    <definedName name="PROFORMA_RETAIL">[13]EXTERNAL!$A$91:$IV$93</definedName>
    <definedName name="PROFORMA_RETAIL_TAX">[13]EXTERNAL!$A$169:$IV$171</definedName>
    <definedName name="Prov_Cap_Tax">[41]Inputs!$E$111</definedName>
    <definedName name="PTABLES">#REF!</definedName>
    <definedName name="PTDGP.T">[13]INTERNAL!$A$64:$IV$66</definedName>
    <definedName name="PTDMOD">#REF!</definedName>
    <definedName name="PTDP.T">[13]INTERNAL!$A$67:$IV$69</definedName>
    <definedName name="PTDROLL">#REF!</definedName>
    <definedName name="PTMOD">#REF!</definedName>
    <definedName name="PTROLL">#REF!</definedName>
    <definedName name="PWORKBACK">#REF!</definedName>
    <definedName name="q" hidden="1">{#N/A,#N/A,FALSE,"Coversheet";#N/A,#N/A,FALSE,"QA"}</definedName>
    <definedName name="qqq" hidden="1">{#N/A,#N/A,FALSE,"schA"}</definedName>
    <definedName name="QTD_Format">[55]QTD!$B$11:$D$11,[55]QTD!$B$35:$D$35</definedName>
    <definedName name="Query1">#REF!</definedName>
    <definedName name="RATE2">'[31]Transp Data'!$A$8:$I$112</definedName>
    <definedName name="Rates">[56]Codes!$A$1:$C$500</definedName>
    <definedName name="RB.T">[13]INTERNAL!$A$70:$IV$72</definedName>
    <definedName name="RC_ADJ">#REF!</definedName>
    <definedName name="Requlated_scenario">'[23]Assumptions (Input)'!$B$12</definedName>
    <definedName name="RESADJ">#REF!</definedName>
    <definedName name="ResExchCrRate">[25]Sch_194!$M$31</definedName>
    <definedName name="RESID">[13]EXTERNAL!$A$88:$IV$90</definedName>
    <definedName name="resource_lookup">'[57]#REF'!$B$3:$C$112</definedName>
    <definedName name="ResourceSupplier">[22]Variables!$D$28</definedName>
    <definedName name="ResRCF">[29]INPUTS!$F$39</definedName>
    <definedName name="ResUnc">[13]INPUTS!$F$34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[56]Codes!$F$2:$G$10</definedName>
    <definedName name="Revenue_by_month_take_2">#REF!</definedName>
    <definedName name="revenue_flag">'[23]Assumptions (Input)'!$C$12</definedName>
    <definedName name="Revenue_Taxes">'[23]Assumptions (Input)'!$B$8</definedName>
    <definedName name="RevenueCheck">#REF!</definedName>
    <definedName name="REVFAC1.T">[13]INTERNAL!$A$73:$IV$75</definedName>
    <definedName name="RevReqSettle">#REF!</definedName>
    <definedName name="REVVSTRS">#REF!</definedName>
    <definedName name="RISFORM">#REF!</definedName>
    <definedName name="ROD">[13]INPUTS!$F$25</definedName>
    <definedName name="ROR">[29]INPUTS!$F$24</definedName>
    <definedName name="SAPBEXhrIndnt">"Wide"</definedName>
    <definedName name="SAPsysID">"708C5W7SBKP804JT78WJ0JNKI"</definedName>
    <definedName name="SAPwbID">"ARS"</definedName>
    <definedName name="SBRCF">[29]INPUTS!$F$40</definedName>
    <definedName name="SbUnc">[13]INPUTS!$F$35</definedName>
    <definedName name="SCH33CUSTS">#REF!</definedName>
    <definedName name="SCH48ADJ">#REF!</definedName>
    <definedName name="SCH98NOR">#REF!</definedName>
    <definedName name="SCHED47">#REF!</definedName>
    <definedName name="Schedule">[19]Inputs!$N$14</definedName>
    <definedName name="sdlfhsdlhfkl" hidden="1">{#N/A,#N/A,FALSE,"Summ";#N/A,#N/A,FALSE,"General"}</definedName>
    <definedName name="se">#REF!</definedName>
    <definedName name="SECOND">[1]Jan!#REF!</definedName>
    <definedName name="SEP">[24]Backup!#REF!</definedName>
    <definedName name="Sep03AMA">[14]BS!$AN$7:$AN$3420</definedName>
    <definedName name="Sep04AMA">[7]BS!$AL$7:$AL$3582</definedName>
    <definedName name="SEPT">#REF!</definedName>
    <definedName name="SERVICES_3">#REF!</definedName>
    <definedName name="seven" hidden="1">{#N/A,#N/A,FALSE,"CRPT";#N/A,#N/A,FALSE,"TREND";#N/A,#N/A,FALSE,"%Curve"}</definedName>
    <definedName name="sg">#REF!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START">[1]Jan!#REF!</definedName>
    <definedName name="StartDate">[21]Assumptions!$C$9</definedName>
    <definedName name="STAX">[13]INPUTS!$F$29</definedName>
    <definedName name="SUM_TAB1">#REF!</definedName>
    <definedName name="SUM_TAB2">#REF!</definedName>
    <definedName name="SUM_TAB3">#REF!</definedName>
    <definedName name="SW.T">[13]INTERNAL!$A$76:$IV$78</definedName>
    <definedName name="SWPTD.T">[13]INTERNAL!$A$79:$IV$81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Name">"Dummy"</definedName>
    <definedName name="TABLEONE">#REF!</definedName>
    <definedName name="TargetROR">[16]Inputs!$G$29</definedName>
    <definedName name="TDMOD">#REF!</definedName>
    <definedName name="TDP.T">[13]INTERNAL!$A$82:$IV$84</definedName>
    <definedName name="TDROLL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[44]Sheet1!$A$4:$E$40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[17]Inputs!$C$5</definedName>
    <definedName name="TESTYEAR">'[58]JHS-6'!$A$7</definedName>
    <definedName name="TFR">[13]CLASSIFIERS!$A$11:$IV$11</definedName>
    <definedName name="ThermalBookLife">[21]Assumptions!$C$25</definedName>
    <definedName name="Title">[21]Assumptions!$A$1</definedName>
    <definedName name="Total_Payment">Scheduled_Payment+Extra_Payment</definedName>
    <definedName name="TotalRateBase">'[17]G+T+D+R+M'!$H$58</definedName>
    <definedName name="TP.T">[13]INTERNAL!$A$91:$IV$93</definedName>
    <definedName name="tr" hidden="1">{#N/A,#N/A,FALSE,"CESTSUM";#N/A,#N/A,FALSE,"est sum A";#N/A,#N/A,FALSE,"est detail A"}</definedName>
    <definedName name="transdb">'[59]Transp Unbilled'!$A$8:$E$174</definedName>
    <definedName name="Transfer" hidden="1">#REF!</definedName>
    <definedName name="Transfers" hidden="1">#REF!</definedName>
    <definedName name="TRANSM_2">[60]Transm2!$A$1:$M$461:'[60]10 Yr FC'!$M$47</definedName>
    <definedName name="u" hidden="1">{#N/A,#N/A,FALSE,"Summ";#N/A,#N/A,FALSE,"General"}</definedName>
    <definedName name="UAACT115S">'[19]Functional Study'!#REF!</definedName>
    <definedName name="UAcct103">'[17]Func Study'!$AB$1613</definedName>
    <definedName name="UAcct105Dnpg">'[17]Func Study'!$AB$2010</definedName>
    <definedName name="UAcct105S">'[17]Func Study'!$AB$2005</definedName>
    <definedName name="UAcct105Seu">'[17]Func Study'!$AB$2009</definedName>
    <definedName name="UAcct105Snppo">'[17]Func Study'!$AB$2008</definedName>
    <definedName name="UAcct105Snpps">'[17]Func Study'!$AB$2006</definedName>
    <definedName name="UAcct105Snpt">'[17]Func Study'!$AB$2007</definedName>
    <definedName name="UAcct1081390">'[17]Func Study'!$AB$2451</definedName>
    <definedName name="UAcct1081390Rcl">'[17]Func Study'!$AB$2450</definedName>
    <definedName name="UAcct1081399">'[17]Func Study'!$AB$2459</definedName>
    <definedName name="UAcct1081399Rcl">'[17]Func Study'!$AB$2458</definedName>
    <definedName name="UAcct108360">'[17]Func Study'!$AB$2355</definedName>
    <definedName name="UAcct108361">'[17]Func Study'!$AB$2359</definedName>
    <definedName name="UAcct108362">'[17]Func Study'!$AB$2363</definedName>
    <definedName name="UAcct108364">'[17]Func Study'!$AB$2367</definedName>
    <definedName name="UAcct108365">'[17]Func Study'!$AB$2371</definedName>
    <definedName name="UAcct108366">'[17]Func Study'!$AB$2375</definedName>
    <definedName name="UAcct108367">'[17]Func Study'!$AB$2379</definedName>
    <definedName name="UAcct108368">'[17]Func Study'!$AB$2383</definedName>
    <definedName name="UAcct108369">'[17]Func Study'!$AB$2387</definedName>
    <definedName name="UAcct108370">'[17]Func Study'!$AB$2391</definedName>
    <definedName name="UAcct108371">'[17]Func Study'!$AB$2395</definedName>
    <definedName name="UAcct108372">'[17]Func Study'!$AB$2399</definedName>
    <definedName name="UAcct108373">'[17]Func Study'!$AB$2403</definedName>
    <definedName name="UAcct108D">'[17]Func Study'!$AB$2415</definedName>
    <definedName name="UAcct108D00">'[17]Func Study'!$AB$2407</definedName>
    <definedName name="UAcct108Ds">'[17]Func Study'!$AB$2411</definedName>
    <definedName name="UAcct108Ep">'[17]Func Study'!$AB$2327</definedName>
    <definedName name="UAcct108Gpcn">'[17]Func Study'!$AB$2429</definedName>
    <definedName name="UAcct108Gps">'[17]Func Study'!$AB$2425</definedName>
    <definedName name="UAcct108Gpse">'[17]Func Study'!$AB$2431</definedName>
    <definedName name="UAcct108Gpsg">'[17]Func Study'!$AB$2428</definedName>
    <definedName name="UAcct108Gpsgp">'[17]Func Study'!$AB$2426</definedName>
    <definedName name="UAcct108Gpsgu">'[17]Func Study'!$AB$2427</definedName>
    <definedName name="UAcct108Gpso">'[17]Func Study'!$AB$2430</definedName>
    <definedName name="UACCT108GPSSGCH">'[17]Func Study'!$AB$2434</definedName>
    <definedName name="UACCT108GPSSGCT">'[17]Func Study'!$AB$2433</definedName>
    <definedName name="UAcct108Hp">'[17]Func Study'!$AB$2313</definedName>
    <definedName name="UAcct108Mp">'[17]Func Study'!$AB$2444</definedName>
    <definedName name="UAcct108Np">'[17]Func Study'!$AB$2305</definedName>
    <definedName name="UAcct108Op">'[17]Func Study'!$AB$2322</definedName>
    <definedName name="UACCT108OPSSCCT">'[17]Func Study'!$AB$2321</definedName>
    <definedName name="UAcct108Sp">'[17]Func Study'!$AB$2299</definedName>
    <definedName name="UACCT108SPSSGCH">'[17]Func Study'!$AB$2298</definedName>
    <definedName name="UAcct108Tp">'[17]Func Study'!$AB$2346</definedName>
    <definedName name="UAcct111Clg">'[17]Func Study'!$AB$2487</definedName>
    <definedName name="UAcct111Clgsou">'[17]Func Study'!$AB$2485</definedName>
    <definedName name="UAcct111Clh">'[17]Func Study'!$AB$2493</definedName>
    <definedName name="UAcct111Cls">'[17]Func Study'!$AB$2478</definedName>
    <definedName name="UAcct111Ipcn">'[17]Func Study'!$AB$2502</definedName>
    <definedName name="UAcct111Ips">'[17]Func Study'!$AB$2497</definedName>
    <definedName name="UAcct111Ipse">'[17]Func Study'!$AB$2500</definedName>
    <definedName name="UAcct111Ipsg">'[17]Func Study'!$AB$2501</definedName>
    <definedName name="UAcct111Ipsgp">'[17]Func Study'!$AB$2498</definedName>
    <definedName name="UAcct111Ipsgu">'[17]Func Study'!$AB$2499</definedName>
    <definedName name="UAcct111Ipso">'[17]Func Study'!$AB$2506</definedName>
    <definedName name="UACCT111IPSSGCH">'[17]Func Study'!$AB$2505</definedName>
    <definedName name="UACCT111IPSSGCT">'[17]Func Study'!$AB$2504</definedName>
    <definedName name="UAcct114">'[17]Func Study'!$AB$2017</definedName>
    <definedName name="UACCT115">'[19]Functional Study'!#REF!</definedName>
    <definedName name="UACCT115DGP">'[19]Functional Study'!#REF!</definedName>
    <definedName name="UACCT115SG">'[19]Functional Study'!#REF!</definedName>
    <definedName name="UAcct120">'[17]Func Study'!$AB$2021</definedName>
    <definedName name="UAcct124">'[17]Func Study'!$AB$2026</definedName>
    <definedName name="UAcct141">'[17]Func Study'!$AB$2173</definedName>
    <definedName name="UAcct151">'[17]Func Study'!$AB$2049</definedName>
    <definedName name="Uacct151SSECT">'[17]Func Study'!$AB$2047</definedName>
    <definedName name="UAcct154">'[17]Func Study'!$AB$2083</definedName>
    <definedName name="Uacct154SSGCT">'[17]Func Study'!$AB$2080</definedName>
    <definedName name="UAcct163">'[17]Func Study'!$AB$2093</definedName>
    <definedName name="UAcct165">'[17]Func Study'!$AB$2108</definedName>
    <definedName name="UAcct165Gps">'[17]Func Study'!$AB$2104</definedName>
    <definedName name="UAcct182">'[17]Func Study'!$AB$2033</definedName>
    <definedName name="UAcct18222">'[17]Func Study'!$AB$2163</definedName>
    <definedName name="UAcct182M">'[17]Func Study'!$AB$2118</definedName>
    <definedName name="UAcct182MSSGCH">'[17]Func Study'!$AB$2113</definedName>
    <definedName name="UAcct186">'[17]Func Study'!$AB$2041</definedName>
    <definedName name="UAcct1869">'[17]Func Study'!$AB$2168</definedName>
    <definedName name="UAcct186M">'[17]Func Study'!$AB$2129</definedName>
    <definedName name="UAcct190">'[17]Func Study'!$AB$2243</definedName>
    <definedName name="UAcct190Baddebt">'[17]Func Study'!$AB$2237</definedName>
    <definedName name="UAcct190Dop">'[17]Func Study'!$AB$2235</definedName>
    <definedName name="UAcct2281">'[17]Func Study'!$AB$2191</definedName>
    <definedName name="UAcct2282">'[17]Func Study'!$AB$2195</definedName>
    <definedName name="UAcct2283">'[17]Func Study'!$AB$2200</definedName>
    <definedName name="UACCT22841SG">'[17]Func Study'!$AB$2205</definedName>
    <definedName name="UAcct22842">'[17]Func Study'!$AB$2211</definedName>
    <definedName name="UAcct22842Trojd">'[16]Func Study'!#REF!</definedName>
    <definedName name="UAcct235">'[17]Func Study'!$AB$2187</definedName>
    <definedName name="UACCT235CN">'[17]Func Study'!$AB$2186</definedName>
    <definedName name="UAcct252">'[17]Func Study'!$AB$2219</definedName>
    <definedName name="UAcct25316">'[17]Func Study'!$AB$2057</definedName>
    <definedName name="UAcct25317">'[17]Func Study'!$AB$2061</definedName>
    <definedName name="UAcct25318">'[17]Func Study'!$AB$2098</definedName>
    <definedName name="UAcct25319">'[17]Func Study'!$AB$2065</definedName>
    <definedName name="uacct25398">'[17]Func Study'!$AB$2222</definedName>
    <definedName name="UAcct25399">'[17]Func Study'!$AB$2230</definedName>
    <definedName name="UACCT254SO">'[17]Func Study'!$AB$2202</definedName>
    <definedName name="UAcct255">'[17]Func Study'!$AB$2284</definedName>
    <definedName name="UAcct281">'[17]Func Study'!$AB$2249</definedName>
    <definedName name="UAcct282">'[17]Func Study'!$AB$2259</definedName>
    <definedName name="UAcct282Cn">'[17]Func Study'!$AB$2256</definedName>
    <definedName name="UAcct282So">'[17]Func Study'!$AB$2255</definedName>
    <definedName name="UAcct283">'[17]Func Study'!$AB$2271</definedName>
    <definedName name="UAcct283So">'[17]Func Study'!$AB$2265</definedName>
    <definedName name="UAcct301S">'[17]Func Study'!$AB$1964</definedName>
    <definedName name="UAcct301Sg">'[17]Func Study'!$AB$1966</definedName>
    <definedName name="UAcct301So">'[17]Func Study'!$AB$1965</definedName>
    <definedName name="UAcct302S">'[17]Func Study'!$AB$1969</definedName>
    <definedName name="UAcct302Sg">'[17]Func Study'!$AB$1970</definedName>
    <definedName name="UAcct302Sgp">'[17]Func Study'!$AB$1971</definedName>
    <definedName name="UAcct302Sgu">'[17]Func Study'!$AB$1972</definedName>
    <definedName name="UAcct303Cn">'[17]Func Study'!$AB$1980</definedName>
    <definedName name="UAcct303S">'[17]Func Study'!$AB$1976</definedName>
    <definedName name="UAcct303Se">'[17]Func Study'!$AB$1979</definedName>
    <definedName name="UAcct303Sg">'[17]Func Study'!$AB$1977</definedName>
    <definedName name="UAcct303Sgu">'[17]Func Study'!$AB$1981</definedName>
    <definedName name="UAcct303So">'[17]Func Study'!$AB$1978</definedName>
    <definedName name="UACCT303SSGCH">'[17]Func Study'!$AB$1983</definedName>
    <definedName name="UAcct310">'[17]Func Study'!$AB$1414</definedName>
    <definedName name="UAcct310JBG">'[17]Func Study'!$AB$1413</definedName>
    <definedName name="UAcct311">'[17]Func Study'!$AB$1421</definedName>
    <definedName name="UAcct311JBG">'[17]Func Study'!$AB$1420</definedName>
    <definedName name="UAcct312">'[17]Func Study'!$AB$1428</definedName>
    <definedName name="UAcct312JBG">'[17]Func Study'!$AB$1427</definedName>
    <definedName name="UAcct314">'[17]Func Study'!$AB$1435</definedName>
    <definedName name="UAcct314JBG">'[17]Func Study'!$AB$1434</definedName>
    <definedName name="UAcct315">'[17]Func Study'!$AB$1442</definedName>
    <definedName name="UAcct315JBG">'[17]Func Study'!$AB$1441</definedName>
    <definedName name="UAcct316">'[17]Func Study'!$AB$1450</definedName>
    <definedName name="UAcct316JBG">'[17]Func Study'!$AB$1449</definedName>
    <definedName name="UAcct320">'[17]Func Study'!$AB$1466</definedName>
    <definedName name="UAcct321">'[17]Func Study'!$AB$1471</definedName>
    <definedName name="UAcct322">'[17]Func Study'!$AB$1476</definedName>
    <definedName name="UAcct323">'[17]Func Study'!$AB$1481</definedName>
    <definedName name="UAcct324">'[17]Func Study'!$AB$1486</definedName>
    <definedName name="UAcct325">'[17]Func Study'!$AB$1491</definedName>
    <definedName name="UAcct33">'[17]Func Study'!$AB$295</definedName>
    <definedName name="UAcct330">'[17]Func Study'!$AB$1508</definedName>
    <definedName name="UAcct331">'[17]Func Study'!$AB$1513</definedName>
    <definedName name="UAcct332">'[17]Func Study'!$AB$1518</definedName>
    <definedName name="UAcct333">'[17]Func Study'!$AB$1523</definedName>
    <definedName name="UAcct334">'[17]Func Study'!$AB$1528</definedName>
    <definedName name="UAcct335">'[17]Func Study'!$AB$1533</definedName>
    <definedName name="UAcct336">'[17]Func Study'!$AB$1539</definedName>
    <definedName name="UAcct340Dgu">'[17]Func Study'!$AB$1564</definedName>
    <definedName name="UAcct340Sgu">'[17]Func Study'!$AB$1565</definedName>
    <definedName name="UAcct341Dgu">'[17]Func Study'!$AB$1569</definedName>
    <definedName name="UAcct341Sgu">'[17]Func Study'!$AB$1570</definedName>
    <definedName name="UAcct342Dgu">'[17]Func Study'!$AB$1574</definedName>
    <definedName name="UAcct342Sgu">'[17]Func Study'!$AB$1575</definedName>
    <definedName name="UAcct343">'[17]Func Study'!$AB$1584</definedName>
    <definedName name="UAcct344S">'[17]Func Study'!$AB$1587</definedName>
    <definedName name="UAcct344Sgp">'[17]Func Study'!$AB$1588</definedName>
    <definedName name="UAcct345Dgu">'[17]Func Study'!$AB$1594</definedName>
    <definedName name="UAcct345Sgu">'[17]Func Study'!$AB$1595</definedName>
    <definedName name="UAcct346">'[17]Func Study'!$AB$1601</definedName>
    <definedName name="UAcct350">'[17]Func Study'!$AB$1628</definedName>
    <definedName name="UAcct352">'[17]Func Study'!$AB$1635</definedName>
    <definedName name="UAcct353">'[17]Func Study'!$AB$1641</definedName>
    <definedName name="UAcct354">'[17]Func Study'!$AB$1647</definedName>
    <definedName name="UAcct355">'[17]Func Study'!$AB$1654</definedName>
    <definedName name="UAcct356">'[17]Func Study'!$AB$1660</definedName>
    <definedName name="UAcct357">'[17]Func Study'!$AB$1666</definedName>
    <definedName name="UAcct358">'[17]Func Study'!$AB$1672</definedName>
    <definedName name="UAcct359">'[17]Func Study'!$AB$1678</definedName>
    <definedName name="UAcct360">'[17]Func Study'!$AB$1698</definedName>
    <definedName name="UAcct361">'[17]Func Study'!$AB$1704</definedName>
    <definedName name="UAcct362">'[17]Func Study'!$AB$1710</definedName>
    <definedName name="UAcct368">'[17]Func Study'!$AB$1744</definedName>
    <definedName name="UAcct369">'[17]Func Study'!$AB$1751</definedName>
    <definedName name="UAcct370">'[17]Func Study'!$AB$1762</definedName>
    <definedName name="UAcct372A">'[17]Func Study'!$AB$1775</definedName>
    <definedName name="UAcct372Dp">'[17]Func Study'!$AB$1773</definedName>
    <definedName name="UAcct372Ds">'[17]Func Study'!$AB$1774</definedName>
    <definedName name="UAcct373">'[17]Func Study'!$AB$1782</definedName>
    <definedName name="UAcct389Cn">'[17]Func Study'!$AB$1800</definedName>
    <definedName name="UAcct389S">'[17]Func Study'!$AB$1799</definedName>
    <definedName name="UAcct389Sg">'[17]Func Study'!$AB$1802</definedName>
    <definedName name="UAcct389Sgu">'[17]Func Study'!$AB$1801</definedName>
    <definedName name="UAcct389So">'[17]Func Study'!$AB$1803</definedName>
    <definedName name="UAcct390Cn">'[17]Func Study'!$AB$1810</definedName>
    <definedName name="UAcct390JBG">'[17]Func Study'!$AB$1812</definedName>
    <definedName name="UAcct390L">'[17]Func Study'!$AB$1927</definedName>
    <definedName name="UACCT390LRCL">'[17]Func Study'!$AB$1929</definedName>
    <definedName name="UAcct390S">'[17]Func Study'!$AB$1807</definedName>
    <definedName name="UAcct390Sgp">'[17]Func Study'!$AB$1808</definedName>
    <definedName name="UAcct390Sgu">'[17]Func Study'!$AB$1809</definedName>
    <definedName name="UAcct390Sop">'[17]Func Study'!$AB$1811</definedName>
    <definedName name="UAcct390Sou">'[17]Func Study'!$AB$1813</definedName>
    <definedName name="UAcct391Cn">'[17]Func Study'!$AB$1820</definedName>
    <definedName name="UACCT391JBE">'[17]Func Study'!$AB$1825</definedName>
    <definedName name="UAcct391S">'[17]Func Study'!$AB$1817</definedName>
    <definedName name="UAcct391Sg">'[17]Func Study'!$AB$1821</definedName>
    <definedName name="UAcct391Sgp">'[17]Func Study'!$AB$1818</definedName>
    <definedName name="UAcct391Sgu">'[17]Func Study'!$AB$1819</definedName>
    <definedName name="UAcct391So">'[17]Func Study'!$AB$1823</definedName>
    <definedName name="UACCT391SSGCH">'[17]Func Study'!$AB$1824</definedName>
    <definedName name="UAcct392Cn">'[17]Func Study'!$AB$1832</definedName>
    <definedName name="UAcct392L">'[17]Func Study'!$AB$1935</definedName>
    <definedName name="UAcct392Lrcl">'[17]Func Study'!$AB$1937</definedName>
    <definedName name="UAcct392S">'[17]Func Study'!$AB$1829</definedName>
    <definedName name="UAcct392Se">'[17]Func Study'!$AB$1834</definedName>
    <definedName name="UAcct392Sg">'[17]Func Study'!$AB$1831</definedName>
    <definedName name="UAcct392Sgp">'[17]Func Study'!$AB$1835</definedName>
    <definedName name="UAcct392Sgu">'[17]Func Study'!$AB$1833</definedName>
    <definedName name="UAcct392So">'[17]Func Study'!$AB$1830</definedName>
    <definedName name="UACCT392SSGCH">'[17]Func Study'!$AB$1836</definedName>
    <definedName name="UAcct393S">'[17]Func Study'!$AB$1841</definedName>
    <definedName name="UAcct393Sg">'[17]Func Study'!$AB$1845</definedName>
    <definedName name="UAcct393Sgp">'[17]Func Study'!$AB$1842</definedName>
    <definedName name="UAcct393Sgu">'[17]Func Study'!$AB$1843</definedName>
    <definedName name="UAcct393So">'[17]Func Study'!$AB$1844</definedName>
    <definedName name="UACCT393SSGCT">'[17]Func Study'!$AB$1846</definedName>
    <definedName name="UAcct394S">'[17]Func Study'!$AB$1850</definedName>
    <definedName name="UAcct394Se">'[17]Func Study'!$AB$1854</definedName>
    <definedName name="UAcct394Sg">'[17]Func Study'!$AB$1855</definedName>
    <definedName name="UAcct394Sgp">'[17]Func Study'!$AB$1851</definedName>
    <definedName name="UAcct394Sgu">'[17]Func Study'!$AB$1852</definedName>
    <definedName name="UAcct394So">'[17]Func Study'!$AB$1853</definedName>
    <definedName name="UACCT394SSGCH">'[17]Func Study'!$AB$1856</definedName>
    <definedName name="UAcct395S">'[17]Func Study'!$AB$1861</definedName>
    <definedName name="UAcct395Se">'[17]Func Study'!$AB$1865</definedName>
    <definedName name="UAcct395Sg">'[17]Func Study'!$AB$1866</definedName>
    <definedName name="UAcct395Sgp">'[17]Func Study'!$AB$1862</definedName>
    <definedName name="UAcct395Sgu">'[17]Func Study'!$AB$1863</definedName>
    <definedName name="UAcct395So">'[17]Func Study'!$AB$1864</definedName>
    <definedName name="UACCT395SSGCH">'[17]Func Study'!$AB$1867</definedName>
    <definedName name="UAcct396S">'[17]Func Study'!$AB$1872</definedName>
    <definedName name="UAcct396Se">'[17]Func Study'!$AB$1877</definedName>
    <definedName name="UAcct396Sg">'[17]Func Study'!$AB$1874</definedName>
    <definedName name="UAcct396Sgp">'[17]Func Study'!$AB$1873</definedName>
    <definedName name="UAcct396Sgu">'[17]Func Study'!$AB$1876</definedName>
    <definedName name="UAcct396So">'[17]Func Study'!$AB$1875</definedName>
    <definedName name="UACCT396SSGCH">'[17]Func Study'!$AB$1879</definedName>
    <definedName name="UACCT396SSGCT">'[17]Func Study'!$AB$1878</definedName>
    <definedName name="UAcct397Cn">'[17]Func Study'!$AB$1890</definedName>
    <definedName name="UAcct397JBG">'[17]Func Study'!$AB$1893</definedName>
    <definedName name="UAcct397S">'[17]Func Study'!$AB$1886</definedName>
    <definedName name="UAcct397Se">'[17]Func Study'!$AB$1892</definedName>
    <definedName name="UAcct397Sg">'[17]Func Study'!$AB$1891</definedName>
    <definedName name="UAcct397Sgp">'[17]Func Study'!$AB$1887</definedName>
    <definedName name="UAcct397Sgu">'[17]Func Study'!$AB$1888</definedName>
    <definedName name="UAcct397So">'[17]Func Study'!$AB$1889</definedName>
    <definedName name="UAcct398Cn">'[17]Func Study'!$AB$1902</definedName>
    <definedName name="UAcct398S">'[17]Func Study'!$AB$1899</definedName>
    <definedName name="UAcct398Se">'[17]Func Study'!$AB$1904</definedName>
    <definedName name="UAcct398Sg">'[17]Func Study'!$AB$1905</definedName>
    <definedName name="UAcct398Sgp">'[17]Func Study'!$AB$1900</definedName>
    <definedName name="UAcct398Sgu">'[17]Func Study'!$AB$1901</definedName>
    <definedName name="UAcct398So">'[17]Func Study'!$AB$1903</definedName>
    <definedName name="UACCT398SSGCT">'[17]Func Study'!$AB$1906</definedName>
    <definedName name="UAcct399">'[17]Func Study'!$AB$1913</definedName>
    <definedName name="UAcct399G">'[17]Func Study'!$AB$1955</definedName>
    <definedName name="UAcct399L">'[17]Func Study'!$AB$1917</definedName>
    <definedName name="UAcct399Lrcl">'[17]Func Study'!$AB$1919</definedName>
    <definedName name="UAcct403360">'[17]Func Study'!$AB$1090</definedName>
    <definedName name="UAcct403361">'[17]Func Study'!$AB$1091</definedName>
    <definedName name="UAcct403362">'[17]Func Study'!$AB$1092</definedName>
    <definedName name="UAcct403364">'[17]Func Study'!$AB$1094</definedName>
    <definedName name="UAcct403365">'[17]Func Study'!$AB$1095</definedName>
    <definedName name="UAcct403366">'[17]Func Study'!$AB$1096</definedName>
    <definedName name="UAcct403367">'[17]Func Study'!$AB$1097</definedName>
    <definedName name="UAcct403368">'[17]Func Study'!$AB$1098</definedName>
    <definedName name="UAcct403369">'[17]Func Study'!$AB$1099</definedName>
    <definedName name="UAcct403370">'[17]Func Study'!$AB$1100</definedName>
    <definedName name="UAcct403371">'[17]Func Study'!$AB$1101</definedName>
    <definedName name="UAcct403372">'[17]Func Study'!$AB$1102</definedName>
    <definedName name="UAcct403373">'[17]Func Study'!$AB$1103</definedName>
    <definedName name="UAcct403Ep">'[17]Func Study'!$AB$1130</definedName>
    <definedName name="UAcct403Gpcn">'[17]Func Study'!$AB$1111</definedName>
    <definedName name="UAcct403GPDGP">'[17]Func Study'!$AB$1108</definedName>
    <definedName name="UAcct403GPDGU">'[17]Func Study'!$AB$1109</definedName>
    <definedName name="UAcct403GPJBG">'[17]Func Study'!$AB$1115</definedName>
    <definedName name="UAcct403Gps">'[17]Func Study'!$AB$1107</definedName>
    <definedName name="UAcct403Gpsg">'[17]Func Study'!$AB$1112</definedName>
    <definedName name="UAcct403Gpso">'[17]Func Study'!$AB$1113</definedName>
    <definedName name="UAcct403Gv0">'[17]Func Study'!$AB$1121</definedName>
    <definedName name="UAcct403Hp">'[17]Func Study'!$AB$1072</definedName>
    <definedName name="UACCT403JBE">'[17]Func Study'!$AB$1116</definedName>
    <definedName name="UAcct403Mp">'[17]Func Study'!$AB$1125</definedName>
    <definedName name="UAcct403Np">'[17]Func Study'!$AB$1065</definedName>
    <definedName name="UAcct403Op">'[17]Func Study'!$AB$1080</definedName>
    <definedName name="UAcct403OPCAGE">'[17]Func Study'!$AB$1078</definedName>
    <definedName name="UAcct403Sp">'[17]Func Study'!$AB$1061</definedName>
    <definedName name="UAcct403SPJBG">'[17]Func Study'!$AB$1058</definedName>
    <definedName name="UAcct403Tp">'[17]Func Study'!$AB$1087</definedName>
    <definedName name="UAcct404330">'[17]Func Study'!$AB$1177</definedName>
    <definedName name="UACCT404GP">'[17]Func Study'!$AB$1146</definedName>
    <definedName name="UACCT404GPCN">'[17]Func Study'!$AB$1143</definedName>
    <definedName name="UACCT404GPSO">'[17]Func Study'!$AB$1141</definedName>
    <definedName name="UAcct404Ipcn">'[17]Func Study'!$AB$1158</definedName>
    <definedName name="UAcct404IPJBG">'[17]Func Study'!$AB$1163</definedName>
    <definedName name="UAcct404Ips">'[17]Func Study'!$AB$1154</definedName>
    <definedName name="UAcct404Ipse">'[17]Func Study'!$AB$1155</definedName>
    <definedName name="UAcct404Ipsg">'[17]Func Study'!$AB$1156</definedName>
    <definedName name="UAcct404Ipsg1">'[17]Func Study'!$AB$1159</definedName>
    <definedName name="UAcct404Ipsg2">'[17]Func Study'!$AB$1160</definedName>
    <definedName name="UAcct404Ipso">'[17]Func Study'!$AB$1157</definedName>
    <definedName name="UAcct404M">'[17]Func Study'!$AB$1168</definedName>
    <definedName name="UACCT404OP">'[17]Func Study'!$AB$1172</definedName>
    <definedName name="UACCT404SP">'[17]Func Study'!$AB$1151</definedName>
    <definedName name="UAcct405">'[17]Func Study'!$AB$1185</definedName>
    <definedName name="UAcct406">'[17]Func Study'!$AB$1193</definedName>
    <definedName name="UAcct407">'[17]Func Study'!$AB$1202</definedName>
    <definedName name="UAcct408">'[17]Func Study'!$AB$1221</definedName>
    <definedName name="UAcct408S">'[17]Func Study'!$AB$1213</definedName>
    <definedName name="UAcct41010">'[17]Func Study'!$AB$1294</definedName>
    <definedName name="UAcct41011">'[17]Func Study'!$AB$1309</definedName>
    <definedName name="UACCT41020">'[18]Functional Study'!#REF!</definedName>
    <definedName name="UACCT41020BADDEBT">'[18]Functional Study'!#REF!</definedName>
    <definedName name="UACCT41020DITEXP">'[18]Functional Study'!#REF!</definedName>
    <definedName name="UACCT41020DNPU">'[18]Functional Study'!#REF!</definedName>
    <definedName name="UACCT41020S">'[18]Functional Study'!#REF!</definedName>
    <definedName name="UACCT41020SE">'[18]Functional Study'!#REF!</definedName>
    <definedName name="UACCT41020SG">'[18]Functional Study'!#REF!</definedName>
    <definedName name="UACCT41020SGCT">'[18]Functional Study'!#REF!</definedName>
    <definedName name="UACCT41020SGPP">'[18]Functional Study'!#REF!</definedName>
    <definedName name="UACCT41020SO">'[18]Functional Study'!#REF!</definedName>
    <definedName name="UACCT41020TROJP">'[18]Functional Study'!#REF!</definedName>
    <definedName name="UACCT4102SNPD">'[18]Functional Study'!#REF!</definedName>
    <definedName name="UAcct41110">'[17]Func Study'!$AB$1325</definedName>
    <definedName name="UAcct41111">'[18]Functional Study'!#REF!</definedName>
    <definedName name="UAcct41111Baddebt">'[18]Functional Study'!#REF!</definedName>
    <definedName name="UAcct41111Dgp">'[18]Functional Study'!#REF!</definedName>
    <definedName name="UAcct41111Dgu">'[18]Functional Study'!#REF!</definedName>
    <definedName name="UAcct41111Ditexp">'[18]Functional Study'!#REF!</definedName>
    <definedName name="UAcct41111Dnpp">'[18]Functional Study'!#REF!</definedName>
    <definedName name="UAcct41111Dnptp">'[18]Functional Study'!#REF!</definedName>
    <definedName name="UAcct41111S">'[18]Functional Study'!#REF!</definedName>
    <definedName name="UAcct41111Se">'[18]Functional Study'!#REF!</definedName>
    <definedName name="UAcct41111Sg">'[18]Functional Study'!#REF!</definedName>
    <definedName name="UAcct41111Sgpp">'[18]Functional Study'!#REF!</definedName>
    <definedName name="UAcct41111So">'[18]Functional Study'!#REF!</definedName>
    <definedName name="UAcct41111Trojp">'[18]Functional Study'!#REF!</definedName>
    <definedName name="UAcct41140">'[17]Func Study'!$AB$1232</definedName>
    <definedName name="UAcct41141">'[17]Func Study'!$AB$1237</definedName>
    <definedName name="UAcct41160">'[17]Func Study'!$AB$369</definedName>
    <definedName name="UAcct41170">'[17]Func Study'!$AB$374</definedName>
    <definedName name="UAcct4118">'[17]Func Study'!$AB$378</definedName>
    <definedName name="UAcct41181">'[17]Func Study'!$AB$381</definedName>
    <definedName name="UAcct4194">'[17]Func Study'!$AB$385</definedName>
    <definedName name="UAcct421">'[17]Func Study'!$AB$394</definedName>
    <definedName name="UAcct4311">'[17]Func Study'!$AB$401</definedName>
    <definedName name="UAcct442Se">'[17]Func Study'!$AB$259</definedName>
    <definedName name="UAcct442Sg">'[17]Func Study'!$AB$260</definedName>
    <definedName name="UAcct447">'[17]Func Study'!$AB$281</definedName>
    <definedName name="UAcct447CAEE">'[15]Func Study'!#REF!</definedName>
    <definedName name="UAcct447CAGE">'[15]Func Study'!#REF!</definedName>
    <definedName name="UAcct447Dgu">'[16]Func Study'!#REF!</definedName>
    <definedName name="UACCT447NPC">'[17]Func Study'!$AB$289</definedName>
    <definedName name="UACCT447NPCCAEW">'[17]Func Study'!$AB$286</definedName>
    <definedName name="UACCT447NPCCAGW">'[17]Func Study'!$AB$287</definedName>
    <definedName name="UACCT447NPCDGP">'[17]Func Study'!$AB$288</definedName>
    <definedName name="UAcct447S">'[17]Func Study'!$AB$280</definedName>
    <definedName name="UAcct448S">'[17]Func Study'!$AB$274</definedName>
    <definedName name="UAcct448So">'[17]Func Study'!$AB$275</definedName>
    <definedName name="UAcct449">'[17]Func Study'!$AB$294</definedName>
    <definedName name="UAcct450">'[17]Func Study'!$AB$304</definedName>
    <definedName name="UAcct450S">'[17]Func Study'!$AB$302</definedName>
    <definedName name="UAcct450So">'[17]Func Study'!$AB$303</definedName>
    <definedName name="UAcct451S">'[17]Func Study'!$AB$307</definedName>
    <definedName name="UAcct451Sg">'[17]Func Study'!$AB$308</definedName>
    <definedName name="UAcct451So">'[17]Func Study'!$AB$309</definedName>
    <definedName name="UAcct453">'[17]Func Study'!$AB$315</definedName>
    <definedName name="UAcct453CAGE">'[15]Func Study'!#REF!</definedName>
    <definedName name="UAcct453CAGW">'[15]Func Study'!#REF!</definedName>
    <definedName name="UAcct454">'[17]Func Study'!$AB$322</definedName>
    <definedName name="UAcct454JBG">'[17]Func Study'!$AB$319</definedName>
    <definedName name="UAcct454S">'[17]Func Study'!$AB$318</definedName>
    <definedName name="UAcct454Sg">'[17]Func Study'!$AB$320</definedName>
    <definedName name="UAcct454So">'[17]Func Study'!$AB$321</definedName>
    <definedName name="UAcct456">'[17]Func Study'!$AB$332</definedName>
    <definedName name="UAcct456CAEW">'[17]Func Study'!$AB$331</definedName>
    <definedName name="UAcct456S">'[17]Func Study'!$AB$325</definedName>
    <definedName name="UAcct456So">'[17]Func Study'!$AB$329</definedName>
    <definedName name="UAcct500">'[17]Func Study'!$AB$416</definedName>
    <definedName name="UAcct500JBG">'[17]Func Study'!$AB$414</definedName>
    <definedName name="UAcct501">'[17]Func Study'!$AB$423</definedName>
    <definedName name="UAcct501CAEW">'[17]Func Study'!$AB$420</definedName>
    <definedName name="UAcct501JBE">'[17]Func Study'!$AB$421</definedName>
    <definedName name="UACCT501NPCCAEW">'[17]Func Study'!$AB$426</definedName>
    <definedName name="UAcct502">'[17]Func Study'!$AB$433</definedName>
    <definedName name="UAcct502CAGE">'[17]Func Study'!$AB$431</definedName>
    <definedName name="UAcct502JBG">'[15]Func Study'!#REF!</definedName>
    <definedName name="UAcct503">'[17]Func Study'!$AB$437</definedName>
    <definedName name="UACCT503NPC">'[17]Func Study'!$AB$443</definedName>
    <definedName name="UAcct505">'[17]Func Study'!$AB$449</definedName>
    <definedName name="UAcct505CAGE">'[17]Func Study'!$AB$447</definedName>
    <definedName name="UAcct505JBG">'[15]Func Study'!#REF!</definedName>
    <definedName name="UAcct506">'[17]Func Study'!$AB$455</definedName>
    <definedName name="UAcct506CAGE">'[17]Func Study'!$AB$452</definedName>
    <definedName name="UAcct506JBG">'[15]Func Study'!#REF!</definedName>
    <definedName name="UAcct507">'[17]Func Study'!$AB$464</definedName>
    <definedName name="UAcct507CAGE">'[17]Func Study'!$AB$462</definedName>
    <definedName name="UAcct507JBG">'[15]Func Study'!#REF!</definedName>
    <definedName name="UAcct510">'[17]Func Study'!$AB$469</definedName>
    <definedName name="UAcct510CAGE">'[17]Func Study'!$AB$467</definedName>
    <definedName name="UAcct510JBG">'[15]Func Study'!#REF!</definedName>
    <definedName name="UAcct511">'[17]Func Study'!$AB$474</definedName>
    <definedName name="UAcct511CAGE">'[17]Func Study'!$AB$472</definedName>
    <definedName name="UAcct511JBG">'[15]Func Study'!#REF!</definedName>
    <definedName name="UAcct512">'[17]Func Study'!$AB$479</definedName>
    <definedName name="UAcct512CAGE">'[17]Func Study'!$AB$477</definedName>
    <definedName name="UAcct512JBG">'[15]Func Study'!#REF!</definedName>
    <definedName name="UAcct513">'[17]Func Study'!$AB$484</definedName>
    <definedName name="UAcct513CAGE">'[17]Func Study'!$AB$482</definedName>
    <definedName name="UAcct513JBG">'[15]Func Study'!#REF!</definedName>
    <definedName name="UAcct514">'[17]Func Study'!$AB$489</definedName>
    <definedName name="UAcct514CAGE">'[17]Func Study'!$AB$487</definedName>
    <definedName name="UAcct514JBG">'[15]Func Study'!#REF!</definedName>
    <definedName name="UAcct517">'[17]Func Study'!$AB$498</definedName>
    <definedName name="UAcct518">'[17]Func Study'!$AB$502</definedName>
    <definedName name="UAcct519">'[17]Func Study'!$AB$507</definedName>
    <definedName name="UAcct520">'[17]Func Study'!$AB$511</definedName>
    <definedName name="UAcct523">'[17]Func Study'!$AB$515</definedName>
    <definedName name="UAcct524">'[17]Func Study'!$AB$519</definedName>
    <definedName name="UAcct528">'[17]Func Study'!$AB$523</definedName>
    <definedName name="UAcct529">'[17]Func Study'!$AB$527</definedName>
    <definedName name="UAcct530">'[17]Func Study'!$AB$531</definedName>
    <definedName name="UAcct531">'[17]Func Study'!$AB$535</definedName>
    <definedName name="UAcct532">'[17]Func Study'!$AB$539</definedName>
    <definedName name="UAcct535">'[17]Func Study'!$AB$551</definedName>
    <definedName name="UAcct536">'[17]Func Study'!$AB$555</definedName>
    <definedName name="UAcct537">'[17]Func Study'!$AB$559</definedName>
    <definedName name="UAcct538">'[17]Func Study'!$AB$563</definedName>
    <definedName name="UAcct539">'[17]Func Study'!$AB$568</definedName>
    <definedName name="UAcct540">'[17]Func Study'!$AB$572</definedName>
    <definedName name="UAcct541">'[17]Func Study'!$AB$576</definedName>
    <definedName name="UAcct542">'[17]Func Study'!$AB$580</definedName>
    <definedName name="UAcct543">'[17]Func Study'!$AB$584</definedName>
    <definedName name="UAcct544">'[17]Func Study'!$AB$588</definedName>
    <definedName name="UAcct545">'[17]Func Study'!$AB$592</definedName>
    <definedName name="UAcct546">'[17]Func Study'!$AB$606</definedName>
    <definedName name="UAcct546CAGE">'[17]Func Study'!$AB$605</definedName>
    <definedName name="UAcct547CAEW">'[17]Func Study'!$AB$610</definedName>
    <definedName name="UACCT547NPCCAEW">'[17]Func Study'!$AB$613</definedName>
    <definedName name="UAcct547Se">'[17]Func Study'!$AB$609</definedName>
    <definedName name="UAcct548">'[17]Func Study'!$AB$621</definedName>
    <definedName name="UACCT548CAGE">'[17]Func Study'!$AB$620</definedName>
    <definedName name="UAcct549">'[17]Func Study'!$AB$626</definedName>
    <definedName name="Uacct549CAGE">'[17]Func Study'!$AB$625</definedName>
    <definedName name="UAcct5506SE">'[15]Func Study'!#REF!</definedName>
    <definedName name="UAcct551CAGE">'[17]Func Study'!$AB$634</definedName>
    <definedName name="UACCT551SG">'[17]Func Study'!$AB$635</definedName>
    <definedName name="UACCT552CAGE">'[17]Func Study'!$AB$640</definedName>
    <definedName name="UAcct552SG">'[17]Func Study'!$AB$639</definedName>
    <definedName name="UACCT553CAGE">'[17]Func Study'!$AB$646</definedName>
    <definedName name="UAcct553SG">'[17]Func Study'!$AB$645</definedName>
    <definedName name="UACCT554CAGE">'[17]Func Study'!$AB$651</definedName>
    <definedName name="UAcct554SG">'[17]Func Study'!$AB$650</definedName>
    <definedName name="UAcct555CAEE">'[15]Func Study'!#REF!</definedName>
    <definedName name="UAcct555CAEW">'[17]Func Study'!$AB$665</definedName>
    <definedName name="UAcct555CAGE">'[15]Func Study'!#REF!</definedName>
    <definedName name="UAcct555CAGW">'[17]Func Study'!$AB$664</definedName>
    <definedName name="UACCT555DGP">'[17]Func Study'!$AB$670</definedName>
    <definedName name="UACCT555NPCCAEW">'[17]Func Study'!$AB$669</definedName>
    <definedName name="UACCT555NPCCAGW">'[17]Func Study'!$AB$668</definedName>
    <definedName name="UAcct555S">'[17]Func Study'!$AB$663</definedName>
    <definedName name="UAcct555Se">'[17]Func Study'!$AB$665</definedName>
    <definedName name="UACCT555SG">'[17]Func Study'!$AB$664</definedName>
    <definedName name="UAcct556">'[17]Func Study'!$AB$676</definedName>
    <definedName name="UAcct557">'[17]Func Study'!$AB$685</definedName>
    <definedName name="UAcct560">'[17]Func Study'!$AB$715</definedName>
    <definedName name="UAcct561">'[17]Func Study'!$AB$720</definedName>
    <definedName name="UAcct562">'[17]Func Study'!$AB$726</definedName>
    <definedName name="UAcct563">'[17]Func Study'!$AB$731</definedName>
    <definedName name="UAcct564">'[17]Func Study'!$AB$735</definedName>
    <definedName name="UAcct565">'[17]Func Study'!$AB$739</definedName>
    <definedName name="UACCT565NPC">'[17]Func Study'!$AB$744</definedName>
    <definedName name="UACCT565NPCCAGW">'[17]Func Study'!$AB$742</definedName>
    <definedName name="UAcct566">'[17]Func Study'!$AB$748</definedName>
    <definedName name="UAcct567">'[17]Func Study'!$AB$752</definedName>
    <definedName name="UAcct568">'[17]Func Study'!$AB$756</definedName>
    <definedName name="UAcct569">'[17]Func Study'!$AB$760</definedName>
    <definedName name="UAcct570">'[17]Func Study'!$AB$765</definedName>
    <definedName name="UAcct571">'[17]Func Study'!$AB$770</definedName>
    <definedName name="UAcct572">'[17]Func Study'!$AB$774</definedName>
    <definedName name="UAcct573">'[17]Func Study'!$AB$778</definedName>
    <definedName name="UAcct580">'[17]Func Study'!$AB$791</definedName>
    <definedName name="UAcct581">'[17]Func Study'!$AB$796</definedName>
    <definedName name="UAcct582">'[17]Func Study'!$AB$801</definedName>
    <definedName name="UAcct583">'[17]Func Study'!$AB$806</definedName>
    <definedName name="UAcct584">'[17]Func Study'!$AB$811</definedName>
    <definedName name="UAcct585">'[17]Func Study'!$AB$816</definedName>
    <definedName name="UAcct586">'[17]Func Study'!$AB$821</definedName>
    <definedName name="UAcct587">'[17]Func Study'!$AB$826</definedName>
    <definedName name="UAcct588">'[17]Func Study'!$AB$831</definedName>
    <definedName name="UAcct589">'[17]Func Study'!$AB$836</definedName>
    <definedName name="UAcct590">'[17]Func Study'!$AB$841</definedName>
    <definedName name="UAcct591">'[17]Func Study'!$AB$846</definedName>
    <definedName name="UAcct592">'[17]Func Study'!$AB$851</definedName>
    <definedName name="UAcct593">'[17]Func Study'!$AB$856</definedName>
    <definedName name="UAcct594">'[17]Func Study'!$AB$861</definedName>
    <definedName name="UAcct595">'[17]Func Study'!$AB$866</definedName>
    <definedName name="UAcct596">'[17]Func Study'!$AB$876</definedName>
    <definedName name="UAcct597">'[17]Func Study'!$AB$881</definedName>
    <definedName name="UAcct598">'[17]Func Study'!$AB$886</definedName>
    <definedName name="UAcct901">'[17]Func Study'!$AB$898</definedName>
    <definedName name="UAcct902">'[17]Func Study'!$AB$903</definedName>
    <definedName name="UAcct903">'[17]Func Study'!$AB$908</definedName>
    <definedName name="UAcct904">'[17]Func Study'!$AB$914</definedName>
    <definedName name="Uacct904SG">'[19]Functional Study'!#REF!</definedName>
    <definedName name="UAcct905">'[17]Func Study'!$AB$919</definedName>
    <definedName name="UAcct907">'[17]Func Study'!$AB$933</definedName>
    <definedName name="UAcct908">'[17]Func Study'!$AB$938</definedName>
    <definedName name="UAcct909">'[17]Func Study'!$AB$943</definedName>
    <definedName name="UAcct910">'[17]Func Study'!$AB$948</definedName>
    <definedName name="UAcct911">'[17]Func Study'!$AB$959</definedName>
    <definedName name="UAcct912">'[17]Func Study'!$AB$964</definedName>
    <definedName name="UAcct913">'[17]Func Study'!$AB$969</definedName>
    <definedName name="UAcct916">'[17]Func Study'!$AB$974</definedName>
    <definedName name="UAcct920">'[17]Func Study'!$AB$985</definedName>
    <definedName name="UAcct920Cn">'[17]Func Study'!$AB$983</definedName>
    <definedName name="UAcct921">'[17]Func Study'!$AB$991</definedName>
    <definedName name="UAcct921Cn">'[17]Func Study'!$AB$989</definedName>
    <definedName name="UAcct923">'[17]Func Study'!$AB$997</definedName>
    <definedName name="UAcct923CAGW">'[17]Func Study'!$AB$995</definedName>
    <definedName name="UAcct924">'[17]Func Study'!$AB$1001</definedName>
    <definedName name="UAcct925">'[17]Func Study'!$AB$1005</definedName>
    <definedName name="UAcct926">'[17]Func Study'!$AB$1011</definedName>
    <definedName name="UAcct927">'[17]Func Study'!$AB$1016</definedName>
    <definedName name="UAcct928">'[17]Func Study'!$AB$1023</definedName>
    <definedName name="UAcct929">'[17]Func Study'!$AB$1028</definedName>
    <definedName name="UAcct930">'[17]Func Study'!$AB$1034</definedName>
    <definedName name="UAcct931">'[17]Func Study'!$AB$1039</definedName>
    <definedName name="UAcct935">'[17]Func Study'!$AB$1045</definedName>
    <definedName name="UAcctAGA">'[17]Func Study'!$AB$296</definedName>
    <definedName name="UAcctcwc">'[17]Func Study'!$AB$2136</definedName>
    <definedName name="UAcctd00">'[17]Func Study'!$AB$1786</definedName>
    <definedName name="UAcctdfa">'[17]Func Study'!#REF!</definedName>
    <definedName name="UAcctdfad">'[17]Func Study'!#REF!</definedName>
    <definedName name="UAcctdfap">'[17]Func Study'!#REF!</definedName>
    <definedName name="UAcctdfat">'[17]Func Study'!#REF!</definedName>
    <definedName name="UAcctds0">'[17]Func Study'!$AB$1790</definedName>
    <definedName name="UACCTECDDGP">'[17]Func Study'!$AB$687</definedName>
    <definedName name="UACCTECDMC">'[17]Func Study'!$AB$689</definedName>
    <definedName name="UACCTECDS">'[17]Func Study'!$AB$691</definedName>
    <definedName name="UACCTECDSG1">'[17]Func Study'!$AB$688</definedName>
    <definedName name="UACCTECDSG2">'[17]Func Study'!$AB$690</definedName>
    <definedName name="UACCTECDSG3">'[17]Func Study'!$AB$692</definedName>
    <definedName name="UAcctfit">'[17]Func Study'!$AB$1395</definedName>
    <definedName name="UAcctg00">'[17]Func Study'!$AB$1947</definedName>
    <definedName name="UAccth00">'[17]Func Study'!$AB$1545</definedName>
    <definedName name="UAccti00">'[17]Func Study'!$AB$1993</definedName>
    <definedName name="UAcctn00">'[17]Func Study'!$AB$1496</definedName>
    <definedName name="UAccto00">'[17]Func Study'!$AB$1606</definedName>
    <definedName name="UAcctowc">'[17]Func Study'!$AB$2149</definedName>
    <definedName name="UACCTOWCSSECH">'[17]Func Study'!$AB$2148</definedName>
    <definedName name="UAccts00">'[17]Func Study'!$AB$1455</definedName>
    <definedName name="UAcctsttax">'[17]Func Study'!$AB$1377</definedName>
    <definedName name="UAcctt00">'[17]Func Study'!$AB$1682</definedName>
    <definedName name="UG">[13]CLASSIFIERS!$A$9:$IV$9</definedName>
    <definedName name="UG_NCP">[13]EXTERNAL!$A$82:$IV$84</definedName>
    <definedName name="UG_TFMR">[13]EXTERNAL!$A$103:$IV$105</definedName>
    <definedName name="UG_TFMRC">[13]EXTERNAL!$A$100:$IV$102</definedName>
    <definedName name="UNBILLED">[13]EXTERNAL!$A$64:$IV$66</definedName>
    <definedName name="UNBILREV">#REF!</definedName>
    <definedName name="UncollectibleAccounts">[22]Variables!$D$25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[22]Variables!$D$29</definedName>
    <definedName name="v" hidden="1">{#N/A,#N/A,FALSE,"Coversheet";#N/A,#N/A,FALSE,"QA"}</definedName>
    <definedName name="ValidAccount">[20]Variables!$AK$43:$AK$369</definedName>
    <definedName name="Value" hidden="1">{#N/A,#N/A,FALSE,"Summ";#N/A,#N/A,FALSE,"General"}</definedName>
    <definedName name="Values_Entered">IF(Loan_Amount*Interest_Rate*Loan_Years*Loan_Start&gt;0,1,0)</definedName>
    <definedName name="VAR">[24]Backup!#REF!</definedName>
    <definedName name="VARIABLE">[43]Summary!#REF!</definedName>
    <definedName name="VOMEsc">[21]Assumptions!$C$21</definedName>
    <definedName name="VOUCHER">#REF!</definedName>
    <definedName name="w" hidden="1">{#N/A,#N/A,FALSE,"Schedule F";#N/A,#N/A,FALSE,"Schedule G"}</definedName>
    <definedName name="WACC">[21]Assumptions!$I$61</definedName>
    <definedName name="WaRevenueTax">[22]Variables!$D$27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hidden="1">{#N/A,#N/A,FALSE,"Coversheet";#N/A,#N/A,FALSE,"QA"}</definedName>
    <definedName name="WIDTH">#REF!</definedName>
    <definedName name="Winter">'[61]Input Tab'!$B$11</definedName>
    <definedName name="WinterPeak">'[62]Load Data'!$D$9:$H$12,'[62]Load Data'!$D$20:$H$22</definedName>
    <definedName name="WORK1">#REF!</definedName>
    <definedName name="WORK2">#REF!</definedName>
    <definedName name="WORK3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'[63]Revison Inputs'!$B$6</definedName>
    <definedName name="YEFactors">[20]Factors!$S$3:$AG$99</definedName>
    <definedName name="YTD_Format">[50]YTD!$B$13:$D$13,[50]YTD!$B$32:$D$32</definedName>
    <definedName name="yuf" hidden="1">{#N/A,#N/A,FALSE,"Summ";#N/A,#N/A,FALSE,"General"}</definedName>
    <definedName name="z" hidden="1">{#N/A,#N/A,FALSE,"Coversheet";#N/A,#N/A,FALSE,"QA"}</definedName>
    <definedName name="ZA">'[64] annual balance '!#REF!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1" i="2" l="1"/>
  <c r="G171" i="2"/>
  <c r="I171" i="2" s="1"/>
  <c r="N170" i="2"/>
  <c r="G170" i="2"/>
  <c r="N169" i="2"/>
  <c r="G169" i="2"/>
  <c r="N168" i="2"/>
  <c r="G168" i="2"/>
  <c r="I168" i="2" s="1"/>
  <c r="N167" i="2"/>
  <c r="G167" i="2"/>
  <c r="I167" i="2" s="1"/>
  <c r="N166" i="2"/>
  <c r="G166" i="2"/>
  <c r="N165" i="2"/>
  <c r="G165" i="2"/>
  <c r="N164" i="2"/>
  <c r="G164" i="2"/>
  <c r="I164" i="2" s="1"/>
  <c r="N163" i="2"/>
  <c r="I163" i="2"/>
  <c r="G163" i="2"/>
  <c r="N162" i="2"/>
  <c r="G162" i="2"/>
  <c r="N161" i="2"/>
  <c r="G161" i="2"/>
  <c r="N160" i="2"/>
  <c r="G160" i="2"/>
  <c r="I160" i="2" s="1"/>
  <c r="N159" i="2"/>
  <c r="I159" i="2"/>
  <c r="G159" i="2"/>
  <c r="N158" i="2"/>
  <c r="G158" i="2"/>
  <c r="B158" i="2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G157" i="2"/>
  <c r="I157" i="2" s="1"/>
  <c r="N154" i="2"/>
  <c r="G154" i="2"/>
  <c r="I154" i="2" s="1"/>
  <c r="N153" i="2"/>
  <c r="I153" i="2"/>
  <c r="G153" i="2"/>
  <c r="B153" i="2"/>
  <c r="B154" i="2" s="1"/>
  <c r="N151" i="2"/>
  <c r="G151" i="2"/>
  <c r="I151" i="2" s="1"/>
  <c r="N150" i="2"/>
  <c r="G150" i="2"/>
  <c r="N149" i="2"/>
  <c r="G149" i="2"/>
  <c r="N148" i="2"/>
  <c r="G148" i="2"/>
  <c r="I148" i="2" s="1"/>
  <c r="N146" i="2"/>
  <c r="G146" i="2"/>
  <c r="I146" i="2" s="1"/>
  <c r="N145" i="2"/>
  <c r="I145" i="2"/>
  <c r="G145" i="2"/>
  <c r="N144" i="2"/>
  <c r="G144" i="2"/>
  <c r="N143" i="2"/>
  <c r="G143" i="2"/>
  <c r="B143" i="2"/>
  <c r="B144" i="2" s="1"/>
  <c r="B145" i="2" s="1"/>
  <c r="B146" i="2" s="1"/>
  <c r="N142" i="2"/>
  <c r="G142" i="2"/>
  <c r="I142" i="2" s="1"/>
  <c r="N140" i="2"/>
  <c r="I140" i="2"/>
  <c r="G140" i="2"/>
  <c r="N139" i="2"/>
  <c r="G139" i="2"/>
  <c r="N138" i="2"/>
  <c r="G138" i="2"/>
  <c r="N137" i="2"/>
  <c r="G137" i="2"/>
  <c r="I137" i="2" s="1"/>
  <c r="N136" i="2"/>
  <c r="I136" i="2"/>
  <c r="G136" i="2"/>
  <c r="B136" i="2"/>
  <c r="B137" i="2" s="1"/>
  <c r="B138" i="2" s="1"/>
  <c r="B139" i="2" s="1"/>
  <c r="B140" i="2" s="1"/>
  <c r="G135" i="2"/>
  <c r="N132" i="2"/>
  <c r="G132" i="2"/>
  <c r="N129" i="2"/>
  <c r="G129" i="2"/>
  <c r="N128" i="2"/>
  <c r="G128" i="2"/>
  <c r="I128" i="2" s="1"/>
  <c r="N127" i="2"/>
  <c r="G127" i="2"/>
  <c r="N126" i="2"/>
  <c r="I126" i="2"/>
  <c r="G126" i="2"/>
  <c r="N125" i="2"/>
  <c r="G125" i="2"/>
  <c r="N124" i="2"/>
  <c r="I124" i="2"/>
  <c r="G124" i="2"/>
  <c r="N123" i="2"/>
  <c r="G123" i="2"/>
  <c r="N122" i="2"/>
  <c r="I122" i="2"/>
  <c r="G122" i="2"/>
  <c r="N121" i="2"/>
  <c r="G121" i="2"/>
  <c r="N119" i="2"/>
  <c r="I119" i="2"/>
  <c r="G119" i="2"/>
  <c r="N117" i="2"/>
  <c r="I117" i="2"/>
  <c r="G117" i="2"/>
  <c r="N116" i="2"/>
  <c r="I116" i="2"/>
  <c r="G116" i="2"/>
  <c r="N115" i="2"/>
  <c r="I115" i="2"/>
  <c r="G115" i="2"/>
  <c r="N114" i="2"/>
  <c r="G114" i="2"/>
  <c r="N113" i="2"/>
  <c r="I113" i="2"/>
  <c r="G113" i="2"/>
  <c r="B113" i="2"/>
  <c r="B114" i="2" s="1"/>
  <c r="B115" i="2" s="1"/>
  <c r="B116" i="2" s="1"/>
  <c r="B117" i="2" s="1"/>
  <c r="B119" i="2" s="1"/>
  <c r="G112" i="2"/>
  <c r="N109" i="2"/>
  <c r="G109" i="2"/>
  <c r="N108" i="2"/>
  <c r="G108" i="2"/>
  <c r="N107" i="2"/>
  <c r="G107" i="2"/>
  <c r="I107" i="2" s="1"/>
  <c r="N106" i="2"/>
  <c r="G106" i="2"/>
  <c r="I106" i="2" s="1"/>
  <c r="N105" i="2"/>
  <c r="G105" i="2"/>
  <c r="I105" i="2" s="1"/>
  <c r="N104" i="2"/>
  <c r="G104" i="2"/>
  <c r="N103" i="2"/>
  <c r="G103" i="2"/>
  <c r="I103" i="2" s="1"/>
  <c r="N102" i="2"/>
  <c r="G102" i="2"/>
  <c r="N101" i="2"/>
  <c r="G101" i="2"/>
  <c r="I101" i="2" s="1"/>
  <c r="N98" i="2"/>
  <c r="G98" i="2"/>
  <c r="N97" i="2"/>
  <c r="G97" i="2"/>
  <c r="I97" i="2" s="1"/>
  <c r="N96" i="2"/>
  <c r="G96" i="2"/>
  <c r="I96" i="2" s="1"/>
  <c r="N95" i="2"/>
  <c r="I95" i="2"/>
  <c r="G95" i="2"/>
  <c r="N94" i="2"/>
  <c r="G94" i="2"/>
  <c r="N93" i="2"/>
  <c r="G93" i="2"/>
  <c r="N92" i="2"/>
  <c r="G92" i="2"/>
  <c r="I92" i="2" s="1"/>
  <c r="N91" i="2"/>
  <c r="I91" i="2"/>
  <c r="G91" i="2"/>
  <c r="B91" i="2"/>
  <c r="B92" i="2" s="1"/>
  <c r="B93" i="2" s="1"/>
  <c r="B94" i="2" s="1"/>
  <c r="B95" i="2" s="1"/>
  <c r="B96" i="2" s="1"/>
  <c r="B97" i="2" s="1"/>
  <c r="B98" i="2" s="1"/>
  <c r="B101" i="2" s="1"/>
  <c r="B102" i="2" s="1"/>
  <c r="B103" i="2" s="1"/>
  <c r="B104" i="2" s="1"/>
  <c r="B105" i="2" s="1"/>
  <c r="B106" i="2" s="1"/>
  <c r="B107" i="2" s="1"/>
  <c r="B108" i="2" s="1"/>
  <c r="B109" i="2" s="1"/>
  <c r="N90" i="2"/>
  <c r="G90" i="2"/>
  <c r="I90" i="2" s="1"/>
  <c r="N87" i="2"/>
  <c r="G87" i="2"/>
  <c r="N86" i="2"/>
  <c r="G86" i="2"/>
  <c r="I86" i="2" s="1"/>
  <c r="N85" i="2"/>
  <c r="G85" i="2"/>
  <c r="I85" i="2" s="1"/>
  <c r="N84" i="2"/>
  <c r="G84" i="2"/>
  <c r="N83" i="2"/>
  <c r="G83" i="2"/>
  <c r="N82" i="2"/>
  <c r="G82" i="2"/>
  <c r="I82" i="2" s="1"/>
  <c r="N81" i="2"/>
  <c r="I81" i="2"/>
  <c r="G81" i="2"/>
  <c r="N80" i="2"/>
  <c r="G80" i="2"/>
  <c r="N79" i="2"/>
  <c r="G79" i="2"/>
  <c r="N77" i="2"/>
  <c r="G77" i="2"/>
  <c r="N76" i="2"/>
  <c r="G76" i="2"/>
  <c r="I76" i="2" s="1"/>
  <c r="N75" i="2"/>
  <c r="I75" i="2"/>
  <c r="G75" i="2"/>
  <c r="N74" i="2"/>
  <c r="G74" i="2"/>
  <c r="N73" i="2"/>
  <c r="G73" i="2"/>
  <c r="G72" i="2"/>
  <c r="I72" i="2" s="1"/>
  <c r="N70" i="2"/>
  <c r="G70" i="2"/>
  <c r="I70" i="2" s="1"/>
  <c r="N69" i="2"/>
  <c r="G69" i="2"/>
  <c r="N68" i="2"/>
  <c r="G68" i="2"/>
  <c r="N67" i="2"/>
  <c r="G67" i="2"/>
  <c r="I67" i="2" s="1"/>
  <c r="N66" i="2"/>
  <c r="I66" i="2"/>
  <c r="G66" i="2"/>
  <c r="N65" i="2"/>
  <c r="G65" i="2"/>
  <c r="I65" i="2" s="1"/>
  <c r="N64" i="2"/>
  <c r="G64" i="2"/>
  <c r="B64" i="2"/>
  <c r="B65" i="2" s="1"/>
  <c r="B66" i="2" s="1"/>
  <c r="B67" i="2" s="1"/>
  <c r="B68" i="2" s="1"/>
  <c r="B69" i="2" s="1"/>
  <c r="B70" i="2" s="1"/>
  <c r="B72" i="2" s="1"/>
  <c r="B73" i="2" s="1"/>
  <c r="B74" i="2" s="1"/>
  <c r="B75" i="2" s="1"/>
  <c r="B76" i="2" s="1"/>
  <c r="B77" i="2" s="1"/>
  <c r="B79" i="2" s="1"/>
  <c r="B80" i="2" s="1"/>
  <c r="B81" i="2" s="1"/>
  <c r="B82" i="2" s="1"/>
  <c r="B83" i="2" s="1"/>
  <c r="B84" i="2" s="1"/>
  <c r="B85" i="2" s="1"/>
  <c r="B86" i="2" s="1"/>
  <c r="B87" i="2" s="1"/>
  <c r="N63" i="2"/>
  <c r="G63" i="2"/>
  <c r="B63" i="2"/>
  <c r="N62" i="2"/>
  <c r="I62" i="2"/>
  <c r="G62" i="2"/>
  <c r="N59" i="2"/>
  <c r="I59" i="2"/>
  <c r="G59" i="2"/>
  <c r="N58" i="2"/>
  <c r="G58" i="2"/>
  <c r="I58" i="2" s="1"/>
  <c r="N57" i="2"/>
  <c r="G57" i="2"/>
  <c r="I57" i="2" s="1"/>
  <c r="C57" i="2"/>
  <c r="C58" i="2" s="1"/>
  <c r="C59" i="2" s="1"/>
  <c r="N56" i="2"/>
  <c r="I56" i="2"/>
  <c r="G56" i="2"/>
  <c r="N55" i="2"/>
  <c r="I55" i="2"/>
  <c r="G55" i="2"/>
  <c r="N54" i="2"/>
  <c r="G54" i="2"/>
  <c r="N53" i="2"/>
  <c r="G53" i="2"/>
  <c r="I53" i="2" s="1"/>
  <c r="N51" i="2"/>
  <c r="G51" i="2"/>
  <c r="I51" i="2" s="1"/>
  <c r="N50" i="2"/>
  <c r="G50" i="2"/>
  <c r="I50" i="2" s="1"/>
  <c r="N49" i="2"/>
  <c r="G49" i="2"/>
  <c r="I49" i="2" s="1"/>
  <c r="N48" i="2"/>
  <c r="G48" i="2"/>
  <c r="N47" i="2"/>
  <c r="I47" i="2"/>
  <c r="G47" i="2"/>
  <c r="N46" i="2"/>
  <c r="G46" i="2"/>
  <c r="I46" i="2" s="1"/>
  <c r="N45" i="2"/>
  <c r="I45" i="2"/>
  <c r="G45" i="2"/>
  <c r="B45" i="2"/>
  <c r="B46" i="2" s="1"/>
  <c r="B47" i="2" s="1"/>
  <c r="B48" i="2" s="1"/>
  <c r="I44" i="2"/>
  <c r="G44" i="2"/>
  <c r="N41" i="2"/>
  <c r="I41" i="2"/>
  <c r="G41" i="2"/>
  <c r="N40" i="2"/>
  <c r="G40" i="2"/>
  <c r="I40" i="2" s="1"/>
  <c r="N39" i="2"/>
  <c r="G39" i="2"/>
  <c r="I39" i="2" s="1"/>
  <c r="G38" i="2"/>
  <c r="N37" i="2"/>
  <c r="G37" i="2"/>
  <c r="I37" i="2" s="1"/>
  <c r="N36" i="2"/>
  <c r="G36" i="2"/>
  <c r="N35" i="2"/>
  <c r="G35" i="2"/>
  <c r="I35" i="2" s="1"/>
  <c r="N34" i="2"/>
  <c r="G34" i="2"/>
  <c r="G33" i="2"/>
  <c r="I33" i="2" s="1"/>
  <c r="N30" i="2"/>
  <c r="G30" i="2"/>
  <c r="I30" i="2" s="1"/>
  <c r="N29" i="2"/>
  <c r="G29" i="2"/>
  <c r="N28" i="2"/>
  <c r="G28" i="2"/>
  <c r="I28" i="2" s="1"/>
  <c r="B28" i="2"/>
  <c r="B29" i="2" s="1"/>
  <c r="B30" i="2" s="1"/>
  <c r="N27" i="2"/>
  <c r="G27" i="2"/>
  <c r="I27" i="2" s="1"/>
  <c r="G25" i="2"/>
  <c r="H21" i="2"/>
  <c r="H20" i="2"/>
  <c r="H19" i="2"/>
  <c r="H18" i="2"/>
  <c r="H17" i="2"/>
  <c r="H16" i="2"/>
  <c r="H15" i="2"/>
  <c r="H14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1" i="2"/>
  <c r="O31" i="1"/>
  <c r="O25" i="1"/>
  <c r="Q17" i="1"/>
  <c r="Q14" i="1"/>
  <c r="Q13" i="1"/>
  <c r="Q12" i="1"/>
  <c r="Q11" i="1"/>
  <c r="Q10" i="1"/>
  <c r="Q9" i="1"/>
  <c r="Q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K23" i="1"/>
  <c r="K27" i="1" s="1"/>
  <c r="F23" i="1"/>
  <c r="G21" i="1" s="1"/>
  <c r="B148" i="2" l="1"/>
  <c r="B149" i="2" s="1"/>
  <c r="B150" i="2" s="1"/>
  <c r="B151" i="2" s="1"/>
  <c r="H22" i="2"/>
  <c r="B49" i="2"/>
  <c r="B53" i="2"/>
  <c r="G7" i="1"/>
  <c r="G12" i="1"/>
  <c r="G14" i="1"/>
  <c r="I25" i="2"/>
  <c r="I38" i="2"/>
  <c r="G8" i="1"/>
  <c r="G9" i="1"/>
  <c r="G10" i="1"/>
  <c r="G17" i="1"/>
  <c r="I36" i="2"/>
  <c r="I68" i="2"/>
  <c r="I139" i="2"/>
  <c r="G13" i="1"/>
  <c r="D23" i="1"/>
  <c r="N23" i="1"/>
  <c r="N27" i="1" s="1"/>
  <c r="F27" i="1"/>
  <c r="I63" i="2"/>
  <c r="I87" i="2"/>
  <c r="G19" i="1"/>
  <c r="I48" i="2"/>
  <c r="I16" i="2" s="1"/>
  <c r="G11" i="1"/>
  <c r="G16" i="1"/>
  <c r="E17" i="1"/>
  <c r="I29" i="2"/>
  <c r="I34" i="2"/>
  <c r="I73" i="2"/>
  <c r="I162" i="2"/>
  <c r="I98" i="2"/>
  <c r="I31" i="1"/>
  <c r="I23" i="1" s="1"/>
  <c r="I64" i="2"/>
  <c r="I69" i="2"/>
  <c r="I74" i="2"/>
  <c r="I80" i="2"/>
  <c r="I93" i="2"/>
  <c r="I104" i="2"/>
  <c r="I54" i="2"/>
  <c r="I77" i="2"/>
  <c r="I84" i="2"/>
  <c r="I102" i="2"/>
  <c r="I114" i="2"/>
  <c r="I170" i="2"/>
  <c r="I138" i="2"/>
  <c r="I161" i="2"/>
  <c r="I169" i="2"/>
  <c r="I79" i="2"/>
  <c r="I83" i="2"/>
  <c r="I94" i="2"/>
  <c r="I121" i="2"/>
  <c r="I123" i="2"/>
  <c r="I125" i="2"/>
  <c r="I127" i="2"/>
  <c r="I129" i="2"/>
  <c r="I132" i="2"/>
  <c r="I20" i="2" s="1"/>
  <c r="I135" i="2"/>
  <c r="I158" i="2"/>
  <c r="I108" i="2"/>
  <c r="I109" i="2"/>
  <c r="I112" i="2"/>
  <c r="I143" i="2"/>
  <c r="I144" i="2"/>
  <c r="I149" i="2"/>
  <c r="I150" i="2"/>
  <c r="I165" i="2"/>
  <c r="I166" i="2"/>
  <c r="I15" i="2" l="1"/>
  <c r="I17" i="2"/>
  <c r="D27" i="1"/>
  <c r="E21" i="1"/>
  <c r="H21" i="1" s="1"/>
  <c r="J21" i="1" s="1"/>
  <c r="L21" i="1" s="1"/>
  <c r="O21" i="1" s="1"/>
  <c r="E19" i="1"/>
  <c r="H19" i="1" s="1"/>
  <c r="J19" i="1" s="1"/>
  <c r="E14" i="1"/>
  <c r="H14" i="1" s="1"/>
  <c r="J14" i="1" s="1"/>
  <c r="L14" i="1" s="1"/>
  <c r="O14" i="1" s="1"/>
  <c r="E13" i="1"/>
  <c r="H13" i="1" s="1"/>
  <c r="J13" i="1" s="1"/>
  <c r="L13" i="1" s="1"/>
  <c r="O13" i="1" s="1"/>
  <c r="E12" i="1"/>
  <c r="H12" i="1" s="1"/>
  <c r="J12" i="1" s="1"/>
  <c r="L12" i="1" s="1"/>
  <c r="O12" i="1" s="1"/>
  <c r="E7" i="1"/>
  <c r="E11" i="1"/>
  <c r="B50" i="2"/>
  <c r="B54" i="2"/>
  <c r="E10" i="1"/>
  <c r="H10" i="1" s="1"/>
  <c r="J10" i="1" s="1"/>
  <c r="L10" i="1" s="1"/>
  <c r="O10" i="1" s="1"/>
  <c r="I21" i="2"/>
  <c r="E16" i="1"/>
  <c r="H16" i="1" s="1"/>
  <c r="J16" i="1" s="1"/>
  <c r="L16" i="1" s="1"/>
  <c r="O16" i="1" s="1"/>
  <c r="I14" i="2"/>
  <c r="I10" i="2"/>
  <c r="E9" i="1"/>
  <c r="H9" i="1" s="1"/>
  <c r="J9" i="1" s="1"/>
  <c r="L9" i="1" s="1"/>
  <c r="O9" i="1" s="1"/>
  <c r="H11" i="1"/>
  <c r="J11" i="1" s="1"/>
  <c r="L11" i="1" s="1"/>
  <c r="O11" i="1" s="1"/>
  <c r="I19" i="2"/>
  <c r="I18" i="2"/>
  <c r="H17" i="1"/>
  <c r="J17" i="1" s="1"/>
  <c r="L17" i="1" s="1"/>
  <c r="O17" i="1" s="1"/>
  <c r="G23" i="1"/>
  <c r="H7" i="1"/>
  <c r="E8" i="1"/>
  <c r="H8" i="1" s="1"/>
  <c r="J8" i="1" s="1"/>
  <c r="L8" i="1" s="1"/>
  <c r="O8" i="1" s="1"/>
  <c r="I22" i="2" l="1"/>
  <c r="L19" i="1"/>
  <c r="O19" i="1" s="1"/>
  <c r="K11" i="2"/>
  <c r="H23" i="1"/>
  <c r="J7" i="1"/>
  <c r="B55" i="2"/>
  <c r="B51" i="2"/>
  <c r="B56" i="2" s="1"/>
  <c r="B57" i="2" s="1"/>
  <c r="B58" i="2" s="1"/>
  <c r="B59" i="2" s="1"/>
  <c r="E23" i="1"/>
  <c r="L11" i="2" l="1"/>
  <c r="L10" i="2" s="1"/>
  <c r="J23" i="1"/>
  <c r="L23" i="1" s="1"/>
  <c r="L7" i="1"/>
  <c r="O7" i="1" s="1"/>
  <c r="O23" i="1" s="1"/>
  <c r="O27" i="1" s="1"/>
  <c r="J164" i="2" l="1"/>
  <c r="K164" i="2" s="1"/>
  <c r="J153" i="2"/>
  <c r="K153" i="2" s="1"/>
  <c r="J148" i="2"/>
  <c r="K148" i="2" s="1"/>
  <c r="J142" i="2"/>
  <c r="K142" i="2" s="1"/>
  <c r="J128" i="2"/>
  <c r="K128" i="2" s="1"/>
  <c r="J126" i="2"/>
  <c r="K126" i="2" s="1"/>
  <c r="J124" i="2"/>
  <c r="K124" i="2" s="1"/>
  <c r="J122" i="2"/>
  <c r="K122" i="2" s="1"/>
  <c r="J117" i="2"/>
  <c r="K117" i="2" s="1"/>
  <c r="J107" i="2"/>
  <c r="K107" i="2" s="1"/>
  <c r="J171" i="2"/>
  <c r="K171" i="2" s="1"/>
  <c r="J163" i="2"/>
  <c r="K163" i="2" s="1"/>
  <c r="J157" i="2"/>
  <c r="K157" i="2" s="1"/>
  <c r="J140" i="2"/>
  <c r="K140" i="2" s="1"/>
  <c r="J119" i="2"/>
  <c r="K119" i="2" s="1"/>
  <c r="J91" i="2"/>
  <c r="K91" i="2" s="1"/>
  <c r="J168" i="2"/>
  <c r="K168" i="2" s="1"/>
  <c r="J160" i="2"/>
  <c r="K160" i="2" s="1"/>
  <c r="J146" i="2"/>
  <c r="K146" i="2" s="1"/>
  <c r="J137" i="2"/>
  <c r="K137" i="2" s="1"/>
  <c r="J116" i="2"/>
  <c r="K116" i="2" s="1"/>
  <c r="J106" i="2"/>
  <c r="K106" i="2" s="1"/>
  <c r="J95" i="2"/>
  <c r="K95" i="2" s="1"/>
  <c r="J85" i="2"/>
  <c r="K85" i="2" s="1"/>
  <c r="J81" i="2"/>
  <c r="K81" i="2" s="1"/>
  <c r="J62" i="2"/>
  <c r="K62" i="2" s="1"/>
  <c r="J59" i="2"/>
  <c r="K59" i="2" s="1"/>
  <c r="J58" i="2"/>
  <c r="K58" i="2" s="1"/>
  <c r="J57" i="2"/>
  <c r="K57" i="2" s="1"/>
  <c r="J56" i="2"/>
  <c r="K56" i="2" s="1"/>
  <c r="J86" i="2"/>
  <c r="K86" i="2" s="1"/>
  <c r="J66" i="2"/>
  <c r="K66" i="2" s="1"/>
  <c r="J53" i="2"/>
  <c r="K53" i="2" s="1"/>
  <c r="J50" i="2"/>
  <c r="K50" i="2" s="1"/>
  <c r="J154" i="2"/>
  <c r="K154" i="2" s="1"/>
  <c r="J151" i="2"/>
  <c r="K151" i="2" s="1"/>
  <c r="J145" i="2"/>
  <c r="K145" i="2" s="1"/>
  <c r="J113" i="2"/>
  <c r="K113" i="2" s="1"/>
  <c r="J82" i="2"/>
  <c r="K82" i="2" s="1"/>
  <c r="J75" i="2"/>
  <c r="K75" i="2" s="1"/>
  <c r="J72" i="2"/>
  <c r="K72" i="2" s="1"/>
  <c r="J70" i="2"/>
  <c r="K70" i="2" s="1"/>
  <c r="J55" i="2"/>
  <c r="K55" i="2" s="1"/>
  <c r="J45" i="2"/>
  <c r="K45" i="2" s="1"/>
  <c r="J40" i="2"/>
  <c r="K40" i="2" s="1"/>
  <c r="J33" i="2"/>
  <c r="K33" i="2" s="1"/>
  <c r="J30" i="2"/>
  <c r="K30" i="2" s="1"/>
  <c r="J159" i="2"/>
  <c r="K159" i="2" s="1"/>
  <c r="J49" i="2"/>
  <c r="K49" i="2" s="1"/>
  <c r="J37" i="2"/>
  <c r="K37" i="2" s="1"/>
  <c r="J103" i="2"/>
  <c r="K103" i="2" s="1"/>
  <c r="J67" i="2"/>
  <c r="K67" i="2" s="1"/>
  <c r="J35" i="2"/>
  <c r="K35" i="2" s="1"/>
  <c r="J167" i="2"/>
  <c r="K167" i="2" s="1"/>
  <c r="J136" i="2"/>
  <c r="K136" i="2" s="1"/>
  <c r="J65" i="2"/>
  <c r="K65" i="2" s="1"/>
  <c r="J27" i="2"/>
  <c r="K27" i="2" s="1"/>
  <c r="J92" i="2"/>
  <c r="K92" i="2" s="1"/>
  <c r="J90" i="2"/>
  <c r="K90" i="2" s="1"/>
  <c r="J51" i="2"/>
  <c r="K51" i="2" s="1"/>
  <c r="J46" i="2"/>
  <c r="K46" i="2" s="1"/>
  <c r="J25" i="2"/>
  <c r="K25" i="2" s="1"/>
  <c r="J68" i="2"/>
  <c r="K68" i="2" s="1"/>
  <c r="J74" i="2"/>
  <c r="K74" i="2" s="1"/>
  <c r="J44" i="2"/>
  <c r="K44" i="2" s="1"/>
  <c r="J28" i="2"/>
  <c r="K28" i="2" s="1"/>
  <c r="J73" i="2"/>
  <c r="K73" i="2" s="1"/>
  <c r="J64" i="2"/>
  <c r="K64" i="2" s="1"/>
  <c r="J76" i="2"/>
  <c r="K76" i="2" s="1"/>
  <c r="J84" i="2"/>
  <c r="K84" i="2" s="1"/>
  <c r="J114" i="2"/>
  <c r="K114" i="2" s="1"/>
  <c r="J138" i="2"/>
  <c r="K138" i="2" s="1"/>
  <c r="J121" i="2"/>
  <c r="K121" i="2" s="1"/>
  <c r="J125" i="2"/>
  <c r="K125" i="2" s="1"/>
  <c r="J129" i="2"/>
  <c r="K129" i="2" s="1"/>
  <c r="J135" i="2"/>
  <c r="K135" i="2" s="1"/>
  <c r="J101" i="2"/>
  <c r="K101" i="2" s="1"/>
  <c r="J169" i="2"/>
  <c r="K169" i="2" s="1"/>
  <c r="J166" i="2"/>
  <c r="K166" i="2" s="1"/>
  <c r="J105" i="2"/>
  <c r="K105" i="2" s="1"/>
  <c r="J165" i="2"/>
  <c r="K165" i="2" s="1"/>
  <c r="J144" i="2"/>
  <c r="K144" i="2" s="1"/>
  <c r="J115" i="2"/>
  <c r="K115" i="2" s="1"/>
  <c r="J79" i="2"/>
  <c r="K79" i="2" s="1"/>
  <c r="J150" i="2"/>
  <c r="K150" i="2" s="1"/>
  <c r="J97" i="2"/>
  <c r="K97" i="2" s="1"/>
  <c r="J36" i="2"/>
  <c r="K36" i="2" s="1"/>
  <c r="J87" i="2"/>
  <c r="K87" i="2" s="1"/>
  <c r="J48" i="2"/>
  <c r="K48" i="2" s="1"/>
  <c r="J29" i="2"/>
  <c r="K29" i="2" s="1"/>
  <c r="J39" i="2"/>
  <c r="K39" i="2" s="1"/>
  <c r="J94" i="2"/>
  <c r="K94" i="2" s="1"/>
  <c r="J54" i="2"/>
  <c r="K54" i="2" s="1"/>
  <c r="J80" i="2"/>
  <c r="K80" i="2" s="1"/>
  <c r="J104" i="2"/>
  <c r="K104" i="2" s="1"/>
  <c r="J77" i="2"/>
  <c r="K77" i="2" s="1"/>
  <c r="J127" i="2"/>
  <c r="K127" i="2" s="1"/>
  <c r="J96" i="2"/>
  <c r="K96" i="2" s="1"/>
  <c r="J149" i="2"/>
  <c r="K149" i="2" s="1"/>
  <c r="J34" i="2"/>
  <c r="K34" i="2" s="1"/>
  <c r="J143" i="2"/>
  <c r="K143" i="2" s="1"/>
  <c r="J38" i="2"/>
  <c r="K38" i="2" s="1"/>
  <c r="J83" i="2"/>
  <c r="K83" i="2" s="1"/>
  <c r="J41" i="2"/>
  <c r="K41" i="2" s="1"/>
  <c r="J162" i="2"/>
  <c r="K162" i="2" s="1"/>
  <c r="J98" i="2"/>
  <c r="K98" i="2" s="1"/>
  <c r="J102" i="2"/>
  <c r="K102" i="2" s="1"/>
  <c r="J170" i="2"/>
  <c r="K170" i="2" s="1"/>
  <c r="J158" i="2"/>
  <c r="K158" i="2" s="1"/>
  <c r="J109" i="2"/>
  <c r="K109" i="2" s="1"/>
  <c r="J123" i="2"/>
  <c r="K123" i="2" s="1"/>
  <c r="J132" i="2"/>
  <c r="K132" i="2" s="1"/>
  <c r="K20" i="2" s="1"/>
  <c r="J108" i="2"/>
  <c r="K108" i="2" s="1"/>
  <c r="J47" i="2"/>
  <c r="K47" i="2" s="1"/>
  <c r="J139" i="2"/>
  <c r="K139" i="2" s="1"/>
  <c r="J63" i="2"/>
  <c r="K63" i="2" s="1"/>
  <c r="J69" i="2"/>
  <c r="K69" i="2" s="1"/>
  <c r="J93" i="2"/>
  <c r="K93" i="2" s="1"/>
  <c r="J161" i="2"/>
  <c r="K161" i="2" s="1"/>
  <c r="J112" i="2"/>
  <c r="K112" i="2" s="1"/>
  <c r="K19" i="2" s="1"/>
  <c r="K21" i="2" l="1"/>
  <c r="K10" i="2"/>
  <c r="K12" i="2" s="1"/>
  <c r="K14" i="2"/>
  <c r="K15" i="2"/>
  <c r="K17" i="2"/>
  <c r="K18" i="2"/>
  <c r="K16" i="2"/>
  <c r="K22" i="2" l="1"/>
</calcChain>
</file>

<file path=xl/sharedStrings.xml><?xml version="1.0" encoding="utf-8"?>
<sst xmlns="http://schemas.openxmlformats.org/spreadsheetml/2006/main" count="313" uniqueCount="145">
  <si>
    <t>Puget Sound Energy</t>
  </si>
  <si>
    <t>Calculation of Schedule 95 Rate</t>
  </si>
  <si>
    <t>Goal Seek Calculation</t>
  </si>
  <si>
    <t>Line No.</t>
  </si>
  <si>
    <t>Customer Class</t>
  </si>
  <si>
    <t>Rate Schedule</t>
  </si>
  <si>
    <t>Docket No.
UE-190529
Energy
Allocator
(Note 1)</t>
  </si>
  <si>
    <t>75%
Energy
(Note 2)</t>
  </si>
  <si>
    <t>Docket No.
UE-190529
Demand
Allocator
(Note 3)</t>
  </si>
  <si>
    <t>25%
Demand
(Note 2)</t>
  </si>
  <si>
    <t>Weighted Allocation</t>
  </si>
  <si>
    <t>2020 PCORC Variable Revenue Requirement</t>
  </si>
  <si>
    <t>2020 PCORC Revenue Requirement</t>
  </si>
  <si>
    <t>Proforma Normalized &amp; Delivered kWh
Test Year Ending 
June 2020
(Excl Sch 139 Load)</t>
  </si>
  <si>
    <t>2020 PCORC $ per kWh Effective June 2021</t>
  </si>
  <si>
    <t xml:space="preserve">Proforma Normalized &amp; Delivered kWh
Test Year Ending 
June 2020
</t>
  </si>
  <si>
    <t>Projected PCORC Sch 95 Revenue</t>
  </si>
  <si>
    <t>Tariff Sheet No.</t>
  </si>
  <si>
    <t>a</t>
  </si>
  <si>
    <t>b = 75% * a / sum(a)</t>
  </si>
  <si>
    <t>c</t>
  </si>
  <si>
    <t>d = 25% * c / sum(c)</t>
  </si>
  <si>
    <t>e = b + d</t>
  </si>
  <si>
    <t xml:space="preserve">f </t>
  </si>
  <si>
    <t>g = e * f</t>
  </si>
  <si>
    <t>h</t>
  </si>
  <si>
    <t>i = g / h</t>
  </si>
  <si>
    <t>j</t>
  </si>
  <si>
    <t>k</t>
  </si>
  <si>
    <t>Residential</t>
  </si>
  <si>
    <t>Sheet No. 95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</si>
  <si>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</si>
  <si>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</si>
  <si>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</si>
  <si>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</si>
  <si>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</si>
  <si>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</si>
  <si>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</si>
  <si>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Pri Gen Svc</t>
  </si>
  <si>
    <t>10 &amp; 31</t>
  </si>
  <si>
    <t>Pri Irrigation Svc</t>
  </si>
  <si>
    <t>Pri Interruptible Svc</t>
  </si>
  <si>
    <t>High Voltage Interruptible</t>
  </si>
  <si>
    <t>Sheet No. 95-A</t>
  </si>
  <si>
    <t>High Voltage General Service</t>
  </si>
  <si>
    <t>Lights</t>
  </si>
  <si>
    <t>50-59</t>
  </si>
  <si>
    <t>Firm Resale</t>
  </si>
  <si>
    <t>Subtotal</t>
  </si>
  <si>
    <t xml:space="preserve">Transportation </t>
  </si>
  <si>
    <t>449 / 459 / SC</t>
  </si>
  <si>
    <t>Total</t>
  </si>
  <si>
    <t>SEF-5 Sch 95 PCORC Deficiency</t>
  </si>
  <si>
    <t>BDJ-5 Sch 139 Surplus Demand Revenues</t>
  </si>
  <si>
    <t>Total Sch 95 PCORC Revenue Requirement</t>
  </si>
  <si>
    <t>Note 1 Source:  Docket No. UE-190529 Compliance Cost of Service Workpapers, "Energy 2" Allocator</t>
  </si>
  <si>
    <t>Note 2 Source:  Docket No. UE-190529 Compliance Cost of Service Workpapers, "Fixed Peak Credit %"</t>
  </si>
  <si>
    <t>Note 3 Source:  Docket No. UE-190529 Compliance Cost of Service Workpapers, "DEM-2B" Allocator</t>
  </si>
  <si>
    <t>Schedule 95 Power Cost Only Rate Case (PCORC) Lighting Workpapers</t>
  </si>
  <si>
    <t>Proposed Rates Effective June 2021</t>
  </si>
  <si>
    <t>Schedule</t>
  </si>
  <si>
    <t>Lamp Type</t>
  </si>
  <si>
    <t>Wattage (W)</t>
  </si>
  <si>
    <t>UE-190529
Cost of Service
Demand-Related
Base Rate
Effective 
10-15-2020</t>
  </si>
  <si>
    <t>UE-190529
Cost of Service
Energy-Related
Base Rate
Effective 
10-15-2020</t>
  </si>
  <si>
    <t>UE-190529
Cost of Service
Demand &amp; Energy-Related
Base Rate
Effective 
10-15-2020</t>
  </si>
  <si>
    <t>Annual Lamp Inventory @
9-30-2020</t>
  </si>
  <si>
    <t>Current Base Lamp Demand &amp; Energy Cost @ 10-15-2021</t>
  </si>
  <si>
    <t>Proposed 2020 PCORC Schedule 95 Charges Effective 
June 2021</t>
  </si>
  <si>
    <t>Proposed 2020 PCORC Schedule 95 Lamp Revenue @ June 2021</t>
  </si>
  <si>
    <t>Schedule 95 Revenue Requirement Ratio to Base Demand &amp; Energy Light Charge Cost</t>
  </si>
  <si>
    <t>(a)</t>
  </si>
  <si>
    <t>(b)</t>
  </si>
  <si>
    <t>(c)</t>
  </si>
  <si>
    <t>(d)</t>
  </si>
  <si>
    <t>(e)</t>
  </si>
  <si>
    <t>(f)</t>
  </si>
  <si>
    <t>(g)</t>
  </si>
  <si>
    <t>(h)</t>
  </si>
  <si>
    <t xml:space="preserve"> = (a) + (b)</t>
  </si>
  <si>
    <t>= (c) * (d)</t>
  </si>
  <si>
    <t>= (c) * (AA)</t>
  </si>
  <si>
    <t>= (d) * (f)</t>
  </si>
  <si>
    <t xml:space="preserve"> = (g) / (f)</t>
  </si>
  <si>
    <t>AA</t>
  </si>
  <si>
    <t>Total Lamp Revenue Requirement Based on Inventory</t>
  </si>
  <si>
    <t>Schedule 95 Lighting Revenue Requirement</t>
  </si>
  <si>
    <t>Rate Spread</t>
  </si>
  <si>
    <t>Difference due to rounding &amp; rounding adjustment</t>
  </si>
  <si>
    <t>Rounding Adjustment</t>
  </si>
  <si>
    <t>Schedule 50</t>
  </si>
  <si>
    <t>Schedule 51</t>
  </si>
  <si>
    <t>Schedule 52</t>
  </si>
  <si>
    <t>Schedule 53</t>
  </si>
  <si>
    <t>Schedule 54</t>
  </si>
  <si>
    <t>Schedule 55-56</t>
  </si>
  <si>
    <t>Schedule 57</t>
  </si>
  <si>
    <t>Schedule 58-59</t>
  </si>
  <si>
    <t>All Lighting</t>
  </si>
  <si>
    <t>Sch 50E</t>
  </si>
  <si>
    <t>003</t>
  </si>
  <si>
    <t>Compact Flourescent</t>
  </si>
  <si>
    <t>Mercury Vapor</t>
  </si>
  <si>
    <t>Sch 51E</t>
  </si>
  <si>
    <t>51E</t>
  </si>
  <si>
    <t>Light Emitting Diode</t>
  </si>
  <si>
    <t>30.01 - 60</t>
  </si>
  <si>
    <t>Sheet No. 95-C.1</t>
  </si>
  <si>
    <t>60.01 - 90</t>
  </si>
  <si>
    <t>90.01 - 120</t>
  </si>
  <si>
    <t>120.01 - 150</t>
  </si>
  <si>
    <t>150.01 - 180</t>
  </si>
  <si>
    <t>180.01 - 210</t>
  </si>
  <si>
    <t>Sheet No. 95-C.2</t>
  </si>
  <si>
    <t>210.01 - 240</t>
  </si>
  <si>
    <t>240.01 - 270</t>
  </si>
  <si>
    <t>270.01 - 300</t>
  </si>
  <si>
    <t>Sch 52E</t>
  </si>
  <si>
    <t xml:space="preserve">52E </t>
  </si>
  <si>
    <t>Sodium Vapor</t>
  </si>
  <si>
    <t>Sheet No. 95-B</t>
  </si>
  <si>
    <t>Metal Halide</t>
  </si>
  <si>
    <t>Sch 53E</t>
  </si>
  <si>
    <t xml:space="preserve">53E </t>
  </si>
  <si>
    <t>Sheet No. 95-C</t>
  </si>
  <si>
    <t>Sch 54E</t>
  </si>
  <si>
    <t>54E</t>
  </si>
  <si>
    <t>Sch 55 &amp; 56</t>
  </si>
  <si>
    <t>55E &amp; 56E</t>
  </si>
  <si>
    <t>Sheet No. 95-D</t>
  </si>
  <si>
    <t>Sch 57</t>
  </si>
  <si>
    <t>57E</t>
  </si>
  <si>
    <t>Per W charge</t>
  </si>
  <si>
    <t>Sch 58 &amp; 59</t>
  </si>
  <si>
    <t>58E &amp; 59E - Directional</t>
  </si>
  <si>
    <t>Sheet No. 95-E</t>
  </si>
  <si>
    <t>58E &amp; 59E - Horizontal</t>
  </si>
  <si>
    <t>58E &amp; 59E</t>
  </si>
  <si>
    <t>Sheet No. 95-E.1</t>
  </si>
  <si>
    <t>300.01 - 400</t>
  </si>
  <si>
    <t>400.01 - 500</t>
  </si>
  <si>
    <t>500.01 - 600</t>
  </si>
  <si>
    <t>600.01 - 700</t>
  </si>
  <si>
    <t>700.01 - 800</t>
  </si>
  <si>
    <t>800.01 - 900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</si>
</sst>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&quot;$&quot;* #,##0_);_(&quot;$&quot;* \(#,##0\);_(&quot;$&quot;* &quot;-&quot;??_);_(@_)"/>
    <numFmt numFmtId="167" formatCode="_(&quot;$&quot;* #,##0.000000_);_(&quot;$&quot;* \(#,##0.000000\);_(&quot;$&quot;* &quot;-&quot;??_);_(@_)"/>
    <numFmt numFmtId="168" formatCode="0.0000\ \¢"/>
    <numFmt numFmtId="169" formatCode="_(&quot;$&quot;* #,##0.00000_);_(&quot;$&quot;* \(#,##0.00000\);_(&quot;$&quot;* &quot;-&quot;??_);_(@_)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5" xfId="0" applyFont="1" applyFill="1" applyBorder="1"/>
    <xf numFmtId="0" fontId="3" fillId="0" borderId="0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quotePrefix="1" applyFont="1" applyFill="1" applyBorder="1" applyAlignment="1">
      <alignment horizontal="center" wrapText="1"/>
    </xf>
    <xf numFmtId="164" fontId="3" fillId="0" borderId="8" xfId="0" quotePrefix="1" applyNumberFormat="1" applyFont="1" applyFill="1" applyBorder="1" applyAlignment="1">
      <alignment horizontal="center" wrapText="1"/>
    </xf>
    <xf numFmtId="0" fontId="3" fillId="0" borderId="7" xfId="0" quotePrefix="1" applyFont="1" applyFill="1" applyBorder="1" applyAlignment="1">
      <alignment horizontal="center" wrapText="1"/>
    </xf>
    <xf numFmtId="164" fontId="3" fillId="0" borderId="6" xfId="0" quotePrefix="1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4" fillId="0" borderId="0" xfId="0" quotePrefix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2" xfId="0" quotePrefix="1" applyNumberFormat="1" applyFont="1" applyFill="1" applyBorder="1" applyAlignment="1">
      <alignment horizontal="center" vertical="top" wrapText="1"/>
    </xf>
    <xf numFmtId="0" fontId="3" fillId="0" borderId="2" xfId="0" quotePrefix="1" applyFont="1" applyFill="1" applyBorder="1" applyAlignment="1">
      <alignment horizontal="center" vertical="top" wrapText="1"/>
    </xf>
    <xf numFmtId="0" fontId="3" fillId="0" borderId="3" xfId="0" quotePrefix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9" fontId="3" fillId="0" borderId="0" xfId="3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64" fontId="3" fillId="0" borderId="4" xfId="1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67" fontId="3" fillId="0" borderId="5" xfId="0" applyNumberFormat="1" applyFont="1" applyFill="1" applyBorder="1" applyAlignment="1">
      <alignment horizontal="center"/>
    </xf>
    <xf numFmtId="164" fontId="3" fillId="0" borderId="4" xfId="1" applyNumberFormat="1" applyFont="1" applyBorder="1"/>
    <xf numFmtId="166" fontId="3" fillId="0" borderId="5" xfId="0" applyNumberFormat="1" applyFont="1" applyBorder="1"/>
    <xf numFmtId="168" fontId="3" fillId="0" borderId="0" xfId="0" applyNumberFormat="1" applyFont="1" applyBorder="1"/>
    <xf numFmtId="166" fontId="3" fillId="0" borderId="0" xfId="0" applyNumberFormat="1" applyFont="1" applyBorder="1"/>
    <xf numFmtId="0" fontId="3" fillId="0" borderId="0" xfId="0" quotePrefix="1" applyFont="1" applyFill="1" applyBorder="1" applyAlignment="1">
      <alignment horizontal="left"/>
    </xf>
    <xf numFmtId="168" fontId="3" fillId="0" borderId="5" xfId="0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/>
    <xf numFmtId="168" fontId="3" fillId="0" borderId="0" xfId="0" quotePrefix="1" applyNumberFormat="1" applyFont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4" fontId="3" fillId="0" borderId="5" xfId="1" applyNumberFormat="1" applyFont="1" applyBorder="1"/>
    <xf numFmtId="0" fontId="3" fillId="0" borderId="5" xfId="0" applyFont="1" applyFill="1" applyBorder="1" applyAlignment="1">
      <alignment horizontal="center"/>
    </xf>
    <xf numFmtId="0" fontId="3" fillId="0" borderId="0" xfId="0" applyFont="1"/>
    <xf numFmtId="0" fontId="3" fillId="0" borderId="4" xfId="0" quotePrefix="1" applyFont="1" applyBorder="1" applyAlignment="1">
      <alignment horizontal="left"/>
    </xf>
    <xf numFmtId="164" fontId="3" fillId="0" borderId="0" xfId="1" quotePrefix="1" applyNumberFormat="1" applyFont="1" applyFill="1" applyBorder="1" applyAlignment="1">
      <alignment horizontal="left"/>
    </xf>
    <xf numFmtId="166" fontId="3" fillId="0" borderId="5" xfId="2" applyNumberFormat="1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0" xfId="0" applyNumberFormat="1" applyFont="1" applyBorder="1"/>
    <xf numFmtId="166" fontId="3" fillId="0" borderId="0" xfId="2" applyNumberFormat="1" applyFont="1" applyBorder="1"/>
    <xf numFmtId="0" fontId="5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5" fillId="0" borderId="9" xfId="0" quotePrefix="1" applyFont="1" applyFill="1" applyBorder="1" applyAlignment="1">
      <alignment horizontal="center" wrapText="1"/>
    </xf>
    <xf numFmtId="0" fontId="5" fillId="0" borderId="10" xfId="0" quotePrefix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11" xfId="0" quotePrefix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5" fillId="0" borderId="0" xfId="0" quotePrefix="1" applyFont="1" applyFill="1" applyAlignment="1">
      <alignment horizontal="center" wrapText="1"/>
    </xf>
    <xf numFmtId="0" fontId="5" fillId="0" borderId="11" xfId="0" quotePrefix="1" applyFont="1" applyFill="1" applyBorder="1" applyAlignment="1">
      <alignment horizontal="center" wrapText="1"/>
    </xf>
    <xf numFmtId="0" fontId="5" fillId="0" borderId="0" xfId="0" applyFont="1" applyFill="1" applyBorder="1"/>
    <xf numFmtId="164" fontId="5" fillId="0" borderId="0" xfId="0" applyNumberFormat="1" applyFont="1" applyFill="1"/>
    <xf numFmtId="0" fontId="5" fillId="0" borderId="11" xfId="0" applyFont="1" applyFill="1" applyBorder="1"/>
    <xf numFmtId="0" fontId="3" fillId="0" borderId="0" xfId="0" applyFont="1" applyFill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0" xfId="0" quotePrefix="1" applyFont="1" applyFill="1" applyAlignment="1">
      <alignment horizontal="left"/>
    </xf>
    <xf numFmtId="41" fontId="5" fillId="0" borderId="0" xfId="0" applyNumberFormat="1" applyFont="1" applyFill="1"/>
    <xf numFmtId="166" fontId="5" fillId="0" borderId="0" xfId="0" applyNumberFormat="1" applyFont="1" applyFill="1"/>
    <xf numFmtId="165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65" fontId="5" fillId="0" borderId="14" xfId="0" applyNumberFormat="1" applyFont="1" applyFill="1" applyBorder="1"/>
    <xf numFmtId="0" fontId="5" fillId="0" borderId="15" xfId="0" applyFont="1" applyFill="1" applyBorder="1"/>
    <xf numFmtId="0" fontId="5" fillId="0" borderId="0" xfId="0" quotePrefix="1" applyFont="1" applyFill="1" applyBorder="1" applyAlignment="1">
      <alignment horizontal="left"/>
    </xf>
    <xf numFmtId="166" fontId="5" fillId="0" borderId="13" xfId="4" applyNumberFormat="1" applyFont="1" applyFill="1" applyBorder="1"/>
    <xf numFmtId="164" fontId="5" fillId="0" borderId="11" xfId="0" applyNumberFormat="1" applyFont="1" applyFill="1" applyBorder="1"/>
    <xf numFmtId="0" fontId="5" fillId="0" borderId="0" xfId="0" quotePrefix="1" applyFont="1" applyFill="1" applyBorder="1" applyAlignment="1">
      <alignment horizontal="left" indent="1"/>
    </xf>
    <xf numFmtId="0" fontId="5" fillId="0" borderId="0" xfId="0" quotePrefix="1" applyFont="1" applyFill="1" applyBorder="1" applyAlignment="1">
      <alignment horizontal="right" wrapText="1"/>
    </xf>
    <xf numFmtId="44" fontId="5" fillId="0" borderId="0" xfId="0" applyNumberFormat="1" applyFont="1" applyFill="1"/>
    <xf numFmtId="44" fontId="5" fillId="0" borderId="11" xfId="4" applyFont="1" applyFill="1" applyBorder="1"/>
    <xf numFmtId="0" fontId="5" fillId="0" borderId="0" xfId="0" quotePrefix="1" applyFont="1" applyFill="1" applyBorder="1" applyAlignment="1">
      <alignment horizontal="left" wrapText="1"/>
    </xf>
    <xf numFmtId="44" fontId="5" fillId="0" borderId="0" xfId="4" applyFont="1" applyFill="1"/>
    <xf numFmtId="0" fontId="5" fillId="0" borderId="0" xfId="0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 applyFill="1" applyBorder="1" applyAlignment="1"/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indent="1"/>
    </xf>
    <xf numFmtId="167" fontId="5" fillId="0" borderId="0" xfId="0" applyNumberFormat="1" applyFont="1" applyFill="1"/>
    <xf numFmtId="169" fontId="5" fillId="0" borderId="0" xfId="0" applyNumberFormat="1" applyFont="1" applyFill="1"/>
    <xf numFmtId="169" fontId="5" fillId="0" borderId="11" xfId="4" applyNumberFormat="1" applyFont="1" applyFill="1" applyBorder="1"/>
    <xf numFmtId="169" fontId="5" fillId="0" borderId="0" xfId="4" applyNumberFormat="1" applyFont="1" applyFill="1"/>
    <xf numFmtId="44" fontId="5" fillId="0" borderId="16" xfId="4" applyFont="1" applyFill="1" applyBorder="1"/>
    <xf numFmtId="0" fontId="3" fillId="0" borderId="6" xfId="0" quotePrefix="1" applyFont="1" applyFill="1" applyBorder="1" applyAlignment="1">
      <alignment horizontal="left"/>
    </xf>
    <xf numFmtId="0" fontId="3" fillId="0" borderId="8" xfId="0" quotePrefix="1" applyFont="1" applyFill="1" applyBorder="1" applyAlignment="1">
      <alignment horizontal="left"/>
    </xf>
    <xf numFmtId="0" fontId="3" fillId="0" borderId="7" xfId="0" quotePrefix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</cellXfs>
  <cellStyles count="5">
    <cellStyle name="Comma" xfId="1" builtinId="3"/>
    <cellStyle name="Currency" xfId="2" builtinId="4"/>
    <cellStyle name="Currency 2 12" xfId="4" xr:uid="{00000000-0005-0000-0000-000002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" Type="http://schemas.openxmlformats.org/officeDocument/2006/relationships/externalLink" Target="externalLinks/externalLink5.xml"/><Relationship Id="rId71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FOR%207-1-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93\WC-RB%20GRC%20TY0903%20RY02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GRC%2007/COS/COS%20WA%20GRC%20June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2F\Due%20Diligence\August%20New%20Model\Fred%20Value%209.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93\FCR%20for%20PSE%20S40%20V0%20%20HM%20edi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7%20GRC\Supplemental%20Filing%202017%20GRC\NO%20MS%20SUPP%202017%20GRC%20Workpapers\%23Electric%20Model%202017%20GRC%20CONT%20CALCULATION%20(SUPP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oljh\Local%20Settings\MSN%20Rate%20v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1%20GRC\RebuttalFiling2011%20GRC\Electric%20Model%202011%20GRC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C0\Aurora%20Prices%20for%20RORC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scartwri\My%20Documents\Projects\PSE\Projects\BHP\Due%20Diligence\BHP%20IS.BS.CF%20Mode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WUTC\Puget%20Sound%20Energy\Semi%20Annual%20Report\Jun_30_01\Proforma%20Adj_not%20use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Load%20Research\GRC%202007%20(not%20filed)\Load%20Research%20Analyses\RLW\From%20RLW\Off%20System%20Results\M9_Statistics_All_R991_ADJ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Inputs\General%20Accounting\Reports\SalesOfElectricity\2009%20SOE\04-2009\02-2009%20SOE%20prelim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zoomScale="90" zoomScaleNormal="90" workbookViewId="0">
      <pane xSplit="1" ySplit="3" topLeftCell="B4" activePane="bottomRight" state="frozen"/>
      <selection activeCell="I30" sqref="I30"/>
      <selection pane="topRight" activeCell="I30" sqref="I30"/>
      <selection pane="bottomLeft" activeCell="I30" sqref="I30"/>
      <selection pane="bottomRight" activeCell="F6" sqref="F6"/>
    </sheetView>
  </sheetViews>
  <sheetFormatPr defaultColWidth="9.109375" defaultRowHeight="13.2" x14ac:dyDescent="0.25"/>
  <cols>
    <col min="1" max="1" width="7.109375" style="1" customWidth="1"/>
    <col min="2" max="2" width="39.5546875" style="1" bestFit="1" customWidth="1"/>
    <col min="3" max="3" width="14.44140625" style="1" bestFit="1" customWidth="1"/>
    <col min="4" max="4" width="16.109375" style="57" bestFit="1" customWidth="1"/>
    <col min="5" max="5" width="10.5546875" style="1" bestFit="1" customWidth="1"/>
    <col min="6" max="6" width="11.33203125" style="57" bestFit="1" customWidth="1"/>
    <col min="7" max="7" width="11.44140625" style="1" bestFit="1" customWidth="1"/>
    <col min="8" max="8" width="11.5546875" style="1" customWidth="1"/>
    <col min="9" max="10" width="15.109375" style="1" bestFit="1" customWidth="1"/>
    <col min="11" max="11" width="18.5546875" style="1" bestFit="1" customWidth="1"/>
    <col min="12" max="12" width="11.5546875" style="1" bestFit="1" customWidth="1"/>
    <col min="13" max="13" width="4.33203125" style="1" customWidth="1"/>
    <col min="14" max="14" width="17.6640625" style="1" bestFit="1" customWidth="1"/>
    <col min="15" max="15" width="14" style="1" bestFit="1" customWidth="1"/>
    <col min="16" max="16" width="4.33203125" style="1" customWidth="1"/>
    <col min="17" max="17" width="14.88671875" style="1" bestFit="1" customWidth="1"/>
    <col min="18" max="18" width="19.6640625" style="1" customWidth="1"/>
    <col min="19" max="19" width="13.88671875" style="1" bestFit="1" customWidth="1"/>
    <col min="20" max="20" width="8.44140625" style="1" bestFit="1" customWidth="1"/>
    <col min="21" max="16384" width="9.109375" style="1"/>
  </cols>
  <sheetData>
    <row r="1" spans="1:18" x14ac:dyDescent="0.25">
      <c r="A1" s="110" t="s">
        <v>0</v>
      </c>
      <c r="B1" s="111"/>
      <c r="C1" s="111"/>
      <c r="D1" s="112"/>
      <c r="E1" s="112"/>
      <c r="F1" s="112"/>
      <c r="G1" s="112"/>
      <c r="H1" s="112"/>
      <c r="I1" s="112"/>
      <c r="J1" s="112"/>
      <c r="K1" s="112"/>
      <c r="L1" s="113"/>
      <c r="N1" s="2"/>
      <c r="O1" s="3"/>
    </row>
    <row r="2" spans="1:18" x14ac:dyDescent="0.25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  <c r="N2" s="4"/>
      <c r="O2" s="5"/>
    </row>
    <row r="3" spans="1:18" s="11" customFormat="1" ht="13.8" thickBot="1" x14ac:dyDescent="0.3">
      <c r="A3" s="6"/>
      <c r="B3" s="7"/>
      <c r="C3" s="8"/>
      <c r="D3" s="9"/>
      <c r="E3" s="7"/>
      <c r="F3" s="9"/>
      <c r="G3" s="7"/>
      <c r="H3" s="7"/>
      <c r="I3" s="7"/>
      <c r="J3" s="7"/>
      <c r="K3" s="7"/>
      <c r="L3" s="10"/>
      <c r="N3" s="117" t="s">
        <v>2</v>
      </c>
      <c r="O3" s="118"/>
    </row>
    <row r="4" spans="1:18" s="11" customFormat="1" ht="80.25" customHeight="1" thickBot="1" x14ac:dyDescent="0.3">
      <c r="A4" s="12" t="s">
        <v>3</v>
      </c>
      <c r="B4" s="13" t="s">
        <v>4</v>
      </c>
      <c r="C4" s="14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3" t="s">
        <v>10</v>
      </c>
      <c r="I4" s="14" t="s">
        <v>11</v>
      </c>
      <c r="J4" s="14" t="s">
        <v>12</v>
      </c>
      <c r="K4" s="15" t="s">
        <v>13</v>
      </c>
      <c r="L4" s="16" t="s">
        <v>14</v>
      </c>
      <c r="N4" s="17" t="s">
        <v>15</v>
      </c>
      <c r="O4" s="18" t="s">
        <v>16</v>
      </c>
      <c r="Q4" s="19" t="s">
        <v>17</v>
      </c>
    </row>
    <row r="5" spans="1:18" s="11" customFormat="1" ht="26.4" x14ac:dyDescent="0.25">
      <c r="A5" s="20"/>
      <c r="B5" s="21"/>
      <c r="C5" s="21"/>
      <c r="D5" s="22" t="s">
        <v>18</v>
      </c>
      <c r="E5" s="23" t="s">
        <v>19</v>
      </c>
      <c r="F5" s="22" t="s">
        <v>20</v>
      </c>
      <c r="G5" s="23" t="s">
        <v>21</v>
      </c>
      <c r="H5" s="21" t="s">
        <v>22</v>
      </c>
      <c r="I5" s="21" t="s">
        <v>23</v>
      </c>
      <c r="J5" s="24" t="s">
        <v>24</v>
      </c>
      <c r="K5" s="21" t="s">
        <v>25</v>
      </c>
      <c r="L5" s="25" t="s">
        <v>26</v>
      </c>
      <c r="N5" s="26" t="s">
        <v>27</v>
      </c>
      <c r="O5" s="27" t="s">
        <v>28</v>
      </c>
    </row>
    <row r="6" spans="1:18" s="11" customFormat="1" x14ac:dyDescent="0.25">
      <c r="A6" s="28"/>
      <c r="B6" s="29"/>
      <c r="C6" s="29"/>
      <c r="D6" s="30"/>
      <c r="E6" s="31"/>
      <c r="F6" s="32"/>
      <c r="G6" s="30"/>
      <c r="H6" s="29"/>
      <c r="I6" s="29"/>
      <c r="J6" s="29"/>
      <c r="K6" s="29"/>
      <c r="L6" s="33"/>
      <c r="N6" s="34"/>
      <c r="O6" s="35"/>
    </row>
    <row r="7" spans="1:18" x14ac:dyDescent="0.25">
      <c r="A7" s="36">
        <v>1</v>
      </c>
      <c r="B7" s="7" t="s">
        <v>29</v>
      </c>
      <c r="C7" s="8">
        <v>7</v>
      </c>
      <c r="D7" s="9">
        <v>11476152247.161776</v>
      </c>
      <c r="E7" s="37">
        <f t="shared" ref="E7:E14" si="0">+D7/D$23*ROUND(0.75,2)</f>
        <v>0.39072264776300736</v>
      </c>
      <c r="F7" s="9">
        <v>2236474.2253660602</v>
      </c>
      <c r="G7" s="37">
        <f t="shared" ref="G7:G14" si="1">+F7/F$23*ROUND(0.25,2)</f>
        <v>0.14418129406223315</v>
      </c>
      <c r="H7" s="37">
        <f t="shared" ref="H7:H12" si="2">+G7+E7</f>
        <v>0.53490394182524048</v>
      </c>
      <c r="I7" s="37"/>
      <c r="J7" s="38">
        <f t="shared" ref="J7:J14" si="3">+H7*($I$23)</f>
        <v>41285934.027335189</v>
      </c>
      <c r="K7" s="9">
        <v>10862811891.828985</v>
      </c>
      <c r="L7" s="39">
        <f>+J7/K7</f>
        <v>3.8006673077336907E-3</v>
      </c>
      <c r="N7" s="40">
        <v>10863043096.272161</v>
      </c>
      <c r="O7" s="41">
        <f t="shared" ref="O7:O14" si="4">+N7*L7</f>
        <v>41286812.758503772</v>
      </c>
      <c r="Q7" s="42" t="s">
        <v>30</v>
      </c>
      <c r="R7" s="43"/>
    </row>
    <row r="8" spans="1:18" x14ac:dyDescent="0.25">
      <c r="A8" s="36">
        <f t="shared" ref="A8:A31" si="5">+A7+1</f>
        <v>2</v>
      </c>
      <c r="B8" s="44" t="s">
        <v>31</v>
      </c>
      <c r="C8" s="8" t="s">
        <v>32</v>
      </c>
      <c r="D8" s="9">
        <v>2915955626.4103169</v>
      </c>
      <c r="E8" s="37">
        <f t="shared" si="0"/>
        <v>9.927804011072186E-2</v>
      </c>
      <c r="F8" s="9">
        <v>515625.82524854271</v>
      </c>
      <c r="G8" s="37">
        <f t="shared" si="1"/>
        <v>3.3241428804784645E-2</v>
      </c>
      <c r="H8" s="37">
        <f t="shared" si="2"/>
        <v>0.13251946891550651</v>
      </c>
      <c r="I8" s="37"/>
      <c r="J8" s="38">
        <f t="shared" si="3"/>
        <v>10228359.941252034</v>
      </c>
      <c r="K8" s="9">
        <v>2285691074.5482669</v>
      </c>
      <c r="L8" s="39">
        <f t="shared" ref="L8:L23" si="6">+J8/K8</f>
        <v>4.474952916930613E-3</v>
      </c>
      <c r="N8" s="40">
        <v>2586338527.0017586</v>
      </c>
      <c r="O8" s="41">
        <f t="shared" si="4"/>
        <v>11573743.135576544</v>
      </c>
      <c r="Q8" s="42" t="str">
        <f>+$Q$7</f>
        <v>Sheet No. 95</v>
      </c>
    </row>
    <row r="9" spans="1:18" x14ac:dyDescent="0.25">
      <c r="A9" s="36">
        <f t="shared" si="5"/>
        <v>3</v>
      </c>
      <c r="B9" s="7" t="s">
        <v>33</v>
      </c>
      <c r="C9" s="8" t="s">
        <v>34</v>
      </c>
      <c r="D9" s="9">
        <v>3225522141.4879136</v>
      </c>
      <c r="E9" s="37">
        <f t="shared" si="0"/>
        <v>0.10981769188815443</v>
      </c>
      <c r="F9" s="9">
        <v>551432.84077501134</v>
      </c>
      <c r="G9" s="37">
        <f t="shared" si="1"/>
        <v>3.5549839863833498E-2</v>
      </c>
      <c r="H9" s="37">
        <f t="shared" si="2"/>
        <v>0.14536753175198794</v>
      </c>
      <c r="I9" s="37"/>
      <c r="J9" s="38">
        <f t="shared" si="3"/>
        <v>11220022.617799167</v>
      </c>
      <c r="K9" s="9">
        <v>2801784797.0330548</v>
      </c>
      <c r="L9" s="39">
        <f t="shared" si="6"/>
        <v>4.0045982938020754E-3</v>
      </c>
      <c r="N9" s="40">
        <v>2884671453.8191686</v>
      </c>
      <c r="O9" s="41">
        <f t="shared" si="4"/>
        <v>11551950.382143795</v>
      </c>
      <c r="Q9" s="42" t="str">
        <f t="shared" ref="Q9:Q14" si="7">+$Q$7</f>
        <v>Sheet No. 95</v>
      </c>
    </row>
    <row r="10" spans="1:18" x14ac:dyDescent="0.25">
      <c r="A10" s="36">
        <f t="shared" si="5"/>
        <v>4</v>
      </c>
      <c r="B10" s="7" t="s">
        <v>35</v>
      </c>
      <c r="C10" s="8" t="s">
        <v>36</v>
      </c>
      <c r="D10" s="9">
        <v>2092770306.5275679</v>
      </c>
      <c r="E10" s="37">
        <f t="shared" si="0"/>
        <v>7.1251473291362041E-2</v>
      </c>
      <c r="F10" s="9">
        <v>289974.91765494185</v>
      </c>
      <c r="G10" s="37">
        <f t="shared" si="1"/>
        <v>1.8694138478719036E-2</v>
      </c>
      <c r="H10" s="37">
        <f t="shared" si="2"/>
        <v>8.9945611770081077E-2</v>
      </c>
      <c r="I10" s="37"/>
      <c r="J10" s="38">
        <f t="shared" si="3"/>
        <v>6942346.6593205854</v>
      </c>
      <c r="K10" s="9">
        <v>1756264169.0830998</v>
      </c>
      <c r="L10" s="39">
        <f t="shared" si="6"/>
        <v>3.9529057083394267E-3</v>
      </c>
      <c r="N10" s="40">
        <v>1841173274.7668719</v>
      </c>
      <c r="O10" s="41">
        <f t="shared" si="4"/>
        <v>7277984.3478679638</v>
      </c>
      <c r="Q10" s="42" t="str">
        <f t="shared" si="7"/>
        <v>Sheet No. 95</v>
      </c>
    </row>
    <row r="11" spans="1:18" x14ac:dyDescent="0.25">
      <c r="A11" s="36">
        <f t="shared" si="5"/>
        <v>5</v>
      </c>
      <c r="B11" s="7" t="s">
        <v>37</v>
      </c>
      <c r="C11" s="8">
        <v>29</v>
      </c>
      <c r="D11" s="9">
        <v>17243818.472518876</v>
      </c>
      <c r="E11" s="37">
        <f t="shared" si="0"/>
        <v>5.8709141060702894E-4</v>
      </c>
      <c r="F11" s="9">
        <v>461.07800540214549</v>
      </c>
      <c r="G11" s="37">
        <f t="shared" si="1"/>
        <v>2.9724833279325449E-5</v>
      </c>
      <c r="H11" s="37">
        <f t="shared" si="2"/>
        <v>6.1681624388635443E-4</v>
      </c>
      <c r="I11" s="37"/>
      <c r="J11" s="38">
        <f t="shared" si="3"/>
        <v>47608.239089030147</v>
      </c>
      <c r="K11" s="9">
        <v>11424740.434375001</v>
      </c>
      <c r="L11" s="39">
        <f t="shared" si="6"/>
        <v>4.1671177881455815E-3</v>
      </c>
      <c r="N11" s="40">
        <v>11424740.434375001</v>
      </c>
      <c r="O11" s="41">
        <f t="shared" si="4"/>
        <v>47608.239089030147</v>
      </c>
      <c r="Q11" s="42" t="str">
        <f t="shared" si="7"/>
        <v>Sheet No. 95</v>
      </c>
    </row>
    <row r="12" spans="1:18" x14ac:dyDescent="0.25">
      <c r="A12" s="36">
        <f t="shared" si="5"/>
        <v>6</v>
      </c>
      <c r="B12" s="7" t="s">
        <v>38</v>
      </c>
      <c r="C12" s="8" t="s">
        <v>39</v>
      </c>
      <c r="D12" s="9">
        <v>1456029850.0547175</v>
      </c>
      <c r="E12" s="37">
        <f t="shared" si="0"/>
        <v>4.957269875676773E-2</v>
      </c>
      <c r="F12" s="9">
        <v>204844.84270926949</v>
      </c>
      <c r="G12" s="37">
        <f t="shared" si="1"/>
        <v>1.3205962388841259E-2</v>
      </c>
      <c r="H12" s="37">
        <f t="shared" si="2"/>
        <v>6.2778661145608983E-2</v>
      </c>
      <c r="I12" s="37"/>
      <c r="J12" s="38">
        <f t="shared" si="3"/>
        <v>4845497.4056423018</v>
      </c>
      <c r="K12" s="9">
        <v>1265238518.5445199</v>
      </c>
      <c r="L12" s="39">
        <f t="shared" si="6"/>
        <v>3.8297106313332678E-3</v>
      </c>
      <c r="N12" s="40">
        <v>1335654341.1168144</v>
      </c>
      <c r="O12" s="41">
        <f t="shared" si="4"/>
        <v>5115169.6299614953</v>
      </c>
      <c r="Q12" s="42" t="str">
        <f t="shared" si="7"/>
        <v>Sheet No. 95</v>
      </c>
    </row>
    <row r="13" spans="1:18" x14ac:dyDescent="0.25">
      <c r="A13" s="36">
        <f t="shared" si="5"/>
        <v>7</v>
      </c>
      <c r="B13" s="7" t="s">
        <v>40</v>
      </c>
      <c r="C13" s="8">
        <v>35</v>
      </c>
      <c r="D13" s="9">
        <v>4597572.0317007378</v>
      </c>
      <c r="E13" s="37">
        <f t="shared" si="0"/>
        <v>1.5653116818413872E-4</v>
      </c>
      <c r="F13" s="9">
        <v>7.0004300675974864</v>
      </c>
      <c r="G13" s="37">
        <f t="shared" si="1"/>
        <v>4.5130458231557189E-7</v>
      </c>
      <c r="H13" s="37">
        <f>+G13+E13</f>
        <v>1.5698247276645428E-4</v>
      </c>
      <c r="I13" s="37"/>
      <c r="J13" s="38">
        <f t="shared" si="3"/>
        <v>12116.508231306416</v>
      </c>
      <c r="K13" s="9">
        <v>5945040</v>
      </c>
      <c r="L13" s="39">
        <f t="shared" si="6"/>
        <v>2.0380869146896263E-3</v>
      </c>
      <c r="N13" s="40">
        <v>5945040</v>
      </c>
      <c r="O13" s="41">
        <f t="shared" si="4"/>
        <v>12116.508231306416</v>
      </c>
      <c r="Q13" s="42" t="str">
        <f t="shared" si="7"/>
        <v>Sheet No. 95</v>
      </c>
    </row>
    <row r="14" spans="1:18" x14ac:dyDescent="0.25">
      <c r="A14" s="36">
        <f t="shared" si="5"/>
        <v>8</v>
      </c>
      <c r="B14" s="7" t="s">
        <v>41</v>
      </c>
      <c r="C14" s="8">
        <v>43</v>
      </c>
      <c r="D14" s="9">
        <v>126890757.18193617</v>
      </c>
      <c r="E14" s="37">
        <f t="shared" si="0"/>
        <v>4.3201842878165531E-3</v>
      </c>
      <c r="F14" s="9">
        <v>0</v>
      </c>
      <c r="G14" s="37">
        <f t="shared" si="1"/>
        <v>0</v>
      </c>
      <c r="H14" s="37">
        <f>+G14+E14</f>
        <v>4.3201842878165531E-3</v>
      </c>
      <c r="I14" s="37"/>
      <c r="J14" s="38">
        <f t="shared" si="3"/>
        <v>333448.36249308765</v>
      </c>
      <c r="K14" s="9">
        <v>114785340.11087461</v>
      </c>
      <c r="L14" s="39">
        <f t="shared" si="6"/>
        <v>2.9049734240539763E-3</v>
      </c>
      <c r="N14" s="40">
        <v>116280759.88464826</v>
      </c>
      <c r="O14" s="41">
        <f t="shared" si="4"/>
        <v>337792.5171937049</v>
      </c>
      <c r="Q14" s="42" t="str">
        <f t="shared" si="7"/>
        <v>Sheet No. 95</v>
      </c>
    </row>
    <row r="15" spans="1:18" x14ac:dyDescent="0.25">
      <c r="A15" s="36">
        <f t="shared" si="5"/>
        <v>9</v>
      </c>
      <c r="B15" s="7"/>
      <c r="C15" s="8"/>
      <c r="D15" s="9"/>
      <c r="E15" s="37"/>
      <c r="F15" s="9"/>
      <c r="G15" s="37"/>
      <c r="H15" s="37"/>
      <c r="I15" s="37"/>
      <c r="J15" s="38"/>
      <c r="K15" s="9"/>
      <c r="L15" s="45"/>
      <c r="N15" s="40"/>
      <c r="O15" s="5"/>
    </row>
    <row r="16" spans="1:18" x14ac:dyDescent="0.25">
      <c r="A16" s="36">
        <f t="shared" si="5"/>
        <v>10</v>
      </c>
      <c r="B16" s="46" t="s">
        <v>42</v>
      </c>
      <c r="C16" s="8">
        <v>46</v>
      </c>
      <c r="D16" s="9">
        <v>79573505.04899931</v>
      </c>
      <c r="E16" s="37">
        <f t="shared" ref="E16:E17" si="8">+D16/D$23*ROUND(0.75,2)</f>
        <v>2.7091981628439405E-3</v>
      </c>
      <c r="F16" s="9">
        <v>0</v>
      </c>
      <c r="G16" s="37">
        <f t="shared" ref="G16:G17" si="9">+F16/F$23*ROUND(0.25,2)</f>
        <v>0</v>
      </c>
      <c r="H16" s="37">
        <f t="shared" ref="H16:H17" si="10">+G16+E16</f>
        <v>2.7091981628439405E-3</v>
      </c>
      <c r="I16" s="37"/>
      <c r="J16" s="38">
        <f t="shared" ref="J16:J17" si="11">+H16*($I$23)</f>
        <v>209106.28595572387</v>
      </c>
      <c r="K16" s="9">
        <v>68517036</v>
      </c>
      <c r="L16" s="39">
        <f t="shared" si="6"/>
        <v>3.0518875036527247E-3</v>
      </c>
      <c r="N16" s="40">
        <v>81635228</v>
      </c>
      <c r="O16" s="41">
        <f>+N16*L16</f>
        <v>249141.53219104101</v>
      </c>
      <c r="Q16" s="47" t="s">
        <v>43</v>
      </c>
    </row>
    <row r="17" spans="1:18" x14ac:dyDescent="0.25">
      <c r="A17" s="36">
        <f t="shared" si="5"/>
        <v>11</v>
      </c>
      <c r="B17" s="46" t="s">
        <v>44</v>
      </c>
      <c r="C17" s="8">
        <v>49</v>
      </c>
      <c r="D17" s="9">
        <v>550655414.21762562</v>
      </c>
      <c r="E17" s="37">
        <f t="shared" si="8"/>
        <v>1.8747881416557269E-2</v>
      </c>
      <c r="F17" s="9">
        <v>69577.130407689765</v>
      </c>
      <c r="G17" s="37">
        <f t="shared" si="9"/>
        <v>4.4855069580225088E-3</v>
      </c>
      <c r="H17" s="37">
        <f t="shared" si="10"/>
        <v>2.3233388374579778E-2</v>
      </c>
      <c r="I17" s="37"/>
      <c r="J17" s="38">
        <f t="shared" si="11"/>
        <v>1793241.8601950463</v>
      </c>
      <c r="K17" s="9">
        <v>436718271.51999998</v>
      </c>
      <c r="L17" s="39">
        <f t="shared" si="6"/>
        <v>4.1061754846062649E-3</v>
      </c>
      <c r="N17" s="40">
        <v>563071445.51999998</v>
      </c>
      <c r="O17" s="41">
        <f>+N17*L17</f>
        <v>2312070.1656760359</v>
      </c>
      <c r="Q17" s="42" t="str">
        <f>+$Q$16</f>
        <v>Sheet No. 95-A</v>
      </c>
    </row>
    <row r="18" spans="1:18" x14ac:dyDescent="0.25">
      <c r="A18" s="36">
        <f t="shared" si="5"/>
        <v>12</v>
      </c>
      <c r="B18" s="44"/>
      <c r="C18" s="48"/>
      <c r="D18" s="9"/>
      <c r="E18" s="37"/>
      <c r="F18" s="9"/>
      <c r="G18" s="37"/>
      <c r="H18" s="37"/>
      <c r="I18" s="37"/>
      <c r="J18" s="38"/>
      <c r="K18" s="9"/>
      <c r="L18" s="45"/>
      <c r="N18" s="40"/>
      <c r="O18" s="5"/>
    </row>
    <row r="19" spans="1:18" x14ac:dyDescent="0.25">
      <c r="A19" s="36">
        <f t="shared" si="5"/>
        <v>13</v>
      </c>
      <c r="B19" s="7" t="s">
        <v>45</v>
      </c>
      <c r="C19" s="8" t="s">
        <v>46</v>
      </c>
      <c r="D19" s="9">
        <v>75887375.026475519</v>
      </c>
      <c r="E19" s="37">
        <f t="shared" ref="E19" si="12">+D19/D$23*ROUND(0.75,2)</f>
        <v>2.5836983915459946E-3</v>
      </c>
      <c r="F19" s="9">
        <v>8059.2720272472116</v>
      </c>
      <c r="G19" s="37">
        <f t="shared" ref="G19" si="13">+F19/F$23*ROUND(0.25,2)</f>
        <v>5.1956613535211553E-4</v>
      </c>
      <c r="H19" s="37">
        <f>+G19+E19</f>
        <v>3.1032645268981099E-3</v>
      </c>
      <c r="I19" s="37"/>
      <c r="J19" s="38">
        <f>+H19*($I$23)</f>
        <v>239521.83655573739</v>
      </c>
      <c r="K19" s="9">
        <v>68935813.765500009</v>
      </c>
      <c r="L19" s="39">
        <f t="shared" si="6"/>
        <v>3.4745631257871623E-3</v>
      </c>
      <c r="N19" s="40">
        <v>68936797.67750001</v>
      </c>
      <c r="O19" s="41">
        <f>+N19*L19</f>
        <v>239525.25522009164</v>
      </c>
      <c r="Q19" s="42"/>
    </row>
    <row r="20" spans="1:18" x14ac:dyDescent="0.25">
      <c r="A20" s="36">
        <f t="shared" si="5"/>
        <v>14</v>
      </c>
      <c r="B20" s="7"/>
      <c r="C20" s="8"/>
      <c r="D20" s="9"/>
      <c r="E20" s="37"/>
      <c r="F20" s="9"/>
      <c r="G20" s="7"/>
      <c r="H20" s="7"/>
      <c r="I20" s="7"/>
      <c r="J20" s="38"/>
      <c r="K20" s="7"/>
      <c r="L20" s="45"/>
      <c r="N20" s="40"/>
      <c r="O20" s="5"/>
    </row>
    <row r="21" spans="1:18" x14ac:dyDescent="0.25">
      <c r="A21" s="36">
        <f t="shared" si="5"/>
        <v>15</v>
      </c>
      <c r="B21" s="7" t="s">
        <v>47</v>
      </c>
      <c r="C21" s="8"/>
      <c r="D21" s="9">
        <v>7427003.1359829875</v>
      </c>
      <c r="E21" s="37">
        <f t="shared" ref="E21" si="14">+D21/D$23*ROUND(0.75,2)</f>
        <v>2.5286335243183223E-4</v>
      </c>
      <c r="F21" s="9">
        <v>1428.4140277629981</v>
      </c>
      <c r="G21" s="37">
        <f t="shared" ref="G21" si="15">+F21/F$23*ROUND(0.25,2)</f>
        <v>9.2087170352167269E-5</v>
      </c>
      <c r="H21" s="37">
        <f>+G21+E21</f>
        <v>3.4495052278399948E-4</v>
      </c>
      <c r="I21" s="37"/>
      <c r="J21" s="38">
        <f>+H21*($I$23)</f>
        <v>26624.601938356791</v>
      </c>
      <c r="K21" s="9">
        <v>7369853.2214806583</v>
      </c>
      <c r="L21" s="39">
        <f t="shared" si="6"/>
        <v>3.6126366615762411E-3</v>
      </c>
      <c r="N21" s="40">
        <v>7369853.2214806583</v>
      </c>
      <c r="O21" s="41">
        <f>+N21*L21</f>
        <v>26624.601938356791</v>
      </c>
      <c r="Q21" s="42"/>
    </row>
    <row r="22" spans="1:18" x14ac:dyDescent="0.25">
      <c r="A22" s="36">
        <f t="shared" si="5"/>
        <v>16</v>
      </c>
      <c r="B22" s="7"/>
      <c r="C22" s="8"/>
      <c r="D22" s="9"/>
      <c r="E22" s="37"/>
      <c r="F22" s="9"/>
      <c r="G22" s="7"/>
      <c r="H22" s="7"/>
      <c r="I22" s="7"/>
      <c r="J22" s="38"/>
      <c r="K22" s="7"/>
      <c r="L22" s="45"/>
      <c r="N22" s="40"/>
      <c r="O22" s="5"/>
    </row>
    <row r="23" spans="1:18" x14ac:dyDescent="0.25">
      <c r="A23" s="36">
        <f t="shared" si="5"/>
        <v>17</v>
      </c>
      <c r="B23" s="7" t="s">
        <v>48</v>
      </c>
      <c r="C23" s="8"/>
      <c r="D23" s="9">
        <f>SUM(D7:D21)</f>
        <v>22028705616.757526</v>
      </c>
      <c r="E23" s="37">
        <f>SUM(E7:E21)</f>
        <v>0.75000000000000022</v>
      </c>
      <c r="F23" s="9">
        <f>SUM(F7:F21)</f>
        <v>3877885.5466519948</v>
      </c>
      <c r="G23" s="37">
        <f>SUM(G7:G21)</f>
        <v>0.25</v>
      </c>
      <c r="H23" s="37">
        <f>SUM(H7:H21)</f>
        <v>1</v>
      </c>
      <c r="I23" s="38">
        <f>+I31</f>
        <v>77183828.345807552</v>
      </c>
      <c r="J23" s="38">
        <f>SUM(J7:J21)</f>
        <v>77183828.345807552</v>
      </c>
      <c r="K23" s="9">
        <f>SUM(K7:K21)</f>
        <v>19685486546.09016</v>
      </c>
      <c r="L23" s="39">
        <f t="shared" si="6"/>
        <v>3.9208494118291148E-3</v>
      </c>
      <c r="N23" s="40">
        <f>SUM(N7:N21)</f>
        <v>20365544557.714779</v>
      </c>
      <c r="O23" s="49">
        <f>SUM(O7:O21)</f>
        <v>80030539.073593125</v>
      </c>
    </row>
    <row r="24" spans="1:18" x14ac:dyDescent="0.25">
      <c r="A24" s="36">
        <f t="shared" si="5"/>
        <v>18</v>
      </c>
      <c r="B24" s="7"/>
      <c r="C24" s="8"/>
      <c r="D24" s="9"/>
      <c r="E24" s="7"/>
      <c r="F24" s="9"/>
      <c r="G24" s="7"/>
      <c r="H24" s="7"/>
      <c r="I24" s="7"/>
      <c r="J24" s="38"/>
      <c r="K24" s="7"/>
      <c r="L24" s="50"/>
      <c r="N24" s="40"/>
      <c r="O24" s="5"/>
      <c r="Q24" s="43"/>
    </row>
    <row r="25" spans="1:18" x14ac:dyDescent="0.25">
      <c r="A25" s="36">
        <f t="shared" si="5"/>
        <v>19</v>
      </c>
      <c r="B25" s="44" t="s">
        <v>49</v>
      </c>
      <c r="C25" s="48" t="s">
        <v>50</v>
      </c>
      <c r="D25" s="9"/>
      <c r="E25" s="37"/>
      <c r="F25" s="9"/>
      <c r="G25" s="37"/>
      <c r="H25" s="37"/>
      <c r="I25" s="37"/>
      <c r="J25" s="38"/>
      <c r="K25" s="9">
        <v>2296743088.5840001</v>
      </c>
      <c r="L25" s="45"/>
      <c r="N25" s="40">
        <v>2296743088.5840001</v>
      </c>
      <c r="O25" s="41">
        <f>+N25*L25</f>
        <v>0</v>
      </c>
    </row>
    <row r="26" spans="1:18" x14ac:dyDescent="0.25">
      <c r="A26" s="36">
        <f t="shared" si="5"/>
        <v>20</v>
      </c>
      <c r="B26" s="44"/>
      <c r="C26" s="48"/>
      <c r="D26" s="9"/>
      <c r="E26" s="37"/>
      <c r="F26" s="9"/>
      <c r="G26" s="37"/>
      <c r="H26" s="37"/>
      <c r="I26" s="37"/>
      <c r="J26" s="38"/>
      <c r="K26" s="9"/>
      <c r="L26" s="45"/>
      <c r="N26" s="40"/>
      <c r="O26" s="5"/>
    </row>
    <row r="27" spans="1:18" x14ac:dyDescent="0.25">
      <c r="A27" s="36">
        <f t="shared" si="5"/>
        <v>21</v>
      </c>
      <c r="B27" s="7" t="s">
        <v>51</v>
      </c>
      <c r="C27" s="8"/>
      <c r="D27" s="9">
        <f>SUM(D23:D26)</f>
        <v>22028705616.757526</v>
      </c>
      <c r="E27" s="37"/>
      <c r="F27" s="9">
        <f>SUM(F23:F26)</f>
        <v>3877885.5466519948</v>
      </c>
      <c r="G27" s="37"/>
      <c r="H27" s="37"/>
      <c r="I27" s="38"/>
      <c r="J27" s="38"/>
      <c r="K27" s="9">
        <f>SUM(K23:K26)</f>
        <v>21982229634.67416</v>
      </c>
      <c r="L27" s="45"/>
      <c r="N27" s="40">
        <f>+N25+N23</f>
        <v>22662287646.298779</v>
      </c>
      <c r="O27" s="49">
        <f>+O25+O23</f>
        <v>80030539.073593125</v>
      </c>
      <c r="Q27" s="51"/>
      <c r="R27" s="51"/>
    </row>
    <row r="28" spans="1:18" x14ac:dyDescent="0.25">
      <c r="A28" s="36">
        <f t="shared" si="5"/>
        <v>22</v>
      </c>
      <c r="B28" s="7"/>
      <c r="C28" s="8"/>
      <c r="D28" s="9"/>
      <c r="E28" s="7"/>
      <c r="F28" s="9"/>
      <c r="G28" s="7"/>
      <c r="H28" s="7"/>
      <c r="I28" s="7"/>
      <c r="J28" s="7"/>
      <c r="K28" s="7"/>
      <c r="L28" s="10"/>
      <c r="N28" s="40"/>
      <c r="O28" s="5"/>
      <c r="Q28" s="51"/>
      <c r="R28" s="51"/>
    </row>
    <row r="29" spans="1:18" x14ac:dyDescent="0.25">
      <c r="A29" s="36">
        <f t="shared" si="5"/>
        <v>23</v>
      </c>
      <c r="B29" s="44" t="s">
        <v>52</v>
      </c>
      <c r="C29" s="7"/>
      <c r="D29" s="9"/>
      <c r="E29" s="7"/>
      <c r="F29" s="9"/>
      <c r="G29" s="7"/>
      <c r="H29" s="7"/>
      <c r="I29" s="38">
        <v>78505720.345807552</v>
      </c>
      <c r="J29" s="7"/>
      <c r="K29" s="7"/>
      <c r="L29" s="10"/>
      <c r="N29" s="52"/>
      <c r="O29" s="41">
        <v>78508698</v>
      </c>
    </row>
    <row r="30" spans="1:18" x14ac:dyDescent="0.25">
      <c r="A30" s="36">
        <f t="shared" si="5"/>
        <v>24</v>
      </c>
      <c r="B30" s="44" t="s">
        <v>53</v>
      </c>
      <c r="C30" s="7"/>
      <c r="D30" s="9"/>
      <c r="E30" s="7"/>
      <c r="F30" s="9"/>
      <c r="G30" s="7"/>
      <c r="H30" s="7"/>
      <c r="I30" s="38">
        <v>-1321892</v>
      </c>
      <c r="J30" s="53"/>
      <c r="K30" s="7"/>
      <c r="L30" s="10"/>
      <c r="N30" s="4"/>
      <c r="O30" s="5"/>
    </row>
    <row r="31" spans="1:18" x14ac:dyDescent="0.25">
      <c r="A31" s="36">
        <f t="shared" si="5"/>
        <v>25</v>
      </c>
      <c r="B31" s="7" t="s">
        <v>54</v>
      </c>
      <c r="C31" s="7"/>
      <c r="D31" s="9"/>
      <c r="E31" s="7"/>
      <c r="F31" s="9"/>
      <c r="G31" s="7"/>
      <c r="H31" s="7"/>
      <c r="I31" s="38">
        <f>SUM(I29:I30)</f>
        <v>77183828.345807552</v>
      </c>
      <c r="J31" s="7"/>
      <c r="K31" s="7"/>
      <c r="L31" s="10"/>
      <c r="N31" s="4"/>
      <c r="O31" s="54">
        <f>+I29-O29</f>
        <v>-2977.6541924476624</v>
      </c>
    </row>
    <row r="32" spans="1:18" x14ac:dyDescent="0.25">
      <c r="A32" s="6"/>
      <c r="B32" s="7"/>
      <c r="C32" s="7"/>
      <c r="D32" s="9"/>
      <c r="E32" s="7"/>
      <c r="F32" s="9"/>
      <c r="G32" s="7"/>
      <c r="H32" s="7"/>
      <c r="I32" s="38"/>
      <c r="J32" s="7"/>
      <c r="K32" s="7"/>
      <c r="L32" s="10"/>
      <c r="N32" s="4"/>
      <c r="O32" s="54"/>
    </row>
    <row r="33" spans="1:15" x14ac:dyDescent="0.25">
      <c r="A33" s="119" t="s">
        <v>55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1"/>
      <c r="N33" s="4"/>
      <c r="O33" s="5"/>
    </row>
    <row r="34" spans="1:15" x14ac:dyDescent="0.25">
      <c r="A34" s="119" t="s">
        <v>56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1"/>
      <c r="N34" s="4"/>
      <c r="O34" s="5"/>
    </row>
    <row r="35" spans="1:15" ht="13.8" thickBot="1" x14ac:dyDescent="0.3">
      <c r="A35" s="107" t="s">
        <v>57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9"/>
      <c r="N35" s="55"/>
      <c r="O35" s="56"/>
    </row>
    <row r="36" spans="1:15" x14ac:dyDescent="0.25">
      <c r="A36" s="7"/>
      <c r="B36" s="7"/>
      <c r="C36" s="7"/>
      <c r="D36" s="9"/>
      <c r="E36" s="7"/>
      <c r="F36" s="9"/>
      <c r="G36" s="7"/>
      <c r="H36" s="7"/>
      <c r="I36" s="7"/>
      <c r="J36" s="7"/>
      <c r="K36" s="7"/>
      <c r="L36" s="7"/>
    </row>
    <row r="38" spans="1:15" x14ac:dyDescent="0.25">
      <c r="I38" s="58"/>
    </row>
    <row r="40" spans="1:15" x14ac:dyDescent="0.25">
      <c r="I40" s="38"/>
    </row>
  </sheetData>
  <mergeCells count="6">
    <mergeCell ref="A35:L35"/>
    <mergeCell ref="A1:L1"/>
    <mergeCell ref="A2:L2"/>
    <mergeCell ref="N3:O3"/>
    <mergeCell ref="A33:L33"/>
    <mergeCell ref="A34:L34"/>
  </mergeCells>
  <printOptions horizontalCentered="1"/>
  <pageMargins left="0.7" right="0.7" top="1.25" bottom="0.75" header="0.3" footer="0.3"/>
  <pageSetup scale="53" orientation="landscape" r:id="rId1"/>
  <headerFooter scaleWithDoc="0" alignWithMargins="0">
    <oddFooter>&amp;R&amp;"Times New Roman,Regular"&amp;12Exh. BDJ-6
Page 1 of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1"/>
  <sheetViews>
    <sheetView zoomScaleNormal="100" workbookViewId="0">
      <pane xSplit="1" ySplit="7" topLeftCell="B40" activePane="bottomRight" state="frozen"/>
      <selection activeCell="I30" sqref="I30"/>
      <selection pane="topRight" activeCell="I30" sqref="I30"/>
      <selection pane="bottomLeft" activeCell="I30" sqref="I30"/>
      <selection pane="bottomRight" activeCell="G45" sqref="G45"/>
    </sheetView>
  </sheetViews>
  <sheetFormatPr defaultColWidth="9.109375" defaultRowHeight="13.2" x14ac:dyDescent="0.25"/>
  <cols>
    <col min="1" max="1" width="6.5546875" style="60" bestFit="1" customWidth="1"/>
    <col min="2" max="2" width="20.109375" style="60" customWidth="1"/>
    <col min="3" max="3" width="15.6640625" style="60" bestFit="1" customWidth="1"/>
    <col min="4" max="4" width="10.88671875" style="60" bestFit="1" customWidth="1"/>
    <col min="5" max="6" width="9.44140625" style="60" bestFit="1" customWidth="1"/>
    <col min="7" max="7" width="9" style="60" bestFit="1" customWidth="1"/>
    <col min="8" max="9" width="9.88671875" style="60" bestFit="1" customWidth="1"/>
    <col min="10" max="11" width="9.109375" style="60"/>
    <col min="12" max="12" width="11" style="60" customWidth="1"/>
    <col min="13" max="13" width="15.6640625" style="60" bestFit="1" customWidth="1"/>
    <col min="14" max="14" width="13.88671875" style="60" bestFit="1" customWidth="1"/>
    <col min="15" max="16384" width="9.109375" style="60"/>
  </cols>
  <sheetData>
    <row r="1" spans="1:20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9"/>
      <c r="N1" s="59"/>
      <c r="O1" s="59"/>
      <c r="P1" s="59"/>
      <c r="Q1" s="59"/>
      <c r="R1" s="59"/>
      <c r="S1" s="59"/>
      <c r="T1" s="59"/>
    </row>
    <row r="2" spans="1:20" x14ac:dyDescent="0.25">
      <c r="A2" s="123" t="s">
        <v>58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9"/>
      <c r="N2" s="59"/>
      <c r="O2" s="59"/>
      <c r="P2" s="59"/>
      <c r="Q2" s="59"/>
      <c r="R2" s="59"/>
      <c r="S2" s="59"/>
      <c r="T2" s="59"/>
    </row>
    <row r="3" spans="1:20" x14ac:dyDescent="0.25">
      <c r="A3" s="123" t="s">
        <v>59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59"/>
      <c r="N3" s="59"/>
      <c r="O3" s="59"/>
      <c r="P3" s="59"/>
      <c r="Q3" s="59"/>
      <c r="R3" s="59"/>
      <c r="S3" s="59"/>
      <c r="T3" s="59"/>
    </row>
    <row r="4" spans="1:20" ht="13.8" thickBot="1" x14ac:dyDescent="0.3">
      <c r="A4" s="61"/>
      <c r="B4" s="122"/>
      <c r="C4" s="122"/>
      <c r="D4" s="122"/>
      <c r="E4" s="122"/>
      <c r="F4" s="122"/>
      <c r="G4" s="122"/>
      <c r="H4" s="122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 ht="92.4" x14ac:dyDescent="0.25">
      <c r="A5" s="62" t="s">
        <v>3</v>
      </c>
      <c r="B5" s="62" t="s">
        <v>60</v>
      </c>
      <c r="C5" s="62" t="s">
        <v>61</v>
      </c>
      <c r="D5" s="62" t="s">
        <v>62</v>
      </c>
      <c r="E5" s="63" t="s">
        <v>63</v>
      </c>
      <c r="F5" s="63" t="s">
        <v>64</v>
      </c>
      <c r="G5" s="63" t="s">
        <v>65</v>
      </c>
      <c r="H5" s="63" t="s">
        <v>66</v>
      </c>
      <c r="I5" s="63" t="s">
        <v>67</v>
      </c>
      <c r="J5" s="64" t="s">
        <v>68</v>
      </c>
      <c r="K5" s="63" t="s">
        <v>69</v>
      </c>
      <c r="L5" s="63" t="s">
        <v>70</v>
      </c>
      <c r="M5" s="59"/>
      <c r="N5" s="63" t="s">
        <v>17</v>
      </c>
      <c r="O5" s="59"/>
      <c r="P5" s="59"/>
      <c r="Q5" s="59"/>
      <c r="R5" s="59"/>
      <c r="S5" s="59"/>
      <c r="T5" s="59"/>
    </row>
    <row r="6" spans="1:20" s="69" customFormat="1" x14ac:dyDescent="0.25">
      <c r="A6" s="61"/>
      <c r="B6" s="65"/>
      <c r="C6" s="65"/>
      <c r="D6" s="66"/>
      <c r="E6" s="65" t="s">
        <v>71</v>
      </c>
      <c r="F6" s="65" t="s">
        <v>72</v>
      </c>
      <c r="G6" s="66" t="s">
        <v>73</v>
      </c>
      <c r="H6" s="67" t="s">
        <v>74</v>
      </c>
      <c r="I6" s="67" t="s">
        <v>75</v>
      </c>
      <c r="J6" s="68" t="s">
        <v>76</v>
      </c>
      <c r="K6" s="67" t="s">
        <v>77</v>
      </c>
      <c r="L6" s="67" t="s">
        <v>78</v>
      </c>
      <c r="M6" s="59"/>
      <c r="N6" s="59"/>
      <c r="O6" s="59"/>
      <c r="P6" s="59"/>
      <c r="Q6" s="59"/>
      <c r="R6" s="59"/>
      <c r="S6" s="59"/>
      <c r="T6" s="59"/>
    </row>
    <row r="7" spans="1:20" s="69" customFormat="1" x14ac:dyDescent="0.25">
      <c r="A7" s="61"/>
      <c r="B7" s="65"/>
      <c r="C7" s="65"/>
      <c r="D7" s="66"/>
      <c r="E7" s="59"/>
      <c r="F7" s="59"/>
      <c r="G7" s="66" t="s">
        <v>79</v>
      </c>
      <c r="H7" s="59"/>
      <c r="I7" s="70" t="s">
        <v>80</v>
      </c>
      <c r="J7" s="71" t="s">
        <v>81</v>
      </c>
      <c r="K7" s="70" t="s">
        <v>82</v>
      </c>
      <c r="L7" s="67" t="s">
        <v>83</v>
      </c>
      <c r="M7" s="59"/>
      <c r="N7" s="59"/>
      <c r="O7" s="59"/>
      <c r="P7" s="59"/>
      <c r="Q7" s="59"/>
      <c r="R7" s="59"/>
      <c r="S7" s="59"/>
      <c r="T7" s="59"/>
    </row>
    <row r="8" spans="1:20" s="75" customFormat="1" ht="13.8" thickBot="1" x14ac:dyDescent="0.3">
      <c r="A8" s="61"/>
      <c r="B8" s="72"/>
      <c r="C8" s="72"/>
      <c r="D8" s="72"/>
      <c r="E8" s="59"/>
      <c r="F8" s="59"/>
      <c r="G8" s="72"/>
      <c r="H8" s="73"/>
      <c r="I8" s="73"/>
      <c r="J8" s="74"/>
      <c r="K8" s="73"/>
      <c r="L8" s="59"/>
      <c r="M8" s="59"/>
      <c r="N8" s="59"/>
      <c r="O8" s="59"/>
      <c r="P8" s="59"/>
      <c r="Q8" s="59"/>
      <c r="R8" s="59"/>
      <c r="S8" s="59"/>
      <c r="T8" s="59"/>
    </row>
    <row r="9" spans="1:20" x14ac:dyDescent="0.25">
      <c r="A9" s="61"/>
      <c r="B9" s="72"/>
      <c r="C9" s="72"/>
      <c r="D9" s="72"/>
      <c r="E9" s="59"/>
      <c r="F9" s="59"/>
      <c r="G9" s="72"/>
      <c r="H9" s="59"/>
      <c r="I9" s="59"/>
      <c r="J9" s="74"/>
      <c r="K9" s="59"/>
      <c r="L9" s="76" t="s">
        <v>84</v>
      </c>
      <c r="M9" s="59"/>
      <c r="N9" s="59"/>
      <c r="O9" s="59"/>
      <c r="P9" s="59"/>
      <c r="Q9" s="59"/>
      <c r="R9" s="59"/>
      <c r="S9" s="59"/>
      <c r="T9" s="59"/>
    </row>
    <row r="10" spans="1:20" ht="13.8" thickBot="1" x14ac:dyDescent="0.3">
      <c r="A10" s="61">
        <v>1</v>
      </c>
      <c r="B10" s="77" t="s">
        <v>85</v>
      </c>
      <c r="C10" s="72"/>
      <c r="D10" s="72"/>
      <c r="E10" s="59"/>
      <c r="F10" s="59"/>
      <c r="G10" s="72"/>
      <c r="H10" s="78"/>
      <c r="I10" s="79">
        <f>SUM(I25:I171)</f>
        <v>4543367</v>
      </c>
      <c r="J10" s="74"/>
      <c r="K10" s="79">
        <f>SUM(K25:K171)</f>
        <v>239507</v>
      </c>
      <c r="L10" s="80">
        <f>+L12+L11</f>
        <v>5.2069015777448178E-2</v>
      </c>
      <c r="M10" s="59"/>
      <c r="N10" s="59"/>
      <c r="O10" s="59"/>
      <c r="P10" s="59"/>
      <c r="Q10" s="59"/>
      <c r="R10" s="59"/>
      <c r="S10" s="59"/>
      <c r="T10" s="59"/>
    </row>
    <row r="11" spans="1:20" ht="13.8" thickBot="1" x14ac:dyDescent="0.3">
      <c r="A11" s="61">
        <f>+A10+1</f>
        <v>2</v>
      </c>
      <c r="B11" s="77" t="s">
        <v>86</v>
      </c>
      <c r="C11" s="72"/>
      <c r="D11" s="72"/>
      <c r="E11" s="59"/>
      <c r="F11" s="59"/>
      <c r="G11" s="72"/>
      <c r="H11" s="78"/>
      <c r="I11" s="59"/>
      <c r="J11" s="74"/>
      <c r="K11" s="81">
        <f>+'Exh BDJ-6 p1 (Rate Spread)'!J19</f>
        <v>239521.83655573739</v>
      </c>
      <c r="L11" s="82">
        <f>+K11/I10</f>
        <v>5.2719015777448176E-2</v>
      </c>
      <c r="M11" s="83" t="s">
        <v>87</v>
      </c>
      <c r="N11" s="59"/>
      <c r="O11" s="59"/>
      <c r="P11" s="59"/>
      <c r="Q11" s="59"/>
      <c r="R11" s="59"/>
      <c r="S11" s="59"/>
      <c r="T11" s="59"/>
    </row>
    <row r="12" spans="1:20" ht="13.8" thickBot="1" x14ac:dyDescent="0.3">
      <c r="A12" s="61">
        <f t="shared" ref="A12:A75" si="0">+A11+1</f>
        <v>3</v>
      </c>
      <c r="B12" s="84" t="s">
        <v>88</v>
      </c>
      <c r="C12" s="72"/>
      <c r="D12" s="72"/>
      <c r="E12" s="59"/>
      <c r="F12" s="59"/>
      <c r="G12" s="72"/>
      <c r="H12" s="78"/>
      <c r="I12" s="79"/>
      <c r="J12" s="74"/>
      <c r="K12" s="85">
        <f>+K11-K10</f>
        <v>14.836555737390881</v>
      </c>
      <c r="L12" s="82">
        <v>-6.4999999999999997E-4</v>
      </c>
      <c r="M12" s="83" t="s">
        <v>89</v>
      </c>
      <c r="N12" s="59"/>
      <c r="O12" s="59"/>
      <c r="P12" s="59"/>
      <c r="Q12" s="59"/>
      <c r="R12" s="59"/>
      <c r="S12" s="59"/>
      <c r="T12" s="59"/>
    </row>
    <row r="13" spans="1:20" x14ac:dyDescent="0.25">
      <c r="A13" s="61">
        <f t="shared" si="0"/>
        <v>4</v>
      </c>
      <c r="B13" s="72"/>
      <c r="C13" s="72"/>
      <c r="D13" s="72"/>
      <c r="E13" s="59"/>
      <c r="F13" s="59"/>
      <c r="G13" s="72"/>
      <c r="H13" s="59"/>
      <c r="I13" s="59"/>
      <c r="J13" s="74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0" x14ac:dyDescent="0.25">
      <c r="A14" s="61">
        <f t="shared" si="0"/>
        <v>5</v>
      </c>
      <c r="B14" s="72" t="s">
        <v>90</v>
      </c>
      <c r="C14" s="72"/>
      <c r="D14" s="72"/>
      <c r="E14" s="59"/>
      <c r="F14" s="59"/>
      <c r="G14" s="72"/>
      <c r="H14" s="73">
        <f>SUM(H25:H30)</f>
        <v>1230</v>
      </c>
      <c r="I14" s="79">
        <f>SUM(I25:I30)</f>
        <v>3864</v>
      </c>
      <c r="J14" s="86"/>
      <c r="K14" s="79">
        <f>SUM(K25:K30)</f>
        <v>202</v>
      </c>
      <c r="L14" s="79"/>
      <c r="M14" s="59"/>
      <c r="N14" s="59"/>
      <c r="O14" s="59"/>
      <c r="P14" s="59"/>
      <c r="Q14" s="59"/>
      <c r="R14" s="59"/>
      <c r="S14" s="59"/>
      <c r="T14" s="59"/>
    </row>
    <row r="15" spans="1:20" x14ac:dyDescent="0.25">
      <c r="A15" s="61">
        <f t="shared" si="0"/>
        <v>6</v>
      </c>
      <c r="B15" s="72" t="s">
        <v>91</v>
      </c>
      <c r="C15" s="72"/>
      <c r="D15" s="72"/>
      <c r="E15" s="59"/>
      <c r="F15" s="59"/>
      <c r="G15" s="72"/>
      <c r="H15" s="73">
        <f>SUM(H33:H41)</f>
        <v>90416</v>
      </c>
      <c r="I15" s="79">
        <f>SUM(I33:I41)</f>
        <v>163219</v>
      </c>
      <c r="J15" s="86"/>
      <c r="K15" s="79">
        <f>SUM(K33:K41)</f>
        <v>8509</v>
      </c>
      <c r="L15" s="79"/>
      <c r="M15" s="59"/>
      <c r="N15" s="59"/>
      <c r="O15" s="59"/>
      <c r="P15" s="59"/>
      <c r="Q15" s="59"/>
      <c r="R15" s="59"/>
      <c r="S15" s="59"/>
      <c r="T15" s="59"/>
    </row>
    <row r="16" spans="1:20" x14ac:dyDescent="0.25">
      <c r="A16" s="61">
        <f t="shared" si="0"/>
        <v>7</v>
      </c>
      <c r="B16" s="72" t="s">
        <v>92</v>
      </c>
      <c r="C16" s="72"/>
      <c r="D16" s="72"/>
      <c r="E16" s="59"/>
      <c r="F16" s="59"/>
      <c r="G16" s="72"/>
      <c r="H16" s="73">
        <f>SUM(H44:H59)</f>
        <v>224568</v>
      </c>
      <c r="I16" s="79">
        <f>SUM(I44:I59)</f>
        <v>773224</v>
      </c>
      <c r="J16" s="86"/>
      <c r="K16" s="79">
        <f>SUM(K44:K59)</f>
        <v>40779</v>
      </c>
      <c r="L16" s="79"/>
      <c r="M16" s="59"/>
      <c r="N16" s="59"/>
      <c r="O16" s="59"/>
      <c r="P16" s="59"/>
      <c r="Q16" s="59"/>
      <c r="R16" s="59"/>
      <c r="S16" s="59"/>
      <c r="T16" s="59"/>
    </row>
    <row r="17" spans="1:20" x14ac:dyDescent="0.25">
      <c r="A17" s="61">
        <f t="shared" si="0"/>
        <v>8</v>
      </c>
      <c r="B17" s="72" t="s">
        <v>93</v>
      </c>
      <c r="C17" s="59"/>
      <c r="D17" s="59"/>
      <c r="E17" s="59"/>
      <c r="F17" s="59"/>
      <c r="G17" s="59"/>
      <c r="H17" s="73">
        <f>SUM(H62:H87)</f>
        <v>921025</v>
      </c>
      <c r="I17" s="79">
        <f>SUM(I62:I87)</f>
        <v>2330705</v>
      </c>
      <c r="J17" s="86"/>
      <c r="K17" s="79">
        <f>SUM(K62:K87)</f>
        <v>123519</v>
      </c>
      <c r="L17" s="79"/>
      <c r="M17" s="59"/>
      <c r="N17" s="59"/>
      <c r="O17" s="59"/>
      <c r="P17" s="59"/>
      <c r="Q17" s="59"/>
      <c r="R17" s="59"/>
      <c r="S17" s="59"/>
      <c r="T17" s="59"/>
    </row>
    <row r="18" spans="1:20" x14ac:dyDescent="0.25">
      <c r="A18" s="61">
        <f t="shared" si="0"/>
        <v>9</v>
      </c>
      <c r="B18" s="84" t="s">
        <v>94</v>
      </c>
      <c r="C18" s="59"/>
      <c r="D18" s="59"/>
      <c r="E18" s="59"/>
      <c r="F18" s="59"/>
      <c r="G18" s="59"/>
      <c r="H18" s="73">
        <f>SUM(H90:H109)</f>
        <v>119210</v>
      </c>
      <c r="I18" s="79">
        <f>SUM(I90:I109)</f>
        <v>428536</v>
      </c>
      <c r="J18" s="86"/>
      <c r="K18" s="79">
        <f>SUM(K90:K109)</f>
        <v>22436</v>
      </c>
      <c r="L18" s="79"/>
      <c r="M18" s="59"/>
      <c r="N18" s="59"/>
      <c r="O18" s="59"/>
      <c r="P18" s="59"/>
      <c r="Q18" s="59"/>
      <c r="R18" s="59"/>
      <c r="S18" s="59"/>
      <c r="T18" s="59"/>
    </row>
    <row r="19" spans="1:20" x14ac:dyDescent="0.25">
      <c r="A19" s="61">
        <f t="shared" si="0"/>
        <v>10</v>
      </c>
      <c r="B19" s="84" t="s">
        <v>95</v>
      </c>
      <c r="C19" s="59"/>
      <c r="D19" s="59"/>
      <c r="E19" s="59"/>
      <c r="F19" s="59"/>
      <c r="G19" s="59"/>
      <c r="H19" s="73">
        <f>SUM(H112:H129)</f>
        <v>73982</v>
      </c>
      <c r="I19" s="79">
        <f>SUM(I112:I129)</f>
        <v>219476</v>
      </c>
      <c r="J19" s="86"/>
      <c r="K19" s="79">
        <f>SUM(K112:K129)</f>
        <v>11512</v>
      </c>
      <c r="L19" s="79"/>
      <c r="M19" s="59"/>
      <c r="N19" s="59"/>
      <c r="O19" s="59"/>
      <c r="P19" s="59"/>
      <c r="Q19" s="59"/>
      <c r="R19" s="59"/>
      <c r="S19" s="59"/>
      <c r="T19" s="59"/>
    </row>
    <row r="20" spans="1:20" x14ac:dyDescent="0.25">
      <c r="A20" s="61">
        <f t="shared" si="0"/>
        <v>11</v>
      </c>
      <c r="B20" s="72" t="s">
        <v>96</v>
      </c>
      <c r="C20" s="59"/>
      <c r="D20" s="59"/>
      <c r="E20" s="59"/>
      <c r="F20" s="59"/>
      <c r="G20" s="59"/>
      <c r="H20" s="73">
        <f>SUM(H132)</f>
        <v>11746541</v>
      </c>
      <c r="I20" s="79">
        <f>SUM(I132)</f>
        <v>484174</v>
      </c>
      <c r="J20" s="86"/>
      <c r="K20" s="79">
        <f>SUM(K132)</f>
        <v>25255</v>
      </c>
      <c r="L20" s="79"/>
      <c r="M20" s="59"/>
      <c r="N20" s="59"/>
      <c r="O20" s="59"/>
      <c r="P20" s="59"/>
      <c r="Q20" s="59"/>
      <c r="R20" s="59"/>
      <c r="S20" s="59"/>
      <c r="T20" s="59"/>
    </row>
    <row r="21" spans="1:20" x14ac:dyDescent="0.25">
      <c r="A21" s="61">
        <f t="shared" si="0"/>
        <v>12</v>
      </c>
      <c r="B21" s="84" t="s">
        <v>97</v>
      </c>
      <c r="C21" s="59"/>
      <c r="D21" s="59"/>
      <c r="E21" s="59"/>
      <c r="F21" s="59"/>
      <c r="G21" s="59"/>
      <c r="H21" s="73">
        <f>SUM(H135:H171)</f>
        <v>17556</v>
      </c>
      <c r="I21" s="79">
        <f>SUM(I135:I171)</f>
        <v>140169</v>
      </c>
      <c r="J21" s="86"/>
      <c r="K21" s="79">
        <f>SUM(K135:K171)</f>
        <v>7295</v>
      </c>
      <c r="L21" s="79"/>
      <c r="M21" s="59"/>
      <c r="N21" s="59"/>
      <c r="O21" s="59"/>
      <c r="P21" s="59"/>
      <c r="Q21" s="59"/>
      <c r="R21" s="59"/>
      <c r="S21" s="59"/>
      <c r="T21" s="59"/>
    </row>
    <row r="22" spans="1:20" x14ac:dyDescent="0.25">
      <c r="A22" s="61">
        <f t="shared" si="0"/>
        <v>13</v>
      </c>
      <c r="B22" s="72" t="s">
        <v>98</v>
      </c>
      <c r="C22" s="59"/>
      <c r="D22" s="59"/>
      <c r="E22" s="59"/>
      <c r="F22" s="59"/>
      <c r="G22" s="59"/>
      <c r="H22" s="73">
        <f>SUM(H14:H21)</f>
        <v>13194528</v>
      </c>
      <c r="I22" s="79">
        <f>SUM(I14:I21)</f>
        <v>4543367</v>
      </c>
      <c r="J22" s="86"/>
      <c r="K22" s="79">
        <f>SUM(K14:K21)</f>
        <v>239507</v>
      </c>
      <c r="L22" s="79"/>
      <c r="M22" s="59"/>
      <c r="N22" s="59"/>
      <c r="O22" s="59"/>
      <c r="P22" s="59"/>
      <c r="Q22" s="59"/>
      <c r="R22" s="59"/>
      <c r="S22" s="59"/>
      <c r="T22" s="59"/>
    </row>
    <row r="23" spans="1:20" x14ac:dyDescent="0.25">
      <c r="A23" s="61">
        <f t="shared" si="0"/>
        <v>14</v>
      </c>
      <c r="B23" s="72"/>
      <c r="C23" s="72"/>
      <c r="D23" s="72"/>
      <c r="E23" s="59"/>
      <c r="F23" s="59"/>
      <c r="G23" s="72"/>
      <c r="H23" s="78"/>
      <c r="I23" s="79"/>
      <c r="J23" s="74"/>
      <c r="K23" s="79"/>
      <c r="L23" s="59"/>
      <c r="M23" s="59"/>
      <c r="N23" s="59"/>
      <c r="O23" s="59"/>
      <c r="P23" s="59"/>
      <c r="Q23" s="59"/>
      <c r="R23" s="59"/>
      <c r="S23" s="59"/>
      <c r="T23" s="59"/>
    </row>
    <row r="24" spans="1:20" x14ac:dyDescent="0.25">
      <c r="A24" s="61">
        <f t="shared" si="0"/>
        <v>15</v>
      </c>
      <c r="B24" s="72" t="s">
        <v>99</v>
      </c>
      <c r="C24" s="72"/>
      <c r="D24" s="72"/>
      <c r="E24" s="59"/>
      <c r="F24" s="59"/>
      <c r="G24" s="72"/>
      <c r="H24" s="59"/>
      <c r="I24" s="59"/>
      <c r="J24" s="74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x14ac:dyDescent="0.25">
      <c r="A25" s="61">
        <f t="shared" si="0"/>
        <v>16</v>
      </c>
      <c r="B25" s="87" t="s">
        <v>100</v>
      </c>
      <c r="C25" s="84" t="s">
        <v>101</v>
      </c>
      <c r="D25" s="88">
        <v>22</v>
      </c>
      <c r="E25" s="89">
        <v>0.18</v>
      </c>
      <c r="F25" s="89">
        <v>0.35</v>
      </c>
      <c r="G25" s="89">
        <f>SUM(E25:F25)</f>
        <v>0.53</v>
      </c>
      <c r="H25" s="73">
        <v>708</v>
      </c>
      <c r="I25" s="79">
        <f>ROUND($H25*G25,0)</f>
        <v>375</v>
      </c>
      <c r="J25" s="90">
        <f>ROUND(+G25*$L$10,2)</f>
        <v>0.03</v>
      </c>
      <c r="K25" s="79">
        <f>ROUND($H25*J25,0)</f>
        <v>21</v>
      </c>
      <c r="L25" s="59"/>
      <c r="M25" s="89"/>
      <c r="N25" s="91" t="s">
        <v>43</v>
      </c>
      <c r="O25" s="92"/>
      <c r="P25" s="92"/>
      <c r="Q25" s="59"/>
      <c r="R25" s="59"/>
      <c r="S25" s="59"/>
      <c r="T25" s="59"/>
    </row>
    <row r="26" spans="1:20" x14ac:dyDescent="0.25">
      <c r="A26" s="61">
        <f t="shared" si="0"/>
        <v>17</v>
      </c>
      <c r="B26" s="93"/>
      <c r="C26" s="66"/>
      <c r="D26" s="94"/>
      <c r="E26" s="59"/>
      <c r="F26" s="59"/>
      <c r="G26" s="89"/>
      <c r="H26" s="73"/>
      <c r="I26" s="73"/>
      <c r="J26" s="90"/>
      <c r="K26" s="73"/>
      <c r="L26" s="59"/>
      <c r="M26" s="89"/>
      <c r="N26" s="89"/>
      <c r="O26" s="92"/>
      <c r="P26" s="92"/>
      <c r="Q26" s="59"/>
      <c r="R26" s="59"/>
      <c r="S26" s="59"/>
      <c r="T26" s="59"/>
    </row>
    <row r="27" spans="1:20" x14ac:dyDescent="0.25">
      <c r="A27" s="61">
        <f t="shared" si="0"/>
        <v>18</v>
      </c>
      <c r="B27" s="87">
        <v>50</v>
      </c>
      <c r="C27" s="95" t="s">
        <v>102</v>
      </c>
      <c r="D27" s="96">
        <v>100</v>
      </c>
      <c r="E27" s="89">
        <v>0.82</v>
      </c>
      <c r="F27" s="89">
        <v>1.6</v>
      </c>
      <c r="G27" s="89">
        <f>SUM(E27:F27)</f>
        <v>2.42</v>
      </c>
      <c r="H27" s="73">
        <v>36</v>
      </c>
      <c r="I27" s="79">
        <f>ROUND($H27*G27,0)</f>
        <v>87</v>
      </c>
      <c r="J27" s="90">
        <f>ROUND(+G27*$L$10,2)</f>
        <v>0.13</v>
      </c>
      <c r="K27" s="79">
        <f>ROUND($H27*J27,0)</f>
        <v>5</v>
      </c>
      <c r="L27" s="59"/>
      <c r="M27" s="89"/>
      <c r="N27" s="91" t="str">
        <f>+$N$25</f>
        <v>Sheet No. 95-A</v>
      </c>
      <c r="O27" s="92"/>
      <c r="P27" s="92"/>
      <c r="Q27" s="59"/>
      <c r="R27" s="59"/>
      <c r="S27" s="59"/>
      <c r="T27" s="59"/>
    </row>
    <row r="28" spans="1:20" x14ac:dyDescent="0.25">
      <c r="A28" s="61">
        <f t="shared" si="0"/>
        <v>19</v>
      </c>
      <c r="B28" s="87">
        <f>+B27</f>
        <v>50</v>
      </c>
      <c r="C28" s="95" t="s">
        <v>102</v>
      </c>
      <c r="D28" s="96">
        <v>175</v>
      </c>
      <c r="E28" s="89">
        <v>1.44</v>
      </c>
      <c r="F28" s="89">
        <v>2.8</v>
      </c>
      <c r="G28" s="89">
        <f>SUM(E28:F28)</f>
        <v>4.24</v>
      </c>
      <c r="H28" s="73">
        <v>240</v>
      </c>
      <c r="I28" s="79">
        <f>ROUND($H28*G28,0)</f>
        <v>1018</v>
      </c>
      <c r="J28" s="90">
        <f>ROUND(+G28*$L$10,2)</f>
        <v>0.22</v>
      </c>
      <c r="K28" s="79">
        <f>ROUND($H28*J28,0)</f>
        <v>53</v>
      </c>
      <c r="L28" s="59"/>
      <c r="M28" s="89"/>
      <c r="N28" s="91" t="str">
        <f t="shared" ref="N28:N30" si="1">+$N$25</f>
        <v>Sheet No. 95-A</v>
      </c>
      <c r="O28" s="92"/>
      <c r="P28" s="92"/>
      <c r="Q28" s="59"/>
      <c r="R28" s="59"/>
      <c r="S28" s="59"/>
      <c r="T28" s="59"/>
    </row>
    <row r="29" spans="1:20" x14ac:dyDescent="0.25">
      <c r="A29" s="61">
        <f t="shared" si="0"/>
        <v>20</v>
      </c>
      <c r="B29" s="87">
        <f>+B28</f>
        <v>50</v>
      </c>
      <c r="C29" s="95" t="s">
        <v>102</v>
      </c>
      <c r="D29" s="96">
        <v>400</v>
      </c>
      <c r="E29" s="89">
        <v>3.3</v>
      </c>
      <c r="F29" s="89">
        <v>6.39</v>
      </c>
      <c r="G29" s="89">
        <f>SUM(E29:F29)</f>
        <v>9.69</v>
      </c>
      <c r="H29" s="73">
        <v>246</v>
      </c>
      <c r="I29" s="79">
        <f>ROUND($H29*G29,0)</f>
        <v>2384</v>
      </c>
      <c r="J29" s="90">
        <f>ROUND(+G29*$L$10,2)</f>
        <v>0.5</v>
      </c>
      <c r="K29" s="79">
        <f>ROUND($H29*J29,0)</f>
        <v>123</v>
      </c>
      <c r="L29" s="59"/>
      <c r="M29" s="89"/>
      <c r="N29" s="91" t="str">
        <f t="shared" si="1"/>
        <v>Sheet No. 95-A</v>
      </c>
      <c r="O29" s="92"/>
      <c r="P29" s="92"/>
      <c r="Q29" s="59"/>
      <c r="R29" s="59"/>
      <c r="S29" s="59"/>
      <c r="T29" s="59"/>
    </row>
    <row r="30" spans="1:20" x14ac:dyDescent="0.25">
      <c r="A30" s="61">
        <f t="shared" si="0"/>
        <v>21</v>
      </c>
      <c r="B30" s="87">
        <f>+B29</f>
        <v>50</v>
      </c>
      <c r="C30" s="95" t="s">
        <v>102</v>
      </c>
      <c r="D30" s="96">
        <v>700</v>
      </c>
      <c r="E30" s="89">
        <v>5.77</v>
      </c>
      <c r="F30" s="89">
        <v>11.19</v>
      </c>
      <c r="G30" s="89">
        <f>SUM(E30:F30)</f>
        <v>16.96</v>
      </c>
      <c r="H30" s="73">
        <v>0</v>
      </c>
      <c r="I30" s="79">
        <f>ROUND($H30*G30,0)</f>
        <v>0</v>
      </c>
      <c r="J30" s="90">
        <f>ROUND(+G30*$L$10,2)</f>
        <v>0.88</v>
      </c>
      <c r="K30" s="79">
        <f>ROUND($H30*J30,0)</f>
        <v>0</v>
      </c>
      <c r="L30" s="59"/>
      <c r="M30" s="89"/>
      <c r="N30" s="91" t="str">
        <f t="shared" si="1"/>
        <v>Sheet No. 95-A</v>
      </c>
      <c r="O30" s="92"/>
      <c r="P30" s="92"/>
      <c r="Q30" s="59"/>
      <c r="R30" s="59"/>
      <c r="S30" s="59"/>
      <c r="T30" s="59"/>
    </row>
    <row r="31" spans="1:20" x14ac:dyDescent="0.25">
      <c r="A31" s="61">
        <f t="shared" si="0"/>
        <v>22</v>
      </c>
      <c r="B31" s="97"/>
      <c r="C31" s="98"/>
      <c r="D31" s="72"/>
      <c r="E31" s="89"/>
      <c r="F31" s="89"/>
      <c r="G31" s="89"/>
      <c r="H31" s="73"/>
      <c r="I31" s="73"/>
      <c r="J31" s="90"/>
      <c r="K31" s="73"/>
      <c r="L31" s="59"/>
      <c r="M31" s="89"/>
      <c r="N31" s="89"/>
      <c r="O31" s="92"/>
      <c r="P31" s="92"/>
      <c r="Q31" s="59"/>
      <c r="R31" s="59"/>
      <c r="S31" s="59"/>
      <c r="T31" s="59"/>
    </row>
    <row r="32" spans="1:20" x14ac:dyDescent="0.25">
      <c r="A32" s="61">
        <f t="shared" si="0"/>
        <v>23</v>
      </c>
      <c r="B32" s="97" t="s">
        <v>103</v>
      </c>
      <c r="C32" s="98"/>
      <c r="D32" s="72"/>
      <c r="E32" s="89"/>
      <c r="F32" s="89"/>
      <c r="G32" s="89"/>
      <c r="H32" s="73"/>
      <c r="I32" s="73"/>
      <c r="J32" s="90"/>
      <c r="K32" s="73"/>
      <c r="L32" s="59"/>
      <c r="M32" s="89"/>
      <c r="N32" s="89"/>
      <c r="O32" s="92"/>
      <c r="P32" s="92"/>
      <c r="Q32" s="59"/>
      <c r="R32" s="59"/>
      <c r="S32" s="59"/>
      <c r="T32" s="59"/>
    </row>
    <row r="33" spans="1:20" x14ac:dyDescent="0.25">
      <c r="A33" s="61">
        <f t="shared" si="0"/>
        <v>24</v>
      </c>
      <c r="B33" s="87" t="s">
        <v>104</v>
      </c>
      <c r="C33" s="95" t="s">
        <v>105</v>
      </c>
      <c r="D33" s="96" t="s">
        <v>106</v>
      </c>
      <c r="E33" s="89">
        <v>0.37</v>
      </c>
      <c r="F33" s="89">
        <v>0.72</v>
      </c>
      <c r="G33" s="89">
        <f t="shared" ref="G33:G41" si="2">SUM(E33:F33)</f>
        <v>1.0899999999999999</v>
      </c>
      <c r="H33" s="73">
        <v>45401</v>
      </c>
      <c r="I33" s="79">
        <f t="shared" ref="I33:I41" si="3">ROUND($H33*G33,0)</f>
        <v>49487</v>
      </c>
      <c r="J33" s="90">
        <f t="shared" ref="J33:J41" si="4">ROUND(+G33*$L$10,2)</f>
        <v>0.06</v>
      </c>
      <c r="K33" s="79">
        <f t="shared" ref="K33:K41" si="5">ROUND($H33*J33,0)</f>
        <v>2724</v>
      </c>
      <c r="L33" s="59"/>
      <c r="M33" s="89"/>
      <c r="N33" s="91" t="s">
        <v>107</v>
      </c>
      <c r="O33" s="92"/>
      <c r="P33" s="92"/>
      <c r="Q33" s="59"/>
      <c r="R33" s="59"/>
      <c r="S33" s="59"/>
      <c r="T33" s="59"/>
    </row>
    <row r="34" spans="1:20" x14ac:dyDescent="0.25">
      <c r="A34" s="61">
        <f t="shared" si="0"/>
        <v>25</v>
      </c>
      <c r="B34" s="87" t="s">
        <v>104</v>
      </c>
      <c r="C34" s="95" t="s">
        <v>105</v>
      </c>
      <c r="D34" s="96" t="s">
        <v>108</v>
      </c>
      <c r="E34" s="89">
        <v>0.62</v>
      </c>
      <c r="F34" s="89">
        <v>1.2</v>
      </c>
      <c r="G34" s="89">
        <f t="shared" si="2"/>
        <v>1.8199999999999998</v>
      </c>
      <c r="H34" s="73">
        <v>24041</v>
      </c>
      <c r="I34" s="79">
        <f t="shared" si="3"/>
        <v>43755</v>
      </c>
      <c r="J34" s="90">
        <f t="shared" si="4"/>
        <v>0.09</v>
      </c>
      <c r="K34" s="79">
        <f t="shared" si="5"/>
        <v>2164</v>
      </c>
      <c r="L34" s="59"/>
      <c r="M34" s="89"/>
      <c r="N34" s="91" t="str">
        <f>+$N$33</f>
        <v>Sheet No. 95-C.1</v>
      </c>
      <c r="O34" s="92"/>
      <c r="P34" s="92"/>
      <c r="Q34" s="59"/>
      <c r="R34" s="59"/>
      <c r="S34" s="59"/>
      <c r="T34" s="59"/>
    </row>
    <row r="35" spans="1:20" x14ac:dyDescent="0.25">
      <c r="A35" s="61">
        <f t="shared" si="0"/>
        <v>26</v>
      </c>
      <c r="B35" s="87" t="s">
        <v>104</v>
      </c>
      <c r="C35" s="95" t="s">
        <v>105</v>
      </c>
      <c r="D35" s="96" t="s">
        <v>109</v>
      </c>
      <c r="E35" s="89">
        <v>0.87</v>
      </c>
      <c r="F35" s="89">
        <v>1.68</v>
      </c>
      <c r="G35" s="89">
        <f t="shared" si="2"/>
        <v>2.5499999999999998</v>
      </c>
      <c r="H35" s="73">
        <v>11000</v>
      </c>
      <c r="I35" s="79">
        <f t="shared" si="3"/>
        <v>28050</v>
      </c>
      <c r="J35" s="90">
        <f t="shared" si="4"/>
        <v>0.13</v>
      </c>
      <c r="K35" s="79">
        <f t="shared" si="5"/>
        <v>1430</v>
      </c>
      <c r="L35" s="59"/>
      <c r="M35" s="89"/>
      <c r="N35" s="91" t="str">
        <f t="shared" ref="N35:N37" si="6">+$N$33</f>
        <v>Sheet No. 95-C.1</v>
      </c>
      <c r="O35" s="92"/>
      <c r="P35" s="92"/>
      <c r="Q35" s="59"/>
      <c r="R35" s="59"/>
      <c r="S35" s="59"/>
      <c r="T35" s="59"/>
    </row>
    <row r="36" spans="1:20" x14ac:dyDescent="0.25">
      <c r="A36" s="61">
        <f t="shared" si="0"/>
        <v>27</v>
      </c>
      <c r="B36" s="87" t="s">
        <v>104</v>
      </c>
      <c r="C36" s="95" t="s">
        <v>105</v>
      </c>
      <c r="D36" s="96" t="s">
        <v>110</v>
      </c>
      <c r="E36" s="89">
        <v>1.1100000000000001</v>
      </c>
      <c r="F36" s="89">
        <v>2.16</v>
      </c>
      <c r="G36" s="89">
        <f t="shared" si="2"/>
        <v>3.2700000000000005</v>
      </c>
      <c r="H36" s="73">
        <v>5104</v>
      </c>
      <c r="I36" s="79">
        <f t="shared" si="3"/>
        <v>16690</v>
      </c>
      <c r="J36" s="90">
        <f t="shared" si="4"/>
        <v>0.17</v>
      </c>
      <c r="K36" s="79">
        <f t="shared" si="5"/>
        <v>868</v>
      </c>
      <c r="L36" s="59"/>
      <c r="M36" s="89"/>
      <c r="N36" s="91" t="str">
        <f t="shared" si="6"/>
        <v>Sheet No. 95-C.1</v>
      </c>
      <c r="O36" s="92"/>
      <c r="P36" s="92"/>
      <c r="Q36" s="59"/>
      <c r="R36" s="59"/>
      <c r="S36" s="59"/>
      <c r="T36" s="59"/>
    </row>
    <row r="37" spans="1:20" x14ac:dyDescent="0.25">
      <c r="A37" s="61">
        <f t="shared" si="0"/>
        <v>28</v>
      </c>
      <c r="B37" s="87" t="s">
        <v>104</v>
      </c>
      <c r="C37" s="95" t="s">
        <v>105</v>
      </c>
      <c r="D37" s="96" t="s">
        <v>111</v>
      </c>
      <c r="E37" s="89">
        <v>1.36</v>
      </c>
      <c r="F37" s="89">
        <v>2.64</v>
      </c>
      <c r="G37" s="89">
        <f t="shared" si="2"/>
        <v>4</v>
      </c>
      <c r="H37" s="73">
        <v>705</v>
      </c>
      <c r="I37" s="79">
        <f t="shared" si="3"/>
        <v>2820</v>
      </c>
      <c r="J37" s="90">
        <f t="shared" si="4"/>
        <v>0.21</v>
      </c>
      <c r="K37" s="79">
        <f t="shared" si="5"/>
        <v>148</v>
      </c>
      <c r="L37" s="59"/>
      <c r="M37" s="89"/>
      <c r="N37" s="91" t="str">
        <f t="shared" si="6"/>
        <v>Sheet No. 95-C.1</v>
      </c>
      <c r="O37" s="92"/>
      <c r="P37" s="92"/>
      <c r="Q37" s="59"/>
      <c r="R37" s="59"/>
      <c r="S37" s="59"/>
      <c r="T37" s="59"/>
    </row>
    <row r="38" spans="1:20" x14ac:dyDescent="0.25">
      <c r="A38" s="61">
        <f t="shared" si="0"/>
        <v>29</v>
      </c>
      <c r="B38" s="87" t="s">
        <v>104</v>
      </c>
      <c r="C38" s="95" t="s">
        <v>105</v>
      </c>
      <c r="D38" s="96" t="s">
        <v>112</v>
      </c>
      <c r="E38" s="89">
        <v>1.61</v>
      </c>
      <c r="F38" s="89">
        <v>3.12</v>
      </c>
      <c r="G38" s="89">
        <f t="shared" si="2"/>
        <v>4.7300000000000004</v>
      </c>
      <c r="H38" s="73">
        <v>2412</v>
      </c>
      <c r="I38" s="79">
        <f t="shared" si="3"/>
        <v>11409</v>
      </c>
      <c r="J38" s="90">
        <f t="shared" si="4"/>
        <v>0.25</v>
      </c>
      <c r="K38" s="79">
        <f t="shared" si="5"/>
        <v>603</v>
      </c>
      <c r="L38" s="59"/>
      <c r="M38" s="89"/>
      <c r="N38" s="91" t="s">
        <v>113</v>
      </c>
      <c r="O38" s="92"/>
      <c r="P38" s="92"/>
      <c r="Q38" s="59"/>
      <c r="R38" s="59"/>
      <c r="S38" s="59"/>
      <c r="T38" s="59"/>
    </row>
    <row r="39" spans="1:20" x14ac:dyDescent="0.25">
      <c r="A39" s="61">
        <f t="shared" si="0"/>
        <v>30</v>
      </c>
      <c r="B39" s="87" t="s">
        <v>104</v>
      </c>
      <c r="C39" s="95" t="s">
        <v>105</v>
      </c>
      <c r="D39" s="96" t="s">
        <v>114</v>
      </c>
      <c r="E39" s="89">
        <v>1.85</v>
      </c>
      <c r="F39" s="89">
        <v>3.6</v>
      </c>
      <c r="G39" s="89">
        <f t="shared" si="2"/>
        <v>5.45</v>
      </c>
      <c r="H39" s="73">
        <v>696</v>
      </c>
      <c r="I39" s="79">
        <f t="shared" si="3"/>
        <v>3793</v>
      </c>
      <c r="J39" s="90">
        <f t="shared" si="4"/>
        <v>0.28000000000000003</v>
      </c>
      <c r="K39" s="79">
        <f t="shared" si="5"/>
        <v>195</v>
      </c>
      <c r="L39" s="59"/>
      <c r="M39" s="89"/>
      <c r="N39" s="91" t="str">
        <f>+$N$38</f>
        <v>Sheet No. 95-C.2</v>
      </c>
      <c r="O39" s="92"/>
      <c r="P39" s="92"/>
      <c r="Q39" s="59"/>
      <c r="R39" s="59"/>
      <c r="S39" s="59"/>
      <c r="T39" s="59"/>
    </row>
    <row r="40" spans="1:20" x14ac:dyDescent="0.25">
      <c r="A40" s="61">
        <f t="shared" si="0"/>
        <v>31</v>
      </c>
      <c r="B40" s="87" t="s">
        <v>104</v>
      </c>
      <c r="C40" s="95" t="s">
        <v>105</v>
      </c>
      <c r="D40" s="96" t="s">
        <v>115</v>
      </c>
      <c r="E40" s="89">
        <v>2.1</v>
      </c>
      <c r="F40" s="89">
        <v>4.08</v>
      </c>
      <c r="G40" s="89">
        <f t="shared" si="2"/>
        <v>6.18</v>
      </c>
      <c r="H40" s="73">
        <v>108</v>
      </c>
      <c r="I40" s="79">
        <f t="shared" si="3"/>
        <v>667</v>
      </c>
      <c r="J40" s="90">
        <f t="shared" si="4"/>
        <v>0.32</v>
      </c>
      <c r="K40" s="79">
        <f t="shared" si="5"/>
        <v>35</v>
      </c>
      <c r="L40" s="59"/>
      <c r="M40" s="89"/>
      <c r="N40" s="91" t="str">
        <f>+$N$38</f>
        <v>Sheet No. 95-C.2</v>
      </c>
      <c r="O40" s="92"/>
      <c r="P40" s="92"/>
      <c r="Q40" s="59"/>
      <c r="R40" s="59"/>
      <c r="S40" s="59"/>
      <c r="T40" s="59"/>
    </row>
    <row r="41" spans="1:20" x14ac:dyDescent="0.25">
      <c r="A41" s="61">
        <f t="shared" si="0"/>
        <v>32</v>
      </c>
      <c r="B41" s="87" t="s">
        <v>104</v>
      </c>
      <c r="C41" s="95" t="s">
        <v>105</v>
      </c>
      <c r="D41" s="96" t="s">
        <v>116</v>
      </c>
      <c r="E41" s="89">
        <v>2.35</v>
      </c>
      <c r="F41" s="89">
        <v>4.55</v>
      </c>
      <c r="G41" s="89">
        <f t="shared" si="2"/>
        <v>6.9</v>
      </c>
      <c r="H41" s="73">
        <v>949</v>
      </c>
      <c r="I41" s="79">
        <f t="shared" si="3"/>
        <v>6548</v>
      </c>
      <c r="J41" s="90">
        <f t="shared" si="4"/>
        <v>0.36</v>
      </c>
      <c r="K41" s="79">
        <f t="shared" si="5"/>
        <v>342</v>
      </c>
      <c r="L41" s="59"/>
      <c r="M41" s="89"/>
      <c r="N41" s="91" t="str">
        <f>+$N$38</f>
        <v>Sheet No. 95-C.2</v>
      </c>
      <c r="O41" s="92"/>
      <c r="P41" s="92"/>
      <c r="Q41" s="59"/>
      <c r="R41" s="59"/>
      <c r="S41" s="59"/>
      <c r="T41" s="59"/>
    </row>
    <row r="42" spans="1:20" x14ac:dyDescent="0.25">
      <c r="A42" s="61">
        <f t="shared" si="0"/>
        <v>33</v>
      </c>
      <c r="B42" s="97"/>
      <c r="C42" s="72"/>
      <c r="D42" s="72"/>
      <c r="E42" s="89"/>
      <c r="F42" s="89"/>
      <c r="G42" s="89"/>
      <c r="H42" s="73"/>
      <c r="I42" s="73"/>
      <c r="J42" s="90"/>
      <c r="K42" s="73"/>
      <c r="L42" s="59"/>
      <c r="M42" s="89"/>
      <c r="N42" s="89"/>
      <c r="O42" s="92"/>
      <c r="P42" s="92"/>
      <c r="Q42" s="59"/>
      <c r="R42" s="59"/>
      <c r="S42" s="59"/>
      <c r="T42" s="59"/>
    </row>
    <row r="43" spans="1:20" x14ac:dyDescent="0.25">
      <c r="A43" s="61">
        <f t="shared" si="0"/>
        <v>34</v>
      </c>
      <c r="B43" s="97" t="s">
        <v>117</v>
      </c>
      <c r="C43" s="72"/>
      <c r="D43" s="72"/>
      <c r="E43" s="89"/>
      <c r="F43" s="89"/>
      <c r="G43" s="89"/>
      <c r="H43" s="73"/>
      <c r="I43" s="73"/>
      <c r="J43" s="90"/>
      <c r="K43" s="73"/>
      <c r="L43" s="59"/>
      <c r="M43" s="89"/>
      <c r="N43" s="89"/>
      <c r="O43" s="92"/>
      <c r="P43" s="92"/>
      <c r="Q43" s="59"/>
      <c r="R43" s="59"/>
      <c r="S43" s="59"/>
      <c r="T43" s="59"/>
    </row>
    <row r="44" spans="1:20" x14ac:dyDescent="0.25">
      <c r="A44" s="61">
        <f t="shared" si="0"/>
        <v>35</v>
      </c>
      <c r="B44" s="87" t="s">
        <v>118</v>
      </c>
      <c r="C44" s="99" t="s">
        <v>119</v>
      </c>
      <c r="D44" s="99">
        <v>50</v>
      </c>
      <c r="E44" s="89">
        <v>0.41</v>
      </c>
      <c r="F44" s="89">
        <v>0.8</v>
      </c>
      <c r="G44" s="89">
        <f t="shared" ref="G44:G51" si="7">SUM(E44:F44)</f>
        <v>1.21</v>
      </c>
      <c r="H44" s="73">
        <v>0</v>
      </c>
      <c r="I44" s="79">
        <f t="shared" ref="I44:I51" si="8">ROUND($H44*G44,0)</f>
        <v>0</v>
      </c>
      <c r="J44" s="90">
        <f t="shared" ref="J44:J51" si="9">ROUND(+G44*$L$10,2)</f>
        <v>0.06</v>
      </c>
      <c r="K44" s="79">
        <f t="shared" ref="K44:K51" si="10">ROUND($H44*J44,0)</f>
        <v>0</v>
      </c>
      <c r="L44" s="59"/>
      <c r="M44" s="89"/>
      <c r="N44" s="91" t="s">
        <v>120</v>
      </c>
      <c r="O44" s="92"/>
      <c r="P44" s="92"/>
      <c r="Q44" s="59"/>
      <c r="R44" s="59"/>
      <c r="S44" s="59"/>
      <c r="T44" s="59"/>
    </row>
    <row r="45" spans="1:20" x14ac:dyDescent="0.25">
      <c r="A45" s="61">
        <f t="shared" si="0"/>
        <v>36</v>
      </c>
      <c r="B45" s="87" t="str">
        <f t="shared" ref="B45:B51" si="11">+B44</f>
        <v xml:space="preserve">52E </v>
      </c>
      <c r="C45" s="99" t="s">
        <v>119</v>
      </c>
      <c r="D45" s="99">
        <v>70</v>
      </c>
      <c r="E45" s="89">
        <v>0.57999999999999996</v>
      </c>
      <c r="F45" s="89">
        <v>1.1200000000000001</v>
      </c>
      <c r="G45" s="89">
        <f t="shared" si="7"/>
        <v>1.7000000000000002</v>
      </c>
      <c r="H45" s="73">
        <v>8251</v>
      </c>
      <c r="I45" s="79">
        <f t="shared" si="8"/>
        <v>14027</v>
      </c>
      <c r="J45" s="90">
        <f t="shared" si="9"/>
        <v>0.09</v>
      </c>
      <c r="K45" s="79">
        <f t="shared" si="10"/>
        <v>743</v>
      </c>
      <c r="L45" s="59"/>
      <c r="M45" s="89"/>
      <c r="N45" s="91" t="str">
        <f>+$N$44</f>
        <v>Sheet No. 95-B</v>
      </c>
      <c r="O45" s="92"/>
      <c r="P45" s="92"/>
      <c r="Q45" s="59"/>
      <c r="R45" s="59"/>
      <c r="S45" s="59"/>
      <c r="T45" s="59"/>
    </row>
    <row r="46" spans="1:20" x14ac:dyDescent="0.25">
      <c r="A46" s="61">
        <f t="shared" si="0"/>
        <v>37</v>
      </c>
      <c r="B46" s="87" t="str">
        <f t="shared" si="11"/>
        <v xml:space="preserve">52E </v>
      </c>
      <c r="C46" s="99" t="s">
        <v>119</v>
      </c>
      <c r="D46" s="99">
        <v>100</v>
      </c>
      <c r="E46" s="89">
        <v>0.82</v>
      </c>
      <c r="F46" s="89">
        <v>1.6</v>
      </c>
      <c r="G46" s="89">
        <f t="shared" si="7"/>
        <v>2.42</v>
      </c>
      <c r="H46" s="73">
        <v>117041</v>
      </c>
      <c r="I46" s="79">
        <f t="shared" si="8"/>
        <v>283239</v>
      </c>
      <c r="J46" s="90">
        <f t="shared" si="9"/>
        <v>0.13</v>
      </c>
      <c r="K46" s="79">
        <f t="shared" si="10"/>
        <v>15215</v>
      </c>
      <c r="L46" s="59"/>
      <c r="M46" s="89"/>
      <c r="N46" s="91" t="str">
        <f t="shared" ref="N46:N51" si="12">+$N$44</f>
        <v>Sheet No. 95-B</v>
      </c>
      <c r="O46" s="92"/>
      <c r="P46" s="92"/>
      <c r="Q46" s="59"/>
      <c r="R46" s="59"/>
      <c r="S46" s="59"/>
      <c r="T46" s="59"/>
    </row>
    <row r="47" spans="1:20" x14ac:dyDescent="0.25">
      <c r="A47" s="61">
        <f t="shared" si="0"/>
        <v>38</v>
      </c>
      <c r="B47" s="87" t="str">
        <f t="shared" si="11"/>
        <v xml:space="preserve">52E </v>
      </c>
      <c r="C47" s="99" t="s">
        <v>119</v>
      </c>
      <c r="D47" s="99">
        <v>150</v>
      </c>
      <c r="E47" s="89">
        <v>1.24</v>
      </c>
      <c r="F47" s="89">
        <v>2.4</v>
      </c>
      <c r="G47" s="89">
        <f t="shared" si="7"/>
        <v>3.6399999999999997</v>
      </c>
      <c r="H47" s="73">
        <v>54379</v>
      </c>
      <c r="I47" s="79">
        <f t="shared" si="8"/>
        <v>197940</v>
      </c>
      <c r="J47" s="90">
        <f t="shared" si="9"/>
        <v>0.19</v>
      </c>
      <c r="K47" s="79">
        <f t="shared" si="10"/>
        <v>10332</v>
      </c>
      <c r="L47" s="59"/>
      <c r="M47" s="89"/>
      <c r="N47" s="91" t="str">
        <f t="shared" si="12"/>
        <v>Sheet No. 95-B</v>
      </c>
      <c r="O47" s="92"/>
      <c r="P47" s="92"/>
      <c r="Q47" s="59"/>
      <c r="R47" s="59"/>
      <c r="S47" s="59"/>
      <c r="T47" s="59"/>
    </row>
    <row r="48" spans="1:20" x14ac:dyDescent="0.25">
      <c r="A48" s="61">
        <f t="shared" si="0"/>
        <v>39</v>
      </c>
      <c r="B48" s="87" t="str">
        <f t="shared" si="11"/>
        <v xml:space="preserve">52E </v>
      </c>
      <c r="C48" s="99" t="s">
        <v>119</v>
      </c>
      <c r="D48" s="99">
        <v>200</v>
      </c>
      <c r="E48" s="89">
        <v>1.65</v>
      </c>
      <c r="F48" s="89">
        <v>3.2</v>
      </c>
      <c r="G48" s="89">
        <f t="shared" si="7"/>
        <v>4.8499999999999996</v>
      </c>
      <c r="H48" s="73">
        <v>11734</v>
      </c>
      <c r="I48" s="79">
        <f t="shared" si="8"/>
        <v>56910</v>
      </c>
      <c r="J48" s="90">
        <f t="shared" si="9"/>
        <v>0.25</v>
      </c>
      <c r="K48" s="79">
        <f t="shared" si="10"/>
        <v>2934</v>
      </c>
      <c r="L48" s="59"/>
      <c r="M48" s="89"/>
      <c r="N48" s="91" t="str">
        <f t="shared" si="12"/>
        <v>Sheet No. 95-B</v>
      </c>
      <c r="O48" s="92"/>
      <c r="P48" s="92"/>
      <c r="Q48" s="59"/>
      <c r="R48" s="59"/>
      <c r="S48" s="59"/>
      <c r="T48" s="59"/>
    </row>
    <row r="49" spans="1:20" x14ac:dyDescent="0.25">
      <c r="A49" s="61">
        <f t="shared" si="0"/>
        <v>40</v>
      </c>
      <c r="B49" s="87" t="str">
        <f t="shared" si="11"/>
        <v xml:space="preserve">52E </v>
      </c>
      <c r="C49" s="99" t="s">
        <v>119</v>
      </c>
      <c r="D49" s="99">
        <v>250</v>
      </c>
      <c r="E49" s="89">
        <v>2.06</v>
      </c>
      <c r="F49" s="89">
        <v>4</v>
      </c>
      <c r="G49" s="89">
        <f t="shared" si="7"/>
        <v>6.0600000000000005</v>
      </c>
      <c r="H49" s="73">
        <v>16943</v>
      </c>
      <c r="I49" s="79">
        <f t="shared" si="8"/>
        <v>102675</v>
      </c>
      <c r="J49" s="90">
        <f t="shared" si="9"/>
        <v>0.32</v>
      </c>
      <c r="K49" s="79">
        <f t="shared" si="10"/>
        <v>5422</v>
      </c>
      <c r="L49" s="59"/>
      <c r="M49" s="89"/>
      <c r="N49" s="91" t="str">
        <f t="shared" si="12"/>
        <v>Sheet No. 95-B</v>
      </c>
      <c r="O49" s="92"/>
      <c r="P49" s="92"/>
      <c r="Q49" s="59"/>
      <c r="R49" s="59"/>
      <c r="S49" s="59"/>
      <c r="T49" s="59"/>
    </row>
    <row r="50" spans="1:20" x14ac:dyDescent="0.25">
      <c r="A50" s="61">
        <f t="shared" si="0"/>
        <v>41</v>
      </c>
      <c r="B50" s="87" t="str">
        <f t="shared" si="11"/>
        <v xml:space="preserve">52E </v>
      </c>
      <c r="C50" s="99" t="s">
        <v>119</v>
      </c>
      <c r="D50" s="99">
        <v>310</v>
      </c>
      <c r="E50" s="89">
        <v>2.5499999999999998</v>
      </c>
      <c r="F50" s="89">
        <v>4.95</v>
      </c>
      <c r="G50" s="89">
        <f t="shared" si="7"/>
        <v>7.5</v>
      </c>
      <c r="H50" s="73">
        <v>1701</v>
      </c>
      <c r="I50" s="79">
        <f t="shared" si="8"/>
        <v>12758</v>
      </c>
      <c r="J50" s="90">
        <f t="shared" si="9"/>
        <v>0.39</v>
      </c>
      <c r="K50" s="79">
        <f t="shared" si="10"/>
        <v>663</v>
      </c>
      <c r="L50" s="59"/>
      <c r="M50" s="89"/>
      <c r="N50" s="91" t="str">
        <f t="shared" si="12"/>
        <v>Sheet No. 95-B</v>
      </c>
      <c r="O50" s="92"/>
      <c r="P50" s="92"/>
      <c r="Q50" s="59"/>
      <c r="R50" s="59"/>
      <c r="S50" s="59"/>
      <c r="T50" s="59"/>
    </row>
    <row r="51" spans="1:20" x14ac:dyDescent="0.25">
      <c r="A51" s="61">
        <f t="shared" si="0"/>
        <v>42</v>
      </c>
      <c r="B51" s="87" t="str">
        <f t="shared" si="11"/>
        <v xml:space="preserve">52E </v>
      </c>
      <c r="C51" s="99" t="s">
        <v>119</v>
      </c>
      <c r="D51" s="99">
        <v>400</v>
      </c>
      <c r="E51" s="89">
        <v>3.3</v>
      </c>
      <c r="F51" s="89">
        <v>6.39</v>
      </c>
      <c r="G51" s="89">
        <f t="shared" si="7"/>
        <v>9.69</v>
      </c>
      <c r="H51" s="73">
        <v>7125</v>
      </c>
      <c r="I51" s="79">
        <f t="shared" si="8"/>
        <v>69041</v>
      </c>
      <c r="J51" s="90">
        <f t="shared" si="9"/>
        <v>0.5</v>
      </c>
      <c r="K51" s="79">
        <f t="shared" si="10"/>
        <v>3563</v>
      </c>
      <c r="L51" s="59"/>
      <c r="M51" s="89"/>
      <c r="N51" s="91" t="str">
        <f t="shared" si="12"/>
        <v>Sheet No. 95-B</v>
      </c>
      <c r="O51" s="92"/>
      <c r="P51" s="92"/>
      <c r="Q51" s="59"/>
      <c r="R51" s="59"/>
      <c r="S51" s="59"/>
      <c r="T51" s="59"/>
    </row>
    <row r="52" spans="1:20" x14ac:dyDescent="0.25">
      <c r="A52" s="61">
        <f t="shared" si="0"/>
        <v>43</v>
      </c>
      <c r="B52" s="100"/>
      <c r="C52" s="99"/>
      <c r="D52" s="99"/>
      <c r="E52" s="89"/>
      <c r="F52" s="89"/>
      <c r="G52" s="89"/>
      <c r="H52" s="73"/>
      <c r="I52" s="73"/>
      <c r="J52" s="90"/>
      <c r="K52" s="73"/>
      <c r="L52" s="59"/>
      <c r="M52" s="89"/>
      <c r="N52" s="89"/>
      <c r="O52" s="92"/>
      <c r="P52" s="92"/>
      <c r="Q52" s="59"/>
      <c r="R52" s="59"/>
      <c r="S52" s="59"/>
      <c r="T52" s="59"/>
    </row>
    <row r="53" spans="1:20" x14ac:dyDescent="0.25">
      <c r="A53" s="61">
        <f t="shared" si="0"/>
        <v>44</v>
      </c>
      <c r="B53" s="87" t="str">
        <f>+B48</f>
        <v xml:space="preserve">52E </v>
      </c>
      <c r="C53" s="99" t="s">
        <v>121</v>
      </c>
      <c r="D53" s="99">
        <v>70</v>
      </c>
      <c r="E53" s="89">
        <v>0.57999999999999996</v>
      </c>
      <c r="F53" s="89">
        <v>1.1200000000000001</v>
      </c>
      <c r="G53" s="89">
        <f t="shared" ref="G53:G59" si="13">SUM(E53:F53)</f>
        <v>1.7000000000000002</v>
      </c>
      <c r="H53" s="73">
        <v>840</v>
      </c>
      <c r="I53" s="79">
        <f t="shared" ref="I53:I59" si="14">ROUND($H53*G53,0)</f>
        <v>1428</v>
      </c>
      <c r="J53" s="90">
        <f t="shared" ref="J53:J59" si="15">ROUND(+G53*$L$10,2)</f>
        <v>0.09</v>
      </c>
      <c r="K53" s="79">
        <f t="shared" ref="K53:K59" si="16">ROUND($H53*J53,0)</f>
        <v>76</v>
      </c>
      <c r="L53" s="59"/>
      <c r="M53" s="89"/>
      <c r="N53" s="91" t="str">
        <f t="shared" ref="N53:N59" si="17">+$N$44</f>
        <v>Sheet No. 95-B</v>
      </c>
      <c r="O53" s="92"/>
      <c r="P53" s="92"/>
      <c r="Q53" s="59"/>
      <c r="R53" s="59"/>
      <c r="S53" s="59"/>
      <c r="T53" s="59"/>
    </row>
    <row r="54" spans="1:20" x14ac:dyDescent="0.25">
      <c r="A54" s="61">
        <f t="shared" si="0"/>
        <v>45</v>
      </c>
      <c r="B54" s="87" t="str">
        <f>+B49</f>
        <v xml:space="preserve">52E </v>
      </c>
      <c r="C54" s="99" t="s">
        <v>121</v>
      </c>
      <c r="D54" s="99">
        <v>100</v>
      </c>
      <c r="E54" s="89">
        <v>0.82</v>
      </c>
      <c r="F54" s="89">
        <v>1.6</v>
      </c>
      <c r="G54" s="89">
        <f t="shared" si="13"/>
        <v>2.42</v>
      </c>
      <c r="H54" s="73">
        <v>48</v>
      </c>
      <c r="I54" s="79">
        <f t="shared" si="14"/>
        <v>116</v>
      </c>
      <c r="J54" s="90">
        <f t="shared" si="15"/>
        <v>0.13</v>
      </c>
      <c r="K54" s="79">
        <f t="shared" si="16"/>
        <v>6</v>
      </c>
      <c r="L54" s="59"/>
      <c r="M54" s="89"/>
      <c r="N54" s="91" t="str">
        <f t="shared" si="17"/>
        <v>Sheet No. 95-B</v>
      </c>
      <c r="O54" s="92"/>
      <c r="P54" s="92"/>
      <c r="Q54" s="59"/>
      <c r="R54" s="59"/>
      <c r="S54" s="59"/>
      <c r="T54" s="59"/>
    </row>
    <row r="55" spans="1:20" x14ac:dyDescent="0.25">
      <c r="A55" s="61">
        <f t="shared" si="0"/>
        <v>46</v>
      </c>
      <c r="B55" s="87" t="str">
        <f>+B50</f>
        <v xml:space="preserve">52E </v>
      </c>
      <c r="C55" s="99" t="s">
        <v>121</v>
      </c>
      <c r="D55" s="99">
        <v>150</v>
      </c>
      <c r="E55" s="89">
        <v>1.24</v>
      </c>
      <c r="F55" s="89">
        <v>2.4</v>
      </c>
      <c r="G55" s="89">
        <f t="shared" si="13"/>
        <v>3.6399999999999997</v>
      </c>
      <c r="H55" s="73">
        <v>2452</v>
      </c>
      <c r="I55" s="79">
        <f t="shared" si="14"/>
        <v>8925</v>
      </c>
      <c r="J55" s="90">
        <f t="shared" si="15"/>
        <v>0.19</v>
      </c>
      <c r="K55" s="79">
        <f t="shared" si="16"/>
        <v>466</v>
      </c>
      <c r="L55" s="59"/>
      <c r="M55" s="89"/>
      <c r="N55" s="91" t="str">
        <f t="shared" si="17"/>
        <v>Sheet No. 95-B</v>
      </c>
      <c r="O55" s="92"/>
      <c r="P55" s="92"/>
      <c r="Q55" s="59"/>
      <c r="R55" s="59"/>
      <c r="S55" s="59"/>
      <c r="T55" s="59"/>
    </row>
    <row r="56" spans="1:20" x14ac:dyDescent="0.25">
      <c r="A56" s="61">
        <f t="shared" si="0"/>
        <v>47</v>
      </c>
      <c r="B56" s="87" t="str">
        <f>+B51</f>
        <v xml:space="preserve">52E </v>
      </c>
      <c r="C56" s="99" t="s">
        <v>121</v>
      </c>
      <c r="D56" s="99">
        <v>175</v>
      </c>
      <c r="E56" s="89">
        <v>1.44</v>
      </c>
      <c r="F56" s="89">
        <v>2.8</v>
      </c>
      <c r="G56" s="89">
        <f t="shared" si="13"/>
        <v>4.24</v>
      </c>
      <c r="H56" s="73">
        <v>2642</v>
      </c>
      <c r="I56" s="79">
        <f t="shared" si="14"/>
        <v>11202</v>
      </c>
      <c r="J56" s="90">
        <f t="shared" si="15"/>
        <v>0.22</v>
      </c>
      <c r="K56" s="79">
        <f t="shared" si="16"/>
        <v>581</v>
      </c>
      <c r="L56" s="59"/>
      <c r="M56" s="89"/>
      <c r="N56" s="91" t="str">
        <f t="shared" si="17"/>
        <v>Sheet No. 95-B</v>
      </c>
      <c r="O56" s="92"/>
      <c r="P56" s="92"/>
      <c r="Q56" s="59"/>
      <c r="R56" s="59"/>
      <c r="S56" s="59"/>
      <c r="T56" s="59"/>
    </row>
    <row r="57" spans="1:20" x14ac:dyDescent="0.25">
      <c r="A57" s="61">
        <f t="shared" si="0"/>
        <v>48</v>
      </c>
      <c r="B57" s="87" t="str">
        <f t="shared" ref="B57:C59" si="18">+B56</f>
        <v xml:space="preserve">52E </v>
      </c>
      <c r="C57" s="99" t="str">
        <f t="shared" si="18"/>
        <v>Metal Halide</v>
      </c>
      <c r="D57" s="99">
        <v>250</v>
      </c>
      <c r="E57" s="89">
        <v>2.06</v>
      </c>
      <c r="F57" s="89">
        <v>4</v>
      </c>
      <c r="G57" s="89">
        <f t="shared" si="13"/>
        <v>6.0600000000000005</v>
      </c>
      <c r="H57" s="73">
        <v>512</v>
      </c>
      <c r="I57" s="79">
        <f t="shared" si="14"/>
        <v>3103</v>
      </c>
      <c r="J57" s="90">
        <f t="shared" si="15"/>
        <v>0.32</v>
      </c>
      <c r="K57" s="79">
        <f t="shared" si="16"/>
        <v>164</v>
      </c>
      <c r="L57" s="59"/>
      <c r="M57" s="89"/>
      <c r="N57" s="91" t="str">
        <f t="shared" si="17"/>
        <v>Sheet No. 95-B</v>
      </c>
      <c r="O57" s="92"/>
      <c r="P57" s="92"/>
      <c r="Q57" s="59"/>
      <c r="R57" s="59"/>
      <c r="S57" s="59"/>
      <c r="T57" s="59"/>
    </row>
    <row r="58" spans="1:20" x14ac:dyDescent="0.25">
      <c r="A58" s="61">
        <f t="shared" si="0"/>
        <v>49</v>
      </c>
      <c r="B58" s="87" t="str">
        <f t="shared" si="18"/>
        <v xml:space="preserve">52E </v>
      </c>
      <c r="C58" s="99" t="str">
        <f t="shared" si="18"/>
        <v>Metal Halide</v>
      </c>
      <c r="D58" s="99">
        <v>400</v>
      </c>
      <c r="E58" s="89">
        <v>3.3</v>
      </c>
      <c r="F58" s="89">
        <v>6.39</v>
      </c>
      <c r="G58" s="89">
        <f t="shared" si="13"/>
        <v>9.69</v>
      </c>
      <c r="H58" s="73">
        <v>684</v>
      </c>
      <c r="I58" s="79">
        <f t="shared" si="14"/>
        <v>6628</v>
      </c>
      <c r="J58" s="90">
        <f t="shared" si="15"/>
        <v>0.5</v>
      </c>
      <c r="K58" s="79">
        <f t="shared" si="16"/>
        <v>342</v>
      </c>
      <c r="L58" s="59"/>
      <c r="M58" s="89"/>
      <c r="N58" s="91" t="str">
        <f t="shared" si="17"/>
        <v>Sheet No. 95-B</v>
      </c>
      <c r="O58" s="92"/>
      <c r="P58" s="92"/>
      <c r="Q58" s="59"/>
      <c r="R58" s="59"/>
      <c r="S58" s="59"/>
      <c r="T58" s="59"/>
    </row>
    <row r="59" spans="1:20" x14ac:dyDescent="0.25">
      <c r="A59" s="61">
        <f t="shared" si="0"/>
        <v>50</v>
      </c>
      <c r="B59" s="87" t="str">
        <f t="shared" si="18"/>
        <v xml:space="preserve">52E </v>
      </c>
      <c r="C59" s="99" t="str">
        <f t="shared" si="18"/>
        <v>Metal Halide</v>
      </c>
      <c r="D59" s="99">
        <v>1000</v>
      </c>
      <c r="E59" s="89">
        <v>8.24</v>
      </c>
      <c r="F59" s="89">
        <v>15.98</v>
      </c>
      <c r="G59" s="89">
        <f t="shared" si="13"/>
        <v>24.22</v>
      </c>
      <c r="H59" s="73">
        <v>216</v>
      </c>
      <c r="I59" s="79">
        <f t="shared" si="14"/>
        <v>5232</v>
      </c>
      <c r="J59" s="90">
        <f t="shared" si="15"/>
        <v>1.26</v>
      </c>
      <c r="K59" s="79">
        <f t="shared" si="16"/>
        <v>272</v>
      </c>
      <c r="L59" s="59"/>
      <c r="M59" s="89"/>
      <c r="N59" s="91" t="str">
        <f t="shared" si="17"/>
        <v>Sheet No. 95-B</v>
      </c>
      <c r="O59" s="92"/>
      <c r="P59" s="92"/>
      <c r="Q59" s="59"/>
      <c r="R59" s="59"/>
      <c r="S59" s="59"/>
      <c r="T59" s="59"/>
    </row>
    <row r="60" spans="1:20" x14ac:dyDescent="0.25">
      <c r="A60" s="61">
        <f t="shared" si="0"/>
        <v>51</v>
      </c>
      <c r="B60" s="97"/>
      <c r="C60" s="72"/>
      <c r="D60" s="72"/>
      <c r="E60" s="89"/>
      <c r="F60" s="89"/>
      <c r="G60" s="89"/>
      <c r="H60" s="73"/>
      <c r="I60" s="73"/>
      <c r="J60" s="90"/>
      <c r="K60" s="73"/>
      <c r="L60" s="59"/>
      <c r="M60" s="89"/>
      <c r="N60" s="89"/>
      <c r="O60" s="92"/>
      <c r="P60" s="92"/>
      <c r="Q60" s="59"/>
      <c r="R60" s="59"/>
      <c r="S60" s="59"/>
      <c r="T60" s="59"/>
    </row>
    <row r="61" spans="1:20" x14ac:dyDescent="0.25">
      <c r="A61" s="61">
        <f t="shared" si="0"/>
        <v>52</v>
      </c>
      <c r="B61" s="97" t="s">
        <v>122</v>
      </c>
      <c r="C61" s="72"/>
      <c r="D61" s="72"/>
      <c r="E61" s="89"/>
      <c r="F61" s="89"/>
      <c r="G61" s="89"/>
      <c r="H61" s="73"/>
      <c r="I61" s="73"/>
      <c r="J61" s="90"/>
      <c r="K61" s="73"/>
      <c r="L61" s="59"/>
      <c r="M61" s="89"/>
      <c r="N61" s="89"/>
      <c r="O61" s="92"/>
      <c r="P61" s="92"/>
      <c r="Q61" s="59"/>
      <c r="R61" s="59"/>
      <c r="S61" s="59"/>
      <c r="T61" s="59"/>
    </row>
    <row r="62" spans="1:20" x14ac:dyDescent="0.25">
      <c r="A62" s="61">
        <f t="shared" si="0"/>
        <v>53</v>
      </c>
      <c r="B62" s="87" t="s">
        <v>123</v>
      </c>
      <c r="C62" s="99" t="s">
        <v>119</v>
      </c>
      <c r="D62" s="99">
        <v>50</v>
      </c>
      <c r="E62" s="89">
        <v>0.41</v>
      </c>
      <c r="F62" s="89">
        <v>0.8</v>
      </c>
      <c r="G62" s="89">
        <f t="shared" ref="G62:G70" si="19">SUM(E62:F62)</f>
        <v>1.21</v>
      </c>
      <c r="H62" s="73">
        <v>0</v>
      </c>
      <c r="I62" s="79">
        <f t="shared" ref="I62:I70" si="20">ROUND($H62*G62,0)</f>
        <v>0</v>
      </c>
      <c r="J62" s="90">
        <f t="shared" ref="J62:J70" si="21">ROUND(+G62*$L$10,2)</f>
        <v>0.06</v>
      </c>
      <c r="K62" s="79">
        <f t="shared" ref="K62:K70" si="22">ROUND($H62*J62,0)</f>
        <v>0</v>
      </c>
      <c r="L62" s="59"/>
      <c r="M62" s="89"/>
      <c r="N62" s="91" t="str">
        <f t="shared" ref="N62:N70" si="23">+$N$44</f>
        <v>Sheet No. 95-B</v>
      </c>
      <c r="O62" s="92"/>
      <c r="P62" s="92"/>
      <c r="Q62" s="59"/>
      <c r="R62" s="59"/>
      <c r="S62" s="59"/>
      <c r="T62" s="59"/>
    </row>
    <row r="63" spans="1:20" x14ac:dyDescent="0.25">
      <c r="A63" s="61">
        <f t="shared" si="0"/>
        <v>54</v>
      </c>
      <c r="B63" s="87" t="str">
        <f t="shared" ref="B63:B70" si="24">+B62</f>
        <v xml:space="preserve">53E </v>
      </c>
      <c r="C63" s="99" t="s">
        <v>119</v>
      </c>
      <c r="D63" s="99">
        <v>70</v>
      </c>
      <c r="E63" s="89">
        <v>0.57999999999999996</v>
      </c>
      <c r="F63" s="89">
        <v>1.1200000000000001</v>
      </c>
      <c r="G63" s="89">
        <f t="shared" si="19"/>
        <v>1.7000000000000002</v>
      </c>
      <c r="H63" s="73">
        <v>49673</v>
      </c>
      <c r="I63" s="79">
        <f t="shared" si="20"/>
        <v>84444</v>
      </c>
      <c r="J63" s="90">
        <f t="shared" si="21"/>
        <v>0.09</v>
      </c>
      <c r="K63" s="79">
        <f t="shared" si="22"/>
        <v>4471</v>
      </c>
      <c r="L63" s="59"/>
      <c r="M63" s="89"/>
      <c r="N63" s="91" t="str">
        <f t="shared" si="23"/>
        <v>Sheet No. 95-B</v>
      </c>
      <c r="O63" s="92"/>
      <c r="P63" s="92"/>
      <c r="Q63" s="59"/>
      <c r="R63" s="59"/>
      <c r="S63" s="59"/>
      <c r="T63" s="59"/>
    </row>
    <row r="64" spans="1:20" x14ac:dyDescent="0.25">
      <c r="A64" s="61">
        <f t="shared" si="0"/>
        <v>55</v>
      </c>
      <c r="B64" s="87" t="str">
        <f t="shared" si="24"/>
        <v xml:space="preserve">53E </v>
      </c>
      <c r="C64" s="99" t="s">
        <v>119</v>
      </c>
      <c r="D64" s="99">
        <v>100</v>
      </c>
      <c r="E64" s="89">
        <v>0.82</v>
      </c>
      <c r="F64" s="89">
        <v>1.6</v>
      </c>
      <c r="G64" s="89">
        <f t="shared" si="19"/>
        <v>2.42</v>
      </c>
      <c r="H64" s="73">
        <v>367471</v>
      </c>
      <c r="I64" s="79">
        <f t="shared" si="20"/>
        <v>889280</v>
      </c>
      <c r="J64" s="90">
        <f t="shared" si="21"/>
        <v>0.13</v>
      </c>
      <c r="K64" s="79">
        <f t="shared" si="22"/>
        <v>47771</v>
      </c>
      <c r="L64" s="59"/>
      <c r="M64" s="89"/>
      <c r="N64" s="91" t="str">
        <f t="shared" si="23"/>
        <v>Sheet No. 95-B</v>
      </c>
      <c r="O64" s="92"/>
      <c r="P64" s="92"/>
      <c r="Q64" s="59"/>
      <c r="R64" s="59"/>
      <c r="S64" s="59"/>
      <c r="T64" s="59"/>
    </row>
    <row r="65" spans="1:20" x14ac:dyDescent="0.25">
      <c r="A65" s="61">
        <f t="shared" si="0"/>
        <v>56</v>
      </c>
      <c r="B65" s="87" t="str">
        <f t="shared" si="24"/>
        <v xml:space="preserve">53E </v>
      </c>
      <c r="C65" s="99" t="s">
        <v>119</v>
      </c>
      <c r="D65" s="99">
        <v>150</v>
      </c>
      <c r="E65" s="89">
        <v>1.24</v>
      </c>
      <c r="F65" s="89">
        <v>2.4</v>
      </c>
      <c r="G65" s="89">
        <f t="shared" si="19"/>
        <v>3.6399999999999997</v>
      </c>
      <c r="H65" s="73">
        <v>44772</v>
      </c>
      <c r="I65" s="79">
        <f t="shared" si="20"/>
        <v>162970</v>
      </c>
      <c r="J65" s="90">
        <f t="shared" si="21"/>
        <v>0.19</v>
      </c>
      <c r="K65" s="79">
        <f t="shared" si="22"/>
        <v>8507</v>
      </c>
      <c r="L65" s="59"/>
      <c r="M65" s="89"/>
      <c r="N65" s="91" t="str">
        <f t="shared" si="23"/>
        <v>Sheet No. 95-B</v>
      </c>
      <c r="O65" s="92"/>
      <c r="P65" s="92"/>
      <c r="Q65" s="59"/>
      <c r="R65" s="59"/>
      <c r="S65" s="59"/>
      <c r="T65" s="59"/>
    </row>
    <row r="66" spans="1:20" x14ac:dyDescent="0.25">
      <c r="A66" s="61">
        <f t="shared" si="0"/>
        <v>57</v>
      </c>
      <c r="B66" s="87" t="str">
        <f t="shared" si="24"/>
        <v xml:space="preserve">53E </v>
      </c>
      <c r="C66" s="99" t="s">
        <v>119</v>
      </c>
      <c r="D66" s="99">
        <v>200</v>
      </c>
      <c r="E66" s="89">
        <v>1.65</v>
      </c>
      <c r="F66" s="89">
        <v>3.2</v>
      </c>
      <c r="G66" s="89">
        <f t="shared" si="19"/>
        <v>4.8499999999999996</v>
      </c>
      <c r="H66" s="73">
        <v>62616</v>
      </c>
      <c r="I66" s="79">
        <f t="shared" si="20"/>
        <v>303688</v>
      </c>
      <c r="J66" s="90">
        <f t="shared" si="21"/>
        <v>0.25</v>
      </c>
      <c r="K66" s="79">
        <f t="shared" si="22"/>
        <v>15654</v>
      </c>
      <c r="L66" s="59"/>
      <c r="M66" s="89"/>
      <c r="N66" s="91" t="str">
        <f t="shared" si="23"/>
        <v>Sheet No. 95-B</v>
      </c>
      <c r="O66" s="92"/>
      <c r="P66" s="92"/>
      <c r="Q66" s="59"/>
      <c r="R66" s="59"/>
      <c r="S66" s="59"/>
      <c r="T66" s="59"/>
    </row>
    <row r="67" spans="1:20" x14ac:dyDescent="0.25">
      <c r="A67" s="61">
        <f t="shared" si="0"/>
        <v>58</v>
      </c>
      <c r="B67" s="87" t="str">
        <f t="shared" si="24"/>
        <v xml:space="preserve">53E </v>
      </c>
      <c r="C67" s="99" t="s">
        <v>119</v>
      </c>
      <c r="D67" s="99">
        <v>250</v>
      </c>
      <c r="E67" s="89">
        <v>2.06</v>
      </c>
      <c r="F67" s="89">
        <v>4</v>
      </c>
      <c r="G67" s="89">
        <f t="shared" si="19"/>
        <v>6.0600000000000005</v>
      </c>
      <c r="H67" s="73">
        <v>23311</v>
      </c>
      <c r="I67" s="79">
        <f t="shared" si="20"/>
        <v>141265</v>
      </c>
      <c r="J67" s="90">
        <f t="shared" si="21"/>
        <v>0.32</v>
      </c>
      <c r="K67" s="79">
        <f t="shared" si="22"/>
        <v>7460</v>
      </c>
      <c r="L67" s="59"/>
      <c r="M67" s="89"/>
      <c r="N67" s="91" t="str">
        <f t="shared" si="23"/>
        <v>Sheet No. 95-B</v>
      </c>
      <c r="O67" s="92"/>
      <c r="P67" s="92"/>
      <c r="Q67" s="59"/>
      <c r="R67" s="59"/>
      <c r="S67" s="59"/>
      <c r="T67" s="59"/>
    </row>
    <row r="68" spans="1:20" x14ac:dyDescent="0.25">
      <c r="A68" s="61">
        <f t="shared" si="0"/>
        <v>59</v>
      </c>
      <c r="B68" s="87" t="str">
        <f t="shared" si="24"/>
        <v xml:space="preserve">53E </v>
      </c>
      <c r="C68" s="99" t="s">
        <v>119</v>
      </c>
      <c r="D68" s="99">
        <v>310</v>
      </c>
      <c r="E68" s="89">
        <v>2.5499999999999998</v>
      </c>
      <c r="F68" s="89">
        <v>4.95</v>
      </c>
      <c r="G68" s="89">
        <f t="shared" si="19"/>
        <v>7.5</v>
      </c>
      <c r="H68" s="73">
        <v>267</v>
      </c>
      <c r="I68" s="79">
        <f t="shared" si="20"/>
        <v>2003</v>
      </c>
      <c r="J68" s="90">
        <f t="shared" si="21"/>
        <v>0.39</v>
      </c>
      <c r="K68" s="79">
        <f t="shared" si="22"/>
        <v>104</v>
      </c>
      <c r="L68" s="59"/>
      <c r="M68" s="89"/>
      <c r="N68" s="91" t="str">
        <f t="shared" si="23"/>
        <v>Sheet No. 95-B</v>
      </c>
      <c r="O68" s="92"/>
      <c r="P68" s="92"/>
      <c r="Q68" s="59"/>
      <c r="R68" s="59"/>
      <c r="S68" s="59"/>
      <c r="T68" s="59"/>
    </row>
    <row r="69" spans="1:20" x14ac:dyDescent="0.25">
      <c r="A69" s="61">
        <f t="shared" si="0"/>
        <v>60</v>
      </c>
      <c r="B69" s="87" t="str">
        <f t="shared" si="24"/>
        <v xml:space="preserve">53E </v>
      </c>
      <c r="C69" s="99" t="s">
        <v>119</v>
      </c>
      <c r="D69" s="99">
        <v>400</v>
      </c>
      <c r="E69" s="89">
        <v>3.3</v>
      </c>
      <c r="F69" s="89">
        <v>6.39</v>
      </c>
      <c r="G69" s="89">
        <f t="shared" si="19"/>
        <v>9.69</v>
      </c>
      <c r="H69" s="73">
        <v>16480</v>
      </c>
      <c r="I69" s="79">
        <f t="shared" si="20"/>
        <v>159691</v>
      </c>
      <c r="J69" s="90">
        <f t="shared" si="21"/>
        <v>0.5</v>
      </c>
      <c r="K69" s="79">
        <f t="shared" si="22"/>
        <v>8240</v>
      </c>
      <c r="L69" s="59"/>
      <c r="M69" s="89"/>
      <c r="N69" s="91" t="str">
        <f t="shared" si="23"/>
        <v>Sheet No. 95-B</v>
      </c>
      <c r="O69" s="92"/>
      <c r="P69" s="92"/>
      <c r="Q69" s="59"/>
      <c r="R69" s="59"/>
      <c r="S69" s="59"/>
      <c r="T69" s="59"/>
    </row>
    <row r="70" spans="1:20" x14ac:dyDescent="0.25">
      <c r="A70" s="61">
        <f t="shared" si="0"/>
        <v>61</v>
      </c>
      <c r="B70" s="87" t="str">
        <f t="shared" si="24"/>
        <v xml:space="preserve">53E </v>
      </c>
      <c r="C70" s="99" t="s">
        <v>119</v>
      </c>
      <c r="D70" s="99">
        <v>1000</v>
      </c>
      <c r="E70" s="89">
        <v>8.24</v>
      </c>
      <c r="F70" s="89">
        <v>15.98</v>
      </c>
      <c r="G70" s="89">
        <f t="shared" si="19"/>
        <v>24.22</v>
      </c>
      <c r="H70" s="73">
        <v>0</v>
      </c>
      <c r="I70" s="79">
        <f t="shared" si="20"/>
        <v>0</v>
      </c>
      <c r="J70" s="90">
        <f t="shared" si="21"/>
        <v>1.26</v>
      </c>
      <c r="K70" s="79">
        <f t="shared" si="22"/>
        <v>0</v>
      </c>
      <c r="L70" s="59"/>
      <c r="M70" s="89"/>
      <c r="N70" s="91" t="str">
        <f t="shared" si="23"/>
        <v>Sheet No. 95-B</v>
      </c>
      <c r="O70" s="92"/>
      <c r="P70" s="92"/>
      <c r="Q70" s="59"/>
      <c r="R70" s="59"/>
      <c r="S70" s="59"/>
      <c r="T70" s="59"/>
    </row>
    <row r="71" spans="1:20" x14ac:dyDescent="0.25">
      <c r="A71" s="61">
        <f t="shared" si="0"/>
        <v>62</v>
      </c>
      <c r="B71" s="87"/>
      <c r="C71" s="99"/>
      <c r="D71" s="99"/>
      <c r="E71" s="89"/>
      <c r="F71" s="89"/>
      <c r="G71" s="89"/>
      <c r="H71" s="73"/>
      <c r="I71" s="73"/>
      <c r="J71" s="90"/>
      <c r="K71" s="73"/>
      <c r="L71" s="59"/>
      <c r="M71" s="89"/>
      <c r="N71" s="89"/>
      <c r="O71" s="92"/>
      <c r="P71" s="92"/>
      <c r="Q71" s="59"/>
      <c r="R71" s="59"/>
      <c r="S71" s="59"/>
      <c r="T71" s="59"/>
    </row>
    <row r="72" spans="1:20" x14ac:dyDescent="0.25">
      <c r="A72" s="61">
        <f t="shared" si="0"/>
        <v>63</v>
      </c>
      <c r="B72" s="87" t="str">
        <f>+B70</f>
        <v xml:space="preserve">53E </v>
      </c>
      <c r="C72" s="99" t="s">
        <v>121</v>
      </c>
      <c r="D72" s="99">
        <v>70</v>
      </c>
      <c r="E72" s="89">
        <v>0.57999999999999996</v>
      </c>
      <c r="F72" s="89">
        <v>1.1200000000000001</v>
      </c>
      <c r="G72" s="89">
        <f t="shared" ref="G72:G77" si="25">SUM(E72:F72)</f>
        <v>1.7000000000000002</v>
      </c>
      <c r="H72" s="73">
        <v>0</v>
      </c>
      <c r="I72" s="79">
        <f t="shared" ref="I72:I77" si="26">ROUND($H72*G72,0)</f>
        <v>0</v>
      </c>
      <c r="J72" s="90">
        <f t="shared" ref="J72:J77" si="27">ROUND(+G72*$L$10,2)</f>
        <v>0.09</v>
      </c>
      <c r="K72" s="79">
        <f t="shared" ref="K72:K77" si="28">ROUND($H72*J72,0)</f>
        <v>0</v>
      </c>
      <c r="L72" s="59"/>
      <c r="M72" s="89"/>
      <c r="N72" s="91" t="s">
        <v>124</v>
      </c>
      <c r="O72" s="92"/>
      <c r="P72" s="92"/>
      <c r="Q72" s="59"/>
      <c r="R72" s="59"/>
      <c r="S72" s="59"/>
      <c r="T72" s="59"/>
    </row>
    <row r="73" spans="1:20" x14ac:dyDescent="0.25">
      <c r="A73" s="61">
        <f t="shared" si="0"/>
        <v>64</v>
      </c>
      <c r="B73" s="87" t="str">
        <f>+B72</f>
        <v xml:space="preserve">53E </v>
      </c>
      <c r="C73" s="99" t="s">
        <v>121</v>
      </c>
      <c r="D73" s="99">
        <v>100</v>
      </c>
      <c r="E73" s="89">
        <v>0.82</v>
      </c>
      <c r="F73" s="89">
        <v>1.6</v>
      </c>
      <c r="G73" s="89">
        <f t="shared" si="25"/>
        <v>2.42</v>
      </c>
      <c r="H73" s="73">
        <v>0</v>
      </c>
      <c r="I73" s="79">
        <f t="shared" si="26"/>
        <v>0</v>
      </c>
      <c r="J73" s="90">
        <f t="shared" si="27"/>
        <v>0.13</v>
      </c>
      <c r="K73" s="79">
        <f t="shared" si="28"/>
        <v>0</v>
      </c>
      <c r="L73" s="59"/>
      <c r="M73" s="89"/>
      <c r="N73" s="91" t="str">
        <f>+$N$72</f>
        <v>Sheet No. 95-C</v>
      </c>
      <c r="O73" s="92"/>
      <c r="P73" s="92"/>
      <c r="Q73" s="59"/>
      <c r="R73" s="59"/>
      <c r="S73" s="59"/>
      <c r="T73" s="59"/>
    </row>
    <row r="74" spans="1:20" x14ac:dyDescent="0.25">
      <c r="A74" s="61">
        <f t="shared" si="0"/>
        <v>65</v>
      </c>
      <c r="B74" s="87" t="str">
        <f>+B73</f>
        <v xml:space="preserve">53E </v>
      </c>
      <c r="C74" s="99" t="s">
        <v>121</v>
      </c>
      <c r="D74" s="99">
        <v>150</v>
      </c>
      <c r="E74" s="89">
        <v>1.24</v>
      </c>
      <c r="F74" s="89">
        <v>2.4</v>
      </c>
      <c r="G74" s="89">
        <f t="shared" si="25"/>
        <v>3.6399999999999997</v>
      </c>
      <c r="H74" s="73">
        <v>0</v>
      </c>
      <c r="I74" s="79">
        <f t="shared" si="26"/>
        <v>0</v>
      </c>
      <c r="J74" s="90">
        <f t="shared" si="27"/>
        <v>0.19</v>
      </c>
      <c r="K74" s="79">
        <f t="shared" si="28"/>
        <v>0</v>
      </c>
      <c r="L74" s="59"/>
      <c r="M74" s="89"/>
      <c r="N74" s="91" t="str">
        <f t="shared" ref="N74:N77" si="29">+$N$72</f>
        <v>Sheet No. 95-C</v>
      </c>
      <c r="O74" s="92"/>
      <c r="P74" s="92"/>
      <c r="Q74" s="59"/>
      <c r="R74" s="59"/>
      <c r="S74" s="59"/>
      <c r="T74" s="59"/>
    </row>
    <row r="75" spans="1:20" x14ac:dyDescent="0.25">
      <c r="A75" s="61">
        <f t="shared" si="0"/>
        <v>66</v>
      </c>
      <c r="B75" s="87" t="str">
        <f>+B74</f>
        <v xml:space="preserve">53E </v>
      </c>
      <c r="C75" s="99" t="s">
        <v>121</v>
      </c>
      <c r="D75" s="99">
        <v>175</v>
      </c>
      <c r="E75" s="89">
        <v>1.44</v>
      </c>
      <c r="F75" s="89">
        <v>2.8</v>
      </c>
      <c r="G75" s="89">
        <f t="shared" si="25"/>
        <v>4.24</v>
      </c>
      <c r="H75" s="73">
        <v>48</v>
      </c>
      <c r="I75" s="79">
        <f t="shared" si="26"/>
        <v>204</v>
      </c>
      <c r="J75" s="90">
        <f t="shared" si="27"/>
        <v>0.22</v>
      </c>
      <c r="K75" s="79">
        <f t="shared" si="28"/>
        <v>11</v>
      </c>
      <c r="L75" s="59"/>
      <c r="M75" s="89"/>
      <c r="N75" s="91" t="str">
        <f t="shared" si="29"/>
        <v>Sheet No. 95-C</v>
      </c>
      <c r="O75" s="92"/>
      <c r="P75" s="92"/>
      <c r="Q75" s="59"/>
      <c r="R75" s="59"/>
      <c r="S75" s="59"/>
      <c r="T75" s="59"/>
    </row>
    <row r="76" spans="1:20" x14ac:dyDescent="0.25">
      <c r="A76" s="61">
        <f t="shared" ref="A76:A139" si="30">+A75+1</f>
        <v>67</v>
      </c>
      <c r="B76" s="87" t="str">
        <f>+B75</f>
        <v xml:space="preserve">53E </v>
      </c>
      <c r="C76" s="99" t="s">
        <v>121</v>
      </c>
      <c r="D76" s="99">
        <v>250</v>
      </c>
      <c r="E76" s="89">
        <v>2.06</v>
      </c>
      <c r="F76" s="89">
        <v>4</v>
      </c>
      <c r="G76" s="89">
        <f t="shared" si="25"/>
        <v>6.0600000000000005</v>
      </c>
      <c r="H76" s="73">
        <v>0</v>
      </c>
      <c r="I76" s="79">
        <f t="shared" si="26"/>
        <v>0</v>
      </c>
      <c r="J76" s="90">
        <f t="shared" si="27"/>
        <v>0.32</v>
      </c>
      <c r="K76" s="79">
        <f t="shared" si="28"/>
        <v>0</v>
      </c>
      <c r="L76" s="59"/>
      <c r="M76" s="89"/>
      <c r="N76" s="91" t="str">
        <f t="shared" si="29"/>
        <v>Sheet No. 95-C</v>
      </c>
      <c r="O76" s="92"/>
      <c r="P76" s="92"/>
      <c r="Q76" s="59"/>
      <c r="R76" s="59"/>
      <c r="S76" s="59"/>
      <c r="T76" s="59"/>
    </row>
    <row r="77" spans="1:20" x14ac:dyDescent="0.25">
      <c r="A77" s="61">
        <f t="shared" si="30"/>
        <v>68</v>
      </c>
      <c r="B77" s="87" t="str">
        <f>+B76</f>
        <v xml:space="preserve">53E </v>
      </c>
      <c r="C77" s="99" t="s">
        <v>121</v>
      </c>
      <c r="D77" s="99">
        <v>400</v>
      </c>
      <c r="E77" s="89">
        <v>3.3</v>
      </c>
      <c r="F77" s="89">
        <v>6.39</v>
      </c>
      <c r="G77" s="89">
        <f t="shared" si="25"/>
        <v>9.69</v>
      </c>
      <c r="H77" s="73">
        <v>0</v>
      </c>
      <c r="I77" s="79">
        <f t="shared" si="26"/>
        <v>0</v>
      </c>
      <c r="J77" s="90">
        <f t="shared" si="27"/>
        <v>0.5</v>
      </c>
      <c r="K77" s="79">
        <f t="shared" si="28"/>
        <v>0</v>
      </c>
      <c r="L77" s="59"/>
      <c r="M77" s="89"/>
      <c r="N77" s="91" t="str">
        <f t="shared" si="29"/>
        <v>Sheet No. 95-C</v>
      </c>
      <c r="O77" s="92"/>
      <c r="P77" s="92"/>
      <c r="Q77" s="59"/>
      <c r="R77" s="59"/>
      <c r="S77" s="59"/>
      <c r="T77" s="59"/>
    </row>
    <row r="78" spans="1:20" x14ac:dyDescent="0.25">
      <c r="A78" s="61">
        <f t="shared" si="30"/>
        <v>69</v>
      </c>
      <c r="B78" s="87"/>
      <c r="C78" s="99"/>
      <c r="D78" s="99"/>
      <c r="E78" s="89"/>
      <c r="F78" s="89"/>
      <c r="G78" s="89"/>
      <c r="H78" s="73"/>
      <c r="I78" s="73"/>
      <c r="J78" s="90"/>
      <c r="K78" s="73"/>
      <c r="L78" s="59"/>
      <c r="M78" s="89"/>
      <c r="N78" s="89"/>
      <c r="O78" s="92"/>
      <c r="P78" s="92"/>
      <c r="Q78" s="59"/>
      <c r="R78" s="59"/>
      <c r="S78" s="59"/>
      <c r="T78" s="59"/>
    </row>
    <row r="79" spans="1:20" x14ac:dyDescent="0.25">
      <c r="A79" s="61">
        <f t="shared" si="30"/>
        <v>70</v>
      </c>
      <c r="B79" s="87" t="str">
        <f>+B77</f>
        <v xml:space="preserve">53E </v>
      </c>
      <c r="C79" s="99" t="s">
        <v>105</v>
      </c>
      <c r="D79" s="96" t="s">
        <v>106</v>
      </c>
      <c r="E79" s="89">
        <v>0.37</v>
      </c>
      <c r="F79" s="89">
        <v>0.72</v>
      </c>
      <c r="G79" s="89">
        <f t="shared" ref="G79:G87" si="31">SUM(E79:F79)</f>
        <v>1.0899999999999999</v>
      </c>
      <c r="H79" s="73">
        <v>258888</v>
      </c>
      <c r="I79" s="79">
        <f t="shared" ref="I79:I87" si="32">ROUND($H79*G79,0)</f>
        <v>282188</v>
      </c>
      <c r="J79" s="90">
        <f t="shared" ref="J79:J87" si="33">ROUND(+G79*$L$10,2)</f>
        <v>0.06</v>
      </c>
      <c r="K79" s="79">
        <f t="shared" ref="K79:K87" si="34">ROUND($H79*J79,0)</f>
        <v>15533</v>
      </c>
      <c r="L79" s="59"/>
      <c r="M79" s="89"/>
      <c r="N79" s="91" t="str">
        <f>+$N$33</f>
        <v>Sheet No. 95-C.1</v>
      </c>
      <c r="O79" s="92"/>
      <c r="P79" s="92"/>
      <c r="Q79" s="59"/>
      <c r="R79" s="59"/>
      <c r="S79" s="59"/>
      <c r="T79" s="59"/>
    </row>
    <row r="80" spans="1:20" x14ac:dyDescent="0.25">
      <c r="A80" s="61">
        <f t="shared" si="30"/>
        <v>71</v>
      </c>
      <c r="B80" s="87" t="str">
        <f t="shared" ref="B80:B87" si="35">B79</f>
        <v xml:space="preserve">53E </v>
      </c>
      <c r="C80" s="99" t="s">
        <v>105</v>
      </c>
      <c r="D80" s="96" t="s">
        <v>108</v>
      </c>
      <c r="E80" s="89">
        <v>0.62</v>
      </c>
      <c r="F80" s="89">
        <v>1.2</v>
      </c>
      <c r="G80" s="89">
        <f t="shared" si="31"/>
        <v>1.8199999999999998</v>
      </c>
      <c r="H80" s="73">
        <v>11398</v>
      </c>
      <c r="I80" s="79">
        <f t="shared" si="32"/>
        <v>20744</v>
      </c>
      <c r="J80" s="90">
        <f t="shared" si="33"/>
        <v>0.09</v>
      </c>
      <c r="K80" s="79">
        <f t="shared" si="34"/>
        <v>1026</v>
      </c>
      <c r="L80" s="59"/>
      <c r="M80" s="89"/>
      <c r="N80" s="91" t="str">
        <f>+$N$33</f>
        <v>Sheet No. 95-C.1</v>
      </c>
      <c r="O80" s="92"/>
      <c r="P80" s="92"/>
      <c r="Q80" s="59"/>
      <c r="R80" s="59"/>
      <c r="S80" s="59"/>
      <c r="T80" s="59"/>
    </row>
    <row r="81" spans="1:20" x14ac:dyDescent="0.25">
      <c r="A81" s="61">
        <f t="shared" si="30"/>
        <v>72</v>
      </c>
      <c r="B81" s="87" t="str">
        <f t="shared" si="35"/>
        <v xml:space="preserve">53E </v>
      </c>
      <c r="C81" s="99" t="s">
        <v>105</v>
      </c>
      <c r="D81" s="96" t="s">
        <v>109</v>
      </c>
      <c r="E81" s="89">
        <v>0.87</v>
      </c>
      <c r="F81" s="89">
        <v>1.68</v>
      </c>
      <c r="G81" s="89">
        <f t="shared" si="31"/>
        <v>2.5499999999999998</v>
      </c>
      <c r="H81" s="73">
        <v>37463</v>
      </c>
      <c r="I81" s="79">
        <f t="shared" si="32"/>
        <v>95531</v>
      </c>
      <c r="J81" s="90">
        <f t="shared" si="33"/>
        <v>0.13</v>
      </c>
      <c r="K81" s="79">
        <f t="shared" si="34"/>
        <v>4870</v>
      </c>
      <c r="L81" s="59"/>
      <c r="M81" s="89"/>
      <c r="N81" s="91" t="str">
        <f t="shared" ref="N81:N83" si="36">+$N$33</f>
        <v>Sheet No. 95-C.1</v>
      </c>
      <c r="O81" s="92"/>
      <c r="P81" s="92"/>
      <c r="Q81" s="59"/>
      <c r="R81" s="59"/>
      <c r="S81" s="59"/>
      <c r="T81" s="59"/>
    </row>
    <row r="82" spans="1:20" x14ac:dyDescent="0.25">
      <c r="A82" s="61">
        <f t="shared" si="30"/>
        <v>73</v>
      </c>
      <c r="B82" s="87" t="str">
        <f t="shared" si="35"/>
        <v xml:space="preserve">53E </v>
      </c>
      <c r="C82" s="99" t="s">
        <v>105</v>
      </c>
      <c r="D82" s="96" t="s">
        <v>110</v>
      </c>
      <c r="E82" s="89">
        <v>1.1100000000000001</v>
      </c>
      <c r="F82" s="89">
        <v>2.16</v>
      </c>
      <c r="G82" s="89">
        <f t="shared" si="31"/>
        <v>3.2700000000000005</v>
      </c>
      <c r="H82" s="73">
        <v>22841</v>
      </c>
      <c r="I82" s="79">
        <f t="shared" si="32"/>
        <v>74690</v>
      </c>
      <c r="J82" s="90">
        <f t="shared" si="33"/>
        <v>0.17</v>
      </c>
      <c r="K82" s="79">
        <f t="shared" si="34"/>
        <v>3883</v>
      </c>
      <c r="L82" s="59"/>
      <c r="M82" s="89"/>
      <c r="N82" s="91" t="str">
        <f t="shared" si="36"/>
        <v>Sheet No. 95-C.1</v>
      </c>
      <c r="O82" s="92"/>
      <c r="P82" s="92"/>
      <c r="Q82" s="59"/>
      <c r="R82" s="59"/>
      <c r="S82" s="59"/>
      <c r="T82" s="59"/>
    </row>
    <row r="83" spans="1:20" x14ac:dyDescent="0.25">
      <c r="A83" s="61">
        <f t="shared" si="30"/>
        <v>74</v>
      </c>
      <c r="B83" s="87" t="str">
        <f t="shared" si="35"/>
        <v xml:space="preserve">53E </v>
      </c>
      <c r="C83" s="99" t="s">
        <v>105</v>
      </c>
      <c r="D83" s="96" t="s">
        <v>111</v>
      </c>
      <c r="E83" s="89">
        <v>1.36</v>
      </c>
      <c r="F83" s="89">
        <v>2.64</v>
      </c>
      <c r="G83" s="89">
        <f t="shared" si="31"/>
        <v>4</v>
      </c>
      <c r="H83" s="73">
        <v>17081</v>
      </c>
      <c r="I83" s="79">
        <f t="shared" si="32"/>
        <v>68324</v>
      </c>
      <c r="J83" s="90">
        <f t="shared" si="33"/>
        <v>0.21</v>
      </c>
      <c r="K83" s="79">
        <f t="shared" si="34"/>
        <v>3587</v>
      </c>
      <c r="L83" s="59"/>
      <c r="M83" s="89"/>
      <c r="N83" s="91" t="str">
        <f t="shared" si="36"/>
        <v>Sheet No. 95-C.1</v>
      </c>
      <c r="O83" s="92"/>
      <c r="P83" s="92"/>
      <c r="Q83" s="59"/>
      <c r="R83" s="59"/>
      <c r="S83" s="59"/>
      <c r="T83" s="59"/>
    </row>
    <row r="84" spans="1:20" x14ac:dyDescent="0.25">
      <c r="A84" s="61">
        <f t="shared" si="30"/>
        <v>75</v>
      </c>
      <c r="B84" s="87" t="str">
        <f t="shared" si="35"/>
        <v xml:space="preserve">53E </v>
      </c>
      <c r="C84" s="99" t="s">
        <v>105</v>
      </c>
      <c r="D84" s="96" t="s">
        <v>112</v>
      </c>
      <c r="E84" s="89">
        <v>1.61</v>
      </c>
      <c r="F84" s="89">
        <v>3.12</v>
      </c>
      <c r="G84" s="89">
        <f t="shared" si="31"/>
        <v>4.7300000000000004</v>
      </c>
      <c r="H84" s="73">
        <v>6385</v>
      </c>
      <c r="I84" s="79">
        <f t="shared" si="32"/>
        <v>30201</v>
      </c>
      <c r="J84" s="90">
        <f t="shared" si="33"/>
        <v>0.25</v>
      </c>
      <c r="K84" s="79">
        <f t="shared" si="34"/>
        <v>1596</v>
      </c>
      <c r="L84" s="59"/>
      <c r="M84" s="89"/>
      <c r="N84" s="91" t="str">
        <f>+$N$38</f>
        <v>Sheet No. 95-C.2</v>
      </c>
      <c r="O84" s="92"/>
      <c r="P84" s="92"/>
      <c r="Q84" s="59"/>
      <c r="R84" s="59"/>
      <c r="S84" s="59"/>
      <c r="T84" s="59"/>
    </row>
    <row r="85" spans="1:20" x14ac:dyDescent="0.25">
      <c r="A85" s="61">
        <f t="shared" si="30"/>
        <v>76</v>
      </c>
      <c r="B85" s="87" t="str">
        <f t="shared" si="35"/>
        <v xml:space="preserve">53E </v>
      </c>
      <c r="C85" s="99" t="s">
        <v>105</v>
      </c>
      <c r="D85" s="96" t="s">
        <v>114</v>
      </c>
      <c r="E85" s="89">
        <v>1.85</v>
      </c>
      <c r="F85" s="89">
        <v>3.6</v>
      </c>
      <c r="G85" s="89">
        <f t="shared" si="31"/>
        <v>5.45</v>
      </c>
      <c r="H85" s="73">
        <v>262</v>
      </c>
      <c r="I85" s="79">
        <f t="shared" si="32"/>
        <v>1428</v>
      </c>
      <c r="J85" s="90">
        <f t="shared" si="33"/>
        <v>0.28000000000000003</v>
      </c>
      <c r="K85" s="79">
        <f t="shared" si="34"/>
        <v>73</v>
      </c>
      <c r="L85" s="59"/>
      <c r="M85" s="89"/>
      <c r="N85" s="91" t="str">
        <f>+$N$38</f>
        <v>Sheet No. 95-C.2</v>
      </c>
      <c r="O85" s="92"/>
      <c r="P85" s="92"/>
      <c r="Q85" s="59"/>
      <c r="R85" s="59"/>
      <c r="S85" s="59"/>
      <c r="T85" s="59"/>
    </row>
    <row r="86" spans="1:20" x14ac:dyDescent="0.25">
      <c r="A86" s="61">
        <f t="shared" si="30"/>
        <v>77</v>
      </c>
      <c r="B86" s="87" t="str">
        <f t="shared" si="35"/>
        <v xml:space="preserve">53E </v>
      </c>
      <c r="C86" s="99" t="s">
        <v>105</v>
      </c>
      <c r="D86" s="96" t="s">
        <v>115</v>
      </c>
      <c r="E86" s="89">
        <v>2.1</v>
      </c>
      <c r="F86" s="89">
        <v>4.08</v>
      </c>
      <c r="G86" s="89">
        <f t="shared" si="31"/>
        <v>6.18</v>
      </c>
      <c r="H86" s="73">
        <v>308</v>
      </c>
      <c r="I86" s="79">
        <f t="shared" si="32"/>
        <v>1903</v>
      </c>
      <c r="J86" s="90">
        <f t="shared" si="33"/>
        <v>0.32</v>
      </c>
      <c r="K86" s="79">
        <f t="shared" si="34"/>
        <v>99</v>
      </c>
      <c r="L86" s="59"/>
      <c r="M86" s="89"/>
      <c r="N86" s="91" t="str">
        <f>+$N$38</f>
        <v>Sheet No. 95-C.2</v>
      </c>
      <c r="O86" s="92"/>
      <c r="P86" s="92"/>
      <c r="Q86" s="59"/>
      <c r="R86" s="59"/>
      <c r="S86" s="59"/>
      <c r="T86" s="59"/>
    </row>
    <row r="87" spans="1:20" x14ac:dyDescent="0.25">
      <c r="A87" s="61">
        <f t="shared" si="30"/>
        <v>78</v>
      </c>
      <c r="B87" s="87" t="str">
        <f t="shared" si="35"/>
        <v xml:space="preserve">53E </v>
      </c>
      <c r="C87" s="99" t="s">
        <v>105</v>
      </c>
      <c r="D87" s="96" t="s">
        <v>116</v>
      </c>
      <c r="E87" s="89">
        <v>2.35</v>
      </c>
      <c r="F87" s="89">
        <v>4.55</v>
      </c>
      <c r="G87" s="89">
        <f t="shared" si="31"/>
        <v>6.9</v>
      </c>
      <c r="H87" s="73">
        <v>1761</v>
      </c>
      <c r="I87" s="79">
        <f t="shared" si="32"/>
        <v>12151</v>
      </c>
      <c r="J87" s="90">
        <f t="shared" si="33"/>
        <v>0.36</v>
      </c>
      <c r="K87" s="79">
        <f t="shared" si="34"/>
        <v>634</v>
      </c>
      <c r="L87" s="59"/>
      <c r="M87" s="89"/>
      <c r="N87" s="91" t="str">
        <f>+$N$38</f>
        <v>Sheet No. 95-C.2</v>
      </c>
      <c r="O87" s="92"/>
      <c r="P87" s="92"/>
      <c r="Q87" s="59"/>
      <c r="R87" s="59"/>
      <c r="S87" s="59"/>
      <c r="T87" s="59"/>
    </row>
    <row r="88" spans="1:20" x14ac:dyDescent="0.25">
      <c r="A88" s="61">
        <f t="shared" si="30"/>
        <v>79</v>
      </c>
      <c r="B88" s="101"/>
      <c r="C88" s="99"/>
      <c r="D88" s="99"/>
      <c r="E88" s="89"/>
      <c r="F88" s="89"/>
      <c r="G88" s="89"/>
      <c r="H88" s="73"/>
      <c r="I88" s="73"/>
      <c r="J88" s="90"/>
      <c r="K88" s="73"/>
      <c r="L88" s="59"/>
      <c r="M88" s="89"/>
      <c r="N88" s="89"/>
      <c r="O88" s="92"/>
      <c r="P88" s="92"/>
      <c r="Q88" s="59"/>
      <c r="R88" s="59"/>
      <c r="S88" s="59"/>
      <c r="T88" s="59"/>
    </row>
    <row r="89" spans="1:20" x14ac:dyDescent="0.25">
      <c r="A89" s="61">
        <f t="shared" si="30"/>
        <v>80</v>
      </c>
      <c r="B89" s="72" t="s">
        <v>125</v>
      </c>
      <c r="C89" s="72"/>
      <c r="D89" s="72"/>
      <c r="E89" s="89"/>
      <c r="F89" s="89"/>
      <c r="G89" s="89"/>
      <c r="H89" s="73"/>
      <c r="I89" s="73"/>
      <c r="J89" s="90"/>
      <c r="K89" s="73"/>
      <c r="L89" s="59"/>
      <c r="M89" s="89"/>
      <c r="N89" s="89"/>
      <c r="O89" s="92"/>
      <c r="P89" s="92"/>
      <c r="Q89" s="59"/>
      <c r="R89" s="59"/>
      <c r="S89" s="59"/>
      <c r="T89" s="59"/>
    </row>
    <row r="90" spans="1:20" x14ac:dyDescent="0.25">
      <c r="A90" s="61">
        <f t="shared" si="30"/>
        <v>81</v>
      </c>
      <c r="B90" s="87" t="s">
        <v>126</v>
      </c>
      <c r="C90" s="99" t="s">
        <v>119</v>
      </c>
      <c r="D90" s="99">
        <v>50</v>
      </c>
      <c r="E90" s="89">
        <v>0.41</v>
      </c>
      <c r="F90" s="89">
        <v>0.8</v>
      </c>
      <c r="G90" s="89">
        <f t="shared" ref="G90:G98" si="37">SUM(E90:F90)</f>
        <v>1.21</v>
      </c>
      <c r="H90" s="73">
        <v>456</v>
      </c>
      <c r="I90" s="79">
        <f t="shared" ref="I90:I98" si="38">ROUND($H90*G90,0)</f>
        <v>552</v>
      </c>
      <c r="J90" s="90">
        <f t="shared" ref="J90:J98" si="39">ROUND(+G90*$L$10,2)</f>
        <v>0.06</v>
      </c>
      <c r="K90" s="79">
        <f t="shared" ref="K90:K98" si="40">ROUND($H90*J90,0)</f>
        <v>27</v>
      </c>
      <c r="L90" s="59"/>
      <c r="M90" s="89"/>
      <c r="N90" s="91" t="str">
        <f t="shared" ref="N90:N98" si="41">+$N$72</f>
        <v>Sheet No. 95-C</v>
      </c>
      <c r="O90" s="92"/>
      <c r="P90" s="92"/>
      <c r="Q90" s="59"/>
      <c r="R90" s="59"/>
      <c r="S90" s="59"/>
      <c r="T90" s="59"/>
    </row>
    <row r="91" spans="1:20" x14ac:dyDescent="0.25">
      <c r="A91" s="61">
        <f t="shared" si="30"/>
        <v>82</v>
      </c>
      <c r="B91" s="87" t="str">
        <f t="shared" ref="B91:B98" si="42">+B90</f>
        <v>54E</v>
      </c>
      <c r="C91" s="99" t="s">
        <v>119</v>
      </c>
      <c r="D91" s="99">
        <v>70</v>
      </c>
      <c r="E91" s="89">
        <v>0.57999999999999996</v>
      </c>
      <c r="F91" s="89">
        <v>1.1200000000000001</v>
      </c>
      <c r="G91" s="89">
        <f t="shared" si="37"/>
        <v>1.7000000000000002</v>
      </c>
      <c r="H91" s="73">
        <v>8688</v>
      </c>
      <c r="I91" s="79">
        <f t="shared" si="38"/>
        <v>14770</v>
      </c>
      <c r="J91" s="90">
        <f t="shared" si="39"/>
        <v>0.09</v>
      </c>
      <c r="K91" s="79">
        <f t="shared" si="40"/>
        <v>782</v>
      </c>
      <c r="L91" s="59"/>
      <c r="M91" s="89"/>
      <c r="N91" s="91" t="str">
        <f t="shared" si="41"/>
        <v>Sheet No. 95-C</v>
      </c>
      <c r="O91" s="92"/>
      <c r="P91" s="92"/>
      <c r="Q91" s="59"/>
      <c r="R91" s="59"/>
      <c r="S91" s="59"/>
      <c r="T91" s="59"/>
    </row>
    <row r="92" spans="1:20" x14ac:dyDescent="0.25">
      <c r="A92" s="61">
        <f t="shared" si="30"/>
        <v>83</v>
      </c>
      <c r="B92" s="87" t="str">
        <f t="shared" si="42"/>
        <v>54E</v>
      </c>
      <c r="C92" s="99" t="s">
        <v>119</v>
      </c>
      <c r="D92" s="99">
        <v>100</v>
      </c>
      <c r="E92" s="89">
        <v>0.82</v>
      </c>
      <c r="F92" s="89">
        <v>1.6</v>
      </c>
      <c r="G92" s="89">
        <f t="shared" si="37"/>
        <v>2.42</v>
      </c>
      <c r="H92" s="73">
        <v>19213</v>
      </c>
      <c r="I92" s="79">
        <f t="shared" si="38"/>
        <v>46495</v>
      </c>
      <c r="J92" s="90">
        <f t="shared" si="39"/>
        <v>0.13</v>
      </c>
      <c r="K92" s="79">
        <f t="shared" si="40"/>
        <v>2498</v>
      </c>
      <c r="L92" s="59"/>
      <c r="M92" s="89"/>
      <c r="N92" s="91" t="str">
        <f t="shared" si="41"/>
        <v>Sheet No. 95-C</v>
      </c>
      <c r="O92" s="92"/>
      <c r="P92" s="92"/>
      <c r="Q92" s="59"/>
      <c r="R92" s="59"/>
      <c r="S92" s="59"/>
      <c r="T92" s="59"/>
    </row>
    <row r="93" spans="1:20" x14ac:dyDescent="0.25">
      <c r="A93" s="61">
        <f t="shared" si="30"/>
        <v>84</v>
      </c>
      <c r="B93" s="87" t="str">
        <f t="shared" si="42"/>
        <v>54E</v>
      </c>
      <c r="C93" s="99" t="s">
        <v>119</v>
      </c>
      <c r="D93" s="99">
        <v>150</v>
      </c>
      <c r="E93" s="89">
        <v>1.24</v>
      </c>
      <c r="F93" s="89">
        <v>2.4</v>
      </c>
      <c r="G93" s="89">
        <f t="shared" si="37"/>
        <v>3.6399999999999997</v>
      </c>
      <c r="H93" s="73">
        <v>5737</v>
      </c>
      <c r="I93" s="79">
        <f t="shared" si="38"/>
        <v>20883</v>
      </c>
      <c r="J93" s="90">
        <f t="shared" si="39"/>
        <v>0.19</v>
      </c>
      <c r="K93" s="79">
        <f t="shared" si="40"/>
        <v>1090</v>
      </c>
      <c r="L93" s="59"/>
      <c r="M93" s="89"/>
      <c r="N93" s="91" t="str">
        <f t="shared" si="41"/>
        <v>Sheet No. 95-C</v>
      </c>
      <c r="O93" s="92"/>
      <c r="P93" s="92"/>
      <c r="Q93" s="59"/>
      <c r="R93" s="59"/>
      <c r="S93" s="59"/>
      <c r="T93" s="59"/>
    </row>
    <row r="94" spans="1:20" x14ac:dyDescent="0.25">
      <c r="A94" s="61">
        <f t="shared" si="30"/>
        <v>85</v>
      </c>
      <c r="B94" s="87" t="str">
        <f t="shared" si="42"/>
        <v>54E</v>
      </c>
      <c r="C94" s="99" t="s">
        <v>119</v>
      </c>
      <c r="D94" s="99">
        <v>200</v>
      </c>
      <c r="E94" s="89">
        <v>1.65</v>
      </c>
      <c r="F94" s="89">
        <v>3.2</v>
      </c>
      <c r="G94" s="89">
        <f t="shared" si="37"/>
        <v>4.8499999999999996</v>
      </c>
      <c r="H94" s="73">
        <v>6979</v>
      </c>
      <c r="I94" s="79">
        <f t="shared" si="38"/>
        <v>33848</v>
      </c>
      <c r="J94" s="90">
        <f t="shared" si="39"/>
        <v>0.25</v>
      </c>
      <c r="K94" s="79">
        <f t="shared" si="40"/>
        <v>1745</v>
      </c>
      <c r="L94" s="59"/>
      <c r="M94" s="89"/>
      <c r="N94" s="91" t="str">
        <f t="shared" si="41"/>
        <v>Sheet No. 95-C</v>
      </c>
      <c r="O94" s="92"/>
      <c r="P94" s="92"/>
      <c r="Q94" s="59"/>
      <c r="R94" s="59"/>
      <c r="S94" s="59"/>
      <c r="T94" s="59"/>
    </row>
    <row r="95" spans="1:20" x14ac:dyDescent="0.25">
      <c r="A95" s="61">
        <f t="shared" si="30"/>
        <v>86</v>
      </c>
      <c r="B95" s="87" t="str">
        <f t="shared" si="42"/>
        <v>54E</v>
      </c>
      <c r="C95" s="99" t="s">
        <v>119</v>
      </c>
      <c r="D95" s="99">
        <v>250</v>
      </c>
      <c r="E95" s="89">
        <v>2.06</v>
      </c>
      <c r="F95" s="89">
        <v>4</v>
      </c>
      <c r="G95" s="89">
        <f t="shared" si="37"/>
        <v>6.0600000000000005</v>
      </c>
      <c r="H95" s="73">
        <v>17793</v>
      </c>
      <c r="I95" s="79">
        <f t="shared" si="38"/>
        <v>107826</v>
      </c>
      <c r="J95" s="90">
        <f t="shared" si="39"/>
        <v>0.32</v>
      </c>
      <c r="K95" s="79">
        <f t="shared" si="40"/>
        <v>5694</v>
      </c>
      <c r="L95" s="59"/>
      <c r="M95" s="89"/>
      <c r="N95" s="91" t="str">
        <f t="shared" si="41"/>
        <v>Sheet No. 95-C</v>
      </c>
      <c r="O95" s="92"/>
      <c r="P95" s="92"/>
      <c r="Q95" s="59"/>
      <c r="R95" s="59"/>
      <c r="S95" s="59"/>
      <c r="T95" s="59"/>
    </row>
    <row r="96" spans="1:20" x14ac:dyDescent="0.25">
      <c r="A96" s="61">
        <f t="shared" si="30"/>
        <v>87</v>
      </c>
      <c r="B96" s="87" t="str">
        <f t="shared" si="42"/>
        <v>54E</v>
      </c>
      <c r="C96" s="99" t="s">
        <v>119</v>
      </c>
      <c r="D96" s="99">
        <v>310</v>
      </c>
      <c r="E96" s="89">
        <v>2.5499999999999998</v>
      </c>
      <c r="F96" s="89">
        <v>4.95</v>
      </c>
      <c r="G96" s="89">
        <f t="shared" si="37"/>
        <v>7.5</v>
      </c>
      <c r="H96" s="73">
        <v>703</v>
      </c>
      <c r="I96" s="79">
        <f t="shared" si="38"/>
        <v>5273</v>
      </c>
      <c r="J96" s="90">
        <f t="shared" si="39"/>
        <v>0.39</v>
      </c>
      <c r="K96" s="79">
        <f t="shared" si="40"/>
        <v>274</v>
      </c>
      <c r="L96" s="59"/>
      <c r="M96" s="89"/>
      <c r="N96" s="91" t="str">
        <f t="shared" si="41"/>
        <v>Sheet No. 95-C</v>
      </c>
      <c r="O96" s="92"/>
      <c r="P96" s="92"/>
      <c r="Q96" s="59"/>
      <c r="R96" s="59"/>
      <c r="S96" s="59"/>
      <c r="T96" s="59"/>
    </row>
    <row r="97" spans="1:20" x14ac:dyDescent="0.25">
      <c r="A97" s="61">
        <f t="shared" si="30"/>
        <v>88</v>
      </c>
      <c r="B97" s="87" t="str">
        <f t="shared" si="42"/>
        <v>54E</v>
      </c>
      <c r="C97" s="99" t="s">
        <v>119</v>
      </c>
      <c r="D97" s="99">
        <v>400</v>
      </c>
      <c r="E97" s="89">
        <v>3.3</v>
      </c>
      <c r="F97" s="89">
        <v>6.39</v>
      </c>
      <c r="G97" s="89">
        <f t="shared" si="37"/>
        <v>9.69</v>
      </c>
      <c r="H97" s="73">
        <v>7529</v>
      </c>
      <c r="I97" s="79">
        <f t="shared" si="38"/>
        <v>72956</v>
      </c>
      <c r="J97" s="90">
        <f t="shared" si="39"/>
        <v>0.5</v>
      </c>
      <c r="K97" s="79">
        <f t="shared" si="40"/>
        <v>3765</v>
      </c>
      <c r="L97" s="59"/>
      <c r="M97" s="89"/>
      <c r="N97" s="91" t="str">
        <f t="shared" si="41"/>
        <v>Sheet No. 95-C</v>
      </c>
      <c r="O97" s="92"/>
      <c r="P97" s="92"/>
      <c r="Q97" s="59"/>
      <c r="R97" s="59"/>
      <c r="S97" s="59"/>
      <c r="T97" s="59"/>
    </row>
    <row r="98" spans="1:20" x14ac:dyDescent="0.25">
      <c r="A98" s="61">
        <f t="shared" si="30"/>
        <v>89</v>
      </c>
      <c r="B98" s="87" t="str">
        <f t="shared" si="42"/>
        <v>54E</v>
      </c>
      <c r="C98" s="99" t="s">
        <v>119</v>
      </c>
      <c r="D98" s="99">
        <v>1000</v>
      </c>
      <c r="E98" s="89">
        <v>8.24</v>
      </c>
      <c r="F98" s="89">
        <v>15.98</v>
      </c>
      <c r="G98" s="89">
        <f t="shared" si="37"/>
        <v>24.22</v>
      </c>
      <c r="H98" s="73">
        <v>132</v>
      </c>
      <c r="I98" s="79">
        <f t="shared" si="38"/>
        <v>3197</v>
      </c>
      <c r="J98" s="90">
        <f t="shared" si="39"/>
        <v>1.26</v>
      </c>
      <c r="K98" s="79">
        <f t="shared" si="40"/>
        <v>166</v>
      </c>
      <c r="L98" s="59"/>
      <c r="M98" s="89"/>
      <c r="N98" s="91" t="str">
        <f t="shared" si="41"/>
        <v>Sheet No. 95-C</v>
      </c>
      <c r="O98" s="92"/>
      <c r="P98" s="92"/>
      <c r="Q98" s="59"/>
      <c r="R98" s="59"/>
      <c r="S98" s="59"/>
      <c r="T98" s="59"/>
    </row>
    <row r="99" spans="1:20" x14ac:dyDescent="0.25">
      <c r="A99" s="61">
        <f t="shared" si="30"/>
        <v>90</v>
      </c>
      <c r="B99" s="101"/>
      <c r="C99" s="99"/>
      <c r="D99" s="99"/>
      <c r="E99" s="89"/>
      <c r="F99" s="89"/>
      <c r="G99" s="89"/>
      <c r="H99" s="73"/>
      <c r="I99" s="73"/>
      <c r="J99" s="90"/>
      <c r="K99" s="73"/>
      <c r="L99" s="59"/>
      <c r="M99" s="89"/>
      <c r="N99" s="89"/>
      <c r="O99" s="92"/>
      <c r="P99" s="92"/>
      <c r="Q99" s="59"/>
      <c r="R99" s="59"/>
      <c r="S99" s="59"/>
      <c r="T99" s="59"/>
    </row>
    <row r="100" spans="1:20" x14ac:dyDescent="0.25">
      <c r="A100" s="61">
        <f t="shared" si="30"/>
        <v>91</v>
      </c>
      <c r="B100" s="101"/>
      <c r="C100" s="99"/>
      <c r="D100" s="99"/>
      <c r="E100" s="89"/>
      <c r="F100" s="89"/>
      <c r="G100" s="89"/>
      <c r="H100" s="73"/>
      <c r="I100" s="73"/>
      <c r="J100" s="90"/>
      <c r="K100" s="73"/>
      <c r="L100" s="59"/>
      <c r="M100" s="89"/>
      <c r="N100" s="89"/>
      <c r="O100" s="59"/>
      <c r="P100" s="59"/>
      <c r="Q100" s="59"/>
      <c r="R100" s="59"/>
      <c r="S100" s="59"/>
      <c r="T100" s="59"/>
    </row>
    <row r="101" spans="1:20" x14ac:dyDescent="0.25">
      <c r="A101" s="61">
        <f t="shared" si="30"/>
        <v>92</v>
      </c>
      <c r="B101" s="87" t="str">
        <f>+B98</f>
        <v>54E</v>
      </c>
      <c r="C101" s="99" t="s">
        <v>105</v>
      </c>
      <c r="D101" s="96" t="s">
        <v>106</v>
      </c>
      <c r="E101" s="89">
        <v>0.37</v>
      </c>
      <c r="F101" s="89">
        <v>0.72</v>
      </c>
      <c r="G101" s="89">
        <f t="shared" ref="G101:G109" si="43">SUM(E101:F101)</f>
        <v>1.0899999999999999</v>
      </c>
      <c r="H101" s="73">
        <v>17027</v>
      </c>
      <c r="I101" s="79">
        <f t="shared" ref="I101:I109" si="44">ROUND($H101*G101,0)</f>
        <v>18559</v>
      </c>
      <c r="J101" s="90">
        <f t="shared" ref="J101:J109" si="45">ROUND(+G101*$L$10,2)</f>
        <v>0.06</v>
      </c>
      <c r="K101" s="79">
        <f t="shared" ref="K101:K109" si="46">ROUND($H101*J101,0)</f>
        <v>1022</v>
      </c>
      <c r="L101" s="59"/>
      <c r="M101" s="89"/>
      <c r="N101" s="91" t="str">
        <f>+$N$33</f>
        <v>Sheet No. 95-C.1</v>
      </c>
      <c r="O101" s="92"/>
      <c r="P101" s="92"/>
      <c r="Q101" s="59"/>
      <c r="R101" s="59"/>
      <c r="S101" s="59"/>
      <c r="T101" s="59"/>
    </row>
    <row r="102" spans="1:20" x14ac:dyDescent="0.25">
      <c r="A102" s="61">
        <f t="shared" si="30"/>
        <v>93</v>
      </c>
      <c r="B102" s="87" t="str">
        <f t="shared" ref="B102:B109" si="47">+B101</f>
        <v>54E</v>
      </c>
      <c r="C102" s="99" t="s">
        <v>105</v>
      </c>
      <c r="D102" s="96" t="s">
        <v>108</v>
      </c>
      <c r="E102" s="89">
        <v>0.62</v>
      </c>
      <c r="F102" s="89">
        <v>1.2</v>
      </c>
      <c r="G102" s="89">
        <f t="shared" si="43"/>
        <v>1.8199999999999998</v>
      </c>
      <c r="H102" s="73">
        <v>768</v>
      </c>
      <c r="I102" s="79">
        <f t="shared" si="44"/>
        <v>1398</v>
      </c>
      <c r="J102" s="90">
        <f t="shared" si="45"/>
        <v>0.09</v>
      </c>
      <c r="K102" s="79">
        <f t="shared" si="46"/>
        <v>69</v>
      </c>
      <c r="L102" s="59"/>
      <c r="M102" s="89"/>
      <c r="N102" s="91" t="str">
        <f>+$N$33</f>
        <v>Sheet No. 95-C.1</v>
      </c>
      <c r="O102" s="92"/>
      <c r="P102" s="92"/>
      <c r="Q102" s="59"/>
      <c r="R102" s="59"/>
      <c r="S102" s="59"/>
      <c r="T102" s="59"/>
    </row>
    <row r="103" spans="1:20" x14ac:dyDescent="0.25">
      <c r="A103" s="61">
        <f t="shared" si="30"/>
        <v>94</v>
      </c>
      <c r="B103" s="87" t="str">
        <f t="shared" si="47"/>
        <v>54E</v>
      </c>
      <c r="C103" s="99" t="s">
        <v>105</v>
      </c>
      <c r="D103" s="96" t="s">
        <v>109</v>
      </c>
      <c r="E103" s="89">
        <v>0.87</v>
      </c>
      <c r="F103" s="89">
        <v>1.68</v>
      </c>
      <c r="G103" s="89">
        <f t="shared" si="43"/>
        <v>2.5499999999999998</v>
      </c>
      <c r="H103" s="73">
        <v>19519</v>
      </c>
      <c r="I103" s="79">
        <f t="shared" si="44"/>
        <v>49773</v>
      </c>
      <c r="J103" s="90">
        <f t="shared" si="45"/>
        <v>0.13</v>
      </c>
      <c r="K103" s="79">
        <f t="shared" si="46"/>
        <v>2537</v>
      </c>
      <c r="L103" s="59"/>
      <c r="M103" s="89"/>
      <c r="N103" s="91" t="str">
        <f t="shared" ref="N103:N105" si="48">+$N$33</f>
        <v>Sheet No. 95-C.1</v>
      </c>
      <c r="O103" s="92"/>
      <c r="P103" s="92"/>
      <c r="Q103" s="59"/>
      <c r="R103" s="59"/>
      <c r="S103" s="59"/>
      <c r="T103" s="59"/>
    </row>
    <row r="104" spans="1:20" x14ac:dyDescent="0.25">
      <c r="A104" s="61">
        <f t="shared" si="30"/>
        <v>95</v>
      </c>
      <c r="B104" s="87" t="str">
        <f t="shared" si="47"/>
        <v>54E</v>
      </c>
      <c r="C104" s="99" t="s">
        <v>105</v>
      </c>
      <c r="D104" s="96" t="s">
        <v>110</v>
      </c>
      <c r="E104" s="89">
        <v>1.1100000000000001</v>
      </c>
      <c r="F104" s="89">
        <v>2.16</v>
      </c>
      <c r="G104" s="89">
        <f t="shared" si="43"/>
        <v>3.2700000000000005</v>
      </c>
      <c r="H104" s="73">
        <v>8774</v>
      </c>
      <c r="I104" s="79">
        <f t="shared" si="44"/>
        <v>28691</v>
      </c>
      <c r="J104" s="90">
        <f t="shared" si="45"/>
        <v>0.17</v>
      </c>
      <c r="K104" s="79">
        <f t="shared" si="46"/>
        <v>1492</v>
      </c>
      <c r="L104" s="59"/>
      <c r="M104" s="89"/>
      <c r="N104" s="91" t="str">
        <f t="shared" si="48"/>
        <v>Sheet No. 95-C.1</v>
      </c>
      <c r="O104" s="92"/>
      <c r="P104" s="92"/>
      <c r="Q104" s="59"/>
      <c r="R104" s="59"/>
      <c r="S104" s="59"/>
      <c r="T104" s="59"/>
    </row>
    <row r="105" spans="1:20" x14ac:dyDescent="0.25">
      <c r="A105" s="61">
        <f t="shared" si="30"/>
        <v>96</v>
      </c>
      <c r="B105" s="87" t="str">
        <f t="shared" si="47"/>
        <v>54E</v>
      </c>
      <c r="C105" s="99" t="s">
        <v>105</v>
      </c>
      <c r="D105" s="96" t="s">
        <v>111</v>
      </c>
      <c r="E105" s="89">
        <v>1.36</v>
      </c>
      <c r="F105" s="89">
        <v>2.64</v>
      </c>
      <c r="G105" s="89">
        <f t="shared" si="43"/>
        <v>4</v>
      </c>
      <c r="H105" s="73">
        <v>5329</v>
      </c>
      <c r="I105" s="79">
        <f t="shared" si="44"/>
        <v>21316</v>
      </c>
      <c r="J105" s="90">
        <f t="shared" si="45"/>
        <v>0.21</v>
      </c>
      <c r="K105" s="79">
        <f t="shared" si="46"/>
        <v>1119</v>
      </c>
      <c r="L105" s="59"/>
      <c r="M105" s="89"/>
      <c r="N105" s="91" t="str">
        <f t="shared" si="48"/>
        <v>Sheet No. 95-C.1</v>
      </c>
      <c r="O105" s="92"/>
      <c r="P105" s="92"/>
      <c r="Q105" s="59"/>
      <c r="R105" s="59"/>
      <c r="S105" s="59"/>
      <c r="T105" s="59"/>
    </row>
    <row r="106" spans="1:20" x14ac:dyDescent="0.25">
      <c r="A106" s="61">
        <f t="shared" si="30"/>
        <v>97</v>
      </c>
      <c r="B106" s="87" t="str">
        <f t="shared" si="47"/>
        <v>54E</v>
      </c>
      <c r="C106" s="99" t="s">
        <v>105</v>
      </c>
      <c r="D106" s="96" t="s">
        <v>112</v>
      </c>
      <c r="E106" s="89">
        <v>1.61</v>
      </c>
      <c r="F106" s="89">
        <v>3.12</v>
      </c>
      <c r="G106" s="89">
        <f t="shared" si="43"/>
        <v>4.7300000000000004</v>
      </c>
      <c r="H106" s="73">
        <v>132</v>
      </c>
      <c r="I106" s="79">
        <f t="shared" si="44"/>
        <v>624</v>
      </c>
      <c r="J106" s="90">
        <f t="shared" si="45"/>
        <v>0.25</v>
      </c>
      <c r="K106" s="79">
        <f t="shared" si="46"/>
        <v>33</v>
      </c>
      <c r="L106" s="59"/>
      <c r="M106" s="89"/>
      <c r="N106" s="91" t="str">
        <f>+$N$38</f>
        <v>Sheet No. 95-C.2</v>
      </c>
      <c r="O106" s="92"/>
      <c r="P106" s="92"/>
      <c r="Q106" s="59"/>
      <c r="R106" s="59"/>
      <c r="S106" s="59"/>
      <c r="T106" s="59"/>
    </row>
    <row r="107" spans="1:20" x14ac:dyDescent="0.25">
      <c r="A107" s="61">
        <f t="shared" si="30"/>
        <v>98</v>
      </c>
      <c r="B107" s="87" t="str">
        <f t="shared" si="47"/>
        <v>54E</v>
      </c>
      <c r="C107" s="99" t="s">
        <v>105</v>
      </c>
      <c r="D107" s="96" t="s">
        <v>114</v>
      </c>
      <c r="E107" s="89">
        <v>1.85</v>
      </c>
      <c r="F107" s="89">
        <v>3.6</v>
      </c>
      <c r="G107" s="89">
        <f t="shared" si="43"/>
        <v>5.45</v>
      </c>
      <c r="H107" s="73">
        <v>395</v>
      </c>
      <c r="I107" s="79">
        <f t="shared" si="44"/>
        <v>2153</v>
      </c>
      <c r="J107" s="90">
        <f t="shared" si="45"/>
        <v>0.28000000000000003</v>
      </c>
      <c r="K107" s="79">
        <f t="shared" si="46"/>
        <v>111</v>
      </c>
      <c r="L107" s="59"/>
      <c r="M107" s="89"/>
      <c r="N107" s="91" t="str">
        <f>+$N$38</f>
        <v>Sheet No. 95-C.2</v>
      </c>
      <c r="O107" s="92"/>
      <c r="P107" s="92"/>
      <c r="Q107" s="59"/>
      <c r="R107" s="59"/>
      <c r="S107" s="59"/>
      <c r="T107" s="59"/>
    </row>
    <row r="108" spans="1:20" x14ac:dyDescent="0.25">
      <c r="A108" s="61">
        <f t="shared" si="30"/>
        <v>99</v>
      </c>
      <c r="B108" s="87" t="str">
        <f t="shared" si="47"/>
        <v>54E</v>
      </c>
      <c r="C108" s="99" t="s">
        <v>105</v>
      </c>
      <c r="D108" s="96" t="s">
        <v>115</v>
      </c>
      <c r="E108" s="89">
        <v>2.1</v>
      </c>
      <c r="F108" s="89">
        <v>4.08</v>
      </c>
      <c r="G108" s="89">
        <f t="shared" si="43"/>
        <v>6.18</v>
      </c>
      <c r="H108" s="73">
        <v>36</v>
      </c>
      <c r="I108" s="79">
        <f t="shared" si="44"/>
        <v>222</v>
      </c>
      <c r="J108" s="90">
        <f t="shared" si="45"/>
        <v>0.32</v>
      </c>
      <c r="K108" s="79">
        <f t="shared" si="46"/>
        <v>12</v>
      </c>
      <c r="L108" s="59"/>
      <c r="M108" s="89"/>
      <c r="N108" s="91" t="str">
        <f>+$N$38</f>
        <v>Sheet No. 95-C.2</v>
      </c>
      <c r="O108" s="92"/>
      <c r="P108" s="92"/>
      <c r="Q108" s="59"/>
      <c r="R108" s="59"/>
      <c r="S108" s="59"/>
      <c r="T108" s="59"/>
    </row>
    <row r="109" spans="1:20" x14ac:dyDescent="0.25">
      <c r="A109" s="61">
        <f t="shared" si="30"/>
        <v>100</v>
      </c>
      <c r="B109" s="87" t="str">
        <f t="shared" si="47"/>
        <v>54E</v>
      </c>
      <c r="C109" s="99" t="s">
        <v>105</v>
      </c>
      <c r="D109" s="96" t="s">
        <v>116</v>
      </c>
      <c r="E109" s="89">
        <v>2.35</v>
      </c>
      <c r="F109" s="89">
        <v>4.55</v>
      </c>
      <c r="G109" s="89">
        <f t="shared" si="43"/>
        <v>6.9</v>
      </c>
      <c r="H109" s="73">
        <v>0</v>
      </c>
      <c r="I109" s="79">
        <f t="shared" si="44"/>
        <v>0</v>
      </c>
      <c r="J109" s="90">
        <f t="shared" si="45"/>
        <v>0.36</v>
      </c>
      <c r="K109" s="79">
        <f t="shared" si="46"/>
        <v>0</v>
      </c>
      <c r="L109" s="59"/>
      <c r="M109" s="89"/>
      <c r="N109" s="91" t="str">
        <f>+$N$38</f>
        <v>Sheet No. 95-C.2</v>
      </c>
      <c r="O109" s="92"/>
      <c r="P109" s="92"/>
      <c r="Q109" s="59"/>
      <c r="R109" s="59"/>
      <c r="S109" s="59"/>
      <c r="T109" s="59"/>
    </row>
    <row r="110" spans="1:20" x14ac:dyDescent="0.25">
      <c r="A110" s="61">
        <f t="shared" si="30"/>
        <v>101</v>
      </c>
      <c r="B110" s="101"/>
      <c r="C110" s="99"/>
      <c r="D110" s="99"/>
      <c r="E110" s="89"/>
      <c r="F110" s="89"/>
      <c r="G110" s="89"/>
      <c r="H110" s="73"/>
      <c r="I110" s="73"/>
      <c r="J110" s="90"/>
      <c r="K110" s="73"/>
      <c r="L110" s="59"/>
      <c r="M110" s="89"/>
      <c r="N110" s="89"/>
      <c r="O110" s="92"/>
      <c r="P110" s="92"/>
      <c r="Q110" s="59"/>
      <c r="R110" s="59"/>
      <c r="S110" s="59"/>
      <c r="T110" s="59"/>
    </row>
    <row r="111" spans="1:20" x14ac:dyDescent="0.25">
      <c r="A111" s="61">
        <f t="shared" si="30"/>
        <v>102</v>
      </c>
      <c r="B111" s="72" t="s">
        <v>127</v>
      </c>
      <c r="C111" s="99"/>
      <c r="D111" s="99"/>
      <c r="E111" s="89"/>
      <c r="F111" s="89"/>
      <c r="G111" s="89"/>
      <c r="H111" s="73"/>
      <c r="I111" s="73"/>
      <c r="J111" s="90"/>
      <c r="K111" s="73"/>
      <c r="L111" s="59"/>
      <c r="M111" s="89"/>
      <c r="N111" s="89"/>
      <c r="O111" s="92"/>
      <c r="P111" s="92"/>
      <c r="Q111" s="59"/>
      <c r="R111" s="59"/>
      <c r="S111" s="59"/>
      <c r="T111" s="59"/>
    </row>
    <row r="112" spans="1:20" x14ac:dyDescent="0.25">
      <c r="A112" s="61">
        <f t="shared" si="30"/>
        <v>103</v>
      </c>
      <c r="B112" s="87" t="s">
        <v>128</v>
      </c>
      <c r="C112" s="99" t="s">
        <v>119</v>
      </c>
      <c r="D112" s="99">
        <v>70</v>
      </c>
      <c r="E112" s="89">
        <v>0.59</v>
      </c>
      <c r="F112" s="89">
        <v>1.1200000000000001</v>
      </c>
      <c r="G112" s="89">
        <f t="shared" ref="G112:G117" si="49">SUM(E112:F112)</f>
        <v>1.71</v>
      </c>
      <c r="H112" s="73">
        <v>192</v>
      </c>
      <c r="I112" s="79">
        <f t="shared" ref="I112:I117" si="50">ROUND($H112*G112,0)</f>
        <v>328</v>
      </c>
      <c r="J112" s="90">
        <f t="shared" ref="J112:J117" si="51">ROUND(+G112*$L$10,2)</f>
        <v>0.09</v>
      </c>
      <c r="K112" s="79">
        <f t="shared" ref="K112:K117" si="52">ROUND($H112*J112,0)</f>
        <v>17</v>
      </c>
      <c r="L112" s="59"/>
      <c r="M112" s="89"/>
      <c r="N112" s="91" t="s">
        <v>129</v>
      </c>
      <c r="O112" s="92"/>
      <c r="P112" s="92"/>
      <c r="Q112" s="59"/>
      <c r="R112" s="59"/>
      <c r="S112" s="59"/>
      <c r="T112" s="59"/>
    </row>
    <row r="113" spans="1:20" x14ac:dyDescent="0.25">
      <c r="A113" s="61">
        <f t="shared" si="30"/>
        <v>104</v>
      </c>
      <c r="B113" s="101" t="str">
        <f>+B112</f>
        <v>55E &amp; 56E</v>
      </c>
      <c r="C113" s="99" t="s">
        <v>119</v>
      </c>
      <c r="D113" s="99">
        <v>100</v>
      </c>
      <c r="E113" s="89">
        <v>0.84</v>
      </c>
      <c r="F113" s="89">
        <v>1.6</v>
      </c>
      <c r="G113" s="89">
        <f t="shared" si="49"/>
        <v>2.44</v>
      </c>
      <c r="H113" s="73">
        <v>44577</v>
      </c>
      <c r="I113" s="79">
        <f t="shared" si="50"/>
        <v>108768</v>
      </c>
      <c r="J113" s="90">
        <f t="shared" si="51"/>
        <v>0.13</v>
      </c>
      <c r="K113" s="79">
        <f t="shared" si="52"/>
        <v>5795</v>
      </c>
      <c r="L113" s="59"/>
      <c r="M113" s="89"/>
      <c r="N113" s="91" t="str">
        <f>+$N$112</f>
        <v>Sheet No. 95-D</v>
      </c>
      <c r="O113" s="92"/>
      <c r="P113" s="92"/>
      <c r="Q113" s="59"/>
      <c r="R113" s="59"/>
      <c r="S113" s="59"/>
      <c r="T113" s="59"/>
    </row>
    <row r="114" spans="1:20" x14ac:dyDescent="0.25">
      <c r="A114" s="61">
        <f t="shared" si="30"/>
        <v>105</v>
      </c>
      <c r="B114" s="101" t="str">
        <f>+B113</f>
        <v>55E &amp; 56E</v>
      </c>
      <c r="C114" s="99" t="s">
        <v>119</v>
      </c>
      <c r="D114" s="99">
        <v>150</v>
      </c>
      <c r="E114" s="89">
        <v>1.27</v>
      </c>
      <c r="F114" s="89">
        <v>2.4</v>
      </c>
      <c r="G114" s="89">
        <f t="shared" si="49"/>
        <v>3.67</v>
      </c>
      <c r="H114" s="73">
        <v>6019</v>
      </c>
      <c r="I114" s="79">
        <f t="shared" si="50"/>
        <v>22090</v>
      </c>
      <c r="J114" s="90">
        <f t="shared" si="51"/>
        <v>0.19</v>
      </c>
      <c r="K114" s="79">
        <f t="shared" si="52"/>
        <v>1144</v>
      </c>
      <c r="L114" s="59"/>
      <c r="M114" s="89"/>
      <c r="N114" s="91" t="str">
        <f t="shared" ref="N114:N129" si="53">+$N$112</f>
        <v>Sheet No. 95-D</v>
      </c>
      <c r="O114" s="92"/>
      <c r="P114" s="92"/>
      <c r="Q114" s="59"/>
      <c r="R114" s="59"/>
      <c r="S114" s="59"/>
      <c r="T114" s="59"/>
    </row>
    <row r="115" spans="1:20" x14ac:dyDescent="0.25">
      <c r="A115" s="61">
        <f t="shared" si="30"/>
        <v>106</v>
      </c>
      <c r="B115" s="101" t="str">
        <f>+B114</f>
        <v>55E &amp; 56E</v>
      </c>
      <c r="C115" s="99" t="s">
        <v>119</v>
      </c>
      <c r="D115" s="99">
        <v>200</v>
      </c>
      <c r="E115" s="89">
        <v>1.69</v>
      </c>
      <c r="F115" s="89">
        <v>3.2</v>
      </c>
      <c r="G115" s="89">
        <f t="shared" si="49"/>
        <v>4.8900000000000006</v>
      </c>
      <c r="H115" s="73">
        <v>12748</v>
      </c>
      <c r="I115" s="79">
        <f t="shared" si="50"/>
        <v>62338</v>
      </c>
      <c r="J115" s="90">
        <f t="shared" si="51"/>
        <v>0.25</v>
      </c>
      <c r="K115" s="79">
        <f t="shared" si="52"/>
        <v>3187</v>
      </c>
      <c r="L115" s="59"/>
      <c r="M115" s="89"/>
      <c r="N115" s="91" t="str">
        <f t="shared" si="53"/>
        <v>Sheet No. 95-D</v>
      </c>
      <c r="O115" s="92"/>
      <c r="P115" s="92"/>
      <c r="Q115" s="59"/>
      <c r="R115" s="59"/>
      <c r="S115" s="59"/>
      <c r="T115" s="59"/>
    </row>
    <row r="116" spans="1:20" x14ac:dyDescent="0.25">
      <c r="A116" s="61">
        <f t="shared" si="30"/>
        <v>107</v>
      </c>
      <c r="B116" s="101" t="str">
        <f>+B115</f>
        <v>55E &amp; 56E</v>
      </c>
      <c r="C116" s="99" t="s">
        <v>119</v>
      </c>
      <c r="D116" s="99">
        <v>250</v>
      </c>
      <c r="E116" s="89">
        <v>2.11</v>
      </c>
      <c r="F116" s="89">
        <v>4</v>
      </c>
      <c r="G116" s="89">
        <f t="shared" si="49"/>
        <v>6.1099999999999994</v>
      </c>
      <c r="H116" s="73">
        <v>1361</v>
      </c>
      <c r="I116" s="79">
        <f t="shared" si="50"/>
        <v>8316</v>
      </c>
      <c r="J116" s="90">
        <f t="shared" si="51"/>
        <v>0.32</v>
      </c>
      <c r="K116" s="79">
        <f t="shared" si="52"/>
        <v>436</v>
      </c>
      <c r="L116" s="59"/>
      <c r="M116" s="89"/>
      <c r="N116" s="91" t="str">
        <f t="shared" si="53"/>
        <v>Sheet No. 95-D</v>
      </c>
      <c r="O116" s="92"/>
      <c r="P116" s="92"/>
      <c r="Q116" s="59"/>
      <c r="R116" s="59"/>
      <c r="S116" s="59"/>
      <c r="T116" s="59"/>
    </row>
    <row r="117" spans="1:20" x14ac:dyDescent="0.25">
      <c r="A117" s="61">
        <f t="shared" si="30"/>
        <v>108</v>
      </c>
      <c r="B117" s="101" t="str">
        <f>+B116</f>
        <v>55E &amp; 56E</v>
      </c>
      <c r="C117" s="99" t="s">
        <v>119</v>
      </c>
      <c r="D117" s="99">
        <v>400</v>
      </c>
      <c r="E117" s="89">
        <v>3.37</v>
      </c>
      <c r="F117" s="89">
        <v>6.39</v>
      </c>
      <c r="G117" s="89">
        <f t="shared" si="49"/>
        <v>9.76</v>
      </c>
      <c r="H117" s="73">
        <v>556</v>
      </c>
      <c r="I117" s="79">
        <f t="shared" si="50"/>
        <v>5427</v>
      </c>
      <c r="J117" s="90">
        <f t="shared" si="51"/>
        <v>0.51</v>
      </c>
      <c r="K117" s="79">
        <f t="shared" si="52"/>
        <v>284</v>
      </c>
      <c r="L117" s="59"/>
      <c r="M117" s="89"/>
      <c r="N117" s="91" t="str">
        <f t="shared" si="53"/>
        <v>Sheet No. 95-D</v>
      </c>
      <c r="O117" s="92"/>
      <c r="P117" s="92"/>
      <c r="Q117" s="59"/>
      <c r="R117" s="59"/>
      <c r="S117" s="59"/>
      <c r="T117" s="59"/>
    </row>
    <row r="118" spans="1:20" x14ac:dyDescent="0.25">
      <c r="A118" s="61">
        <f t="shared" si="30"/>
        <v>109</v>
      </c>
      <c r="B118" s="101"/>
      <c r="C118" s="99"/>
      <c r="D118" s="99"/>
      <c r="E118" s="89"/>
      <c r="F118" s="89"/>
      <c r="G118" s="89"/>
      <c r="H118" s="73"/>
      <c r="I118" s="73"/>
      <c r="J118" s="90"/>
      <c r="K118" s="73"/>
      <c r="L118" s="59"/>
      <c r="M118" s="89"/>
      <c r="N118" s="89"/>
      <c r="O118" s="92"/>
      <c r="P118" s="92"/>
      <c r="Q118" s="59"/>
      <c r="R118" s="59"/>
      <c r="S118" s="59"/>
      <c r="T118" s="59"/>
    </row>
    <row r="119" spans="1:20" x14ac:dyDescent="0.25">
      <c r="A119" s="61">
        <f t="shared" si="30"/>
        <v>110</v>
      </c>
      <c r="B119" s="101" t="str">
        <f>+B117</f>
        <v>55E &amp; 56E</v>
      </c>
      <c r="C119" s="99" t="s">
        <v>121</v>
      </c>
      <c r="D119" s="99">
        <v>250</v>
      </c>
      <c r="E119" s="89">
        <v>2.11</v>
      </c>
      <c r="F119" s="89">
        <v>4</v>
      </c>
      <c r="G119" s="89">
        <f>SUM(E119:F119)</f>
        <v>6.1099999999999994</v>
      </c>
      <c r="H119" s="73">
        <v>72</v>
      </c>
      <c r="I119" s="79">
        <f>ROUND($H119*G119,0)</f>
        <v>440</v>
      </c>
      <c r="J119" s="90">
        <f>ROUND(+G119*$L$10,2)</f>
        <v>0.32</v>
      </c>
      <c r="K119" s="79">
        <f>ROUND($H119*J119,0)</f>
        <v>23</v>
      </c>
      <c r="L119" s="59"/>
      <c r="M119" s="89"/>
      <c r="N119" s="91" t="str">
        <f t="shared" si="53"/>
        <v>Sheet No. 95-D</v>
      </c>
      <c r="O119" s="92"/>
      <c r="P119" s="92"/>
      <c r="Q119" s="59"/>
      <c r="R119" s="59"/>
      <c r="S119" s="59"/>
      <c r="T119" s="59"/>
    </row>
    <row r="120" spans="1:20" x14ac:dyDescent="0.25">
      <c r="A120" s="61">
        <f t="shared" si="30"/>
        <v>111</v>
      </c>
      <c r="B120" s="101"/>
      <c r="C120" s="99"/>
      <c r="D120" s="99"/>
      <c r="E120" s="89"/>
      <c r="F120" s="89"/>
      <c r="G120" s="89"/>
      <c r="H120" s="73"/>
      <c r="I120" s="73"/>
      <c r="J120" s="90"/>
      <c r="K120" s="73"/>
      <c r="L120" s="59"/>
      <c r="M120" s="89"/>
      <c r="N120" s="89"/>
      <c r="O120" s="92"/>
      <c r="P120" s="92"/>
      <c r="Q120" s="59"/>
      <c r="R120" s="59"/>
      <c r="S120" s="59"/>
      <c r="T120" s="59"/>
    </row>
    <row r="121" spans="1:20" x14ac:dyDescent="0.25">
      <c r="A121" s="61">
        <f t="shared" si="30"/>
        <v>112</v>
      </c>
      <c r="B121" s="101" t="s">
        <v>128</v>
      </c>
      <c r="C121" s="99" t="s">
        <v>105</v>
      </c>
      <c r="D121" s="96" t="s">
        <v>106</v>
      </c>
      <c r="E121" s="89">
        <v>0.38</v>
      </c>
      <c r="F121" s="89">
        <v>0.72</v>
      </c>
      <c r="G121" s="89">
        <f t="shared" ref="G121:G129" si="54">SUM(E121:F121)</f>
        <v>1.1000000000000001</v>
      </c>
      <c r="H121" s="73">
        <v>6751</v>
      </c>
      <c r="I121" s="79">
        <f t="shared" ref="I121:I129" si="55">ROUND($H121*G121,0)</f>
        <v>7426</v>
      </c>
      <c r="J121" s="90">
        <f t="shared" ref="J121:J129" si="56">ROUND(+G121*$L$10,2)</f>
        <v>0.06</v>
      </c>
      <c r="K121" s="79">
        <f t="shared" ref="K121:K129" si="57">ROUND($H121*J121,0)</f>
        <v>405</v>
      </c>
      <c r="L121" s="59"/>
      <c r="M121" s="89"/>
      <c r="N121" s="91" t="str">
        <f t="shared" si="53"/>
        <v>Sheet No. 95-D</v>
      </c>
      <c r="O121" s="92"/>
      <c r="P121" s="92"/>
      <c r="Q121" s="59"/>
      <c r="R121" s="59"/>
      <c r="S121" s="59"/>
      <c r="T121" s="59"/>
    </row>
    <row r="122" spans="1:20" x14ac:dyDescent="0.25">
      <c r="A122" s="61">
        <f t="shared" si="30"/>
        <v>113</v>
      </c>
      <c r="B122" s="101" t="s">
        <v>128</v>
      </c>
      <c r="C122" s="99" t="s">
        <v>105</v>
      </c>
      <c r="D122" s="96" t="s">
        <v>108</v>
      </c>
      <c r="E122" s="89">
        <v>0.63</v>
      </c>
      <c r="F122" s="89">
        <v>1.2</v>
      </c>
      <c r="G122" s="89">
        <f t="shared" si="54"/>
        <v>1.83</v>
      </c>
      <c r="H122" s="73">
        <v>56</v>
      </c>
      <c r="I122" s="79">
        <f t="shared" si="55"/>
        <v>102</v>
      </c>
      <c r="J122" s="90">
        <f t="shared" si="56"/>
        <v>0.1</v>
      </c>
      <c r="K122" s="79">
        <f t="shared" si="57"/>
        <v>6</v>
      </c>
      <c r="L122" s="59"/>
      <c r="M122" s="89"/>
      <c r="N122" s="91" t="str">
        <f t="shared" si="53"/>
        <v>Sheet No. 95-D</v>
      </c>
      <c r="O122" s="92"/>
      <c r="P122" s="92"/>
      <c r="Q122" s="59"/>
      <c r="R122" s="59"/>
      <c r="S122" s="59"/>
      <c r="T122" s="59"/>
    </row>
    <row r="123" spans="1:20" x14ac:dyDescent="0.25">
      <c r="A123" s="61">
        <f t="shared" si="30"/>
        <v>114</v>
      </c>
      <c r="B123" s="101" t="s">
        <v>128</v>
      </c>
      <c r="C123" s="99" t="s">
        <v>105</v>
      </c>
      <c r="D123" s="96" t="s">
        <v>109</v>
      </c>
      <c r="E123" s="89">
        <v>0.89</v>
      </c>
      <c r="F123" s="89">
        <v>1.68</v>
      </c>
      <c r="G123" s="89">
        <f t="shared" si="54"/>
        <v>2.57</v>
      </c>
      <c r="H123" s="73">
        <v>1650</v>
      </c>
      <c r="I123" s="79">
        <f t="shared" si="55"/>
        <v>4241</v>
      </c>
      <c r="J123" s="90">
        <f t="shared" si="56"/>
        <v>0.13</v>
      </c>
      <c r="K123" s="79">
        <f t="shared" si="57"/>
        <v>215</v>
      </c>
      <c r="L123" s="59"/>
      <c r="M123" s="89"/>
      <c r="N123" s="91" t="str">
        <f t="shared" si="53"/>
        <v>Sheet No. 95-D</v>
      </c>
      <c r="O123" s="92"/>
      <c r="P123" s="92"/>
      <c r="Q123" s="59"/>
      <c r="R123" s="59"/>
      <c r="S123" s="59"/>
      <c r="T123" s="59"/>
    </row>
    <row r="124" spans="1:20" x14ac:dyDescent="0.25">
      <c r="A124" s="61">
        <f t="shared" si="30"/>
        <v>115</v>
      </c>
      <c r="B124" s="101" t="s">
        <v>128</v>
      </c>
      <c r="C124" s="99" t="s">
        <v>105</v>
      </c>
      <c r="D124" s="96" t="s">
        <v>110</v>
      </c>
      <c r="E124" s="89">
        <v>1.1399999999999999</v>
      </c>
      <c r="F124" s="89">
        <v>2.16</v>
      </c>
      <c r="G124" s="89">
        <f t="shared" si="54"/>
        <v>3.3</v>
      </c>
      <c r="H124" s="73">
        <v>0</v>
      </c>
      <c r="I124" s="79">
        <f t="shared" si="55"/>
        <v>0</v>
      </c>
      <c r="J124" s="90">
        <f t="shared" si="56"/>
        <v>0.17</v>
      </c>
      <c r="K124" s="79">
        <f t="shared" si="57"/>
        <v>0</v>
      </c>
      <c r="L124" s="59"/>
      <c r="M124" s="89"/>
      <c r="N124" s="91" t="str">
        <f t="shared" si="53"/>
        <v>Sheet No. 95-D</v>
      </c>
      <c r="O124" s="92"/>
      <c r="P124" s="92"/>
      <c r="Q124" s="59"/>
      <c r="R124" s="59"/>
      <c r="S124" s="59"/>
      <c r="T124" s="59"/>
    </row>
    <row r="125" spans="1:20" x14ac:dyDescent="0.25">
      <c r="A125" s="61">
        <f t="shared" si="30"/>
        <v>116</v>
      </c>
      <c r="B125" s="101" t="s">
        <v>128</v>
      </c>
      <c r="C125" s="99" t="s">
        <v>105</v>
      </c>
      <c r="D125" s="96" t="s">
        <v>111</v>
      </c>
      <c r="E125" s="89">
        <v>1.39</v>
      </c>
      <c r="F125" s="89">
        <v>2.64</v>
      </c>
      <c r="G125" s="89">
        <f t="shared" si="54"/>
        <v>4.03</v>
      </c>
      <c r="H125" s="73">
        <v>0</v>
      </c>
      <c r="I125" s="79">
        <f t="shared" si="55"/>
        <v>0</v>
      </c>
      <c r="J125" s="90">
        <f t="shared" si="56"/>
        <v>0.21</v>
      </c>
      <c r="K125" s="79">
        <f t="shared" si="57"/>
        <v>0</v>
      </c>
      <c r="L125" s="59"/>
      <c r="M125" s="89"/>
      <c r="N125" s="91" t="str">
        <f t="shared" si="53"/>
        <v>Sheet No. 95-D</v>
      </c>
      <c r="O125" s="92"/>
      <c r="P125" s="92"/>
      <c r="Q125" s="59"/>
      <c r="R125" s="59"/>
      <c r="S125" s="59"/>
      <c r="T125" s="59"/>
    </row>
    <row r="126" spans="1:20" x14ac:dyDescent="0.25">
      <c r="A126" s="61">
        <f t="shared" si="30"/>
        <v>117</v>
      </c>
      <c r="B126" s="101" t="s">
        <v>128</v>
      </c>
      <c r="C126" s="99" t="s">
        <v>105</v>
      </c>
      <c r="D126" s="96" t="s">
        <v>112</v>
      </c>
      <c r="E126" s="89">
        <v>1.64</v>
      </c>
      <c r="F126" s="89">
        <v>3.12</v>
      </c>
      <c r="G126" s="89">
        <f t="shared" si="54"/>
        <v>4.76</v>
      </c>
      <c r="H126" s="73">
        <v>0</v>
      </c>
      <c r="I126" s="79">
        <f t="shared" si="55"/>
        <v>0</v>
      </c>
      <c r="J126" s="90">
        <f t="shared" si="56"/>
        <v>0.25</v>
      </c>
      <c r="K126" s="79">
        <f t="shared" si="57"/>
        <v>0</v>
      </c>
      <c r="L126" s="59"/>
      <c r="M126" s="89"/>
      <c r="N126" s="91" t="str">
        <f t="shared" si="53"/>
        <v>Sheet No. 95-D</v>
      </c>
      <c r="O126" s="92"/>
      <c r="P126" s="92"/>
      <c r="Q126" s="59"/>
      <c r="R126" s="59"/>
      <c r="S126" s="59"/>
      <c r="T126" s="59"/>
    </row>
    <row r="127" spans="1:20" x14ac:dyDescent="0.25">
      <c r="A127" s="61">
        <f t="shared" si="30"/>
        <v>118</v>
      </c>
      <c r="B127" s="101" t="s">
        <v>128</v>
      </c>
      <c r="C127" s="99" t="s">
        <v>105</v>
      </c>
      <c r="D127" s="96" t="s">
        <v>114</v>
      </c>
      <c r="E127" s="89">
        <v>1.9</v>
      </c>
      <c r="F127" s="89">
        <v>3.6</v>
      </c>
      <c r="G127" s="89">
        <f t="shared" si="54"/>
        <v>5.5</v>
      </c>
      <c r="H127" s="73">
        <v>0</v>
      </c>
      <c r="I127" s="79">
        <f t="shared" si="55"/>
        <v>0</v>
      </c>
      <c r="J127" s="90">
        <f t="shared" si="56"/>
        <v>0.28999999999999998</v>
      </c>
      <c r="K127" s="79">
        <f t="shared" si="57"/>
        <v>0</v>
      </c>
      <c r="L127" s="59"/>
      <c r="M127" s="89"/>
      <c r="N127" s="91" t="str">
        <f t="shared" si="53"/>
        <v>Sheet No. 95-D</v>
      </c>
      <c r="O127" s="92"/>
      <c r="P127" s="92"/>
      <c r="Q127" s="59"/>
      <c r="R127" s="59"/>
      <c r="S127" s="59"/>
      <c r="T127" s="59"/>
    </row>
    <row r="128" spans="1:20" x14ac:dyDescent="0.25">
      <c r="A128" s="61">
        <f t="shared" si="30"/>
        <v>119</v>
      </c>
      <c r="B128" s="101" t="s">
        <v>128</v>
      </c>
      <c r="C128" s="99" t="s">
        <v>105</v>
      </c>
      <c r="D128" s="96" t="s">
        <v>115</v>
      </c>
      <c r="E128" s="89">
        <v>2.15</v>
      </c>
      <c r="F128" s="89">
        <v>4.08</v>
      </c>
      <c r="G128" s="89">
        <f t="shared" si="54"/>
        <v>6.23</v>
      </c>
      <c r="H128" s="73">
        <v>0</v>
      </c>
      <c r="I128" s="79">
        <f t="shared" si="55"/>
        <v>0</v>
      </c>
      <c r="J128" s="90">
        <f t="shared" si="56"/>
        <v>0.32</v>
      </c>
      <c r="K128" s="79">
        <f t="shared" si="57"/>
        <v>0</v>
      </c>
      <c r="L128" s="59"/>
      <c r="M128" s="89"/>
      <c r="N128" s="91" t="str">
        <f t="shared" si="53"/>
        <v>Sheet No. 95-D</v>
      </c>
      <c r="O128" s="92"/>
      <c r="P128" s="92"/>
      <c r="Q128" s="59"/>
      <c r="R128" s="59"/>
      <c r="S128" s="59"/>
      <c r="T128" s="59"/>
    </row>
    <row r="129" spans="1:20" x14ac:dyDescent="0.25">
      <c r="A129" s="61">
        <f t="shared" si="30"/>
        <v>120</v>
      </c>
      <c r="B129" s="101" t="s">
        <v>128</v>
      </c>
      <c r="C129" s="99" t="s">
        <v>105</v>
      </c>
      <c r="D129" s="96" t="s">
        <v>116</v>
      </c>
      <c r="E129" s="89">
        <v>2.4</v>
      </c>
      <c r="F129" s="89">
        <v>4.55</v>
      </c>
      <c r="G129" s="89">
        <f t="shared" si="54"/>
        <v>6.9499999999999993</v>
      </c>
      <c r="H129" s="73">
        <v>0</v>
      </c>
      <c r="I129" s="79">
        <f t="shared" si="55"/>
        <v>0</v>
      </c>
      <c r="J129" s="90">
        <f t="shared" si="56"/>
        <v>0.36</v>
      </c>
      <c r="K129" s="79">
        <f t="shared" si="57"/>
        <v>0</v>
      </c>
      <c r="L129" s="59"/>
      <c r="M129" s="89"/>
      <c r="N129" s="91" t="str">
        <f t="shared" si="53"/>
        <v>Sheet No. 95-D</v>
      </c>
      <c r="O129" s="92"/>
      <c r="P129" s="92"/>
      <c r="Q129" s="59"/>
      <c r="R129" s="59"/>
      <c r="S129" s="59"/>
      <c r="T129" s="59"/>
    </row>
    <row r="130" spans="1:20" x14ac:dyDescent="0.25">
      <c r="A130" s="61">
        <f t="shared" si="30"/>
        <v>121</v>
      </c>
      <c r="B130" s="101"/>
      <c r="C130" s="99"/>
      <c r="D130" s="99"/>
      <c r="E130" s="89"/>
      <c r="F130" s="89"/>
      <c r="G130" s="89"/>
      <c r="H130" s="73"/>
      <c r="I130" s="73"/>
      <c r="J130" s="90"/>
      <c r="K130" s="73"/>
      <c r="L130" s="59"/>
      <c r="M130" s="89"/>
      <c r="N130" s="89"/>
      <c r="O130" s="92"/>
      <c r="P130" s="92"/>
      <c r="Q130" s="59"/>
      <c r="R130" s="59"/>
      <c r="S130" s="59"/>
      <c r="T130" s="59"/>
    </row>
    <row r="131" spans="1:20" x14ac:dyDescent="0.25">
      <c r="A131" s="61">
        <f t="shared" si="30"/>
        <v>122</v>
      </c>
      <c r="B131" s="72" t="s">
        <v>130</v>
      </c>
      <c r="C131" s="99"/>
      <c r="D131" s="99"/>
      <c r="E131" s="89"/>
      <c r="F131" s="89"/>
      <c r="G131" s="89"/>
      <c r="H131" s="73"/>
      <c r="I131" s="73"/>
      <c r="J131" s="90"/>
      <c r="K131" s="73"/>
      <c r="L131" s="59"/>
      <c r="M131" s="89"/>
      <c r="N131" s="89"/>
      <c r="O131" s="92"/>
      <c r="P131" s="92"/>
      <c r="Q131" s="59"/>
      <c r="R131" s="59"/>
      <c r="S131" s="59"/>
      <c r="T131" s="59"/>
    </row>
    <row r="132" spans="1:20" x14ac:dyDescent="0.25">
      <c r="A132" s="61">
        <f t="shared" si="30"/>
        <v>123</v>
      </c>
      <c r="B132" s="101" t="s">
        <v>131</v>
      </c>
      <c r="C132" s="99" t="s">
        <v>132</v>
      </c>
      <c r="D132" s="99">
        <v>0</v>
      </c>
      <c r="E132" s="102">
        <v>7.8847386068025219E-3</v>
      </c>
      <c r="F132" s="102">
        <v>3.3333671564963627E-2</v>
      </c>
      <c r="G132" s="103">
        <f>SUM(E132:F132)</f>
        <v>4.1218410171766147E-2</v>
      </c>
      <c r="H132" s="73">
        <v>11746541</v>
      </c>
      <c r="I132" s="79">
        <f>ROUND($H132*G132,0)</f>
        <v>484174</v>
      </c>
      <c r="J132" s="104">
        <f>ROUND(+G132*$L$10,5)</f>
        <v>2.15E-3</v>
      </c>
      <c r="K132" s="79">
        <f>ROUND($H132*J132,0)</f>
        <v>25255</v>
      </c>
      <c r="L132" s="59"/>
      <c r="M132" s="89"/>
      <c r="N132" s="91" t="str">
        <f t="shared" ref="N132" si="58">+$N$112</f>
        <v>Sheet No. 95-D</v>
      </c>
      <c r="O132" s="105"/>
      <c r="P132" s="105"/>
      <c r="Q132" s="59"/>
      <c r="R132" s="59"/>
      <c r="S132" s="92"/>
      <c r="T132" s="92"/>
    </row>
    <row r="133" spans="1:20" x14ac:dyDescent="0.25">
      <c r="A133" s="61">
        <f t="shared" si="30"/>
        <v>124</v>
      </c>
      <c r="B133" s="101"/>
      <c r="C133" s="99"/>
      <c r="D133" s="99"/>
      <c r="E133" s="89"/>
      <c r="F133" s="89"/>
      <c r="G133" s="89"/>
      <c r="H133" s="73"/>
      <c r="I133" s="73"/>
      <c r="J133" s="90"/>
      <c r="K133" s="73"/>
      <c r="L133" s="59"/>
      <c r="M133" s="89"/>
      <c r="N133" s="89"/>
      <c r="O133" s="59"/>
      <c r="P133" s="59"/>
      <c r="Q133" s="59"/>
      <c r="R133" s="59"/>
      <c r="S133" s="59"/>
      <c r="T133" s="59"/>
    </row>
    <row r="134" spans="1:20" x14ac:dyDescent="0.25">
      <c r="A134" s="61">
        <f t="shared" si="30"/>
        <v>125</v>
      </c>
      <c r="B134" s="72" t="s">
        <v>133</v>
      </c>
      <c r="C134" s="99"/>
      <c r="D134" s="99"/>
      <c r="E134" s="89"/>
      <c r="F134" s="89"/>
      <c r="G134" s="89"/>
      <c r="H134" s="73"/>
      <c r="I134" s="73"/>
      <c r="J134" s="90"/>
      <c r="K134" s="73"/>
      <c r="L134" s="59"/>
      <c r="M134" s="89"/>
      <c r="N134" s="89"/>
      <c r="O134" s="59"/>
      <c r="P134" s="59"/>
      <c r="Q134" s="59"/>
      <c r="R134" s="59"/>
      <c r="S134" s="59"/>
      <c r="T134" s="59"/>
    </row>
    <row r="135" spans="1:20" x14ac:dyDescent="0.25">
      <c r="A135" s="61">
        <f t="shared" si="30"/>
        <v>126</v>
      </c>
      <c r="B135" s="87" t="s">
        <v>134</v>
      </c>
      <c r="C135" s="99" t="s">
        <v>119</v>
      </c>
      <c r="D135" s="99">
        <v>70</v>
      </c>
      <c r="E135" s="89">
        <v>0.59</v>
      </c>
      <c r="F135" s="89">
        <v>1.1200000000000001</v>
      </c>
      <c r="G135" s="89">
        <f t="shared" ref="G135:G140" si="59">SUM(E135:F135)</f>
        <v>1.71</v>
      </c>
      <c r="H135" s="73">
        <v>655</v>
      </c>
      <c r="I135" s="79">
        <f t="shared" ref="I135:I140" si="60">ROUND($H135*G135,0)</f>
        <v>1120</v>
      </c>
      <c r="J135" s="90">
        <f t="shared" ref="J135:J140" si="61">ROUND(+G135*$L$10,2)</f>
        <v>0.09</v>
      </c>
      <c r="K135" s="79">
        <f t="shared" ref="K135:K140" si="62">ROUND($H135*J135,0)</f>
        <v>59</v>
      </c>
      <c r="L135" s="59"/>
      <c r="M135" s="89"/>
      <c r="N135" s="91" t="s">
        <v>135</v>
      </c>
      <c r="O135" s="92"/>
      <c r="P135" s="92"/>
      <c r="Q135" s="59"/>
      <c r="R135" s="59"/>
      <c r="S135" s="59"/>
      <c r="T135" s="59"/>
    </row>
    <row r="136" spans="1:20" x14ac:dyDescent="0.25">
      <c r="A136" s="61">
        <f t="shared" si="30"/>
        <v>127</v>
      </c>
      <c r="B136" s="101" t="str">
        <f>+B135</f>
        <v>58E &amp; 59E - Directional</v>
      </c>
      <c r="C136" s="99" t="s">
        <v>119</v>
      </c>
      <c r="D136" s="99">
        <v>100</v>
      </c>
      <c r="E136" s="89">
        <v>0.84</v>
      </c>
      <c r="F136" s="89">
        <v>1.6</v>
      </c>
      <c r="G136" s="89">
        <f t="shared" si="59"/>
        <v>2.44</v>
      </c>
      <c r="H136" s="73">
        <v>132</v>
      </c>
      <c r="I136" s="79">
        <f t="shared" si="60"/>
        <v>322</v>
      </c>
      <c r="J136" s="90">
        <f t="shared" si="61"/>
        <v>0.13</v>
      </c>
      <c r="K136" s="79">
        <f t="shared" si="62"/>
        <v>17</v>
      </c>
      <c r="L136" s="59"/>
      <c r="M136" s="89"/>
      <c r="N136" s="91" t="str">
        <f>+$N$135</f>
        <v>Sheet No. 95-E</v>
      </c>
      <c r="O136" s="92"/>
      <c r="P136" s="92"/>
      <c r="Q136" s="59"/>
      <c r="R136" s="59"/>
      <c r="S136" s="59"/>
      <c r="T136" s="59"/>
    </row>
    <row r="137" spans="1:20" x14ac:dyDescent="0.25">
      <c r="A137" s="61">
        <f t="shared" si="30"/>
        <v>128</v>
      </c>
      <c r="B137" s="101" t="str">
        <f>+B136</f>
        <v>58E &amp; 59E - Directional</v>
      </c>
      <c r="C137" s="99" t="s">
        <v>119</v>
      </c>
      <c r="D137" s="99">
        <v>150</v>
      </c>
      <c r="E137" s="89">
        <v>1.27</v>
      </c>
      <c r="F137" s="89">
        <v>2.4</v>
      </c>
      <c r="G137" s="89">
        <f t="shared" si="59"/>
        <v>3.67</v>
      </c>
      <c r="H137" s="73">
        <v>1805</v>
      </c>
      <c r="I137" s="79">
        <f t="shared" si="60"/>
        <v>6624</v>
      </c>
      <c r="J137" s="90">
        <f t="shared" si="61"/>
        <v>0.19</v>
      </c>
      <c r="K137" s="79">
        <f t="shared" si="62"/>
        <v>343</v>
      </c>
      <c r="L137" s="59"/>
      <c r="M137" s="89"/>
      <c r="N137" s="91" t="str">
        <f t="shared" ref="N137:N140" si="63">+$N$135</f>
        <v>Sheet No. 95-E</v>
      </c>
      <c r="O137" s="92"/>
      <c r="P137" s="92"/>
      <c r="Q137" s="59"/>
      <c r="R137" s="59"/>
      <c r="S137" s="59"/>
      <c r="T137" s="59"/>
    </row>
    <row r="138" spans="1:20" x14ac:dyDescent="0.25">
      <c r="A138" s="61">
        <f t="shared" si="30"/>
        <v>129</v>
      </c>
      <c r="B138" s="101" t="str">
        <f>+B137</f>
        <v>58E &amp; 59E - Directional</v>
      </c>
      <c r="C138" s="99" t="s">
        <v>119</v>
      </c>
      <c r="D138" s="99">
        <v>200</v>
      </c>
      <c r="E138" s="89">
        <v>1.69</v>
      </c>
      <c r="F138" s="89">
        <v>3.2</v>
      </c>
      <c r="G138" s="89">
        <f t="shared" si="59"/>
        <v>4.8900000000000006</v>
      </c>
      <c r="H138" s="73">
        <v>3308</v>
      </c>
      <c r="I138" s="79">
        <f t="shared" si="60"/>
        <v>16176</v>
      </c>
      <c r="J138" s="90">
        <f t="shared" si="61"/>
        <v>0.25</v>
      </c>
      <c r="K138" s="79">
        <f t="shared" si="62"/>
        <v>827</v>
      </c>
      <c r="L138" s="59"/>
      <c r="M138" s="89"/>
      <c r="N138" s="91" t="str">
        <f t="shared" si="63"/>
        <v>Sheet No. 95-E</v>
      </c>
      <c r="O138" s="92"/>
      <c r="P138" s="92"/>
      <c r="Q138" s="59"/>
      <c r="R138" s="59"/>
      <c r="S138" s="59"/>
      <c r="T138" s="59"/>
    </row>
    <row r="139" spans="1:20" x14ac:dyDescent="0.25">
      <c r="A139" s="61">
        <f t="shared" si="30"/>
        <v>130</v>
      </c>
      <c r="B139" s="101" t="str">
        <f>+B138</f>
        <v>58E &amp; 59E - Directional</v>
      </c>
      <c r="C139" s="99" t="s">
        <v>119</v>
      </c>
      <c r="D139" s="99">
        <v>250</v>
      </c>
      <c r="E139" s="89">
        <v>2.11</v>
      </c>
      <c r="F139" s="89">
        <v>4</v>
      </c>
      <c r="G139" s="89">
        <f t="shared" si="59"/>
        <v>6.1099999999999994</v>
      </c>
      <c r="H139" s="73">
        <v>468</v>
      </c>
      <c r="I139" s="79">
        <f t="shared" si="60"/>
        <v>2859</v>
      </c>
      <c r="J139" s="90">
        <f t="shared" si="61"/>
        <v>0.32</v>
      </c>
      <c r="K139" s="79">
        <f t="shared" si="62"/>
        <v>150</v>
      </c>
      <c r="L139" s="59"/>
      <c r="M139" s="89"/>
      <c r="N139" s="91" t="str">
        <f t="shared" si="63"/>
        <v>Sheet No. 95-E</v>
      </c>
      <c r="O139" s="92"/>
      <c r="P139" s="92"/>
      <c r="Q139" s="59"/>
      <c r="R139" s="59"/>
      <c r="S139" s="59"/>
      <c r="T139" s="59"/>
    </row>
    <row r="140" spans="1:20" x14ac:dyDescent="0.25">
      <c r="A140" s="61">
        <f t="shared" ref="A140:A171" si="64">+A139+1</f>
        <v>131</v>
      </c>
      <c r="B140" s="101" t="str">
        <f>+B139</f>
        <v>58E &amp; 59E - Directional</v>
      </c>
      <c r="C140" s="99" t="s">
        <v>119</v>
      </c>
      <c r="D140" s="99">
        <v>400</v>
      </c>
      <c r="E140" s="89">
        <v>3.37</v>
      </c>
      <c r="F140" s="89">
        <v>6.39</v>
      </c>
      <c r="G140" s="89">
        <f t="shared" si="59"/>
        <v>9.76</v>
      </c>
      <c r="H140" s="73">
        <v>4298</v>
      </c>
      <c r="I140" s="79">
        <f t="shared" si="60"/>
        <v>41948</v>
      </c>
      <c r="J140" s="90">
        <f t="shared" si="61"/>
        <v>0.51</v>
      </c>
      <c r="K140" s="79">
        <f t="shared" si="62"/>
        <v>2192</v>
      </c>
      <c r="L140" s="59"/>
      <c r="M140" s="89"/>
      <c r="N140" s="91" t="str">
        <f t="shared" si="63"/>
        <v>Sheet No. 95-E</v>
      </c>
      <c r="O140" s="92"/>
      <c r="P140" s="92"/>
      <c r="Q140" s="59"/>
      <c r="R140" s="59"/>
      <c r="S140" s="59"/>
      <c r="T140" s="59"/>
    </row>
    <row r="141" spans="1:20" x14ac:dyDescent="0.25">
      <c r="A141" s="61">
        <f t="shared" si="64"/>
        <v>132</v>
      </c>
      <c r="B141" s="101"/>
      <c r="C141" s="99"/>
      <c r="D141" s="99"/>
      <c r="E141" s="89"/>
      <c r="F141" s="89"/>
      <c r="G141" s="89"/>
      <c r="H141" s="73"/>
      <c r="I141" s="73"/>
      <c r="J141" s="90"/>
      <c r="K141" s="73"/>
      <c r="L141" s="59"/>
      <c r="M141" s="89"/>
      <c r="N141" s="89"/>
      <c r="O141" s="92"/>
      <c r="P141" s="92"/>
      <c r="Q141" s="59"/>
      <c r="R141" s="59"/>
      <c r="S141" s="59"/>
      <c r="T141" s="59"/>
    </row>
    <row r="142" spans="1:20" x14ac:dyDescent="0.25">
      <c r="A142" s="61">
        <f t="shared" si="64"/>
        <v>133</v>
      </c>
      <c r="B142" s="87" t="s">
        <v>136</v>
      </c>
      <c r="C142" s="99" t="s">
        <v>119</v>
      </c>
      <c r="D142" s="99">
        <v>100</v>
      </c>
      <c r="E142" s="89">
        <v>0.84</v>
      </c>
      <c r="F142" s="89">
        <v>1.6</v>
      </c>
      <c r="G142" s="89">
        <f>SUM(E142:F142)</f>
        <v>2.44</v>
      </c>
      <c r="H142" s="73">
        <v>12</v>
      </c>
      <c r="I142" s="79">
        <f>ROUND($H142*G142,0)</f>
        <v>29</v>
      </c>
      <c r="J142" s="90">
        <f>ROUND(+G142*$L$10,2)</f>
        <v>0.13</v>
      </c>
      <c r="K142" s="79">
        <f>ROUND($H142*J142,0)</f>
        <v>2</v>
      </c>
      <c r="L142" s="59"/>
      <c r="M142" s="89"/>
      <c r="N142" s="91" t="str">
        <f t="shared" ref="N142:N146" si="65">+$N$135</f>
        <v>Sheet No. 95-E</v>
      </c>
      <c r="O142" s="92"/>
      <c r="P142" s="92"/>
      <c r="Q142" s="59"/>
      <c r="R142" s="59"/>
      <c r="S142" s="59"/>
      <c r="T142" s="59"/>
    </row>
    <row r="143" spans="1:20" x14ac:dyDescent="0.25">
      <c r="A143" s="61">
        <f t="shared" si="64"/>
        <v>134</v>
      </c>
      <c r="B143" s="101" t="str">
        <f>B142</f>
        <v>58E &amp; 59E - Horizontal</v>
      </c>
      <c r="C143" s="99" t="s">
        <v>119</v>
      </c>
      <c r="D143" s="99">
        <v>150</v>
      </c>
      <c r="E143" s="89">
        <v>1.27</v>
      </c>
      <c r="F143" s="89">
        <v>2.4</v>
      </c>
      <c r="G143" s="89">
        <f>SUM(E143:F143)</f>
        <v>3.67</v>
      </c>
      <c r="H143" s="73">
        <v>203</v>
      </c>
      <c r="I143" s="79">
        <f>ROUND($H143*G143,0)</f>
        <v>745</v>
      </c>
      <c r="J143" s="90">
        <f>ROUND(+G143*$L$10,2)</f>
        <v>0.19</v>
      </c>
      <c r="K143" s="79">
        <f>ROUND($H143*J143,0)</f>
        <v>39</v>
      </c>
      <c r="L143" s="59"/>
      <c r="M143" s="89"/>
      <c r="N143" s="91" t="str">
        <f t="shared" si="65"/>
        <v>Sheet No. 95-E</v>
      </c>
      <c r="O143" s="92"/>
      <c r="P143" s="92"/>
      <c r="Q143" s="59"/>
      <c r="R143" s="59"/>
      <c r="S143" s="59"/>
      <c r="T143" s="59"/>
    </row>
    <row r="144" spans="1:20" x14ac:dyDescent="0.25">
      <c r="A144" s="61">
        <f t="shared" si="64"/>
        <v>135</v>
      </c>
      <c r="B144" s="101" t="str">
        <f>B143</f>
        <v>58E &amp; 59E - Horizontal</v>
      </c>
      <c r="C144" s="99" t="s">
        <v>119</v>
      </c>
      <c r="D144" s="99">
        <v>200</v>
      </c>
      <c r="E144" s="89">
        <v>1.69</v>
      </c>
      <c r="F144" s="89">
        <v>3.2</v>
      </c>
      <c r="G144" s="89">
        <f>SUM(E144:F144)</f>
        <v>4.8900000000000006</v>
      </c>
      <c r="H144" s="73">
        <v>107</v>
      </c>
      <c r="I144" s="79">
        <f>ROUND($H144*G144,0)</f>
        <v>523</v>
      </c>
      <c r="J144" s="90">
        <f>ROUND(+G144*$L$10,2)</f>
        <v>0.25</v>
      </c>
      <c r="K144" s="79">
        <f>ROUND($H144*J144,0)</f>
        <v>27</v>
      </c>
      <c r="L144" s="59"/>
      <c r="M144" s="89"/>
      <c r="N144" s="91" t="str">
        <f t="shared" si="65"/>
        <v>Sheet No. 95-E</v>
      </c>
      <c r="O144" s="92"/>
      <c r="P144" s="92"/>
      <c r="Q144" s="59"/>
      <c r="R144" s="59"/>
      <c r="S144" s="59"/>
      <c r="T144" s="59"/>
    </row>
    <row r="145" spans="1:20" x14ac:dyDescent="0.25">
      <c r="A145" s="61">
        <f t="shared" si="64"/>
        <v>136</v>
      </c>
      <c r="B145" s="101" t="str">
        <f>B144</f>
        <v>58E &amp; 59E - Horizontal</v>
      </c>
      <c r="C145" s="99" t="s">
        <v>119</v>
      </c>
      <c r="D145" s="99">
        <v>250</v>
      </c>
      <c r="E145" s="89">
        <v>2.11</v>
      </c>
      <c r="F145" s="89">
        <v>4</v>
      </c>
      <c r="G145" s="89">
        <f>SUM(E145:F145)</f>
        <v>6.1099999999999994</v>
      </c>
      <c r="H145" s="73">
        <v>417</v>
      </c>
      <c r="I145" s="79">
        <f>ROUND($H145*G145,0)</f>
        <v>2548</v>
      </c>
      <c r="J145" s="90">
        <f>ROUND(+G145*$L$10,2)</f>
        <v>0.32</v>
      </c>
      <c r="K145" s="79">
        <f>ROUND($H145*J145,0)</f>
        <v>133</v>
      </c>
      <c r="L145" s="59"/>
      <c r="M145" s="89"/>
      <c r="N145" s="91" t="str">
        <f t="shared" si="65"/>
        <v>Sheet No. 95-E</v>
      </c>
      <c r="O145" s="92"/>
      <c r="P145" s="92"/>
      <c r="Q145" s="59"/>
      <c r="R145" s="59"/>
      <c r="S145" s="59"/>
      <c r="T145" s="59"/>
    </row>
    <row r="146" spans="1:20" x14ac:dyDescent="0.25">
      <c r="A146" s="61">
        <f t="shared" si="64"/>
        <v>137</v>
      </c>
      <c r="B146" s="101" t="str">
        <f>B145</f>
        <v>58E &amp; 59E - Horizontal</v>
      </c>
      <c r="C146" s="99" t="s">
        <v>119</v>
      </c>
      <c r="D146" s="99">
        <v>400</v>
      </c>
      <c r="E146" s="89">
        <v>3.37</v>
      </c>
      <c r="F146" s="89">
        <v>6.39</v>
      </c>
      <c r="G146" s="89">
        <f>SUM(E146:F146)</f>
        <v>9.76</v>
      </c>
      <c r="H146" s="73">
        <v>568</v>
      </c>
      <c r="I146" s="79">
        <f>ROUND($H146*G146,0)</f>
        <v>5544</v>
      </c>
      <c r="J146" s="90">
        <f>ROUND(+G146*$L$10,2)</f>
        <v>0.51</v>
      </c>
      <c r="K146" s="79">
        <f>ROUND($H146*J146,0)</f>
        <v>290</v>
      </c>
      <c r="L146" s="59"/>
      <c r="M146" s="89"/>
      <c r="N146" s="91" t="str">
        <f t="shared" si="65"/>
        <v>Sheet No. 95-E</v>
      </c>
      <c r="O146" s="92"/>
      <c r="P146" s="92"/>
      <c r="Q146" s="59"/>
      <c r="R146" s="59"/>
      <c r="S146" s="59"/>
      <c r="T146" s="59"/>
    </row>
    <row r="147" spans="1:20" x14ac:dyDescent="0.25">
      <c r="A147" s="61">
        <f t="shared" si="64"/>
        <v>138</v>
      </c>
      <c r="B147" s="101"/>
      <c r="C147" s="99"/>
      <c r="D147" s="99"/>
      <c r="E147" s="89"/>
      <c r="F147" s="89"/>
      <c r="G147" s="59"/>
      <c r="H147" s="73"/>
      <c r="I147" s="73"/>
      <c r="J147" s="90"/>
      <c r="K147" s="73"/>
      <c r="L147" s="59"/>
      <c r="M147" s="89"/>
      <c r="N147" s="89"/>
      <c r="O147" s="92"/>
      <c r="P147" s="92"/>
      <c r="Q147" s="59"/>
      <c r="R147" s="59"/>
      <c r="S147" s="59"/>
      <c r="T147" s="59"/>
    </row>
    <row r="148" spans="1:20" x14ac:dyDescent="0.25">
      <c r="A148" s="61">
        <f t="shared" si="64"/>
        <v>139</v>
      </c>
      <c r="B148" s="101" t="str">
        <f>B136</f>
        <v>58E &amp; 59E - Directional</v>
      </c>
      <c r="C148" s="99" t="s">
        <v>121</v>
      </c>
      <c r="D148" s="99">
        <v>175</v>
      </c>
      <c r="E148" s="89">
        <v>1.48</v>
      </c>
      <c r="F148" s="89">
        <v>2.8</v>
      </c>
      <c r="G148" s="89">
        <f>SUM(E148:F148)</f>
        <v>4.2799999999999994</v>
      </c>
      <c r="H148" s="73">
        <v>36</v>
      </c>
      <c r="I148" s="79">
        <f>ROUND($H148*G148,0)</f>
        <v>154</v>
      </c>
      <c r="J148" s="90">
        <f>ROUND(+G148*$L$10,2)</f>
        <v>0.22</v>
      </c>
      <c r="K148" s="79">
        <f>ROUND($H148*J148,0)</f>
        <v>8</v>
      </c>
      <c r="L148" s="59"/>
      <c r="M148" s="89"/>
      <c r="N148" s="91" t="str">
        <f t="shared" ref="N148:N151" si="66">+$N$135</f>
        <v>Sheet No. 95-E</v>
      </c>
      <c r="O148" s="92"/>
      <c r="P148" s="92"/>
      <c r="Q148" s="59"/>
      <c r="R148" s="59"/>
      <c r="S148" s="59"/>
      <c r="T148" s="59"/>
    </row>
    <row r="149" spans="1:20" x14ac:dyDescent="0.25">
      <c r="A149" s="61">
        <f t="shared" si="64"/>
        <v>140</v>
      </c>
      <c r="B149" s="101" t="str">
        <f>B148</f>
        <v>58E &amp; 59E - Directional</v>
      </c>
      <c r="C149" s="99" t="s">
        <v>121</v>
      </c>
      <c r="D149" s="99">
        <v>250</v>
      </c>
      <c r="E149" s="89">
        <v>2.11</v>
      </c>
      <c r="F149" s="89">
        <v>4</v>
      </c>
      <c r="G149" s="89">
        <f>SUM(E149:F149)</f>
        <v>6.1099999999999994</v>
      </c>
      <c r="H149" s="73">
        <v>255</v>
      </c>
      <c r="I149" s="79">
        <f>ROUND($H149*G149,0)</f>
        <v>1558</v>
      </c>
      <c r="J149" s="90">
        <f>ROUND(+G149*$L$10,2)</f>
        <v>0.32</v>
      </c>
      <c r="K149" s="79">
        <f>ROUND($H149*J149,0)</f>
        <v>82</v>
      </c>
      <c r="L149" s="59"/>
      <c r="M149" s="89"/>
      <c r="N149" s="91" t="str">
        <f t="shared" si="66"/>
        <v>Sheet No. 95-E</v>
      </c>
      <c r="O149" s="92"/>
      <c r="P149" s="92"/>
      <c r="Q149" s="59"/>
      <c r="R149" s="59"/>
      <c r="S149" s="59"/>
      <c r="T149" s="59"/>
    </row>
    <row r="150" spans="1:20" x14ac:dyDescent="0.25">
      <c r="A150" s="61">
        <f t="shared" si="64"/>
        <v>141</v>
      </c>
      <c r="B150" s="101" t="str">
        <f>B149</f>
        <v>58E &amp; 59E - Directional</v>
      </c>
      <c r="C150" s="99" t="s">
        <v>121</v>
      </c>
      <c r="D150" s="99">
        <v>400</v>
      </c>
      <c r="E150" s="89">
        <v>3.37</v>
      </c>
      <c r="F150" s="89">
        <v>6.39</v>
      </c>
      <c r="G150" s="89">
        <f>SUM(E150:F150)</f>
        <v>9.76</v>
      </c>
      <c r="H150" s="73">
        <v>1070</v>
      </c>
      <c r="I150" s="79">
        <f>ROUND($H150*G150,0)</f>
        <v>10443</v>
      </c>
      <c r="J150" s="90">
        <f>ROUND(+G150*$L$10,2)</f>
        <v>0.51</v>
      </c>
      <c r="K150" s="79">
        <f>ROUND($H150*J150,0)</f>
        <v>546</v>
      </c>
      <c r="L150" s="59"/>
      <c r="M150" s="89"/>
      <c r="N150" s="91" t="str">
        <f t="shared" si="66"/>
        <v>Sheet No. 95-E</v>
      </c>
      <c r="O150" s="92"/>
      <c r="P150" s="92"/>
      <c r="Q150" s="59"/>
      <c r="R150" s="59"/>
      <c r="S150" s="59"/>
      <c r="T150" s="59"/>
    </row>
    <row r="151" spans="1:20" x14ac:dyDescent="0.25">
      <c r="A151" s="61">
        <f t="shared" si="64"/>
        <v>142</v>
      </c>
      <c r="B151" s="101" t="str">
        <f>B150</f>
        <v>58E &amp; 59E - Directional</v>
      </c>
      <c r="C151" s="99" t="s">
        <v>121</v>
      </c>
      <c r="D151" s="99">
        <v>1000</v>
      </c>
      <c r="E151" s="89">
        <v>8.43</v>
      </c>
      <c r="F151" s="89">
        <v>15.98</v>
      </c>
      <c r="G151" s="89">
        <f>SUM(E151:F151)</f>
        <v>24.41</v>
      </c>
      <c r="H151" s="73">
        <v>1527</v>
      </c>
      <c r="I151" s="79">
        <f>ROUND($H151*G151,0)</f>
        <v>37274</v>
      </c>
      <c r="J151" s="90">
        <f>ROUND(+G151*$L$10,2)</f>
        <v>1.27</v>
      </c>
      <c r="K151" s="79">
        <f>ROUND($H151*J151,0)</f>
        <v>1939</v>
      </c>
      <c r="L151" s="59"/>
      <c r="M151" s="89"/>
      <c r="N151" s="91" t="str">
        <f t="shared" si="66"/>
        <v>Sheet No. 95-E</v>
      </c>
      <c r="O151" s="92"/>
      <c r="P151" s="92"/>
      <c r="Q151" s="59"/>
      <c r="R151" s="59"/>
      <c r="S151" s="59"/>
      <c r="T151" s="59"/>
    </row>
    <row r="152" spans="1:20" x14ac:dyDescent="0.25">
      <c r="A152" s="61">
        <f t="shared" si="64"/>
        <v>143</v>
      </c>
      <c r="B152" s="101"/>
      <c r="C152" s="99"/>
      <c r="D152" s="99"/>
      <c r="E152" s="89"/>
      <c r="F152" s="89"/>
      <c r="G152" s="59"/>
      <c r="H152" s="73"/>
      <c r="I152" s="73"/>
      <c r="J152" s="90"/>
      <c r="K152" s="73"/>
      <c r="L152" s="59"/>
      <c r="M152" s="89"/>
      <c r="N152" s="89"/>
      <c r="O152" s="92"/>
      <c r="P152" s="92"/>
      <c r="Q152" s="59"/>
      <c r="R152" s="59"/>
      <c r="S152" s="59"/>
      <c r="T152" s="59"/>
    </row>
    <row r="153" spans="1:20" x14ac:dyDescent="0.25">
      <c r="A153" s="61">
        <f t="shared" si="64"/>
        <v>144</v>
      </c>
      <c r="B153" s="101" t="str">
        <f>B142</f>
        <v>58E &amp; 59E - Horizontal</v>
      </c>
      <c r="C153" s="99" t="s">
        <v>121</v>
      </c>
      <c r="D153" s="99">
        <v>250</v>
      </c>
      <c r="E153" s="89">
        <v>2.11</v>
      </c>
      <c r="F153" s="89">
        <v>4</v>
      </c>
      <c r="G153" s="89">
        <f>SUM(E153:F153)</f>
        <v>6.1099999999999994</v>
      </c>
      <c r="H153" s="73">
        <v>124</v>
      </c>
      <c r="I153" s="79">
        <f>ROUND($H153*G153,0)</f>
        <v>758</v>
      </c>
      <c r="J153" s="90">
        <f>ROUND(+G153*$L$10,2)</f>
        <v>0.32</v>
      </c>
      <c r="K153" s="79">
        <f>ROUND($H153*J153,0)</f>
        <v>40</v>
      </c>
      <c r="L153" s="59"/>
      <c r="M153" s="89"/>
      <c r="N153" s="91" t="str">
        <f t="shared" ref="N153:N154" si="67">+$N$135</f>
        <v>Sheet No. 95-E</v>
      </c>
      <c r="O153" s="92"/>
      <c r="P153" s="92"/>
      <c r="Q153" s="59"/>
      <c r="R153" s="59"/>
      <c r="S153" s="59"/>
      <c r="T153" s="59"/>
    </row>
    <row r="154" spans="1:20" x14ac:dyDescent="0.25">
      <c r="A154" s="61">
        <f t="shared" si="64"/>
        <v>145</v>
      </c>
      <c r="B154" s="101" t="str">
        <f>B153</f>
        <v>58E &amp; 59E - Horizontal</v>
      </c>
      <c r="C154" s="99" t="s">
        <v>121</v>
      </c>
      <c r="D154" s="99">
        <v>400</v>
      </c>
      <c r="E154" s="89">
        <v>3.37</v>
      </c>
      <c r="F154" s="89">
        <v>6.39</v>
      </c>
      <c r="G154" s="89">
        <f>SUM(E154:F154)</f>
        <v>9.76</v>
      </c>
      <c r="H154" s="73">
        <v>486</v>
      </c>
      <c r="I154" s="79">
        <f>ROUND($H154*G154,0)</f>
        <v>4743</v>
      </c>
      <c r="J154" s="90">
        <f>ROUND(+G154*$L$10,2)</f>
        <v>0.51</v>
      </c>
      <c r="K154" s="79">
        <f>ROUND($H154*J154,0)</f>
        <v>248</v>
      </c>
      <c r="L154" s="59"/>
      <c r="M154" s="89"/>
      <c r="N154" s="91" t="str">
        <f t="shared" si="67"/>
        <v>Sheet No. 95-E</v>
      </c>
      <c r="O154" s="92"/>
      <c r="P154" s="92"/>
      <c r="Q154" s="59"/>
      <c r="R154" s="59"/>
      <c r="S154" s="59"/>
      <c r="T154" s="59"/>
    </row>
    <row r="155" spans="1:20" x14ac:dyDescent="0.25">
      <c r="A155" s="61">
        <f t="shared" si="64"/>
        <v>146</v>
      </c>
      <c r="B155" s="101"/>
      <c r="C155" s="99"/>
      <c r="D155" s="99"/>
      <c r="E155" s="89"/>
      <c r="F155" s="89"/>
      <c r="G155" s="59"/>
      <c r="H155" s="73"/>
      <c r="I155" s="73"/>
      <c r="J155" s="90"/>
      <c r="K155" s="73"/>
      <c r="L155" s="59"/>
      <c r="M155" s="89"/>
      <c r="N155" s="89"/>
      <c r="O155" s="92"/>
      <c r="P155" s="92"/>
      <c r="Q155" s="59"/>
      <c r="R155" s="59"/>
      <c r="S155" s="59"/>
      <c r="T155" s="59"/>
    </row>
    <row r="156" spans="1:20" x14ac:dyDescent="0.25">
      <c r="A156" s="61">
        <f t="shared" si="64"/>
        <v>147</v>
      </c>
      <c r="B156" s="101"/>
      <c r="C156" s="99"/>
      <c r="D156" s="99"/>
      <c r="E156" s="89"/>
      <c r="F156" s="89"/>
      <c r="G156" s="59"/>
      <c r="H156" s="73"/>
      <c r="I156" s="73"/>
      <c r="J156" s="90"/>
      <c r="K156" s="73"/>
      <c r="L156" s="59"/>
      <c r="M156" s="89"/>
      <c r="N156" s="89"/>
      <c r="O156" s="59"/>
      <c r="P156" s="59"/>
      <c r="Q156" s="59"/>
      <c r="R156" s="59"/>
      <c r="S156" s="59"/>
      <c r="T156" s="59"/>
    </row>
    <row r="157" spans="1:20" x14ac:dyDescent="0.25">
      <c r="A157" s="61">
        <f t="shared" si="64"/>
        <v>148</v>
      </c>
      <c r="B157" s="101" t="s">
        <v>137</v>
      </c>
      <c r="C157" s="99" t="s">
        <v>105</v>
      </c>
      <c r="D157" s="96" t="s">
        <v>106</v>
      </c>
      <c r="E157" s="89">
        <v>0.38</v>
      </c>
      <c r="F157" s="89">
        <v>0.72</v>
      </c>
      <c r="G157" s="89">
        <f t="shared" ref="G157:G171" si="68">SUM(E157:F157)</f>
        <v>1.1000000000000001</v>
      </c>
      <c r="H157" s="73">
        <v>24</v>
      </c>
      <c r="I157" s="79">
        <f t="shared" ref="I157:I171" si="69">ROUND($H157*G157,0)</f>
        <v>26</v>
      </c>
      <c r="J157" s="90">
        <f t="shared" ref="J157:J171" si="70">ROUND(+G157*$L$10,2)</f>
        <v>0.06</v>
      </c>
      <c r="K157" s="79">
        <f t="shared" ref="K157:K171" si="71">ROUND($H157*J157,0)</f>
        <v>1</v>
      </c>
      <c r="L157" s="59"/>
      <c r="M157" s="89"/>
      <c r="N157" s="91" t="s">
        <v>138</v>
      </c>
      <c r="O157" s="92"/>
      <c r="P157" s="92"/>
      <c r="Q157" s="59"/>
      <c r="R157" s="59"/>
      <c r="S157" s="59"/>
      <c r="T157" s="59"/>
    </row>
    <row r="158" spans="1:20" x14ac:dyDescent="0.25">
      <c r="A158" s="61">
        <f t="shared" si="64"/>
        <v>149</v>
      </c>
      <c r="B158" s="101" t="str">
        <f t="shared" ref="B158:B171" si="72">B157</f>
        <v>58E &amp; 59E</v>
      </c>
      <c r="C158" s="99" t="s">
        <v>105</v>
      </c>
      <c r="D158" s="96" t="s">
        <v>108</v>
      </c>
      <c r="E158" s="89">
        <v>0.63</v>
      </c>
      <c r="F158" s="89">
        <v>1.2</v>
      </c>
      <c r="G158" s="89">
        <f t="shared" si="68"/>
        <v>1.83</v>
      </c>
      <c r="H158" s="73">
        <v>450</v>
      </c>
      <c r="I158" s="79">
        <f t="shared" si="69"/>
        <v>824</v>
      </c>
      <c r="J158" s="90">
        <f t="shared" si="70"/>
        <v>0.1</v>
      </c>
      <c r="K158" s="79">
        <f t="shared" si="71"/>
        <v>45</v>
      </c>
      <c r="L158" s="59"/>
      <c r="M158" s="89"/>
      <c r="N158" s="91" t="str">
        <f>+$N$157</f>
        <v>Sheet No. 95-E.1</v>
      </c>
      <c r="O158" s="92"/>
      <c r="P158" s="92"/>
      <c r="Q158" s="59"/>
      <c r="R158" s="59"/>
      <c r="S158" s="59"/>
      <c r="T158" s="59"/>
    </row>
    <row r="159" spans="1:20" x14ac:dyDescent="0.25">
      <c r="A159" s="61">
        <f t="shared" si="64"/>
        <v>150</v>
      </c>
      <c r="B159" s="101" t="str">
        <f t="shared" si="72"/>
        <v>58E &amp; 59E</v>
      </c>
      <c r="C159" s="99" t="s">
        <v>105</v>
      </c>
      <c r="D159" s="96" t="s">
        <v>109</v>
      </c>
      <c r="E159" s="89">
        <v>0.89</v>
      </c>
      <c r="F159" s="89">
        <v>1.68</v>
      </c>
      <c r="G159" s="89">
        <f t="shared" si="68"/>
        <v>2.57</v>
      </c>
      <c r="H159" s="73">
        <v>178</v>
      </c>
      <c r="I159" s="79">
        <f t="shared" si="69"/>
        <v>457</v>
      </c>
      <c r="J159" s="90">
        <f t="shared" si="70"/>
        <v>0.13</v>
      </c>
      <c r="K159" s="79">
        <f t="shared" si="71"/>
        <v>23</v>
      </c>
      <c r="L159" s="59"/>
      <c r="M159" s="89"/>
      <c r="N159" s="91" t="str">
        <f t="shared" ref="N159:N171" si="73">+$N$157</f>
        <v>Sheet No. 95-E.1</v>
      </c>
      <c r="O159" s="92"/>
      <c r="P159" s="92"/>
      <c r="Q159" s="59"/>
      <c r="R159" s="59"/>
      <c r="S159" s="59"/>
      <c r="T159" s="59"/>
    </row>
    <row r="160" spans="1:20" x14ac:dyDescent="0.25">
      <c r="A160" s="61">
        <f t="shared" si="64"/>
        <v>151</v>
      </c>
      <c r="B160" s="101" t="str">
        <f t="shared" si="72"/>
        <v>58E &amp; 59E</v>
      </c>
      <c r="C160" s="99" t="s">
        <v>105</v>
      </c>
      <c r="D160" s="96" t="s">
        <v>110</v>
      </c>
      <c r="E160" s="89">
        <v>1.1399999999999999</v>
      </c>
      <c r="F160" s="89">
        <v>2.16</v>
      </c>
      <c r="G160" s="89">
        <f t="shared" si="68"/>
        <v>3.3</v>
      </c>
      <c r="H160" s="73">
        <v>1069</v>
      </c>
      <c r="I160" s="79">
        <f t="shared" si="69"/>
        <v>3528</v>
      </c>
      <c r="J160" s="90">
        <f t="shared" si="70"/>
        <v>0.17</v>
      </c>
      <c r="K160" s="79">
        <f t="shared" si="71"/>
        <v>182</v>
      </c>
      <c r="L160" s="59"/>
      <c r="M160" s="89"/>
      <c r="N160" s="91" t="str">
        <f t="shared" si="73"/>
        <v>Sheet No. 95-E.1</v>
      </c>
      <c r="O160" s="92"/>
      <c r="P160" s="92"/>
      <c r="Q160" s="59"/>
      <c r="R160" s="59"/>
      <c r="S160" s="59"/>
      <c r="T160" s="59"/>
    </row>
    <row r="161" spans="1:20" x14ac:dyDescent="0.25">
      <c r="A161" s="61">
        <f t="shared" si="64"/>
        <v>152</v>
      </c>
      <c r="B161" s="101" t="str">
        <f t="shared" si="72"/>
        <v>58E &amp; 59E</v>
      </c>
      <c r="C161" s="99" t="s">
        <v>105</v>
      </c>
      <c r="D161" s="96" t="s">
        <v>111</v>
      </c>
      <c r="E161" s="89">
        <v>1.39</v>
      </c>
      <c r="F161" s="89">
        <v>2.64</v>
      </c>
      <c r="G161" s="89">
        <f t="shared" si="68"/>
        <v>4.03</v>
      </c>
      <c r="H161" s="73">
        <v>113</v>
      </c>
      <c r="I161" s="79">
        <f t="shared" si="69"/>
        <v>455</v>
      </c>
      <c r="J161" s="90">
        <f t="shared" si="70"/>
        <v>0.21</v>
      </c>
      <c r="K161" s="79">
        <f t="shared" si="71"/>
        <v>24</v>
      </c>
      <c r="L161" s="59"/>
      <c r="M161" s="89"/>
      <c r="N161" s="91" t="str">
        <f t="shared" si="73"/>
        <v>Sheet No. 95-E.1</v>
      </c>
      <c r="O161" s="92"/>
      <c r="P161" s="92"/>
      <c r="Q161" s="59"/>
      <c r="R161" s="59"/>
      <c r="S161" s="59"/>
      <c r="T161" s="59"/>
    </row>
    <row r="162" spans="1:20" x14ac:dyDescent="0.25">
      <c r="A162" s="61">
        <f t="shared" si="64"/>
        <v>153</v>
      </c>
      <c r="B162" s="101" t="str">
        <f t="shared" si="72"/>
        <v>58E &amp; 59E</v>
      </c>
      <c r="C162" s="99" t="s">
        <v>105</v>
      </c>
      <c r="D162" s="96" t="s">
        <v>112</v>
      </c>
      <c r="E162" s="89">
        <v>1.64</v>
      </c>
      <c r="F162" s="89">
        <v>3.12</v>
      </c>
      <c r="G162" s="89">
        <f t="shared" si="68"/>
        <v>4.76</v>
      </c>
      <c r="H162" s="73">
        <v>0</v>
      </c>
      <c r="I162" s="79">
        <f t="shared" si="69"/>
        <v>0</v>
      </c>
      <c r="J162" s="90">
        <f t="shared" si="70"/>
        <v>0.25</v>
      </c>
      <c r="K162" s="79">
        <f t="shared" si="71"/>
        <v>0</v>
      </c>
      <c r="L162" s="59"/>
      <c r="M162" s="89"/>
      <c r="N162" s="91" t="str">
        <f t="shared" si="73"/>
        <v>Sheet No. 95-E.1</v>
      </c>
      <c r="O162" s="92"/>
      <c r="P162" s="92"/>
      <c r="Q162" s="59"/>
      <c r="R162" s="59"/>
      <c r="S162" s="59"/>
      <c r="T162" s="59"/>
    </row>
    <row r="163" spans="1:20" x14ac:dyDescent="0.25">
      <c r="A163" s="61">
        <f t="shared" si="64"/>
        <v>154</v>
      </c>
      <c r="B163" s="101" t="str">
        <f t="shared" si="72"/>
        <v>58E &amp; 59E</v>
      </c>
      <c r="C163" s="99" t="s">
        <v>105</v>
      </c>
      <c r="D163" s="96" t="s">
        <v>114</v>
      </c>
      <c r="E163" s="89">
        <v>1.9</v>
      </c>
      <c r="F163" s="89">
        <v>3.6</v>
      </c>
      <c r="G163" s="89">
        <f t="shared" si="68"/>
        <v>5.5</v>
      </c>
      <c r="H163" s="73">
        <v>73</v>
      </c>
      <c r="I163" s="79">
        <f t="shared" si="69"/>
        <v>402</v>
      </c>
      <c r="J163" s="90">
        <f t="shared" si="70"/>
        <v>0.28999999999999998</v>
      </c>
      <c r="K163" s="79">
        <f t="shared" si="71"/>
        <v>21</v>
      </c>
      <c r="L163" s="59"/>
      <c r="M163" s="89"/>
      <c r="N163" s="91" t="str">
        <f t="shared" si="73"/>
        <v>Sheet No. 95-E.1</v>
      </c>
      <c r="O163" s="92"/>
      <c r="P163" s="92"/>
      <c r="Q163" s="59"/>
      <c r="R163" s="59"/>
      <c r="S163" s="59"/>
      <c r="T163" s="59"/>
    </row>
    <row r="164" spans="1:20" x14ac:dyDescent="0.25">
      <c r="A164" s="61">
        <f t="shared" si="64"/>
        <v>155</v>
      </c>
      <c r="B164" s="101" t="str">
        <f t="shared" si="72"/>
        <v>58E &amp; 59E</v>
      </c>
      <c r="C164" s="99" t="s">
        <v>105</v>
      </c>
      <c r="D164" s="96" t="s">
        <v>115</v>
      </c>
      <c r="E164" s="89">
        <v>2.15</v>
      </c>
      <c r="F164" s="89">
        <v>4.08</v>
      </c>
      <c r="G164" s="89">
        <f t="shared" si="68"/>
        <v>6.23</v>
      </c>
      <c r="H164" s="73">
        <v>178</v>
      </c>
      <c r="I164" s="79">
        <f t="shared" si="69"/>
        <v>1109</v>
      </c>
      <c r="J164" s="90">
        <f t="shared" si="70"/>
        <v>0.32</v>
      </c>
      <c r="K164" s="79">
        <f t="shared" si="71"/>
        <v>57</v>
      </c>
      <c r="L164" s="59"/>
      <c r="M164" s="89"/>
      <c r="N164" s="91" t="str">
        <f t="shared" si="73"/>
        <v>Sheet No. 95-E.1</v>
      </c>
      <c r="O164" s="92"/>
      <c r="P164" s="92"/>
      <c r="Q164" s="59"/>
      <c r="R164" s="59"/>
      <c r="S164" s="59"/>
      <c r="T164" s="59"/>
    </row>
    <row r="165" spans="1:20" x14ac:dyDescent="0.25">
      <c r="A165" s="61">
        <f t="shared" si="64"/>
        <v>156</v>
      </c>
      <c r="B165" s="101" t="str">
        <f t="shared" si="72"/>
        <v>58E &amp; 59E</v>
      </c>
      <c r="C165" s="99" t="s">
        <v>105</v>
      </c>
      <c r="D165" s="96" t="s">
        <v>116</v>
      </c>
      <c r="E165" s="89">
        <v>2.4</v>
      </c>
      <c r="F165" s="89">
        <v>4.55</v>
      </c>
      <c r="G165" s="89">
        <f t="shared" si="68"/>
        <v>6.9499999999999993</v>
      </c>
      <c r="H165" s="73">
        <v>0</v>
      </c>
      <c r="I165" s="79">
        <f t="shared" si="69"/>
        <v>0</v>
      </c>
      <c r="J165" s="90">
        <f t="shared" si="70"/>
        <v>0.36</v>
      </c>
      <c r="K165" s="79">
        <f t="shared" si="71"/>
        <v>0</v>
      </c>
      <c r="L165" s="59"/>
      <c r="M165" s="89"/>
      <c r="N165" s="91" t="str">
        <f t="shared" si="73"/>
        <v>Sheet No. 95-E.1</v>
      </c>
      <c r="O165" s="92"/>
      <c r="P165" s="92"/>
      <c r="Q165" s="59"/>
      <c r="R165" s="59"/>
      <c r="S165" s="59"/>
      <c r="T165" s="59"/>
    </row>
    <row r="166" spans="1:20" x14ac:dyDescent="0.25">
      <c r="A166" s="61">
        <f t="shared" si="64"/>
        <v>157</v>
      </c>
      <c r="B166" s="101" t="str">
        <f t="shared" si="72"/>
        <v>58E &amp; 59E</v>
      </c>
      <c r="C166" s="99" t="s">
        <v>105</v>
      </c>
      <c r="D166" s="96" t="s">
        <v>139</v>
      </c>
      <c r="E166" s="89">
        <v>2.95</v>
      </c>
      <c r="F166" s="89">
        <v>5.59</v>
      </c>
      <c r="G166" s="89">
        <f t="shared" si="68"/>
        <v>8.5399999999999991</v>
      </c>
      <c r="H166" s="73">
        <v>0</v>
      </c>
      <c r="I166" s="79">
        <f t="shared" si="69"/>
        <v>0</v>
      </c>
      <c r="J166" s="90">
        <f t="shared" si="70"/>
        <v>0.44</v>
      </c>
      <c r="K166" s="79">
        <f t="shared" si="71"/>
        <v>0</v>
      </c>
      <c r="L166" s="59"/>
      <c r="M166" s="89"/>
      <c r="N166" s="91" t="str">
        <f t="shared" si="73"/>
        <v>Sheet No. 95-E.1</v>
      </c>
      <c r="O166" s="92"/>
      <c r="P166" s="92"/>
      <c r="Q166" s="59"/>
      <c r="R166" s="59"/>
      <c r="S166" s="59"/>
      <c r="T166" s="59"/>
    </row>
    <row r="167" spans="1:20" x14ac:dyDescent="0.25">
      <c r="A167" s="61">
        <f t="shared" si="64"/>
        <v>158</v>
      </c>
      <c r="B167" s="101" t="str">
        <f t="shared" si="72"/>
        <v>58E &amp; 59E</v>
      </c>
      <c r="C167" s="99" t="s">
        <v>105</v>
      </c>
      <c r="D167" s="96" t="s">
        <v>140</v>
      </c>
      <c r="E167" s="89">
        <v>3.8</v>
      </c>
      <c r="F167" s="89">
        <v>7.19</v>
      </c>
      <c r="G167" s="89">
        <f t="shared" si="68"/>
        <v>10.99</v>
      </c>
      <c r="H167" s="73">
        <v>0</v>
      </c>
      <c r="I167" s="79">
        <f t="shared" si="69"/>
        <v>0</v>
      </c>
      <c r="J167" s="90">
        <f t="shared" si="70"/>
        <v>0.56999999999999995</v>
      </c>
      <c r="K167" s="79">
        <f t="shared" si="71"/>
        <v>0</v>
      </c>
      <c r="L167" s="59"/>
      <c r="M167" s="89"/>
      <c r="N167" s="91" t="str">
        <f t="shared" si="73"/>
        <v>Sheet No. 95-E.1</v>
      </c>
      <c r="O167" s="92"/>
      <c r="P167" s="92"/>
      <c r="Q167" s="59"/>
      <c r="R167" s="59"/>
      <c r="S167" s="59"/>
      <c r="T167" s="59"/>
    </row>
    <row r="168" spans="1:20" x14ac:dyDescent="0.25">
      <c r="A168" s="61">
        <f t="shared" si="64"/>
        <v>159</v>
      </c>
      <c r="B168" s="101" t="str">
        <f t="shared" si="72"/>
        <v>58E &amp; 59E</v>
      </c>
      <c r="C168" s="99" t="s">
        <v>105</v>
      </c>
      <c r="D168" s="96" t="s">
        <v>141</v>
      </c>
      <c r="E168" s="89">
        <v>4.6399999999999997</v>
      </c>
      <c r="F168" s="89">
        <v>8.7899999999999991</v>
      </c>
      <c r="G168" s="89">
        <f t="shared" si="68"/>
        <v>13.43</v>
      </c>
      <c r="H168" s="73">
        <v>0</v>
      </c>
      <c r="I168" s="79">
        <f t="shared" si="69"/>
        <v>0</v>
      </c>
      <c r="J168" s="90">
        <f t="shared" si="70"/>
        <v>0.7</v>
      </c>
      <c r="K168" s="79">
        <f t="shared" si="71"/>
        <v>0</v>
      </c>
      <c r="L168" s="59"/>
      <c r="M168" s="89"/>
      <c r="N168" s="91" t="str">
        <f t="shared" si="73"/>
        <v>Sheet No. 95-E.1</v>
      </c>
      <c r="O168" s="92"/>
      <c r="P168" s="92"/>
      <c r="Q168" s="59"/>
      <c r="R168" s="59"/>
      <c r="S168" s="59"/>
      <c r="T168" s="59"/>
    </row>
    <row r="169" spans="1:20" x14ac:dyDescent="0.25">
      <c r="A169" s="61">
        <f t="shared" si="64"/>
        <v>160</v>
      </c>
      <c r="B169" s="101" t="str">
        <f t="shared" si="72"/>
        <v>58E &amp; 59E</v>
      </c>
      <c r="C169" s="99" t="s">
        <v>105</v>
      </c>
      <c r="D169" s="96" t="s">
        <v>142</v>
      </c>
      <c r="E169" s="89">
        <v>5.48</v>
      </c>
      <c r="F169" s="89">
        <v>10.39</v>
      </c>
      <c r="G169" s="89">
        <f t="shared" si="68"/>
        <v>15.870000000000001</v>
      </c>
      <c r="H169" s="73">
        <v>0</v>
      </c>
      <c r="I169" s="79">
        <f t="shared" si="69"/>
        <v>0</v>
      </c>
      <c r="J169" s="90">
        <f t="shared" si="70"/>
        <v>0.83</v>
      </c>
      <c r="K169" s="79">
        <f t="shared" si="71"/>
        <v>0</v>
      </c>
      <c r="L169" s="59"/>
      <c r="M169" s="89"/>
      <c r="N169" s="91" t="str">
        <f t="shared" si="73"/>
        <v>Sheet No. 95-E.1</v>
      </c>
      <c r="O169" s="92"/>
      <c r="P169" s="92"/>
      <c r="Q169" s="59"/>
      <c r="R169" s="59"/>
      <c r="S169" s="59"/>
      <c r="T169" s="59"/>
    </row>
    <row r="170" spans="1:20" x14ac:dyDescent="0.25">
      <c r="A170" s="61">
        <f t="shared" si="64"/>
        <v>161</v>
      </c>
      <c r="B170" s="101" t="str">
        <f t="shared" si="72"/>
        <v>58E &amp; 59E</v>
      </c>
      <c r="C170" s="99" t="s">
        <v>105</v>
      </c>
      <c r="D170" s="96" t="s">
        <v>143</v>
      </c>
      <c r="E170" s="89">
        <v>6.33</v>
      </c>
      <c r="F170" s="89">
        <v>11.99</v>
      </c>
      <c r="G170" s="89">
        <f t="shared" si="68"/>
        <v>18.32</v>
      </c>
      <c r="H170" s="73">
        <v>0</v>
      </c>
      <c r="I170" s="79">
        <f t="shared" si="69"/>
        <v>0</v>
      </c>
      <c r="J170" s="90">
        <f t="shared" si="70"/>
        <v>0.95</v>
      </c>
      <c r="K170" s="79">
        <f t="shared" si="71"/>
        <v>0</v>
      </c>
      <c r="L170" s="59"/>
      <c r="M170" s="89"/>
      <c r="N170" s="91" t="str">
        <f t="shared" si="73"/>
        <v>Sheet No. 95-E.1</v>
      </c>
      <c r="O170" s="92"/>
      <c r="P170" s="92"/>
      <c r="Q170" s="59"/>
      <c r="R170" s="59"/>
      <c r="S170" s="59"/>
      <c r="T170" s="59"/>
    </row>
    <row r="171" spans="1:20" ht="13.8" thickBot="1" x14ac:dyDescent="0.3">
      <c r="A171" s="61">
        <f t="shared" si="64"/>
        <v>162</v>
      </c>
      <c r="B171" s="101" t="str">
        <f t="shared" si="72"/>
        <v>58E &amp; 59E</v>
      </c>
      <c r="C171" s="99" t="s">
        <v>105</v>
      </c>
      <c r="D171" s="96" t="s">
        <v>144</v>
      </c>
      <c r="E171" s="89">
        <v>7.17</v>
      </c>
      <c r="F171" s="89">
        <v>13.58</v>
      </c>
      <c r="G171" s="89">
        <f t="shared" si="68"/>
        <v>20.75</v>
      </c>
      <c r="H171" s="73">
        <v>0</v>
      </c>
      <c r="I171" s="79">
        <f t="shared" si="69"/>
        <v>0</v>
      </c>
      <c r="J171" s="106">
        <f t="shared" si="70"/>
        <v>1.08</v>
      </c>
      <c r="K171" s="79">
        <f t="shared" si="71"/>
        <v>0</v>
      </c>
      <c r="L171" s="59"/>
      <c r="M171" s="89"/>
      <c r="N171" s="91" t="str">
        <f t="shared" si="73"/>
        <v>Sheet No. 95-E.1</v>
      </c>
      <c r="O171" s="92"/>
      <c r="P171" s="92"/>
      <c r="Q171" s="59"/>
      <c r="R171" s="59"/>
      <c r="S171" s="59"/>
      <c r="T171" s="59"/>
    </row>
    <row r="172" spans="1:20" x14ac:dyDescent="0.25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92"/>
      <c r="P172" s="92"/>
      <c r="Q172" s="59"/>
      <c r="R172" s="59"/>
      <c r="S172" s="59"/>
      <c r="T172" s="59"/>
    </row>
    <row r="173" spans="1:20" x14ac:dyDescent="0.25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92"/>
      <c r="P173" s="92"/>
      <c r="Q173" s="59"/>
      <c r="R173" s="59"/>
      <c r="S173" s="59"/>
      <c r="T173" s="59"/>
    </row>
    <row r="174" spans="1:20" x14ac:dyDescent="0.25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</row>
    <row r="175" spans="1:20" x14ac:dyDescent="0.25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92"/>
      <c r="P175" s="92"/>
      <c r="Q175" s="59"/>
      <c r="R175" s="59"/>
      <c r="S175" s="59"/>
      <c r="T175" s="59"/>
    </row>
    <row r="176" spans="1:20" x14ac:dyDescent="0.25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92"/>
      <c r="P176" s="92"/>
      <c r="Q176" s="59"/>
      <c r="R176" s="59"/>
      <c r="S176" s="59"/>
      <c r="T176" s="59"/>
    </row>
    <row r="177" spans="1:20" x14ac:dyDescent="0.25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92"/>
      <c r="P177" s="92"/>
      <c r="Q177" s="59"/>
      <c r="R177" s="59"/>
      <c r="S177" s="59"/>
      <c r="T177" s="59"/>
    </row>
    <row r="178" spans="1:20" x14ac:dyDescent="0.25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92"/>
      <c r="P178" s="92"/>
      <c r="Q178" s="59"/>
      <c r="R178" s="59"/>
      <c r="S178" s="59"/>
      <c r="T178" s="59"/>
    </row>
    <row r="179" spans="1:20" x14ac:dyDescent="0.25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92"/>
      <c r="P179" s="92"/>
      <c r="Q179" s="59"/>
      <c r="R179" s="59"/>
      <c r="S179" s="59"/>
      <c r="T179" s="59"/>
    </row>
    <row r="180" spans="1:20" x14ac:dyDescent="0.25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92"/>
      <c r="P180" s="92"/>
      <c r="Q180" s="59"/>
      <c r="R180" s="59"/>
      <c r="S180" s="59"/>
      <c r="T180" s="59"/>
    </row>
    <row r="181" spans="1:20" x14ac:dyDescent="0.25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92"/>
      <c r="P181" s="92"/>
      <c r="Q181" s="59"/>
      <c r="R181" s="59"/>
      <c r="S181" s="59"/>
      <c r="T181" s="59"/>
    </row>
  </sheetData>
  <mergeCells count="4">
    <mergeCell ref="A1:L1"/>
    <mergeCell ref="A2:L2"/>
    <mergeCell ref="A3:L3"/>
    <mergeCell ref="B4:H4"/>
  </mergeCells>
  <printOptions horizontalCentered="1"/>
  <pageMargins left="0.7" right="0.7" top="0.75" bottom="0.75" header="0.3" footer="0.3"/>
  <pageSetup scale="75" fitToHeight="2" orientation="landscape" cellComments="asDisplayed" r:id="rId1"/>
  <headerFooter scaleWithDoc="0" alignWithMargins="0">
    <oddFooter>&amp;R&amp;"Times New Roman,Regular"&amp;12Exh. BDJ-6
Page &amp;P of 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3B6553-3471-4DE2-875C-FC35C7D51D27}"/>
</file>

<file path=customXml/itemProps2.xml><?xml version="1.0" encoding="utf-8"?>
<ds:datastoreItem xmlns:ds="http://schemas.openxmlformats.org/officeDocument/2006/customXml" ds:itemID="{9C0DAE1F-111A-4697-AACA-D649A36AB9E3}"/>
</file>

<file path=customXml/itemProps3.xml><?xml version="1.0" encoding="utf-8"?>
<ds:datastoreItem xmlns:ds="http://schemas.openxmlformats.org/officeDocument/2006/customXml" ds:itemID="{281FD3E0-0C24-40EC-9C4C-F4CE077955AA}"/>
</file>

<file path=customXml/itemProps4.xml><?xml version="1.0" encoding="utf-8"?>
<ds:datastoreItem xmlns:ds="http://schemas.openxmlformats.org/officeDocument/2006/customXml" ds:itemID="{A211337F-932F-495D-896A-4B18FD9B3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 BDJ-6 p1 (Rate Spread)</vt:lpstr>
      <vt:lpstr>Exh BDJ-6 p 2-6 (Lighting)</vt:lpstr>
      <vt:lpstr>'Exh BDJ-6 p 2-6 (Lighting)'!Print_Area</vt:lpstr>
      <vt:lpstr>'Exh BDJ-6 p1 (Rate Spread)'!Print_Area</vt:lpstr>
      <vt:lpstr>'Exh BDJ-6 p 2-6 (Lighting)'!Print_Titles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Kuzma, Jason (BEL)</cp:lastModifiedBy>
  <cp:lastPrinted>2020-12-06T03:24:21Z</cp:lastPrinted>
  <dcterms:created xsi:type="dcterms:W3CDTF">2020-12-05T00:40:30Z</dcterms:created>
  <dcterms:modified xsi:type="dcterms:W3CDTF">2020-12-06T03:26:01Z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