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9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A4D3C5A7-94D1-4EDF-8625-352791022850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Exh. JAP-9 Page 1" sheetId="1" r:id="rId1"/>
    <sheet name="Exh. JAP-9 Page 2" sheetId="2" r:id="rId2"/>
    <sheet name="Exh. JAP-9 Page 3" sheetId="3" r:id="rId3"/>
    <sheet name="Exh. JAP-9 Page 3a" sheetId="4" r:id="rId4"/>
    <sheet name="Exh. JAP-9 Page 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D">'[12]Elec 11CBR model'!$CR$12</definedName>
    <definedName name="Beg_Unb_KWHs">[13]LeadSht!$L$10</definedName>
    <definedName name="BOOK_LIFE">'[14]Lvl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[15]Readings!$B$2</definedName>
    <definedName name="Capital_Inflation">'[11]Assumptions (Input)'!$B$11</definedName>
    <definedName name="CASE">[16]INPUTS!$C$11</definedName>
    <definedName name="Case_Name">'[17]KJB-6,13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'[18]Transp Data'!$A$6:$C$81</definedName>
    <definedName name="Classification">'[6]Func Study'!$AB$251</definedName>
    <definedName name="Close_Date">'[11]Capital Projects(Input)'!$D$7:$D$53</definedName>
    <definedName name="Construction_OH">'[19]Virtual 49 Back-Up'!$E$54</definedName>
    <definedName name="ConversionFactor">[8]Assumptions!$I$65</definedName>
    <definedName name="COSFacVal">[6]Inputs!$R$5</definedName>
    <definedName name="CurrQtr">'[20]Inc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'[21]Mix Variance'!$B$1:$N$31</definedName>
    <definedName name="Data.Avg">'[20]Avg Amts'!$A$5:$BP$34</definedName>
    <definedName name="Data.Qtrs.Avg">'[20]Avg Amts'!$A$5:$IV$5</definedName>
    <definedName name="data1">'[22]Mix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[23]Inputs!$D$11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">'[12]Elec 11CBR model'!$A$7</definedName>
    <definedName name="DocketNumber">'[24]JHS-4'!$AP$2</definedName>
    <definedName name="DP.T">[4]INTERNAL!$A$46:$IV$48</definedName>
    <definedName name="EBFIT.T">[4]INTERNAL!$A$88:$IV$90</definedName>
    <definedName name="EffTax">[16]INPUTS!$F$36</definedName>
    <definedName name="Electric_Prices">'[25]Monthly Price Summary'!$B$4:$E$27</definedName>
    <definedName name="ElecWC_LineItems">[26]BS!$AO$7:$AO$3420</definedName>
    <definedName name="ElRBLine">[3]BS!$AQ$7:$AQ$3303</definedName>
    <definedName name="EndDate">[8]Assumptions!$C$11</definedName>
    <definedName name="energy">[15]Readings!$B$3</definedName>
    <definedName name="ENERGY_1">[4]EXTERNAL!$A$4:$IV$6</definedName>
    <definedName name="ENERGY_2">[4]EXTERNAL!$A$145:$IV$147</definedName>
    <definedName name="Engy">[9]Inputs!$D$9</definedName>
    <definedName name="Engy2">[23]Inputs!$D$12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'[19]Virtual 49 Back-Up'!$B$20</definedName>
    <definedName name="Feb04AMA">[3]BS!$AE$7:$AE$3582</definedName>
    <definedName name="Fed_Cap_Tax">[27]Inputs!$E$112</definedName>
    <definedName name="FedTaxRate">[8]Assumptions!$C$33</definedName>
    <definedName name="FF">'[12]Elec 11CBR model'!$CR$13</definedName>
    <definedName name="FIT">'[28]ROR &amp; CONV FACTOR'!$J$20</definedName>
    <definedName name="FIT_Tax_Rate">'[11]Assumptions (Input)'!$B$5</definedName>
    <definedName name="FranchiseTax">[10]Variables!$D$26</definedName>
    <definedName name="FTAX">[16]INPUTS!$F$35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[29]Sheet1!$AG$1</definedName>
    <definedName name="Jan04AMA">[3]BS!$AD$7:$AD$3582</definedName>
    <definedName name="jjj">[30]Inputs!$N$18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'[17]KJB-12 Sum'!$AS$2</definedName>
    <definedName name="k_FITrate">'[17]KJB-3,11 Def'!$L$20</definedName>
    <definedName name="keep_Docket_Number">'[31]KJB-3 Sum'!$AQ$2</definedName>
    <definedName name="keep_FIT">'[31]KJB-7 Def'!$L$20</definedName>
    <definedName name="keep_KJB_3_Rate_Increase">'[31]KJB-7 Def'!$C$3</definedName>
    <definedName name="keep_KJB_4_Electric_Summary">'[31]KJB-3 Sum'!$AQ$3</definedName>
    <definedName name="keep_KJB_8_Common_Adjs">'[31]KJB-5 Cmn Adj'!$L$3</definedName>
    <definedName name="keep_KJB_9_Electric_Only">'[31]KJB-5 El Adj'!$E$3</definedName>
    <definedName name="keep_TESTYEAR">'[31]KJB-5 Cmn Adj'!$B$7</definedName>
    <definedName name="LATEPAY">[29]Sheet1!$E$3:$E$25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[34]Sheet1!$AF$3:$AJ$28</definedName>
    <definedName name="Method">[9]Inputs!$C$6</definedName>
    <definedName name="monthlist">[35]Table!$R$2:$S$13</definedName>
    <definedName name="monthtotals">'[35]WA SBC'!$D$40:$O$40</definedName>
    <definedName name="MTD_Format">[36]Mthly!$B$11:$D$11,[36]Mthly!$B$32:$D$32</definedName>
    <definedName name="MTR_YR3">[37]Variables!$E$14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[38]Inputs!$N$18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'[19]Virtual 49 Back-Up'!$B$21</definedName>
    <definedName name="OBCLEASE">[29]Sheet1!$AF$4:$AI$23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'[39]Dist Misc'!$F$120</definedName>
    <definedName name="OthRCF">[40]INPUTS!$F$41</definedName>
    <definedName name="OthUnc">[4]INPUTS!$F$36</definedName>
    <definedName name="outlookdata">'[41]pivoted data'!$D$3:$Q$90</definedName>
    <definedName name="PeakMethod">[9]Inputs!$T$5</definedName>
    <definedName name="Percent_debt">[27]Inputs!$E$129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Prior_Month">[13]Sch_120!$I$21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[27]Inputs!$E$111</definedName>
    <definedName name="PSPL">'[12]Elec 11CBR model'!$A$4</definedName>
    <definedName name="PTDGP.T">[4]INTERNAL!$A$64:$IV$66</definedName>
    <definedName name="PTDP.T">[4]INTERNAL!$A$67:$IV$69</definedName>
    <definedName name="QTD_Format">[42]QTD!$B$11:$D$11,[42]QTD!$B$35:$D$35</definedName>
    <definedName name="RATE2">'[18]Transp Data'!$A$8:$I$112</definedName>
    <definedName name="Rates">[43]Codes!$A$1:$C$500</definedName>
    <definedName name="RB.T">[4]INTERNAL!$A$70:$IV$72</definedName>
    <definedName name="Requlated_scenario">'[11]Assumptions (Input)'!$B$12</definedName>
    <definedName name="ResExchCrRate">[44]Sch_194!$M$31</definedName>
    <definedName name="RESID">[4]EXTERNAL!$A$88:$IV$90</definedName>
    <definedName name="resource_lookup">'[45]#REF'!$B$3:$C$112</definedName>
    <definedName name="ResourceSupplier">[10]Variables!$D$28</definedName>
    <definedName name="ResRCF">[16]INPUTS!$F$44</definedName>
    <definedName name="ResUnc">[16]INPUTS!$F$39</definedName>
    <definedName name="RevClass">[43]Codes!$F$2:$G$10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[16]INPUTS!$F$30</definedName>
    <definedName name="ROR">[46]INPUTS!$F$29</definedName>
    <definedName name="SAPBEXhrIndnt">"Wide"</definedName>
    <definedName name="SAPsysID">"708C5W7SBKP804JT78WJ0JNKI"</definedName>
    <definedName name="SAPwbID">"ARS"</definedName>
    <definedName name="SBRCF">[40]INPUTS!$F$40</definedName>
    <definedName name="SbUnc">[4]INPUTS!$F$35</definedName>
    <definedName name="Schedule">[38]Inputs!$N$14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[16]INPUTS!$F$34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[29]Sheet1!$A$4:$E$40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'[47]Transp Unbilled'!$A$8:$E$174</definedName>
    <definedName name="TRANSM_2">[48]Transm2!$A$1:$M$461:'[48]10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">'[12]Elec 11CBR model'!$CQ$14</definedName>
    <definedName name="UtGrossReceipts">[10]Variables!$D$29</definedName>
    <definedName name="UTN">'[12]Elec 11CBR model'!$CR$14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'[49]Input Tab'!$B$11</definedName>
    <definedName name="WinterPeak">'[50]Load Data'!$D$9:$H$12,'[50]Load Data'!$D$20:$H$22</definedName>
    <definedName name="x">'[51]Weather Present'!$K$7</definedName>
    <definedName name="y">'[52]DSM Output'!$B$21:$B$23</definedName>
    <definedName name="Years_evaluated">'[53]Revison Inputs'!$B$6</definedName>
    <definedName name="YEFactors">[7]Factors!$S$3:$AG$99</definedName>
    <definedName name="YTD_Format">[42]YTD!$B$13:$D$13,[42]YTD!$B$36:$D$36</definedName>
    <definedName name="z">'[52]DSM Output'!$G$21:$G$23</definedName>
  </definedNames>
  <calcPr calcId="179017"/>
</workbook>
</file>

<file path=xl/calcChain.xml><?xml version="1.0" encoding="utf-8"?>
<calcChain xmlns="http://schemas.openxmlformats.org/spreadsheetml/2006/main">
  <c r="D55" i="5" l="1"/>
  <c r="B54" i="5"/>
  <c r="D51" i="5"/>
  <c r="B50" i="5"/>
  <c r="D47" i="5"/>
  <c r="B46" i="5"/>
  <c r="D43" i="5"/>
  <c r="B42" i="5"/>
  <c r="D39" i="5"/>
  <c r="B38" i="5"/>
  <c r="B34" i="5"/>
  <c r="P31" i="5"/>
  <c r="Q30" i="5"/>
  <c r="L31" i="5" s="1"/>
  <c r="D30" i="5"/>
  <c r="C30" i="5"/>
  <c r="D26" i="5"/>
  <c r="D22" i="5"/>
  <c r="C22" i="5"/>
  <c r="D18" i="5"/>
  <c r="C18" i="5"/>
  <c r="D14" i="5"/>
  <c r="C14" i="5"/>
  <c r="A10" i="5"/>
  <c r="A11" i="5" s="1"/>
  <c r="A12" i="5" s="1"/>
  <c r="A13" i="5" s="1"/>
  <c r="A14" i="5" s="1"/>
  <c r="A15" i="5" s="1"/>
  <c r="C16" i="4"/>
  <c r="A12" i="3"/>
  <c r="A13" i="3" s="1"/>
  <c r="A14" i="3" s="1"/>
  <c r="A15" i="3" s="1"/>
  <c r="A14" i="2"/>
  <c r="A15" i="2" s="1"/>
  <c r="A12" i="2"/>
  <c r="A13" i="2" s="1"/>
  <c r="C15" i="2" s="1"/>
  <c r="F15" i="1"/>
  <c r="M13" i="1"/>
  <c r="M17" i="1" s="1"/>
  <c r="K13" i="1"/>
  <c r="K17" i="1" s="1"/>
  <c r="H13" i="1"/>
  <c r="H17" i="1" s="1"/>
  <c r="D13" i="1"/>
  <c r="D17" i="1" s="1"/>
  <c r="F12" i="1"/>
  <c r="I13" i="1"/>
  <c r="I17" i="1" s="1"/>
  <c r="G13" i="1"/>
  <c r="G17" i="1" s="1"/>
  <c r="G11" i="2" s="1"/>
  <c r="G15" i="2" s="1"/>
  <c r="Q47" i="5" s="1"/>
  <c r="A11" i="1"/>
  <c r="A16" i="5" l="1"/>
  <c r="A17" i="5" s="1"/>
  <c r="A18" i="5" s="1"/>
  <c r="A19" i="5" s="1"/>
  <c r="I11" i="2"/>
  <c r="I15" i="2" s="1"/>
  <c r="Q55" i="5" s="1"/>
  <c r="G16" i="4"/>
  <c r="Q22" i="5"/>
  <c r="E23" i="5" s="1"/>
  <c r="E13" i="1"/>
  <c r="E17" i="1" s="1"/>
  <c r="G11" i="3"/>
  <c r="G15" i="3" s="1"/>
  <c r="F23" i="5"/>
  <c r="F48" i="5" s="1"/>
  <c r="F11" i="1"/>
  <c r="F13" i="1" s="1"/>
  <c r="F17" i="1" s="1"/>
  <c r="L13" i="1"/>
  <c r="L17" i="1" s="1"/>
  <c r="F16" i="4"/>
  <c r="E11" i="5"/>
  <c r="Q10" i="5"/>
  <c r="M11" i="5" s="1"/>
  <c r="Q14" i="5"/>
  <c r="M15" i="5" s="1"/>
  <c r="F19" i="5"/>
  <c r="Q26" i="5"/>
  <c r="I27" i="5"/>
  <c r="F31" i="5"/>
  <c r="J31" i="5"/>
  <c r="N31" i="5"/>
  <c r="H31" i="5"/>
  <c r="P19" i="5"/>
  <c r="D11" i="2"/>
  <c r="D15" i="2" s="1"/>
  <c r="Q35" i="5" s="1"/>
  <c r="D11" i="3"/>
  <c r="D15" i="3" s="1"/>
  <c r="L15" i="5"/>
  <c r="Q18" i="5"/>
  <c r="M19" i="5" s="1"/>
  <c r="I31" i="5"/>
  <c r="M31" i="5"/>
  <c r="A12" i="1"/>
  <c r="A13" i="1" s="1"/>
  <c r="C13" i="1"/>
  <c r="E16" i="4"/>
  <c r="H11" i="2"/>
  <c r="H15" i="2" s="1"/>
  <c r="Q51" i="5" s="1"/>
  <c r="D16" i="4"/>
  <c r="F11" i="5"/>
  <c r="F15" i="5"/>
  <c r="J15" i="5"/>
  <c r="N27" i="5"/>
  <c r="G31" i="5"/>
  <c r="K31" i="5"/>
  <c r="O31" i="5"/>
  <c r="C15" i="3"/>
  <c r="E27" i="5"/>
  <c r="E31" i="5"/>
  <c r="N23" i="5" l="1"/>
  <c r="N48" i="5" s="1"/>
  <c r="P23" i="5"/>
  <c r="P48" i="5" s="1"/>
  <c r="E15" i="5"/>
  <c r="P15" i="5"/>
  <c r="I23" i="5"/>
  <c r="I48" i="5" s="1"/>
  <c r="E48" i="5"/>
  <c r="L23" i="5"/>
  <c r="L48" i="5" s="1"/>
  <c r="A14" i="1"/>
  <c r="A15" i="1" s="1"/>
  <c r="A16" i="1" s="1"/>
  <c r="A17" i="1" s="1"/>
  <c r="O27" i="5"/>
  <c r="H27" i="5"/>
  <c r="P27" i="5"/>
  <c r="P52" i="5" s="1"/>
  <c r="L27" i="5"/>
  <c r="L52" i="5" s="1"/>
  <c r="E11" i="2"/>
  <c r="E15" i="2" s="1"/>
  <c r="Q39" i="5" s="1"/>
  <c r="E11" i="3"/>
  <c r="E15" i="3" s="1"/>
  <c r="M23" i="5"/>
  <c r="M48" i="5" s="1"/>
  <c r="M56" i="5"/>
  <c r="I56" i="5"/>
  <c r="E56" i="5"/>
  <c r="P56" i="5"/>
  <c r="L56" i="5"/>
  <c r="H56" i="5"/>
  <c r="O56" i="5"/>
  <c r="K56" i="5"/>
  <c r="G56" i="5"/>
  <c r="N56" i="5"/>
  <c r="J56" i="5"/>
  <c r="F56" i="5"/>
  <c r="J27" i="5"/>
  <c r="H23" i="5"/>
  <c r="H48" i="5" s="1"/>
  <c r="N11" i="5"/>
  <c r="N36" i="5" s="1"/>
  <c r="N52" i="5"/>
  <c r="J52" i="5"/>
  <c r="I52" i="5"/>
  <c r="E52" i="5"/>
  <c r="O52" i="5"/>
  <c r="H52" i="5"/>
  <c r="K19" i="5"/>
  <c r="O19" i="5"/>
  <c r="G19" i="5"/>
  <c r="L19" i="5"/>
  <c r="N19" i="5"/>
  <c r="E19" i="5"/>
  <c r="K27" i="5"/>
  <c r="K52" i="5" s="1"/>
  <c r="O23" i="5"/>
  <c r="O48" i="5" s="1"/>
  <c r="G23" i="5"/>
  <c r="G48" i="5" s="1"/>
  <c r="K23" i="5"/>
  <c r="K48" i="5" s="1"/>
  <c r="J23" i="5"/>
  <c r="J48" i="5" s="1"/>
  <c r="G15" i="5"/>
  <c r="O15" i="5"/>
  <c r="K15" i="5"/>
  <c r="P11" i="5"/>
  <c r="L11" i="5"/>
  <c r="L36" i="5" s="1"/>
  <c r="H11" i="5"/>
  <c r="H36" i="5" s="1"/>
  <c r="K11" i="5"/>
  <c r="G11" i="5"/>
  <c r="O11" i="5"/>
  <c r="Q31" i="5"/>
  <c r="F27" i="5"/>
  <c r="F52" i="5" s="1"/>
  <c r="N15" i="5"/>
  <c r="J11" i="5"/>
  <c r="J36" i="5" s="1"/>
  <c r="I19" i="5"/>
  <c r="F36" i="5"/>
  <c r="O36" i="5"/>
  <c r="K36" i="5"/>
  <c r="M36" i="5"/>
  <c r="E36" i="5"/>
  <c r="P36" i="5"/>
  <c r="G36" i="5"/>
  <c r="M27" i="5"/>
  <c r="M52" i="5" s="1"/>
  <c r="J19" i="5"/>
  <c r="I15" i="5"/>
  <c r="I11" i="5"/>
  <c r="I36" i="5" s="1"/>
  <c r="F11" i="3"/>
  <c r="F15" i="3" s="1"/>
  <c r="F11" i="2"/>
  <c r="F15" i="2" s="1"/>
  <c r="Q43" i="5" s="1"/>
  <c r="H15" i="5"/>
  <c r="G27" i="5"/>
  <c r="Q27" i="5" s="1"/>
  <c r="H19" i="5"/>
  <c r="A20" i="5"/>
  <c r="A21" i="5" s="1"/>
  <c r="A22" i="5" s="1"/>
  <c r="A23" i="5" s="1"/>
  <c r="Q15" i="5" l="1"/>
  <c r="Q11" i="5"/>
  <c r="C17" i="1"/>
  <c r="Q36" i="5"/>
  <c r="G52" i="5"/>
  <c r="Q56" i="5"/>
  <c r="M40" i="5"/>
  <c r="I40" i="5"/>
  <c r="E40" i="5"/>
  <c r="F40" i="5"/>
  <c r="P40" i="5"/>
  <c r="L40" i="5"/>
  <c r="H40" i="5"/>
  <c r="J40" i="5"/>
  <c r="O40" i="5"/>
  <c r="K40" i="5"/>
  <c r="G40" i="5"/>
  <c r="N40" i="5"/>
  <c r="A24" i="5"/>
  <c r="A25" i="5" s="1"/>
  <c r="A26" i="5" s="1"/>
  <c r="A27" i="5" s="1"/>
  <c r="Q19" i="5"/>
  <c r="Q52" i="5"/>
  <c r="Q48" i="5"/>
  <c r="P44" i="5"/>
  <c r="L44" i="5"/>
  <c r="H44" i="5"/>
  <c r="I44" i="5"/>
  <c r="O44" i="5"/>
  <c r="K44" i="5"/>
  <c r="G44" i="5"/>
  <c r="M44" i="5"/>
  <c r="E44" i="5"/>
  <c r="N44" i="5"/>
  <c r="J44" i="5"/>
  <c r="F44" i="5"/>
  <c r="Q23" i="5"/>
  <c r="Q40" i="5" l="1"/>
  <c r="A28" i="5"/>
  <c r="A29" i="5" s="1"/>
  <c r="A30" i="5" s="1"/>
  <c r="A31" i="5" s="1"/>
  <c r="Q44" i="5"/>
  <c r="A32" i="5" l="1"/>
  <c r="A33" i="5" s="1"/>
  <c r="A34" i="5" s="1"/>
  <c r="A35" i="5" s="1"/>
  <c r="A36" i="5" l="1"/>
  <c r="A37" i="5" s="1"/>
  <c r="A38" i="5" s="1"/>
  <c r="A39" i="5" s="1"/>
  <c r="D36" i="5"/>
  <c r="A40" i="5" l="1"/>
  <c r="A41" i="5" s="1"/>
  <c r="A42" i="5" s="1"/>
  <c r="A43" i="5" s="1"/>
  <c r="D40" i="5"/>
  <c r="A44" i="5" l="1"/>
  <c r="A45" i="5" s="1"/>
  <c r="A46" i="5" s="1"/>
  <c r="A47" i="5" s="1"/>
  <c r="D44" i="5"/>
  <c r="A48" i="5" l="1"/>
  <c r="A49" i="5" s="1"/>
  <c r="A50" i="5" s="1"/>
  <c r="A51" i="5" s="1"/>
  <c r="D48" i="5"/>
  <c r="A52" i="5" l="1"/>
  <c r="A53" i="5" s="1"/>
  <c r="A54" i="5" s="1"/>
  <c r="A55" i="5" s="1"/>
  <c r="D52" i="5"/>
  <c r="A56" i="5" l="1"/>
  <c r="D56" i="5"/>
</calcChain>
</file>

<file path=xl/sharedStrings.xml><?xml version="1.0" encoding="utf-8"?>
<sst xmlns="http://schemas.openxmlformats.org/spreadsheetml/2006/main" count="193" uniqueCount="90">
  <si>
    <t>Puget Sound Energy</t>
  </si>
  <si>
    <t>2018 Electric Expedited Rate Filing (ERF)</t>
  </si>
  <si>
    <t>Electric Decoupling Mechanism (Schedule 142)</t>
  </si>
  <si>
    <t>Development of Decoupled Delivery Revenue by Decoupling Group</t>
  </si>
  <si>
    <t>Line</t>
  </si>
  <si>
    <t xml:space="preserve">Schedule  </t>
  </si>
  <si>
    <t>Schedules</t>
  </si>
  <si>
    <t>Schedule</t>
  </si>
  <si>
    <t>No.</t>
  </si>
  <si>
    <t>Source</t>
  </si>
  <si>
    <t>8 &amp; 24</t>
  </si>
  <si>
    <t>7A, 11, 25, 29, 35 &amp; 43</t>
  </si>
  <si>
    <t>12 &amp; 26</t>
  </si>
  <si>
    <t>10 &amp; 31</t>
  </si>
  <si>
    <t>7A, 11, 25 &amp; 29</t>
  </si>
  <si>
    <t>(a)</t>
  </si>
  <si>
    <t>(b)</t>
  </si>
  <si>
    <t>(c)</t>
  </si>
  <si>
    <t>(d)</t>
  </si>
  <si>
    <t>(e) = Σ (i thru k)</t>
  </si>
  <si>
    <t>(f)</t>
  </si>
  <si>
    <t>(g)</t>
  </si>
  <si>
    <t>(h)</t>
  </si>
  <si>
    <t>(i)</t>
  </si>
  <si>
    <t>(j)</t>
  </si>
  <si>
    <t>(k)</t>
  </si>
  <si>
    <t>Delivery Revenue:</t>
  </si>
  <si>
    <t>Total Revenue</t>
  </si>
  <si>
    <t>Exhibit JAP-4</t>
  </si>
  <si>
    <t xml:space="preserve">   Allocated Power Costs</t>
  </si>
  <si>
    <t>Work Paper</t>
  </si>
  <si>
    <t>Net Revenue</t>
  </si>
  <si>
    <t xml:space="preserve">   Basic Charge Revenue</t>
  </si>
  <si>
    <t>Net Delivery Revenue</t>
  </si>
  <si>
    <t>Development of Allowed Delivery Revenue Per Customer</t>
  </si>
  <si>
    <t>(e)</t>
  </si>
  <si>
    <t>Test Year Delivery Revenue</t>
  </si>
  <si>
    <t>JAP-9 Page 1</t>
  </si>
  <si>
    <t>Test Year Customers</t>
  </si>
  <si>
    <t>Annual Allowed Delivery Revenue Per Customer</t>
  </si>
  <si>
    <t>Development of Delivery Revenue Per Unit Rates ($/kWh)</t>
  </si>
  <si>
    <t>Test Year Base Sales (kWh)</t>
  </si>
  <si>
    <t>Volumetric Delivery Revenue Per Unit ($/kWh)</t>
  </si>
  <si>
    <t>Development of Delivery Revenue Per Unit Rates ($/KW)</t>
  </si>
  <si>
    <t>Schedule 12 &amp; 26</t>
  </si>
  <si>
    <t>Schedule 10 &amp; 31</t>
  </si>
  <si>
    <t xml:space="preserve">Winter  </t>
  </si>
  <si>
    <t xml:space="preserve">Summer   </t>
  </si>
  <si>
    <t>Oct - Mar</t>
  </si>
  <si>
    <t>Apr-Sept</t>
  </si>
  <si>
    <t>Test Year Demand Charges (KW)</t>
  </si>
  <si>
    <t>Volumetric Delivery Revenue Per Unit ($/KW)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</si>
  <si>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</si>
  <si>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</si>
  <si>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</si>
  <si>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</si>
  <si>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</si>
  <si>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</si>
  <si>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</si>
  <si>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</si>
  <si>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</si>
  <si>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</si>
  <si>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</si>
  <si>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</si>
  <si>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</si>
  <si>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</si>
  <si>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</si>
  <si>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(l)</t>
  </si>
  <si>
    <t>(m)</t>
  </si>
  <si>
    <t>(n)</t>
  </si>
  <si>
    <t>(o)</t>
  </si>
  <si>
    <t>Sales</t>
  </si>
  <si>
    <t>Schedule 7</t>
  </si>
  <si>
    <t xml:space="preserve">Weather-Normalized kWh Sales </t>
  </si>
  <si>
    <t>% of Annual Total</t>
  </si>
  <si>
    <t>% of (C(o):R(2))</t>
  </si>
  <si>
    <t>Schedules 8 &amp; 24</t>
  </si>
  <si>
    <t>% of (C(o):R(6))</t>
  </si>
  <si>
    <t>Schedules 7A, 11, 25, 29, 35 &amp; 43</t>
  </si>
  <si>
    <t>% of (C(o):R(10))</t>
  </si>
  <si>
    <t>Schedule 40</t>
  </si>
  <si>
    <t>% of (C(o):R(14))</t>
  </si>
  <si>
    <t>Schedules 12 &amp; 26</t>
  </si>
  <si>
    <t xml:space="preserve">Demand Charge Revenue </t>
  </si>
  <si>
    <t>% of (C(o):R(18))</t>
  </si>
  <si>
    <t>Schedules 10 &amp; 31</t>
  </si>
  <si>
    <t>% of (C(o):R(22))</t>
  </si>
  <si>
    <t>Monthly Allowed Delivery Revenue Per Customer</t>
  </si>
  <si>
    <t>Allowed Delivery Revenue Per Customer</t>
  </si>
  <si>
    <t>JAP-9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</si>
</sst>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theme="1"/>
      <name val="Calibri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164" fontId="2" fillId="0" borderId="0" xfId="0" applyNumberFormat="1" applyFont="1" applyFill="1"/>
    <xf numFmtId="164" fontId="2" fillId="0" borderId="0" xfId="0" applyNumberFormat="1" applyFont="1" applyFill="1" applyBorder="1"/>
    <xf numFmtId="164" fontId="2" fillId="0" borderId="1" xfId="0" applyNumberFormat="1" applyFont="1" applyFill="1" applyBorder="1"/>
    <xf numFmtId="0" fontId="2" fillId="0" borderId="0" xfId="0" quotePrefix="1" applyFont="1" applyFill="1" applyAlignment="1">
      <alignment horizontal="center"/>
    </xf>
    <xf numFmtId="164" fontId="2" fillId="0" borderId="2" xfId="0" applyNumberFormat="1" applyFont="1" applyFill="1" applyBorder="1"/>
    <xf numFmtId="165" fontId="0" fillId="0" borderId="0" xfId="0" applyNumberFormat="1" applyFont="1" applyFill="1"/>
    <xf numFmtId="3" fontId="2" fillId="0" borderId="0" xfId="0" applyNumberFormat="1" applyFont="1" applyFill="1"/>
    <xf numFmtId="0" fontId="4" fillId="0" borderId="0" xfId="0" applyFont="1"/>
    <xf numFmtId="0" fontId="4" fillId="0" borderId="0" xfId="0" applyFont="1" applyFill="1"/>
    <xf numFmtId="0" fontId="2" fillId="0" borderId="1" xfId="0" applyFont="1" applyFill="1" applyBorder="1" applyAlignment="1"/>
    <xf numFmtId="0" fontId="4" fillId="0" borderId="0" xfId="0" applyFont="1" applyAlignment="1"/>
    <xf numFmtId="166" fontId="2" fillId="0" borderId="0" xfId="0" applyNumberFormat="1" applyFont="1" applyFill="1" applyBorder="1"/>
    <xf numFmtId="44" fontId="2" fillId="0" borderId="3" xfId="0" applyNumberFormat="1" applyFont="1" applyFill="1" applyBorder="1"/>
    <xf numFmtId="44" fontId="4" fillId="0" borderId="0" xfId="0" applyNumberFormat="1" applyFont="1" applyFill="1"/>
    <xf numFmtId="43" fontId="4" fillId="0" borderId="0" xfId="0" applyNumberFormat="1" applyFont="1" applyFill="1"/>
    <xf numFmtId="44" fontId="4" fillId="0" borderId="0" xfId="0" applyNumberFormat="1" applyFont="1"/>
    <xf numFmtId="165" fontId="2" fillId="0" borderId="3" xfId="0" applyNumberFormat="1" applyFont="1" applyFill="1" applyBorder="1"/>
    <xf numFmtId="44" fontId="4" fillId="0" borderId="0" xfId="1" applyNumberFormat="1" applyFont="1" applyFill="1"/>
    <xf numFmtId="0" fontId="2" fillId="0" borderId="0" xfId="0" applyFont="1"/>
    <xf numFmtId="0" fontId="5" fillId="0" borderId="0" xfId="0" applyFont="1" applyFill="1"/>
    <xf numFmtId="0" fontId="6" fillId="0" borderId="0" xfId="0" applyFont="1" applyFill="1"/>
    <xf numFmtId="10" fontId="2" fillId="0" borderId="0" xfId="0" applyNumberFormat="1" applyFont="1" applyFill="1"/>
    <xf numFmtId="44" fontId="2" fillId="0" borderId="0" xfId="0" applyNumberFormat="1" applyFont="1" applyFill="1"/>
    <xf numFmtId="44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8" fillId="0" borderId="0" xfId="0" applyFont="1" applyFill="1" applyAlignment="1">
      <alignment horizontal="center"/>
    </xf>
    <xf numFmtId="41" fontId="8" fillId="0" borderId="0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center" wrapText="1"/>
    </xf>
    <xf numFmtId="41" fontId="8" fillId="0" borderId="1" xfId="0" applyNumberFormat="1" applyFont="1" applyFill="1" applyBorder="1" applyAlignment="1">
      <alignment horizontal="center" wrapText="1"/>
    </xf>
    <xf numFmtId="41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 wrapText="1"/>
    </xf>
    <xf numFmtId="0" fontId="8" fillId="0" borderId="0" xfId="0" applyFont="1" applyAlignment="1"/>
    <xf numFmtId="41" fontId="8" fillId="0" borderId="0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 wrapText="1"/>
    </xf>
    <xf numFmtId="41" fontId="8" fillId="0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</cellXfs>
  <cellStyles count="3">
    <cellStyle name="Comma 10 2 2 3" xfId="2" xr:uid="{00000000-0005-0000-0000-000000000000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customXml" Target="../customXml/item2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Expedited%20Rate%20Case%20Filings/As-Filed/Workpapers/Electric%20ERF%20Exhibits/KJB-05-WP%202011%20Electric%20CBR%20Mode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FCR%20for%20PSE%20S40%20V0%20%20HM%20edi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ljh/Local%20Settings/MSN%20Rate%20v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WC-RB%20GRC%20TY0903%20RY02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Update%206-30-06/COS%20Update%207-7-06/ECOS%20Model%20-%20UPDATE%20(JAH-5)%207-7-06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305A/Book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1.02 COC"/>
      <sheetName val="2.01 IS"/>
      <sheetName val="2.02 BS"/>
      <sheetName val="2.03 RB"/>
      <sheetName val="2.04 WC"/>
      <sheetName val="2.05 AM"/>
      <sheetName val="Elec 11CBR model"/>
      <sheetName val="UIP Summary"/>
      <sheetName val="Restating Print Macros"/>
      <sheetName val="Module13"/>
      <sheetName val="Module14"/>
      <sheetName val="Module15"/>
      <sheetName val="Module1"/>
      <sheetName val="KJB-05-WP 2011 Electric CBR M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4">
          <cell r="A4" t="str">
            <v>PUGET SOUND ENERGY-ELECTRIC</v>
          </cell>
        </row>
        <row r="7">
          <cell r="A7" t="str">
            <v>COMMISSION BASIS REPORT</v>
          </cell>
        </row>
        <row r="12">
          <cell r="CR12">
            <v>4.9490000000000003E-3</v>
          </cell>
        </row>
        <row r="13">
          <cell r="CR13">
            <v>2E-3</v>
          </cell>
        </row>
        <row r="14">
          <cell r="CQ14">
            <v>3.8730000000000001E-2</v>
          </cell>
          <cell r="CR14">
            <v>3.8538000000000003E-2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/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/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/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/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/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/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/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/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/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/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/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/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/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/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/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/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/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/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/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/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/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/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/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/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/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/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/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/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/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/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/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/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/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/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/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/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/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/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/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/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/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/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/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/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/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/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/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/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/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/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/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/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/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/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/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/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/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/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/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/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/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/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/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/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/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/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/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/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/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/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/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/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/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/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/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/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/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/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/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/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/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/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/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/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/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/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/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/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/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/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/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/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/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/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/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/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/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/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/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/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/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/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/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/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/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/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/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/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/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/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/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/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/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/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/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/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/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/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/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/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/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/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/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/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/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/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/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/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/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/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/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/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/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/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/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/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/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/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/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/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/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/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/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/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/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/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/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/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/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/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/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/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/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/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/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/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/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/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/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/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/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/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/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/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/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/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/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/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/>
          <cell r="C14"/>
          <cell r="M14"/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/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"/>
  <sheetViews>
    <sheetView tabSelected="1" topLeftCell="B1" workbookViewId="0">
      <selection activeCell="D15" sqref="D15"/>
    </sheetView>
  </sheetViews>
  <sheetFormatPr defaultColWidth="9.140625" defaultRowHeight="15" x14ac:dyDescent="0.25"/>
  <cols>
    <col min="1" max="1" width="5.28515625" style="35" customWidth="1"/>
    <col min="2" max="2" width="21.7109375" style="35" bestFit="1" customWidth="1"/>
    <col min="3" max="3" width="13.140625" style="35" bestFit="1" customWidth="1"/>
    <col min="4" max="4" width="15.140625" style="35" bestFit="1" customWidth="1"/>
    <col min="5" max="5" width="13.5703125" style="35" bestFit="1" customWidth="1"/>
    <col min="6" max="6" width="20.28515625" style="35" bestFit="1" customWidth="1"/>
    <col min="7" max="7" width="12.42578125" style="35" bestFit="1" customWidth="1"/>
    <col min="8" max="9" width="13.5703125" style="35" bestFit="1" customWidth="1"/>
    <col min="10" max="10" width="3.7109375" style="35" customWidth="1"/>
    <col min="11" max="11" width="14" style="35" bestFit="1" customWidth="1"/>
    <col min="12" max="12" width="12.140625" style="35" bestFit="1" customWidth="1"/>
    <col min="13" max="13" width="12.42578125" style="35" bestFit="1" customWidth="1"/>
    <col min="14" max="14" width="15.28515625" style="35" bestFit="1" customWidth="1"/>
    <col min="15" max="15" width="13.42578125" style="35" bestFit="1" customWidth="1"/>
    <col min="16" max="16384" width="9.140625" style="35"/>
  </cols>
  <sheetData>
    <row r="1" spans="1:17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33"/>
      <c r="O1" s="34"/>
      <c r="P1" s="34"/>
      <c r="Q1" s="34"/>
    </row>
    <row r="2" spans="1:17" x14ac:dyDescent="0.25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33"/>
      <c r="O2" s="34"/>
      <c r="P2" s="34"/>
      <c r="Q2" s="34"/>
    </row>
    <row r="3" spans="1:17" x14ac:dyDescent="0.25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33"/>
      <c r="O3" s="34"/>
      <c r="P3" s="34"/>
      <c r="Q3" s="34"/>
    </row>
    <row r="4" spans="1:17" x14ac:dyDescent="0.25">
      <c r="A4" s="51" t="s">
        <v>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33"/>
      <c r="O4" s="34"/>
      <c r="P4" s="34"/>
      <c r="Q4" s="34"/>
    </row>
    <row r="5" spans="1:17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4"/>
      <c r="O5" s="34"/>
      <c r="P5" s="34"/>
      <c r="Q5" s="34"/>
    </row>
    <row r="6" spans="1:17" x14ac:dyDescent="0.25">
      <c r="A6" s="37"/>
      <c r="B6" s="36"/>
      <c r="C6" s="36"/>
      <c r="D6" s="36"/>
      <c r="E6" s="36"/>
      <c r="F6" s="36"/>
      <c r="G6" s="36"/>
      <c r="H6" s="36"/>
      <c r="J6" s="36"/>
      <c r="K6" s="36"/>
      <c r="L6" s="36"/>
      <c r="M6" s="36"/>
      <c r="N6" s="36"/>
      <c r="O6" s="36"/>
      <c r="P6" s="34"/>
      <c r="Q6" s="34"/>
    </row>
    <row r="7" spans="1:17" ht="15" customHeight="1" x14ac:dyDescent="0.25">
      <c r="A7" s="38" t="s">
        <v>4</v>
      </c>
      <c r="B7" s="36"/>
      <c r="C7" s="36"/>
      <c r="D7" s="36" t="s">
        <v>5</v>
      </c>
      <c r="E7" s="36" t="s">
        <v>6</v>
      </c>
      <c r="F7" s="36" t="s">
        <v>6</v>
      </c>
      <c r="G7" s="36" t="s">
        <v>7</v>
      </c>
      <c r="H7" s="36" t="s">
        <v>6</v>
      </c>
      <c r="I7" s="36" t="s">
        <v>6</v>
      </c>
      <c r="J7" s="36"/>
      <c r="K7" s="36" t="s">
        <v>6</v>
      </c>
      <c r="L7" s="36" t="s">
        <v>7</v>
      </c>
      <c r="M7" s="36" t="s">
        <v>7</v>
      </c>
      <c r="N7" s="36"/>
      <c r="O7" s="36"/>
      <c r="P7" s="34"/>
      <c r="Q7" s="34"/>
    </row>
    <row r="8" spans="1:17" ht="15" customHeight="1" x14ac:dyDescent="0.25">
      <c r="A8" s="39" t="s">
        <v>8</v>
      </c>
      <c r="B8" s="1"/>
      <c r="C8" s="40" t="s">
        <v>9</v>
      </c>
      <c r="D8" s="41">
        <v>7</v>
      </c>
      <c r="E8" s="41" t="s">
        <v>10</v>
      </c>
      <c r="F8" s="41" t="s">
        <v>11</v>
      </c>
      <c r="G8" s="41">
        <v>40</v>
      </c>
      <c r="H8" s="41" t="s">
        <v>12</v>
      </c>
      <c r="I8" s="41" t="s">
        <v>13</v>
      </c>
      <c r="J8" s="42"/>
      <c r="K8" s="41" t="s">
        <v>14</v>
      </c>
      <c r="L8" s="41">
        <v>35</v>
      </c>
      <c r="M8" s="41">
        <v>43</v>
      </c>
      <c r="Q8" s="34"/>
    </row>
    <row r="9" spans="1:17" x14ac:dyDescent="0.25">
      <c r="A9" s="2"/>
      <c r="B9" s="3" t="s">
        <v>15</v>
      </c>
      <c r="C9" s="3" t="s">
        <v>16</v>
      </c>
      <c r="D9" s="3" t="s">
        <v>17</v>
      </c>
      <c r="E9" s="3" t="s">
        <v>18</v>
      </c>
      <c r="F9" s="3" t="s">
        <v>19</v>
      </c>
      <c r="G9" s="3" t="s">
        <v>20</v>
      </c>
      <c r="H9" s="3" t="s">
        <v>21</v>
      </c>
      <c r="I9" s="3" t="s">
        <v>22</v>
      </c>
      <c r="J9" s="4"/>
      <c r="K9" s="3" t="s">
        <v>23</v>
      </c>
      <c r="L9" s="3" t="s">
        <v>24</v>
      </c>
      <c r="M9" s="3" t="s">
        <v>25</v>
      </c>
      <c r="N9" s="3"/>
      <c r="Q9" s="34"/>
    </row>
    <row r="10" spans="1:17" x14ac:dyDescent="0.25">
      <c r="A10" s="3">
        <v>1</v>
      </c>
      <c r="B10" s="5" t="s">
        <v>26</v>
      </c>
      <c r="C10" s="3"/>
      <c r="D10" s="3"/>
      <c r="E10" s="3"/>
      <c r="F10" s="3"/>
      <c r="G10" s="3"/>
      <c r="H10" s="3"/>
      <c r="I10" s="3"/>
      <c r="J10" s="4"/>
      <c r="K10" s="3"/>
      <c r="L10" s="3"/>
      <c r="M10" s="3"/>
      <c r="Q10" s="34"/>
    </row>
    <row r="11" spans="1:17" x14ac:dyDescent="0.25">
      <c r="A11" s="3">
        <f>A10+1</f>
        <v>2</v>
      </c>
      <c r="B11" s="6" t="s">
        <v>27</v>
      </c>
      <c r="C11" s="3" t="s">
        <v>28</v>
      </c>
      <c r="D11" s="7">
        <v>1121092505</v>
      </c>
      <c r="E11" s="7">
        <v>271756555</v>
      </c>
      <c r="F11" s="7">
        <f>SUM(K11:M11)</f>
        <v>281738885</v>
      </c>
      <c r="G11" s="7">
        <v>39244477</v>
      </c>
      <c r="H11" s="7">
        <v>156245544</v>
      </c>
      <c r="I11" s="7">
        <v>107909338</v>
      </c>
      <c r="J11" s="8"/>
      <c r="K11" s="7">
        <v>270597304</v>
      </c>
      <c r="L11" s="7">
        <v>229716</v>
      </c>
      <c r="M11" s="7">
        <v>10911865</v>
      </c>
      <c r="Q11" s="34"/>
    </row>
    <row r="12" spans="1:17" x14ac:dyDescent="0.25">
      <c r="A12" s="3">
        <f t="shared" ref="A12:A17" si="0">A11+1</f>
        <v>3</v>
      </c>
      <c r="B12" s="2" t="s">
        <v>29</v>
      </c>
      <c r="C12" s="3" t="s">
        <v>30</v>
      </c>
      <c r="D12" s="9">
        <v>672967035.48613358</v>
      </c>
      <c r="E12" s="9">
        <v>164984722.0240612</v>
      </c>
      <c r="F12" s="9">
        <f>SUM(K12:M12)</f>
        <v>172065122.55958036</v>
      </c>
      <c r="G12" s="9">
        <v>33505182.833033726</v>
      </c>
      <c r="H12" s="9">
        <v>107735719.21036601</v>
      </c>
      <c r="I12" s="9">
        <v>71169443.565493271</v>
      </c>
      <c r="J12" s="8"/>
      <c r="K12" s="9">
        <v>166578658.14876583</v>
      </c>
      <c r="L12" s="9">
        <v>194855.79365991504</v>
      </c>
      <c r="M12" s="9">
        <v>5291608.6171545899</v>
      </c>
      <c r="Q12" s="34"/>
    </row>
    <row r="13" spans="1:17" x14ac:dyDescent="0.25">
      <c r="A13" s="3">
        <f t="shared" si="0"/>
        <v>4</v>
      </c>
      <c r="B13" s="6" t="s">
        <v>31</v>
      </c>
      <c r="C13" s="3" t="str">
        <f>"("&amp;A11&amp;") - ("&amp;A$12&amp;")"</f>
        <v>(2) - (3)</v>
      </c>
      <c r="D13" s="7">
        <f>D11-D12</f>
        <v>448125469.51386642</v>
      </c>
      <c r="E13" s="7">
        <f t="shared" ref="E13:L13" si="1">E11-E12</f>
        <v>106771832.9759388</v>
      </c>
      <c r="F13" s="7">
        <f t="shared" si="1"/>
        <v>109673762.44041964</v>
      </c>
      <c r="G13" s="7">
        <f>G11-G12</f>
        <v>5739294.1669662744</v>
      </c>
      <c r="H13" s="7">
        <f>H11-H12</f>
        <v>48509824.789633989</v>
      </c>
      <c r="I13" s="7">
        <f>I11-I12</f>
        <v>36739894.434506729</v>
      </c>
      <c r="J13" s="8"/>
      <c r="K13" s="7">
        <f t="shared" si="1"/>
        <v>104018645.85123417</v>
      </c>
      <c r="L13" s="7">
        <f t="shared" si="1"/>
        <v>34860.206340084958</v>
      </c>
      <c r="M13" s="7">
        <f>M11-M12</f>
        <v>5620256.3828454101</v>
      </c>
      <c r="Q13" s="34"/>
    </row>
    <row r="14" spans="1:17" x14ac:dyDescent="0.25">
      <c r="A14" s="3">
        <f t="shared" si="0"/>
        <v>5</v>
      </c>
      <c r="B14" s="6"/>
      <c r="C14" s="10"/>
      <c r="D14" s="7"/>
      <c r="E14" s="7"/>
      <c r="F14" s="7"/>
      <c r="G14" s="7"/>
      <c r="H14" s="7"/>
      <c r="I14" s="7"/>
      <c r="J14" s="8"/>
      <c r="K14" s="7"/>
      <c r="L14" s="7"/>
      <c r="M14" s="7"/>
      <c r="Q14" s="34"/>
    </row>
    <row r="15" spans="1:17" x14ac:dyDescent="0.25">
      <c r="A15" s="3">
        <f t="shared" si="0"/>
        <v>6</v>
      </c>
      <c r="B15" s="2" t="s">
        <v>32</v>
      </c>
      <c r="C15" s="3" t="s">
        <v>28</v>
      </c>
      <c r="D15" s="7">
        <v>92016057</v>
      </c>
      <c r="E15" s="7">
        <v>22462590</v>
      </c>
      <c r="F15" s="7">
        <f>SUM(K15:M15)</f>
        <v>5599596</v>
      </c>
      <c r="G15" s="7">
        <v>239702</v>
      </c>
      <c r="H15" s="7">
        <v>1062131</v>
      </c>
      <c r="I15" s="7">
        <v>2033625</v>
      </c>
      <c r="J15" s="8"/>
      <c r="K15" s="7">
        <v>4934411</v>
      </c>
      <c r="L15" s="7">
        <v>11421</v>
      </c>
      <c r="M15" s="7">
        <v>653764</v>
      </c>
      <c r="Q15" s="34"/>
    </row>
    <row r="16" spans="1:17" x14ac:dyDescent="0.25">
      <c r="A16" s="3">
        <f t="shared" si="0"/>
        <v>7</v>
      </c>
      <c r="B16" s="2"/>
      <c r="C16" s="10"/>
      <c r="D16" s="8"/>
      <c r="E16" s="8"/>
      <c r="F16" s="8"/>
      <c r="G16" s="8"/>
      <c r="H16" s="8"/>
      <c r="I16" s="8"/>
      <c r="J16" s="8"/>
      <c r="K16" s="8"/>
      <c r="L16" s="8"/>
      <c r="M16" s="8"/>
      <c r="Q16" s="34"/>
    </row>
    <row r="17" spans="1:17" ht="15.75" thickBot="1" x14ac:dyDescent="0.3">
      <c r="A17" s="3">
        <f t="shared" si="0"/>
        <v>8</v>
      </c>
      <c r="B17" s="2" t="s">
        <v>33</v>
      </c>
      <c r="C17" s="3" t="str">
        <f>"("&amp;A13&amp;") - ("&amp;A15&amp;")"</f>
        <v>(4) - (6)</v>
      </c>
      <c r="D17" s="11">
        <f>D13-D15</f>
        <v>356109412.51386642</v>
      </c>
      <c r="E17" s="11">
        <f t="shared" ref="E17:I17" si="2">E13-E15</f>
        <v>84309242.975938797</v>
      </c>
      <c r="F17" s="11">
        <f t="shared" si="2"/>
        <v>104074166.44041964</v>
      </c>
      <c r="G17" s="11">
        <f t="shared" si="2"/>
        <v>5499592.1669662744</v>
      </c>
      <c r="H17" s="11">
        <f t="shared" si="2"/>
        <v>47447693.789633989</v>
      </c>
      <c r="I17" s="11">
        <f t="shared" si="2"/>
        <v>34706269.434506729</v>
      </c>
      <c r="J17" s="7"/>
      <c r="K17" s="11">
        <f>K13-K15</f>
        <v>99084234.851234168</v>
      </c>
      <c r="L17" s="11">
        <f t="shared" ref="L17:M17" si="3">L13-L15</f>
        <v>23439.206340084958</v>
      </c>
      <c r="M17" s="11">
        <f t="shared" si="3"/>
        <v>4966492.3828454101</v>
      </c>
      <c r="Q17" s="34"/>
    </row>
    <row r="18" spans="1:17" ht="15.75" thickTop="1" x14ac:dyDescent="0.25">
      <c r="A18" s="34"/>
      <c r="B18" s="2"/>
      <c r="C18" s="34"/>
      <c r="D18" s="12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25">
      <c r="A19" s="3"/>
      <c r="B19" s="2"/>
      <c r="C19" s="10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34"/>
      <c r="Q19" s="34"/>
    </row>
    <row r="20" spans="1:17" x14ac:dyDescent="0.25">
      <c r="A20" s="34"/>
      <c r="B20" s="2"/>
      <c r="C20" s="34"/>
      <c r="D20" s="12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25">
      <c r="A21" s="34"/>
      <c r="B21" s="34"/>
      <c r="C21" s="34"/>
      <c r="D21" s="34"/>
    </row>
    <row r="22" spans="1:17" x14ac:dyDescent="0.25">
      <c r="A22" s="34"/>
      <c r="B22" s="34"/>
      <c r="C22" s="34"/>
      <c r="D22" s="34"/>
    </row>
    <row r="23" spans="1:17" x14ac:dyDescent="0.25">
      <c r="A23" s="34"/>
      <c r="B23" s="34"/>
      <c r="C23" s="34"/>
      <c r="D23" s="34"/>
    </row>
  </sheetData>
  <mergeCells count="4">
    <mergeCell ref="A1:M1"/>
    <mergeCell ref="A2:M2"/>
    <mergeCell ref="A3:M3"/>
    <mergeCell ref="A4:M4"/>
  </mergeCells>
  <printOptions horizontalCentered="1"/>
  <pageMargins left="0.7" right="0.7" top="0.75" bottom="0.75" header="0.3" footer="0.3"/>
  <pageSetup scale="67" orientation="landscape" blackAndWhite="1" horizontalDpi="300" verticalDpi="300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4"/>
  <sheetViews>
    <sheetView zoomScaleNormal="100" workbookViewId="0">
      <selection activeCell="D14" sqref="D14"/>
    </sheetView>
  </sheetViews>
  <sheetFormatPr defaultColWidth="9.140625" defaultRowHeight="12.75" x14ac:dyDescent="0.2"/>
  <cols>
    <col min="1" max="1" width="5.28515625" style="14" customWidth="1"/>
    <col min="2" max="2" width="40.42578125" style="14" bestFit="1" customWidth="1"/>
    <col min="3" max="3" width="12.42578125" style="14" bestFit="1" customWidth="1"/>
    <col min="4" max="4" width="13.5703125" style="14" bestFit="1" customWidth="1"/>
    <col min="5" max="5" width="12.42578125" style="14" bestFit="1" customWidth="1"/>
    <col min="6" max="6" width="20.28515625" style="14" bestFit="1" customWidth="1"/>
    <col min="7" max="7" width="11.42578125" style="14" bestFit="1" customWidth="1"/>
    <col min="8" max="9" width="12.42578125" style="14" bestFit="1" customWidth="1"/>
    <col min="10" max="10" width="17.7109375" style="14" customWidth="1"/>
    <col min="11" max="11" width="14.5703125" style="14" bestFit="1" customWidth="1"/>
    <col min="12" max="12" width="9.140625" style="14"/>
    <col min="13" max="13" width="10.28515625" style="14" bestFit="1" customWidth="1"/>
    <col min="14" max="16384" width="9.140625" style="14"/>
  </cols>
  <sheetData>
    <row r="1" spans="1:20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3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3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spans="1:20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3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0" x14ac:dyDescent="0.2">
      <c r="A4" s="51" t="s">
        <v>34</v>
      </c>
      <c r="B4" s="51"/>
      <c r="C4" s="51"/>
      <c r="D4" s="51"/>
      <c r="E4" s="51"/>
      <c r="F4" s="51"/>
      <c r="G4" s="51"/>
      <c r="H4" s="51"/>
      <c r="I4" s="51"/>
      <c r="J4" s="33"/>
      <c r="K4" s="43"/>
      <c r="L4" s="43"/>
      <c r="M4" s="43"/>
      <c r="N4" s="43"/>
      <c r="O4" s="43"/>
      <c r="P4" s="43"/>
      <c r="Q4" s="43"/>
      <c r="R4" s="43"/>
      <c r="S4" s="43"/>
      <c r="T4" s="43"/>
    </row>
    <row r="5" spans="1:20" x14ac:dyDescent="0.2">
      <c r="A5" s="33"/>
      <c r="B5" s="33"/>
      <c r="C5" s="33"/>
      <c r="D5" s="33"/>
      <c r="E5" s="33"/>
      <c r="F5" s="36"/>
      <c r="G5" s="36"/>
      <c r="H5" s="36"/>
      <c r="I5" s="36"/>
      <c r="J5" s="36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0" x14ac:dyDescent="0.2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20" ht="12.75" customHeight="1" x14ac:dyDescent="0.2">
      <c r="A7" s="38" t="s">
        <v>4</v>
      </c>
      <c r="B7" s="15"/>
      <c r="C7" s="15"/>
      <c r="D7" s="36" t="s">
        <v>5</v>
      </c>
      <c r="E7" s="36" t="s">
        <v>6</v>
      </c>
      <c r="F7" s="36" t="s">
        <v>6</v>
      </c>
      <c r="G7" s="36" t="s">
        <v>7</v>
      </c>
      <c r="H7" s="36" t="s">
        <v>6</v>
      </c>
      <c r="I7" s="36" t="s">
        <v>6</v>
      </c>
      <c r="J7" s="15"/>
    </row>
    <row r="8" spans="1:20" s="17" customFormat="1" x14ac:dyDescent="0.2">
      <c r="A8" s="39" t="s">
        <v>8</v>
      </c>
      <c r="B8" s="16"/>
      <c r="C8" s="40" t="s">
        <v>9</v>
      </c>
      <c r="D8" s="41">
        <v>7</v>
      </c>
      <c r="E8" s="41" t="s">
        <v>10</v>
      </c>
      <c r="F8" s="41" t="s">
        <v>11</v>
      </c>
      <c r="G8" s="41">
        <v>40</v>
      </c>
      <c r="H8" s="41" t="s">
        <v>12</v>
      </c>
      <c r="I8" s="41" t="s">
        <v>13</v>
      </c>
    </row>
    <row r="9" spans="1:20" x14ac:dyDescent="0.2">
      <c r="A9" s="2"/>
      <c r="B9" s="3" t="s">
        <v>15</v>
      </c>
      <c r="C9" s="3" t="s">
        <v>16</v>
      </c>
      <c r="D9" s="3" t="s">
        <v>17</v>
      </c>
      <c r="E9" s="3" t="s">
        <v>18</v>
      </c>
      <c r="F9" s="3" t="s">
        <v>35</v>
      </c>
      <c r="G9" s="3" t="s">
        <v>20</v>
      </c>
      <c r="H9" s="3" t="s">
        <v>21</v>
      </c>
      <c r="I9" s="3" t="s">
        <v>22</v>
      </c>
    </row>
    <row r="10" spans="1:20" x14ac:dyDescent="0.2">
      <c r="A10" s="3"/>
      <c r="B10" s="5"/>
      <c r="C10" s="3"/>
      <c r="D10" s="3"/>
      <c r="E10" s="3"/>
      <c r="F10" s="3"/>
      <c r="G10" s="3"/>
      <c r="H10" s="3"/>
      <c r="I10" s="3"/>
    </row>
    <row r="11" spans="1:20" x14ac:dyDescent="0.2">
      <c r="A11" s="3">
        <v>1</v>
      </c>
      <c r="B11" s="2" t="s">
        <v>36</v>
      </c>
      <c r="C11" s="10" t="s">
        <v>37</v>
      </c>
      <c r="D11" s="7">
        <f>'Exh. JAP-9 Page 1'!$D$17</f>
        <v>356109412.51386642</v>
      </c>
      <c r="E11" s="7">
        <f>'Exh. JAP-9 Page 1'!$E$17</f>
        <v>84309242.975938797</v>
      </c>
      <c r="F11" s="7">
        <f>'Exh. JAP-9 Page 1'!$F$17</f>
        <v>104074166.44041964</v>
      </c>
      <c r="G11" s="7">
        <f>'Exh. JAP-9 Page 1'!$G$17</f>
        <v>5499592.1669662744</v>
      </c>
      <c r="H11" s="7">
        <f>'Exh. JAP-9 Page 1'!$H$17</f>
        <v>47447693.789633989</v>
      </c>
      <c r="I11" s="7">
        <f>'Exh. JAP-9 Page 1'!$I$17</f>
        <v>34706269.434506729</v>
      </c>
      <c r="K11" s="7"/>
    </row>
    <row r="12" spans="1:20" x14ac:dyDescent="0.2">
      <c r="A12" s="3">
        <f>A11+1</f>
        <v>2</v>
      </c>
      <c r="B12" s="2"/>
      <c r="C12" s="2"/>
      <c r="D12" s="2"/>
      <c r="E12" s="2"/>
      <c r="F12" s="2"/>
      <c r="G12" s="2"/>
      <c r="H12" s="2"/>
      <c r="I12" s="2"/>
    </row>
    <row r="13" spans="1:20" x14ac:dyDescent="0.2">
      <c r="A13" s="3">
        <f t="shared" ref="A13:A15" si="0">A12+1</f>
        <v>3</v>
      </c>
      <c r="B13" s="2" t="s">
        <v>38</v>
      </c>
      <c r="C13" s="10" t="s">
        <v>30</v>
      </c>
      <c r="D13" s="18">
        <v>1003972</v>
      </c>
      <c r="E13" s="18">
        <v>120913</v>
      </c>
      <c r="F13" s="18">
        <v>8105</v>
      </c>
      <c r="G13" s="18">
        <v>130</v>
      </c>
      <c r="H13" s="18">
        <v>807</v>
      </c>
      <c r="I13" s="18">
        <v>481</v>
      </c>
    </row>
    <row r="14" spans="1:20" x14ac:dyDescent="0.2">
      <c r="A14" s="3">
        <f t="shared" si="0"/>
        <v>4</v>
      </c>
      <c r="B14" s="2"/>
      <c r="C14" s="2"/>
      <c r="D14" s="18"/>
      <c r="E14" s="18"/>
      <c r="F14" s="18"/>
      <c r="G14" s="18"/>
      <c r="H14" s="18"/>
      <c r="I14" s="18"/>
    </row>
    <row r="15" spans="1:20" x14ac:dyDescent="0.2">
      <c r="A15" s="3">
        <f t="shared" si="0"/>
        <v>5</v>
      </c>
      <c r="B15" s="2" t="s">
        <v>39</v>
      </c>
      <c r="C15" s="3" t="str">
        <f>"("&amp;A11&amp;") / ("&amp;A13&amp;")"</f>
        <v>(1) / (3)</v>
      </c>
      <c r="D15" s="19">
        <f>ROUND(D11/D13,2)</f>
        <v>354.7</v>
      </c>
      <c r="E15" s="19">
        <f t="shared" ref="E15:I15" si="1">ROUND(E11/E13,2)</f>
        <v>697.27</v>
      </c>
      <c r="F15" s="19">
        <f t="shared" si="1"/>
        <v>12840.74</v>
      </c>
      <c r="G15" s="19">
        <f>ROUND(G11/G13,2)</f>
        <v>42304.56</v>
      </c>
      <c r="H15" s="19">
        <f t="shared" si="1"/>
        <v>58795.16</v>
      </c>
      <c r="I15" s="19">
        <f t="shared" si="1"/>
        <v>72154.41</v>
      </c>
    </row>
    <row r="16" spans="1:20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x14ac:dyDescent="0.2">
      <c r="A17" s="15"/>
      <c r="B17" s="15"/>
      <c r="C17" s="15"/>
      <c r="D17" s="20"/>
      <c r="E17" s="20"/>
      <c r="F17" s="20"/>
      <c r="G17" s="20"/>
      <c r="H17" s="20"/>
      <c r="I17" s="20"/>
      <c r="J17" s="20"/>
      <c r="K17" s="15"/>
    </row>
    <row r="18" spans="1:11" x14ac:dyDescent="0.2">
      <c r="A18" s="15"/>
      <c r="B18" s="15"/>
      <c r="C18" s="15"/>
      <c r="D18" s="21"/>
      <c r="E18" s="21"/>
      <c r="F18" s="21"/>
      <c r="G18" s="21"/>
      <c r="H18" s="21"/>
      <c r="I18" s="21"/>
      <c r="J18" s="21"/>
      <c r="K18" s="15"/>
    </row>
    <row r="19" spans="1:1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 x14ac:dyDescent="0.2">
      <c r="D20" s="22"/>
      <c r="E20" s="22"/>
      <c r="F20" s="22"/>
      <c r="G20" s="22"/>
      <c r="H20" s="22"/>
      <c r="I20" s="22"/>
      <c r="J20" s="22"/>
    </row>
    <row r="21" spans="1:11" x14ac:dyDescent="0.2">
      <c r="D21" s="22"/>
      <c r="E21" s="22"/>
      <c r="F21" s="22"/>
      <c r="G21" s="22"/>
      <c r="H21" s="22"/>
      <c r="I21" s="22"/>
      <c r="J21" s="22"/>
    </row>
    <row r="22" spans="1:11" x14ac:dyDescent="0.2">
      <c r="D22" s="22"/>
      <c r="E22" s="22"/>
      <c r="F22" s="22"/>
      <c r="G22" s="22"/>
      <c r="H22" s="22"/>
      <c r="I22" s="22"/>
      <c r="J22" s="22"/>
    </row>
    <row r="23" spans="1:11" x14ac:dyDescent="0.2">
      <c r="D23" s="22"/>
      <c r="E23" s="22"/>
      <c r="F23" s="22"/>
      <c r="G23" s="22"/>
      <c r="H23" s="22"/>
      <c r="I23" s="22"/>
      <c r="J23" s="22"/>
    </row>
    <row r="24" spans="1:11" x14ac:dyDescent="0.2">
      <c r="D24" s="22"/>
      <c r="E24" s="22"/>
      <c r="F24" s="22"/>
      <c r="G24" s="22"/>
      <c r="H24" s="22"/>
      <c r="I24" s="22"/>
      <c r="J24" s="22"/>
    </row>
  </sheetData>
  <mergeCells count="4">
    <mergeCell ref="A1:I1"/>
    <mergeCell ref="A2:I2"/>
    <mergeCell ref="A3:I3"/>
    <mergeCell ref="A4:I4"/>
  </mergeCells>
  <printOptions horizontalCentered="1"/>
  <pageMargins left="0.7" right="0.7" top="0.75" bottom="0.75" header="0.3" footer="0.3"/>
  <pageSetup scale="73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4"/>
  <sheetViews>
    <sheetView zoomScaleNormal="100" workbookViewId="0">
      <selection activeCell="D11" sqref="D11"/>
    </sheetView>
  </sheetViews>
  <sheetFormatPr defaultColWidth="9.140625" defaultRowHeight="12.75" x14ac:dyDescent="0.2"/>
  <cols>
    <col min="1" max="1" width="5.28515625" style="14" customWidth="1"/>
    <col min="2" max="2" width="39.28515625" style="14" bestFit="1" customWidth="1"/>
    <col min="3" max="3" width="12.42578125" style="14" bestFit="1" customWidth="1"/>
    <col min="4" max="4" width="15.140625" style="14" bestFit="1" customWidth="1"/>
    <col min="5" max="5" width="14.140625" style="14" bestFit="1" customWidth="1"/>
    <col min="6" max="6" width="20.28515625" style="14" bestFit="1" customWidth="1"/>
    <col min="7" max="7" width="12.42578125" style="14" bestFit="1" customWidth="1"/>
    <col min="8" max="8" width="9.140625" style="14"/>
    <col min="9" max="9" width="10.28515625" style="14" bestFit="1" customWidth="1"/>
    <col min="10" max="16384" width="9.140625" style="14"/>
  </cols>
  <sheetData>
    <row r="1" spans="1:16" x14ac:dyDescent="0.2">
      <c r="A1" s="51" t="s">
        <v>0</v>
      </c>
      <c r="B1" s="51"/>
      <c r="C1" s="51"/>
      <c r="D1" s="51"/>
      <c r="E1" s="51"/>
      <c r="F1" s="51"/>
      <c r="G1" s="51"/>
      <c r="H1" s="43"/>
      <c r="I1" s="43"/>
      <c r="J1" s="43"/>
      <c r="K1" s="43"/>
      <c r="L1" s="43"/>
      <c r="M1" s="43"/>
      <c r="N1" s="43"/>
      <c r="O1" s="43"/>
      <c r="P1" s="43"/>
    </row>
    <row r="2" spans="1:16" x14ac:dyDescent="0.2">
      <c r="A2" s="51" t="s">
        <v>1</v>
      </c>
      <c r="B2" s="51"/>
      <c r="C2" s="51"/>
      <c r="D2" s="51"/>
      <c r="E2" s="51"/>
      <c r="F2" s="51"/>
      <c r="G2" s="51"/>
      <c r="H2" s="43"/>
      <c r="I2" s="43"/>
      <c r="J2" s="43"/>
      <c r="K2" s="43"/>
      <c r="L2" s="43"/>
      <c r="M2" s="43"/>
      <c r="N2" s="43"/>
      <c r="O2" s="43"/>
      <c r="P2" s="43"/>
    </row>
    <row r="3" spans="1:16" x14ac:dyDescent="0.2">
      <c r="A3" s="51" t="s">
        <v>2</v>
      </c>
      <c r="B3" s="51"/>
      <c r="C3" s="51"/>
      <c r="D3" s="51"/>
      <c r="E3" s="51"/>
      <c r="F3" s="51"/>
      <c r="G3" s="51"/>
      <c r="H3" s="43"/>
      <c r="I3" s="43"/>
      <c r="J3" s="43"/>
      <c r="K3" s="43"/>
      <c r="L3" s="43"/>
      <c r="M3" s="43"/>
      <c r="N3" s="43"/>
      <c r="O3" s="43"/>
      <c r="P3" s="43"/>
    </row>
    <row r="4" spans="1:16" x14ac:dyDescent="0.2">
      <c r="A4" s="51" t="s">
        <v>40</v>
      </c>
      <c r="B4" s="51"/>
      <c r="C4" s="51"/>
      <c r="D4" s="51"/>
      <c r="E4" s="51"/>
      <c r="F4" s="51"/>
      <c r="G4" s="51"/>
      <c r="H4" s="43"/>
      <c r="I4" s="43"/>
      <c r="J4" s="43"/>
      <c r="K4" s="43"/>
      <c r="L4" s="43"/>
      <c r="M4" s="43"/>
      <c r="N4" s="43"/>
      <c r="O4" s="43"/>
      <c r="P4" s="43"/>
    </row>
    <row r="5" spans="1:16" x14ac:dyDescent="0.2">
      <c r="A5" s="33"/>
      <c r="B5" s="33"/>
      <c r="C5" s="33"/>
      <c r="D5" s="33"/>
      <c r="E5" s="33"/>
      <c r="F5" s="36"/>
      <c r="G5" s="36"/>
      <c r="H5" s="43"/>
      <c r="I5" s="43"/>
      <c r="J5" s="43"/>
      <c r="K5" s="43"/>
      <c r="L5" s="43"/>
      <c r="M5" s="43"/>
      <c r="N5" s="43"/>
      <c r="O5" s="43"/>
      <c r="P5" s="43"/>
    </row>
    <row r="6" spans="1:16" x14ac:dyDescent="0.2">
      <c r="A6" s="15"/>
      <c r="B6" s="15"/>
      <c r="C6" s="15"/>
      <c r="D6" s="15"/>
      <c r="E6" s="15"/>
      <c r="F6" s="15"/>
      <c r="G6" s="15"/>
    </row>
    <row r="7" spans="1:16" ht="12.75" customHeight="1" x14ac:dyDescent="0.2">
      <c r="A7" s="38" t="s">
        <v>4</v>
      </c>
      <c r="B7" s="15"/>
      <c r="C7" s="15"/>
      <c r="D7" s="36" t="s">
        <v>5</v>
      </c>
      <c r="E7" s="36" t="s">
        <v>6</v>
      </c>
      <c r="F7" s="36" t="s">
        <v>6</v>
      </c>
      <c r="G7" s="36" t="s">
        <v>7</v>
      </c>
    </row>
    <row r="8" spans="1:16" x14ac:dyDescent="0.2">
      <c r="A8" s="39" t="s">
        <v>8</v>
      </c>
      <c r="B8" s="16"/>
      <c r="C8" s="40" t="s">
        <v>9</v>
      </c>
      <c r="D8" s="41">
        <v>7</v>
      </c>
      <c r="E8" s="41" t="s">
        <v>10</v>
      </c>
      <c r="F8" s="41" t="s">
        <v>11</v>
      </c>
      <c r="G8" s="41">
        <v>40</v>
      </c>
    </row>
    <row r="9" spans="1:16" x14ac:dyDescent="0.2">
      <c r="A9" s="2"/>
      <c r="B9" s="3" t="s">
        <v>15</v>
      </c>
      <c r="C9" s="3" t="s">
        <v>16</v>
      </c>
      <c r="D9" s="3" t="s">
        <v>17</v>
      </c>
      <c r="E9" s="3" t="s">
        <v>18</v>
      </c>
      <c r="F9" s="3" t="s">
        <v>35</v>
      </c>
      <c r="G9" s="3" t="s">
        <v>20</v>
      </c>
    </row>
    <row r="10" spans="1:16" x14ac:dyDescent="0.2">
      <c r="A10" s="3"/>
      <c r="B10" s="5"/>
      <c r="C10" s="3"/>
      <c r="D10" s="3"/>
      <c r="E10" s="3"/>
      <c r="F10" s="3"/>
      <c r="G10" s="3"/>
    </row>
    <row r="11" spans="1:16" x14ac:dyDescent="0.2">
      <c r="A11" s="3">
        <v>1</v>
      </c>
      <c r="B11" s="2" t="s">
        <v>36</v>
      </c>
      <c r="C11" s="10" t="s">
        <v>37</v>
      </c>
      <c r="D11" s="7">
        <f>'Exh. JAP-9 Page 1'!$D$17</f>
        <v>356109412.51386642</v>
      </c>
      <c r="E11" s="7">
        <f>'Exh. JAP-9 Page 1'!$E$17</f>
        <v>84309242.975938797</v>
      </c>
      <c r="F11" s="7">
        <f>'Exh. JAP-9 Page 1'!$F$17</f>
        <v>104074166.44041964</v>
      </c>
      <c r="G11" s="7">
        <f>'Exh. JAP-9 Page 1'!$G$17</f>
        <v>5499592.1669662744</v>
      </c>
    </row>
    <row r="12" spans="1:16" x14ac:dyDescent="0.2">
      <c r="A12" s="3">
        <f>A11+1</f>
        <v>2</v>
      </c>
      <c r="B12" s="2"/>
      <c r="C12" s="2"/>
      <c r="D12" s="2"/>
      <c r="E12" s="2"/>
      <c r="F12" s="2"/>
      <c r="G12" s="2"/>
    </row>
    <row r="13" spans="1:16" x14ac:dyDescent="0.2">
      <c r="A13" s="3">
        <f t="shared" ref="A13:A15" si="0">A12+1</f>
        <v>3</v>
      </c>
      <c r="B13" s="2" t="s">
        <v>41</v>
      </c>
      <c r="C13" s="3" t="s">
        <v>28</v>
      </c>
      <c r="D13" s="18">
        <v>10657340059.648607</v>
      </c>
      <c r="E13" s="18">
        <v>2769974283.3973694</v>
      </c>
      <c r="F13" s="18">
        <v>3107743561.5533676</v>
      </c>
      <c r="G13" s="18">
        <v>534767436.60406774</v>
      </c>
    </row>
    <row r="14" spans="1:16" x14ac:dyDescent="0.2">
      <c r="A14" s="3">
        <f t="shared" si="0"/>
        <v>4</v>
      </c>
      <c r="B14" s="2"/>
      <c r="C14" s="2"/>
      <c r="D14" s="18"/>
      <c r="E14" s="18"/>
      <c r="F14" s="18"/>
      <c r="G14" s="18"/>
    </row>
    <row r="15" spans="1:16" x14ac:dyDescent="0.2">
      <c r="A15" s="3">
        <f t="shared" si="0"/>
        <v>5</v>
      </c>
      <c r="B15" s="2" t="s">
        <v>42</v>
      </c>
      <c r="C15" s="3" t="str">
        <f>"("&amp;A11&amp;") / ("&amp;A13&amp;")"</f>
        <v>(1) / (3)</v>
      </c>
      <c r="D15" s="23">
        <f>ROUND(D11/D13,6)</f>
        <v>3.3413999999999999E-2</v>
      </c>
      <c r="E15" s="23">
        <f>ROUND(E11/E13,6)</f>
        <v>3.0436999999999999E-2</v>
      </c>
      <c r="F15" s="23">
        <f t="shared" ref="F15:G15" si="1">ROUND(F11/F13,6)</f>
        <v>3.3488999999999998E-2</v>
      </c>
      <c r="G15" s="23">
        <f t="shared" si="1"/>
        <v>1.0284E-2</v>
      </c>
    </row>
    <row r="16" spans="1:16" x14ac:dyDescent="0.2">
      <c r="A16" s="15"/>
      <c r="B16" s="15"/>
      <c r="C16" s="15"/>
      <c r="D16" s="15"/>
      <c r="E16" s="15"/>
      <c r="F16" s="15"/>
      <c r="G16" s="15"/>
    </row>
    <row r="17" spans="1:7" x14ac:dyDescent="0.2">
      <c r="A17" s="15"/>
      <c r="B17" s="2"/>
      <c r="C17" s="15"/>
      <c r="D17" s="20"/>
      <c r="E17" s="20"/>
      <c r="F17" s="20"/>
      <c r="G17" s="20"/>
    </row>
    <row r="18" spans="1:7" x14ac:dyDescent="0.2">
      <c r="A18" s="15"/>
      <c r="B18" s="2"/>
      <c r="C18" s="15"/>
      <c r="D18" s="21"/>
      <c r="E18" s="21"/>
      <c r="F18" s="21"/>
      <c r="G18" s="21"/>
    </row>
    <row r="19" spans="1:7" x14ac:dyDescent="0.2">
      <c r="A19" s="15"/>
      <c r="C19" s="15"/>
      <c r="D19" s="21"/>
      <c r="E19" s="21"/>
      <c r="F19" s="21"/>
      <c r="G19" s="21"/>
    </row>
    <row r="20" spans="1:7" x14ac:dyDescent="0.2">
      <c r="D20" s="22"/>
      <c r="E20" s="22"/>
      <c r="F20" s="22"/>
      <c r="G20" s="22"/>
    </row>
    <row r="21" spans="1:7" x14ac:dyDescent="0.2">
      <c r="D21" s="22"/>
      <c r="E21" s="22"/>
      <c r="F21" s="22"/>
      <c r="G21" s="22"/>
    </row>
    <row r="22" spans="1:7" x14ac:dyDescent="0.2">
      <c r="D22" s="22"/>
      <c r="E22" s="22"/>
      <c r="F22" s="22"/>
      <c r="G22" s="22"/>
    </row>
    <row r="23" spans="1:7" x14ac:dyDescent="0.2">
      <c r="D23" s="22"/>
      <c r="E23" s="22"/>
      <c r="F23" s="22"/>
      <c r="G23" s="22"/>
    </row>
    <row r="24" spans="1:7" x14ac:dyDescent="0.2">
      <c r="D24" s="22"/>
      <c r="E24" s="22"/>
      <c r="F24" s="22"/>
      <c r="G24" s="22"/>
    </row>
  </sheetData>
  <mergeCells count="4">
    <mergeCell ref="A1:G1"/>
    <mergeCell ref="A2:G2"/>
    <mergeCell ref="A3:G3"/>
    <mergeCell ref="A4:G4"/>
  </mergeCells>
  <printOptions horizontalCentered="1"/>
  <pageMargins left="0.7" right="0.7" top="0.75" bottom="0.75" header="0.3" footer="0.3"/>
  <pageSetup scale="90"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5"/>
  <sheetViews>
    <sheetView zoomScaleNormal="100" workbookViewId="0">
      <selection activeCell="D12" sqref="D12"/>
    </sheetView>
  </sheetViews>
  <sheetFormatPr defaultColWidth="9.140625" defaultRowHeight="12.75" x14ac:dyDescent="0.2"/>
  <cols>
    <col min="1" max="1" width="5.28515625" style="14" customWidth="1"/>
    <col min="2" max="2" width="43.42578125" style="14" customWidth="1"/>
    <col min="3" max="3" width="15.5703125" style="14" customWidth="1"/>
    <col min="4" max="7" width="15.7109375" style="14" customWidth="1"/>
    <col min="8" max="9" width="9.140625" style="14" customWidth="1"/>
    <col min="10" max="10" width="9.140625" style="14"/>
    <col min="11" max="11" width="10.28515625" style="14" bestFit="1" customWidth="1"/>
    <col min="12" max="16384" width="9.140625" style="14"/>
  </cols>
  <sheetData>
    <row r="1" spans="1:18" x14ac:dyDescent="0.2">
      <c r="A1" s="51" t="s">
        <v>0</v>
      </c>
      <c r="B1" s="51"/>
      <c r="C1" s="51"/>
      <c r="D1" s="51"/>
      <c r="E1" s="51"/>
      <c r="F1" s="51"/>
      <c r="G1" s="51"/>
      <c r="H1" s="3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x14ac:dyDescent="0.2">
      <c r="A2" s="51" t="s">
        <v>1</v>
      </c>
      <c r="B2" s="51"/>
      <c r="C2" s="51"/>
      <c r="D2" s="51"/>
      <c r="E2" s="51"/>
      <c r="F2" s="51"/>
      <c r="G2" s="51"/>
      <c r="H2" s="3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x14ac:dyDescent="0.2">
      <c r="A3" s="51" t="s">
        <v>2</v>
      </c>
      <c r="B3" s="51"/>
      <c r="C3" s="51"/>
      <c r="D3" s="51"/>
      <c r="E3" s="51"/>
      <c r="F3" s="51"/>
      <c r="G3" s="51"/>
      <c r="H3" s="3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18" x14ac:dyDescent="0.2">
      <c r="A4" s="51" t="s">
        <v>43</v>
      </c>
      <c r="B4" s="51"/>
      <c r="C4" s="51"/>
      <c r="D4" s="51"/>
      <c r="E4" s="51"/>
      <c r="F4" s="51"/>
      <c r="G4" s="51"/>
      <c r="H4" s="3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x14ac:dyDescent="0.2">
      <c r="A5" s="33"/>
      <c r="B5" s="33"/>
      <c r="C5" s="33"/>
      <c r="D5" s="36"/>
      <c r="E5" s="36"/>
      <c r="F5" s="36"/>
      <c r="G5" s="36"/>
      <c r="H5" s="36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x14ac:dyDescent="0.2">
      <c r="A6" s="15"/>
      <c r="B6" s="15"/>
      <c r="C6" s="15"/>
      <c r="D6" s="15"/>
      <c r="E6" s="15"/>
      <c r="F6" s="15"/>
      <c r="G6" s="15"/>
      <c r="H6" s="15"/>
    </row>
    <row r="7" spans="1:18" ht="12.75" customHeight="1" x14ac:dyDescent="0.2">
      <c r="A7" s="15"/>
      <c r="B7" s="15"/>
      <c r="C7" s="15"/>
      <c r="D7" s="52" t="s">
        <v>44</v>
      </c>
      <c r="E7" s="53"/>
      <c r="F7" s="52" t="s">
        <v>45</v>
      </c>
      <c r="G7" s="53"/>
      <c r="H7" s="15"/>
    </row>
    <row r="8" spans="1:18" ht="12.75" customHeight="1" x14ac:dyDescent="0.2">
      <c r="A8" s="44" t="s">
        <v>4</v>
      </c>
      <c r="B8" s="15"/>
      <c r="C8" s="15"/>
      <c r="D8" s="45" t="s">
        <v>46</v>
      </c>
      <c r="E8" s="46" t="s">
        <v>47</v>
      </c>
      <c r="F8" s="45" t="s">
        <v>46</v>
      </c>
      <c r="G8" s="46" t="s">
        <v>47</v>
      </c>
      <c r="H8" s="15"/>
    </row>
    <row r="9" spans="1:18" ht="12.75" customHeight="1" x14ac:dyDescent="0.2">
      <c r="A9" s="40" t="s">
        <v>8</v>
      </c>
      <c r="B9" s="1"/>
      <c r="C9" s="40" t="s">
        <v>9</v>
      </c>
      <c r="D9" s="47" t="s">
        <v>48</v>
      </c>
      <c r="E9" s="48" t="s">
        <v>49</v>
      </c>
      <c r="F9" s="47" t="s">
        <v>48</v>
      </c>
      <c r="G9" s="48" t="s">
        <v>49</v>
      </c>
    </row>
    <row r="10" spans="1:18" x14ac:dyDescent="0.2">
      <c r="A10" s="2"/>
      <c r="B10" s="3" t="s">
        <v>15</v>
      </c>
      <c r="C10" s="3" t="s">
        <v>16</v>
      </c>
      <c r="D10" s="3" t="s">
        <v>17</v>
      </c>
      <c r="E10" s="3" t="s">
        <v>18</v>
      </c>
      <c r="F10" s="3" t="s">
        <v>35</v>
      </c>
      <c r="G10" s="3" t="s">
        <v>20</v>
      </c>
    </row>
    <row r="11" spans="1:18" x14ac:dyDescent="0.2">
      <c r="A11" s="3"/>
      <c r="B11" s="5"/>
      <c r="C11" s="3"/>
      <c r="D11" s="3"/>
      <c r="E11" s="3"/>
      <c r="F11" s="3"/>
      <c r="G11" s="3"/>
    </row>
    <row r="12" spans="1:18" x14ac:dyDescent="0.2">
      <c r="A12" s="3">
        <v>1</v>
      </c>
      <c r="B12" s="2" t="s">
        <v>36</v>
      </c>
      <c r="C12" s="10" t="s">
        <v>37</v>
      </c>
      <c r="D12" s="7">
        <v>27938668.308016751</v>
      </c>
      <c r="E12" s="7">
        <v>19509025.481617238</v>
      </c>
      <c r="F12" s="7">
        <v>20566026.547340889</v>
      </c>
      <c r="G12" s="7">
        <v>14140242.887165839</v>
      </c>
      <c r="I12" s="7"/>
    </row>
    <row r="13" spans="1:18" x14ac:dyDescent="0.2">
      <c r="A13" s="3">
        <v>2</v>
      </c>
      <c r="B13" s="2"/>
      <c r="C13" s="2"/>
      <c r="D13" s="2"/>
      <c r="E13" s="2"/>
      <c r="F13" s="2"/>
      <c r="G13" s="2"/>
    </row>
    <row r="14" spans="1:18" x14ac:dyDescent="0.2">
      <c r="A14" s="3">
        <v>3</v>
      </c>
      <c r="B14" s="2" t="s">
        <v>50</v>
      </c>
      <c r="C14" s="3" t="s">
        <v>28</v>
      </c>
      <c r="D14" s="18">
        <v>2257865</v>
      </c>
      <c r="E14" s="18">
        <v>2365921</v>
      </c>
      <c r="F14" s="18">
        <v>1610241</v>
      </c>
      <c r="G14" s="18">
        <v>1661410</v>
      </c>
    </row>
    <row r="15" spans="1:18" x14ac:dyDescent="0.2">
      <c r="A15" s="3">
        <v>4</v>
      </c>
      <c r="B15" s="2"/>
      <c r="C15" s="2"/>
      <c r="D15" s="18"/>
      <c r="E15" s="18"/>
      <c r="F15" s="18"/>
      <c r="G15" s="18"/>
    </row>
    <row r="16" spans="1:18" x14ac:dyDescent="0.2">
      <c r="A16" s="3">
        <v>5</v>
      </c>
      <c r="B16" s="2" t="s">
        <v>51</v>
      </c>
      <c r="C16" s="3" t="str">
        <f>"("&amp;A12&amp;") / ("&amp;A14&amp;")"</f>
        <v>(1) / (3)</v>
      </c>
      <c r="D16" s="19">
        <f>ROUND(D12/D14,2)</f>
        <v>12.37</v>
      </c>
      <c r="E16" s="19">
        <f>ROUND(E12/E14,2)</f>
        <v>8.25</v>
      </c>
      <c r="F16" s="19">
        <f>ROUND(F12/F14,2)</f>
        <v>12.77</v>
      </c>
      <c r="G16" s="19">
        <f>ROUND(G12/G14,2)</f>
        <v>8.51</v>
      </c>
    </row>
    <row r="17" spans="1:9" x14ac:dyDescent="0.2">
      <c r="A17" s="15"/>
      <c r="B17" s="15"/>
      <c r="C17" s="15"/>
      <c r="D17" s="15"/>
      <c r="E17" s="15"/>
      <c r="F17" s="15"/>
      <c r="G17" s="15"/>
      <c r="H17" s="15"/>
      <c r="I17" s="15"/>
    </row>
    <row r="18" spans="1:9" x14ac:dyDescent="0.2">
      <c r="A18" s="15"/>
      <c r="B18" s="2"/>
      <c r="C18" s="15"/>
      <c r="D18" s="20"/>
      <c r="E18" s="20"/>
      <c r="F18" s="20"/>
      <c r="G18" s="20"/>
      <c r="H18" s="20"/>
      <c r="I18" s="15"/>
    </row>
    <row r="19" spans="1:9" x14ac:dyDescent="0.2">
      <c r="A19" s="15"/>
      <c r="B19" s="2"/>
      <c r="C19" s="15"/>
      <c r="D19" s="21"/>
      <c r="E19" s="7"/>
      <c r="F19" s="21"/>
      <c r="G19" s="7"/>
      <c r="H19" s="21"/>
      <c r="I19" s="15"/>
    </row>
    <row r="20" spans="1:9" x14ac:dyDescent="0.2">
      <c r="A20" s="15"/>
      <c r="C20" s="15"/>
      <c r="D20" s="15"/>
      <c r="E20" s="24"/>
      <c r="F20" s="15"/>
      <c r="G20" s="24"/>
      <c r="H20" s="15"/>
      <c r="I20" s="15"/>
    </row>
    <row r="21" spans="1:9" x14ac:dyDescent="0.2">
      <c r="D21" s="22"/>
      <c r="E21" s="22"/>
      <c r="F21" s="22"/>
      <c r="G21" s="22"/>
      <c r="H21" s="22"/>
    </row>
    <row r="22" spans="1:9" x14ac:dyDescent="0.2">
      <c r="D22" s="22"/>
      <c r="E22" s="22"/>
      <c r="F22" s="22"/>
      <c r="G22" s="22"/>
      <c r="H22" s="22"/>
    </row>
    <row r="23" spans="1:9" x14ac:dyDescent="0.2">
      <c r="D23" s="22"/>
      <c r="E23" s="22"/>
      <c r="F23" s="22"/>
      <c r="G23" s="22"/>
      <c r="H23" s="22"/>
    </row>
    <row r="24" spans="1:9" x14ac:dyDescent="0.2">
      <c r="D24" s="22"/>
      <c r="E24" s="22"/>
      <c r="F24" s="22"/>
      <c r="G24" s="22"/>
      <c r="H24" s="22"/>
    </row>
    <row r="25" spans="1:9" x14ac:dyDescent="0.2">
      <c r="D25" s="22"/>
      <c r="E25" s="22"/>
      <c r="F25" s="22"/>
      <c r="G25" s="22"/>
      <c r="H25" s="22"/>
    </row>
  </sheetData>
  <mergeCells count="6">
    <mergeCell ref="A1:G1"/>
    <mergeCell ref="A2:G2"/>
    <mergeCell ref="A3:G3"/>
    <mergeCell ref="A4:G4"/>
    <mergeCell ref="D7:E7"/>
    <mergeCell ref="F7:G7"/>
  </mergeCells>
  <printOptions horizontalCentered="1"/>
  <pageMargins left="0.7" right="0.7" top="0.75" bottom="0.75" header="0.3" footer="0.3"/>
  <pageSetup scale="96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6"/>
  <sheetViews>
    <sheetView topLeftCell="G1" zoomScaleNormal="100" workbookViewId="0">
      <pane ySplit="7" topLeftCell="A32" activePane="bottomLeft" state="frozen"/>
      <selection activeCell="B20" sqref="B20"/>
      <selection pane="bottomLeft" activeCell="K48" sqref="K48"/>
    </sheetView>
  </sheetViews>
  <sheetFormatPr defaultColWidth="9.140625" defaultRowHeight="12.75" x14ac:dyDescent="0.2"/>
  <cols>
    <col min="1" max="1" width="5.28515625" style="25" customWidth="1"/>
    <col min="2" max="2" width="2.7109375" style="25" customWidth="1"/>
    <col min="3" max="3" width="43.140625" style="25" customWidth="1"/>
    <col min="4" max="4" width="15.5703125" style="32" bestFit="1" customWidth="1"/>
    <col min="5" max="7" width="14" style="32" bestFit="1" customWidth="1"/>
    <col min="8" max="8" width="12.28515625" style="32" customWidth="1"/>
    <col min="9" max="14" width="12.28515625" style="25" customWidth="1"/>
    <col min="15" max="16" width="14" style="25" bestFit="1" customWidth="1"/>
    <col min="17" max="17" width="13.85546875" style="25" customWidth="1"/>
    <col min="18" max="16384" width="9.140625" style="25"/>
  </cols>
  <sheetData>
    <row r="1" spans="1:17" x14ac:dyDescent="0.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x14ac:dyDescent="0.2">
      <c r="A2" s="51" t="s">
        <v>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x14ac:dyDescent="0.2">
      <c r="A3" s="51" t="s">
        <v>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x14ac:dyDescent="0.2">
      <c r="A4" s="51" t="s">
        <v>52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x14ac:dyDescent="0.2">
      <c r="A5" s="2"/>
      <c r="B5" s="2"/>
      <c r="C5" s="2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</row>
    <row r="6" spans="1:17" ht="38.25" x14ac:dyDescent="0.2">
      <c r="A6" s="49" t="s">
        <v>53</v>
      </c>
      <c r="B6" s="49"/>
      <c r="C6" s="1"/>
      <c r="D6" s="49" t="s">
        <v>9</v>
      </c>
      <c r="E6" s="50" t="s">
        <v>54</v>
      </c>
      <c r="F6" s="50" t="s">
        <v>55</v>
      </c>
      <c r="G6" s="50" t="s">
        <v>56</v>
      </c>
      <c r="H6" s="50" t="s">
        <v>57</v>
      </c>
      <c r="I6" s="50" t="s">
        <v>58</v>
      </c>
      <c r="J6" s="50" t="s">
        <v>59</v>
      </c>
      <c r="K6" s="50" t="s">
        <v>60</v>
      </c>
      <c r="L6" s="50" t="s">
        <v>61</v>
      </c>
      <c r="M6" s="50" t="s">
        <v>62</v>
      </c>
      <c r="N6" s="50" t="s">
        <v>63</v>
      </c>
      <c r="O6" s="50" t="s">
        <v>64</v>
      </c>
      <c r="P6" s="50" t="s">
        <v>65</v>
      </c>
      <c r="Q6" s="49" t="s">
        <v>66</v>
      </c>
    </row>
    <row r="7" spans="1:17" x14ac:dyDescent="0.2">
      <c r="A7" s="2"/>
      <c r="B7" s="2"/>
      <c r="C7" s="3" t="s">
        <v>15</v>
      </c>
      <c r="D7" s="3" t="s">
        <v>16</v>
      </c>
      <c r="E7" s="3" t="s">
        <v>17</v>
      </c>
      <c r="F7" s="3" t="s">
        <v>18</v>
      </c>
      <c r="G7" s="3" t="s">
        <v>35</v>
      </c>
      <c r="H7" s="3" t="s">
        <v>20</v>
      </c>
      <c r="I7" s="3" t="s">
        <v>21</v>
      </c>
      <c r="J7" s="3" t="s">
        <v>22</v>
      </c>
      <c r="K7" s="3" t="s">
        <v>23</v>
      </c>
      <c r="L7" s="3" t="s">
        <v>24</v>
      </c>
      <c r="M7" s="3" t="s">
        <v>25</v>
      </c>
      <c r="N7" s="3" t="s">
        <v>67</v>
      </c>
      <c r="O7" s="3" t="s">
        <v>68</v>
      </c>
      <c r="P7" s="3" t="s">
        <v>69</v>
      </c>
      <c r="Q7" s="3" t="s">
        <v>70</v>
      </c>
    </row>
    <row r="8" spans="1:17" x14ac:dyDescent="0.2">
      <c r="A8" s="3"/>
      <c r="B8" s="26" t="s">
        <v>71</v>
      </c>
      <c r="C8" s="5"/>
      <c r="D8" s="3"/>
      <c r="E8" s="3"/>
      <c r="F8" s="3"/>
      <c r="G8" s="3"/>
      <c r="H8" s="3"/>
      <c r="I8" s="3"/>
      <c r="J8" s="3"/>
      <c r="K8" s="2"/>
      <c r="L8" s="2"/>
      <c r="M8" s="2"/>
      <c r="N8" s="2"/>
      <c r="O8" s="2"/>
      <c r="P8" s="2"/>
      <c r="Q8" s="2"/>
    </row>
    <row r="9" spans="1:17" x14ac:dyDescent="0.2">
      <c r="A9" s="3">
        <v>1</v>
      </c>
      <c r="B9" s="27" t="s">
        <v>72</v>
      </c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3"/>
    </row>
    <row r="10" spans="1:17" x14ac:dyDescent="0.2">
      <c r="A10" s="3">
        <f t="shared" ref="A10:A56" si="0">A9+1</f>
        <v>2</v>
      </c>
      <c r="B10" s="3"/>
      <c r="C10" s="2" t="s">
        <v>73</v>
      </c>
      <c r="D10" s="3" t="s">
        <v>28</v>
      </c>
      <c r="E10" s="18">
        <v>1217809396.3717051</v>
      </c>
      <c r="F10" s="18">
        <v>1029221052.455801</v>
      </c>
      <c r="G10" s="18">
        <v>1042285607.8058866</v>
      </c>
      <c r="H10" s="18">
        <v>848382820.3486625</v>
      </c>
      <c r="I10" s="18">
        <v>682087265.04118538</v>
      </c>
      <c r="J10" s="18">
        <v>662181951.97669625</v>
      </c>
      <c r="K10" s="18">
        <v>683028854.42198575</v>
      </c>
      <c r="L10" s="18">
        <v>689494898.41436493</v>
      </c>
      <c r="M10" s="18">
        <v>658439734.18934715</v>
      </c>
      <c r="N10" s="18">
        <v>840421026.72084284</v>
      </c>
      <c r="O10" s="18">
        <v>1034613281.7917739</v>
      </c>
      <c r="P10" s="18">
        <v>1269374170.1103554</v>
      </c>
      <c r="Q10" s="13">
        <f>SUM(E10:P10)</f>
        <v>10657340059.648607</v>
      </c>
    </row>
    <row r="11" spans="1:17" x14ac:dyDescent="0.2">
      <c r="A11" s="3">
        <f t="shared" si="0"/>
        <v>3</v>
      </c>
      <c r="B11" s="3"/>
      <c r="C11" s="2" t="s">
        <v>74</v>
      </c>
      <c r="D11" s="10" t="s">
        <v>75</v>
      </c>
      <c r="E11" s="28">
        <f t="shared" ref="E11:P11" si="1">E10/$Q10</f>
        <v>0.11426954470399611</v>
      </c>
      <c r="F11" s="28">
        <f t="shared" si="1"/>
        <v>9.6573914944564174E-2</v>
      </c>
      <c r="G11" s="28">
        <f t="shared" si="1"/>
        <v>9.7799788875297722E-2</v>
      </c>
      <c r="H11" s="28">
        <f t="shared" si="1"/>
        <v>7.9605494016359205E-2</v>
      </c>
      <c r="I11" s="28">
        <f t="shared" si="1"/>
        <v>6.4001642175587584E-2</v>
      </c>
      <c r="J11" s="28">
        <f t="shared" si="1"/>
        <v>6.2133885966901357E-2</v>
      </c>
      <c r="K11" s="28">
        <f t="shared" si="1"/>
        <v>6.4089993431673084E-2</v>
      </c>
      <c r="L11" s="28">
        <f t="shared" si="1"/>
        <v>6.4696715555222592E-2</v>
      </c>
      <c r="M11" s="28">
        <f t="shared" si="1"/>
        <v>6.1782746023312796E-2</v>
      </c>
      <c r="N11" s="28">
        <f t="shared" si="1"/>
        <v>7.8858422647400547E-2</v>
      </c>
      <c r="O11" s="28">
        <f t="shared" si="1"/>
        <v>9.7079878844166967E-2</v>
      </c>
      <c r="P11" s="28">
        <f t="shared" si="1"/>
        <v>0.11910797281551783</v>
      </c>
      <c r="Q11" s="28">
        <f>SUM(E11:P11)</f>
        <v>0.99999999999999978</v>
      </c>
    </row>
    <row r="12" spans="1:17" x14ac:dyDescent="0.2">
      <c r="A12" s="3">
        <f t="shared" si="0"/>
        <v>4</v>
      </c>
      <c r="B12" s="3"/>
      <c r="C12" s="2"/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">
      <c r="A13" s="3">
        <f t="shared" si="0"/>
        <v>5</v>
      </c>
      <c r="B13" s="27" t="s">
        <v>76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">
      <c r="A14" s="3">
        <f t="shared" si="0"/>
        <v>6</v>
      </c>
      <c r="B14" s="3"/>
      <c r="C14" s="2" t="str">
        <f>C10</f>
        <v xml:space="preserve">Weather-Normalized kWh Sales </v>
      </c>
      <c r="D14" s="3" t="str">
        <f>D10</f>
        <v>Exhibit JAP-4</v>
      </c>
      <c r="E14" s="18">
        <v>268307038.57199278</v>
      </c>
      <c r="F14" s="18">
        <v>227207898.53795847</v>
      </c>
      <c r="G14" s="18">
        <v>244652400.50093108</v>
      </c>
      <c r="H14" s="18">
        <v>211402682.75275233</v>
      </c>
      <c r="I14" s="18">
        <v>207943010.22681922</v>
      </c>
      <c r="J14" s="18">
        <v>200088798.37976211</v>
      </c>
      <c r="K14" s="18">
        <v>224981849.41511604</v>
      </c>
      <c r="L14" s="18">
        <v>236629518.22228226</v>
      </c>
      <c r="M14" s="18">
        <v>211269345.82597348</v>
      </c>
      <c r="N14" s="18">
        <v>222924321.4157142</v>
      </c>
      <c r="O14" s="18">
        <v>241969138.58819419</v>
      </c>
      <c r="P14" s="18">
        <v>272598280.9598729</v>
      </c>
      <c r="Q14" s="13">
        <f>SUM(E14:P14)</f>
        <v>2769974283.3973689</v>
      </c>
    </row>
    <row r="15" spans="1:17" x14ac:dyDescent="0.2">
      <c r="A15" s="3">
        <f t="shared" si="0"/>
        <v>7</v>
      </c>
      <c r="B15" s="3"/>
      <c r="C15" s="2" t="s">
        <v>74</v>
      </c>
      <c r="D15" s="10" t="s">
        <v>77</v>
      </c>
      <c r="E15" s="28">
        <f t="shared" ref="E15:P15" si="2">E14/$Q14</f>
        <v>9.6862646046993128E-2</v>
      </c>
      <c r="F15" s="28">
        <f t="shared" si="2"/>
        <v>8.2025273627915549E-2</v>
      </c>
      <c r="G15" s="28">
        <f t="shared" si="2"/>
        <v>8.8322986233960746E-2</v>
      </c>
      <c r="H15" s="28">
        <f t="shared" si="2"/>
        <v>7.6319366580352252E-2</v>
      </c>
      <c r="I15" s="28">
        <f t="shared" si="2"/>
        <v>7.5070375733516728E-2</v>
      </c>
      <c r="J15" s="28">
        <f t="shared" si="2"/>
        <v>7.2234893868528452E-2</v>
      </c>
      <c r="K15" s="28">
        <f t="shared" si="2"/>
        <v>8.1221638324806458E-2</v>
      </c>
      <c r="L15" s="28">
        <f t="shared" si="2"/>
        <v>8.5426611951088777E-2</v>
      </c>
      <c r="M15" s="28">
        <f t="shared" si="2"/>
        <v>7.627123005880472E-2</v>
      </c>
      <c r="N15" s="28">
        <f t="shared" si="2"/>
        <v>8.0478841537221027E-2</v>
      </c>
      <c r="O15" s="28">
        <f t="shared" si="2"/>
        <v>8.735429062952145E-2</v>
      </c>
      <c r="P15" s="28">
        <f t="shared" si="2"/>
        <v>9.8411845407290768E-2</v>
      </c>
      <c r="Q15" s="28">
        <f>SUM(E15:P15)</f>
        <v>1.0000000000000002</v>
      </c>
    </row>
    <row r="16" spans="1:17" x14ac:dyDescent="0.2">
      <c r="A16" s="3">
        <f t="shared" si="0"/>
        <v>8</v>
      </c>
      <c r="B16" s="3"/>
      <c r="C16" s="2"/>
      <c r="D16" s="10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1:17" x14ac:dyDescent="0.2">
      <c r="A17" s="3">
        <f t="shared" si="0"/>
        <v>9</v>
      </c>
      <c r="B17" s="27" t="s">
        <v>78</v>
      </c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13"/>
    </row>
    <row r="18" spans="1:17" x14ac:dyDescent="0.2">
      <c r="A18" s="3">
        <f t="shared" si="0"/>
        <v>10</v>
      </c>
      <c r="B18" s="3"/>
      <c r="C18" s="2" t="str">
        <f>C10</f>
        <v xml:space="preserve">Weather-Normalized kWh Sales </v>
      </c>
      <c r="D18" s="3" t="str">
        <f>D10</f>
        <v>Exhibit JAP-4</v>
      </c>
      <c r="E18" s="18">
        <v>283862215.19315606</v>
      </c>
      <c r="F18" s="18">
        <v>262024120.92486566</v>
      </c>
      <c r="G18" s="18">
        <v>277745663.5656966</v>
      </c>
      <c r="H18" s="18">
        <v>250222352.4840396</v>
      </c>
      <c r="I18" s="18">
        <v>257053131.41416478</v>
      </c>
      <c r="J18" s="18">
        <v>239676309.07878903</v>
      </c>
      <c r="K18" s="18">
        <v>250744317.60794047</v>
      </c>
      <c r="L18" s="18">
        <v>265696179.81656981</v>
      </c>
      <c r="M18" s="18">
        <v>238697893.00688696</v>
      </c>
      <c r="N18" s="18">
        <v>246709067.32583916</v>
      </c>
      <c r="O18" s="18">
        <v>257220758.2833263</v>
      </c>
      <c r="P18" s="18">
        <v>278091552.8520931</v>
      </c>
      <c r="Q18" s="13">
        <f>SUM(E18:P18)</f>
        <v>3107743561.5533671</v>
      </c>
    </row>
    <row r="19" spans="1:17" x14ac:dyDescent="0.2">
      <c r="A19" s="3">
        <f t="shared" si="0"/>
        <v>11</v>
      </c>
      <c r="B19" s="3"/>
      <c r="C19" s="2" t="s">
        <v>74</v>
      </c>
      <c r="D19" s="10" t="s">
        <v>79</v>
      </c>
      <c r="E19" s="28">
        <f t="shared" ref="E19:P19" si="3">E18/$Q18</f>
        <v>9.1340295481545791E-2</v>
      </c>
      <c r="F19" s="28">
        <f t="shared" si="3"/>
        <v>8.431330183301744E-2</v>
      </c>
      <c r="G19" s="28">
        <f t="shared" si="3"/>
        <v>8.9372130635794439E-2</v>
      </c>
      <c r="H19" s="28">
        <f t="shared" si="3"/>
        <v>8.0515765708470827E-2</v>
      </c>
      <c r="I19" s="28">
        <f t="shared" si="3"/>
        <v>8.2713752381061961E-2</v>
      </c>
      <c r="J19" s="28">
        <f t="shared" si="3"/>
        <v>7.7122292857068869E-2</v>
      </c>
      <c r="K19" s="28">
        <f t="shared" si="3"/>
        <v>8.0683722012960757E-2</v>
      </c>
      <c r="L19" s="28">
        <f t="shared" si="3"/>
        <v>8.5494885454372838E-2</v>
      </c>
      <c r="M19" s="28">
        <f t="shared" si="3"/>
        <v>7.6807461194634982E-2</v>
      </c>
      <c r="N19" s="28">
        <f t="shared" si="3"/>
        <v>7.9385271802324867E-2</v>
      </c>
      <c r="O19" s="28">
        <f t="shared" si="3"/>
        <v>8.2767690830564442E-2</v>
      </c>
      <c r="P19" s="28">
        <f t="shared" si="3"/>
        <v>8.9483429808182913E-2</v>
      </c>
      <c r="Q19" s="28">
        <f>SUM(E19:P19)</f>
        <v>1.0000000000000002</v>
      </c>
    </row>
    <row r="20" spans="1:17" x14ac:dyDescent="0.2">
      <c r="A20" s="3">
        <f t="shared" si="0"/>
        <v>12</v>
      </c>
      <c r="B20" s="3"/>
      <c r="C20" s="2"/>
      <c r="D20" s="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x14ac:dyDescent="0.2">
      <c r="A21" s="3">
        <f t="shared" si="0"/>
        <v>13</v>
      </c>
      <c r="B21" s="27" t="s">
        <v>80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x14ac:dyDescent="0.2">
      <c r="A22" s="3">
        <f t="shared" si="0"/>
        <v>14</v>
      </c>
      <c r="B22" s="3"/>
      <c r="C22" s="2" t="str">
        <f>C10</f>
        <v xml:space="preserve">Weather-Normalized kWh Sales </v>
      </c>
      <c r="D22" s="3" t="str">
        <f>D10</f>
        <v>Exhibit JAP-4</v>
      </c>
      <c r="E22" s="18">
        <v>43421693.337666631</v>
      </c>
      <c r="F22" s="18">
        <v>39770860.813243046</v>
      </c>
      <c r="G22" s="18">
        <v>40691019.266715772</v>
      </c>
      <c r="H22" s="18">
        <v>44812754.65020173</v>
      </c>
      <c r="I22" s="18">
        <v>41305701.634680897</v>
      </c>
      <c r="J22" s="18">
        <v>38069361.050450101</v>
      </c>
      <c r="K22" s="18">
        <v>50913265.541981056</v>
      </c>
      <c r="L22" s="18">
        <v>50212645.794358425</v>
      </c>
      <c r="M22" s="18">
        <v>48165570.860954307</v>
      </c>
      <c r="N22" s="18">
        <v>46776939.313044958</v>
      </c>
      <c r="O22" s="18">
        <v>43352576.854941517</v>
      </c>
      <c r="P22" s="18">
        <v>47275047.485829301</v>
      </c>
      <c r="Q22" s="13">
        <f>SUM(E22:P22)</f>
        <v>534767436.60406774</v>
      </c>
    </row>
    <row r="23" spans="1:17" x14ac:dyDescent="0.2">
      <c r="A23" s="3">
        <f t="shared" si="0"/>
        <v>15</v>
      </c>
      <c r="B23" s="3"/>
      <c r="C23" s="2" t="s">
        <v>74</v>
      </c>
      <c r="D23" s="10" t="s">
        <v>81</v>
      </c>
      <c r="E23" s="28">
        <f t="shared" ref="E23:P23" si="4">E22/$Q22</f>
        <v>8.119733993791263E-2</v>
      </c>
      <c r="F23" s="28">
        <f t="shared" si="4"/>
        <v>7.4370386248272413E-2</v>
      </c>
      <c r="G23" s="28">
        <f t="shared" si="4"/>
        <v>7.6091056563047002E-2</v>
      </c>
      <c r="H23" s="28">
        <f t="shared" si="4"/>
        <v>8.3798585296771338E-2</v>
      </c>
      <c r="I23" s="28">
        <f t="shared" si="4"/>
        <v>7.7240495227204539E-2</v>
      </c>
      <c r="J23" s="28">
        <f t="shared" si="4"/>
        <v>7.1188629756893704E-2</v>
      </c>
      <c r="K23" s="28">
        <f t="shared" si="4"/>
        <v>9.520636833329911E-2</v>
      </c>
      <c r="L23" s="28">
        <f t="shared" si="4"/>
        <v>9.3896229196795633E-2</v>
      </c>
      <c r="M23" s="28">
        <f t="shared" si="4"/>
        <v>9.0068256898400562E-2</v>
      </c>
      <c r="N23" s="28">
        <f t="shared" si="4"/>
        <v>8.7471555130754469E-2</v>
      </c>
      <c r="O23" s="28">
        <f t="shared" si="4"/>
        <v>8.1068094067662896E-2</v>
      </c>
      <c r="P23" s="28">
        <f t="shared" si="4"/>
        <v>8.8403003342985717E-2</v>
      </c>
      <c r="Q23" s="28">
        <f>SUM(E23:P23)</f>
        <v>1</v>
      </c>
    </row>
    <row r="24" spans="1:17" x14ac:dyDescent="0.2">
      <c r="A24" s="3">
        <f t="shared" si="0"/>
        <v>16</v>
      </c>
      <c r="B24" s="3"/>
      <c r="C24" s="2"/>
      <c r="D24" s="10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1:17" x14ac:dyDescent="0.2">
      <c r="A25" s="3">
        <f t="shared" si="0"/>
        <v>17</v>
      </c>
      <c r="B25" s="27" t="s">
        <v>82</v>
      </c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13"/>
    </row>
    <row r="26" spans="1:17" x14ac:dyDescent="0.2">
      <c r="A26" s="3">
        <f t="shared" si="0"/>
        <v>18</v>
      </c>
      <c r="B26" s="3"/>
      <c r="C26" s="6" t="s">
        <v>83</v>
      </c>
      <c r="D26" s="3" t="str">
        <f>D10</f>
        <v>Exhibit JAP-4</v>
      </c>
      <c r="E26" s="8">
        <v>4464881</v>
      </c>
      <c r="F26" s="8">
        <v>4646175</v>
      </c>
      <c r="G26" s="8">
        <v>4343817</v>
      </c>
      <c r="H26" s="8">
        <v>3656074</v>
      </c>
      <c r="I26" s="8">
        <v>3142193</v>
      </c>
      <c r="J26" s="8">
        <v>3134589</v>
      </c>
      <c r="K26" s="8">
        <v>3084350</v>
      </c>
      <c r="L26" s="8">
        <v>3208640</v>
      </c>
      <c r="M26" s="8">
        <v>3219916</v>
      </c>
      <c r="N26" s="8">
        <v>3771620</v>
      </c>
      <c r="O26" s="8">
        <v>4410791</v>
      </c>
      <c r="P26" s="8">
        <v>4581926</v>
      </c>
      <c r="Q26" s="7">
        <f>SUM(E26:P26)</f>
        <v>45664972</v>
      </c>
    </row>
    <row r="27" spans="1:17" x14ac:dyDescent="0.2">
      <c r="A27" s="3">
        <f t="shared" si="0"/>
        <v>19</v>
      </c>
      <c r="B27" s="3"/>
      <c r="C27" s="2" t="s">
        <v>74</v>
      </c>
      <c r="D27" s="10" t="s">
        <v>84</v>
      </c>
      <c r="E27" s="28">
        <f t="shared" ref="E27:P27" si="5">E26/$Q26</f>
        <v>9.7774745159156129E-2</v>
      </c>
      <c r="F27" s="28">
        <f t="shared" si="5"/>
        <v>0.10174483409296736</v>
      </c>
      <c r="G27" s="28">
        <f t="shared" si="5"/>
        <v>9.5123610280545015E-2</v>
      </c>
      <c r="H27" s="28">
        <f t="shared" si="5"/>
        <v>8.0062985695031189E-2</v>
      </c>
      <c r="I27" s="28">
        <f t="shared" si="5"/>
        <v>6.880969947819085E-2</v>
      </c>
      <c r="J27" s="28">
        <f t="shared" si="5"/>
        <v>6.8643182349920201E-2</v>
      </c>
      <c r="K27" s="28">
        <f t="shared" si="5"/>
        <v>6.7543017435771124E-2</v>
      </c>
      <c r="L27" s="28">
        <f t="shared" si="5"/>
        <v>7.0264797271746934E-2</v>
      </c>
      <c r="M27" s="28">
        <f t="shared" si="5"/>
        <v>7.0511726143180381E-2</v>
      </c>
      <c r="N27" s="28">
        <f t="shared" si="5"/>
        <v>8.2593283972669462E-2</v>
      </c>
      <c r="O27" s="28">
        <f t="shared" si="5"/>
        <v>9.6590248648351307E-2</v>
      </c>
      <c r="P27" s="28">
        <f t="shared" si="5"/>
        <v>0.10033786947247006</v>
      </c>
      <c r="Q27" s="28">
        <f>SUM(E27:P27)</f>
        <v>0.99999999999999978</v>
      </c>
    </row>
    <row r="28" spans="1:17" x14ac:dyDescent="0.2">
      <c r="A28" s="3">
        <f t="shared" si="0"/>
        <v>20</v>
      </c>
      <c r="B28" s="3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x14ac:dyDescent="0.2">
      <c r="A29" s="3">
        <f t="shared" si="0"/>
        <v>21</v>
      </c>
      <c r="B29" s="27" t="s">
        <v>85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 s="3">
        <f t="shared" si="0"/>
        <v>22</v>
      </c>
      <c r="B30" s="3"/>
      <c r="C30" s="6" t="str">
        <f>C26</f>
        <v xml:space="preserve">Demand Charge Revenue </v>
      </c>
      <c r="D30" s="3" t="str">
        <f>D10</f>
        <v>Exhibit JAP-4</v>
      </c>
      <c r="E30" s="8">
        <v>3166387</v>
      </c>
      <c r="F30" s="8">
        <v>3172185</v>
      </c>
      <c r="G30" s="8">
        <v>2884024</v>
      </c>
      <c r="H30" s="8">
        <v>2690713</v>
      </c>
      <c r="I30" s="8">
        <v>2154594</v>
      </c>
      <c r="J30" s="8">
        <v>1972205</v>
      </c>
      <c r="K30" s="8">
        <v>2000656</v>
      </c>
      <c r="L30" s="8">
        <v>2302719</v>
      </c>
      <c r="M30" s="8">
        <v>2126762</v>
      </c>
      <c r="N30" s="8">
        <v>2624184</v>
      </c>
      <c r="O30" s="8">
        <v>2947401</v>
      </c>
      <c r="P30" s="8">
        <v>3104705</v>
      </c>
      <c r="Q30" s="7">
        <f>SUM(E30:P30)</f>
        <v>31146535</v>
      </c>
    </row>
    <row r="31" spans="1:17" x14ac:dyDescent="0.2">
      <c r="A31" s="3">
        <f t="shared" si="0"/>
        <v>23</v>
      </c>
      <c r="B31" s="3"/>
      <c r="C31" s="2" t="s">
        <v>74</v>
      </c>
      <c r="D31" s="10" t="s">
        <v>86</v>
      </c>
      <c r="E31" s="28">
        <f t="shared" ref="E31:P31" si="6">E30/$Q30</f>
        <v>0.10166097127658021</v>
      </c>
      <c r="F31" s="28">
        <f t="shared" si="6"/>
        <v>0.10184712360459999</v>
      </c>
      <c r="G31" s="28">
        <f t="shared" si="6"/>
        <v>9.2595340059496184E-2</v>
      </c>
      <c r="H31" s="28">
        <f t="shared" si="6"/>
        <v>8.638883907953164E-2</v>
      </c>
      <c r="I31" s="28">
        <f t="shared" si="6"/>
        <v>6.9176041572521635E-2</v>
      </c>
      <c r="J31" s="28">
        <f t="shared" si="6"/>
        <v>6.3320205602324625E-2</v>
      </c>
      <c r="K31" s="28">
        <f t="shared" si="6"/>
        <v>6.4233661946665979E-2</v>
      </c>
      <c r="L31" s="28">
        <f t="shared" si="6"/>
        <v>7.3931787275855892E-2</v>
      </c>
      <c r="M31" s="28">
        <f t="shared" si="6"/>
        <v>6.8282459027946441E-2</v>
      </c>
      <c r="N31" s="28">
        <f t="shared" si="6"/>
        <v>8.4252839039719821E-2</v>
      </c>
      <c r="O31" s="28">
        <f t="shared" si="6"/>
        <v>9.463014104137106E-2</v>
      </c>
      <c r="P31" s="28">
        <f t="shared" si="6"/>
        <v>9.9680590473386524E-2</v>
      </c>
      <c r="Q31" s="28">
        <f>SUM(E31:P31)</f>
        <v>1</v>
      </c>
    </row>
    <row r="32" spans="1:17" x14ac:dyDescent="0.2">
      <c r="A32" s="3">
        <f t="shared" si="0"/>
        <v>24</v>
      </c>
      <c r="B32" s="3"/>
      <c r="C32" s="2"/>
      <c r="D32" s="10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7" x14ac:dyDescent="0.2">
      <c r="A33" s="3">
        <f t="shared" si="0"/>
        <v>25</v>
      </c>
      <c r="B33" s="26" t="s">
        <v>87</v>
      </c>
      <c r="D33" s="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x14ac:dyDescent="0.2">
      <c r="A34" s="3">
        <f t="shared" si="0"/>
        <v>26</v>
      </c>
      <c r="B34" s="27" t="str">
        <f>B9</f>
        <v>Schedule 7</v>
      </c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3">
        <f t="shared" si="0"/>
        <v>27</v>
      </c>
      <c r="B35" s="3"/>
      <c r="C35" s="2" t="s">
        <v>88</v>
      </c>
      <c r="D35" s="3" t="s">
        <v>89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30">
        <f>'Exh. JAP-9 Page 2'!D15</f>
        <v>354.7</v>
      </c>
    </row>
    <row r="36" spans="1:17" x14ac:dyDescent="0.2">
      <c r="A36" s="3">
        <f t="shared" si="0"/>
        <v>28</v>
      </c>
      <c r="B36" s="3"/>
      <c r="C36" s="2" t="s">
        <v>87</v>
      </c>
      <c r="D36" s="3" t="str">
        <f>"("&amp;A$11&amp;") x ("&amp;A35&amp;")"</f>
        <v>(3) x (27)</v>
      </c>
      <c r="E36" s="29">
        <f>$Q35*E$11</f>
        <v>40.531407506507421</v>
      </c>
      <c r="F36" s="29">
        <f t="shared" ref="F36:P36" si="7">$Q35*F$11</f>
        <v>34.254767630836909</v>
      </c>
      <c r="G36" s="29">
        <f t="shared" si="7"/>
        <v>34.689585114068102</v>
      </c>
      <c r="H36" s="29">
        <f t="shared" si="7"/>
        <v>28.236068727602611</v>
      </c>
      <c r="I36" s="29">
        <f t="shared" si="7"/>
        <v>22.701382479680916</v>
      </c>
      <c r="J36" s="29">
        <f t="shared" si="7"/>
        <v>22.038889352459911</v>
      </c>
      <c r="K36" s="29">
        <f t="shared" si="7"/>
        <v>22.732720670214441</v>
      </c>
      <c r="L36" s="29">
        <f t="shared" si="7"/>
        <v>22.947925007437451</v>
      </c>
      <c r="M36" s="29">
        <f t="shared" si="7"/>
        <v>21.914340014469047</v>
      </c>
      <c r="N36" s="29">
        <f t="shared" si="7"/>
        <v>27.971082513032972</v>
      </c>
      <c r="O36" s="29">
        <f t="shared" si="7"/>
        <v>34.434233026026021</v>
      </c>
      <c r="P36" s="29">
        <f t="shared" si="7"/>
        <v>42.247597957664169</v>
      </c>
      <c r="Q36" s="30">
        <f>SUM(E36:P36)</f>
        <v>354.69999999999993</v>
      </c>
    </row>
    <row r="37" spans="1:17" x14ac:dyDescent="0.2">
      <c r="A37" s="3">
        <f t="shared" si="0"/>
        <v>29</v>
      </c>
      <c r="B37" s="3"/>
      <c r="C37" s="2"/>
      <c r="D37" s="31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30"/>
    </row>
    <row r="38" spans="1:17" x14ac:dyDescent="0.2">
      <c r="A38" s="3">
        <f t="shared" si="0"/>
        <v>30</v>
      </c>
      <c r="B38" s="27" t="str">
        <f>B13</f>
        <v>Schedules 8 &amp; 24</v>
      </c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30"/>
    </row>
    <row r="39" spans="1:17" x14ac:dyDescent="0.2">
      <c r="A39" s="3">
        <f t="shared" si="0"/>
        <v>31</v>
      </c>
      <c r="B39" s="3"/>
      <c r="C39" s="2" t="s">
        <v>88</v>
      </c>
      <c r="D39" s="3" t="str">
        <f>$D$35</f>
        <v>JAP-9 Page 2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30">
        <f>'Exh. JAP-9 Page 2'!E15</f>
        <v>697.27</v>
      </c>
    </row>
    <row r="40" spans="1:17" x14ac:dyDescent="0.2">
      <c r="A40" s="3">
        <f t="shared" si="0"/>
        <v>32</v>
      </c>
      <c r="B40" s="3"/>
      <c r="C40" s="2" t="s">
        <v>87</v>
      </c>
      <c r="D40" s="3" t="str">
        <f>"("&amp;A$15&amp;") x ("&amp;A39&amp;")"</f>
        <v>(7) x (31)</v>
      </c>
      <c r="E40" s="29">
        <f>$Q39*E$15</f>
        <v>67.539417209186894</v>
      </c>
      <c r="F40" s="29">
        <f t="shared" ref="F40:P40" si="8">$Q39*F$15</f>
        <v>57.193762542536675</v>
      </c>
      <c r="G40" s="29">
        <f t="shared" si="8"/>
        <v>61.584968611353808</v>
      </c>
      <c r="H40" s="29">
        <f t="shared" si="8"/>
        <v>53.21520473548221</v>
      </c>
      <c r="I40" s="29">
        <f t="shared" si="8"/>
        <v>52.344320887709209</v>
      </c>
      <c r="J40" s="29">
        <f t="shared" si="8"/>
        <v>50.367224447708836</v>
      </c>
      <c r="K40" s="29">
        <f t="shared" si="8"/>
        <v>56.6334117547378</v>
      </c>
      <c r="L40" s="29">
        <f t="shared" si="8"/>
        <v>59.565413715135669</v>
      </c>
      <c r="M40" s="29">
        <f t="shared" si="8"/>
        <v>53.181640583102769</v>
      </c>
      <c r="N40" s="29">
        <f>$Q39*N$15</f>
        <v>56.115481838658106</v>
      </c>
      <c r="O40" s="29">
        <f t="shared" si="8"/>
        <v>60.909526227246417</v>
      </c>
      <c r="P40" s="29">
        <f t="shared" si="8"/>
        <v>68.619627447141639</v>
      </c>
      <c r="Q40" s="30">
        <f>SUM(E40:P40)</f>
        <v>697.27</v>
      </c>
    </row>
    <row r="41" spans="1:17" x14ac:dyDescent="0.2">
      <c r="A41" s="3">
        <f t="shared" si="0"/>
        <v>33</v>
      </c>
      <c r="B41" s="3"/>
      <c r="C41" s="2"/>
      <c r="D41" s="31"/>
      <c r="E41" s="3"/>
      <c r="F41" s="3"/>
      <c r="G41" s="3"/>
      <c r="H41" s="3"/>
      <c r="I41" s="2"/>
      <c r="J41" s="2"/>
      <c r="K41" s="2"/>
      <c r="L41" s="2"/>
      <c r="M41" s="2"/>
      <c r="N41" s="2"/>
      <c r="O41" s="2"/>
      <c r="P41" s="2"/>
      <c r="Q41" s="30"/>
    </row>
    <row r="42" spans="1:17" x14ac:dyDescent="0.2">
      <c r="A42" s="3">
        <f t="shared" si="0"/>
        <v>34</v>
      </c>
      <c r="B42" s="27" t="str">
        <f>B17</f>
        <v>Schedules 7A, 11, 25, 29, 35 &amp; 43</v>
      </c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30"/>
    </row>
    <row r="43" spans="1:17" x14ac:dyDescent="0.2">
      <c r="A43" s="3">
        <f t="shared" si="0"/>
        <v>35</v>
      </c>
      <c r="B43" s="3"/>
      <c r="C43" s="2" t="s">
        <v>88</v>
      </c>
      <c r="D43" s="3" t="str">
        <f>$D$35</f>
        <v>JAP-9 Page 2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30">
        <f>'Exh. JAP-9 Page 2'!F15</f>
        <v>12840.74</v>
      </c>
    </row>
    <row r="44" spans="1:17" x14ac:dyDescent="0.2">
      <c r="A44" s="3">
        <f t="shared" si="0"/>
        <v>36</v>
      </c>
      <c r="B44" s="3"/>
      <c r="C44" s="2" t="s">
        <v>87</v>
      </c>
      <c r="D44" s="3" t="str">
        <f>"("&amp;A$19&amp;") x ("&amp;A43&amp;")"</f>
        <v>(11) x (35)</v>
      </c>
      <c r="E44" s="29">
        <f t="shared" ref="E44:P44" si="9">$Q43*E$19</f>
        <v>1172.8769858017042</v>
      </c>
      <c r="F44" s="29">
        <f t="shared" si="9"/>
        <v>1082.6451873793003</v>
      </c>
      <c r="G44" s="29">
        <f t="shared" si="9"/>
        <v>1147.6042927402711</v>
      </c>
      <c r="H44" s="29">
        <f t="shared" si="9"/>
        <v>1033.8820133633897</v>
      </c>
      <c r="I44" s="29">
        <f t="shared" si="9"/>
        <v>1062.1057887495977</v>
      </c>
      <c r="J44" s="29">
        <f t="shared" si="9"/>
        <v>990.30731078147846</v>
      </c>
      <c r="K44" s="29">
        <f t="shared" si="9"/>
        <v>1036.0386966007056</v>
      </c>
      <c r="L44" s="29">
        <f t="shared" si="9"/>
        <v>1097.8175954493834</v>
      </c>
      <c r="M44" s="29">
        <f t="shared" si="9"/>
        <v>986.26463926039719</v>
      </c>
      <c r="N44" s="29">
        <f t="shared" si="9"/>
        <v>1019.365635042985</v>
      </c>
      <c r="O44" s="29">
        <f t="shared" si="9"/>
        <v>1062.7983983556621</v>
      </c>
      <c r="P44" s="29">
        <f t="shared" si="9"/>
        <v>1149.0334564751267</v>
      </c>
      <c r="Q44" s="30">
        <f>SUM(E44:P44)</f>
        <v>12840.74</v>
      </c>
    </row>
    <row r="45" spans="1:17" x14ac:dyDescent="0.2">
      <c r="A45" s="3">
        <f t="shared" si="0"/>
        <v>37</v>
      </c>
    </row>
    <row r="46" spans="1:17" x14ac:dyDescent="0.2">
      <c r="A46" s="3">
        <f t="shared" si="0"/>
        <v>38</v>
      </c>
      <c r="B46" s="27" t="str">
        <f>B21</f>
        <v>Schedule 40</v>
      </c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30"/>
    </row>
    <row r="47" spans="1:17" x14ac:dyDescent="0.2">
      <c r="A47" s="3">
        <f t="shared" si="0"/>
        <v>39</v>
      </c>
      <c r="B47" s="3"/>
      <c r="C47" s="2" t="s">
        <v>88</v>
      </c>
      <c r="D47" s="3" t="str">
        <f>$D$35</f>
        <v>JAP-9 Page 2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0">
        <f>'Exh. JAP-9 Page 2'!G15</f>
        <v>42304.56</v>
      </c>
    </row>
    <row r="48" spans="1:17" x14ac:dyDescent="0.2">
      <c r="A48" s="3">
        <f t="shared" si="0"/>
        <v>40</v>
      </c>
      <c r="B48" s="3"/>
      <c r="C48" s="2" t="s">
        <v>87</v>
      </c>
      <c r="D48" s="3" t="str">
        <f>"("&amp;A$23&amp;") x ("&amp;A47&amp;")"</f>
        <v>(15) x (39)</v>
      </c>
      <c r="E48" s="29">
        <f t="shared" ref="E48:P48" si="10">$Q47*E$23</f>
        <v>3435.0177392438209</v>
      </c>
      <c r="F48" s="29">
        <f t="shared" si="10"/>
        <v>3146.206467263215</v>
      </c>
      <c r="G48" s="29">
        <f t="shared" si="10"/>
        <v>3218.9986678348155</v>
      </c>
      <c r="H48" s="29">
        <f t="shared" si="10"/>
        <v>3545.0622796023808</v>
      </c>
      <c r="I48" s="29">
        <f t="shared" si="10"/>
        <v>3267.6251647689878</v>
      </c>
      <c r="J48" s="29">
        <f t="shared" si="10"/>
        <v>3011.603658868295</v>
      </c>
      <c r="K48" s="29">
        <f t="shared" si="10"/>
        <v>4027.6635215381521</v>
      </c>
      <c r="L48" s="29">
        <f t="shared" si="10"/>
        <v>3972.2386618295923</v>
      </c>
      <c r="M48" s="29">
        <f t="shared" si="10"/>
        <v>3810.2979780538003</v>
      </c>
      <c r="N48" s="29">
        <f t="shared" si="10"/>
        <v>3700.4456523223103</v>
      </c>
      <c r="O48" s="29">
        <f t="shared" si="10"/>
        <v>3429.5500495710889</v>
      </c>
      <c r="P48" s="29">
        <f t="shared" si="10"/>
        <v>3739.8501591035397</v>
      </c>
      <c r="Q48" s="30">
        <f>SUM(E48:P48)</f>
        <v>42304.56</v>
      </c>
    </row>
    <row r="49" spans="1:17" x14ac:dyDescent="0.2">
      <c r="A49" s="3">
        <f t="shared" si="0"/>
        <v>41</v>
      </c>
    </row>
    <row r="50" spans="1:17" x14ac:dyDescent="0.2">
      <c r="A50" s="3">
        <f t="shared" si="0"/>
        <v>42</v>
      </c>
      <c r="B50" s="27" t="str">
        <f>B25</f>
        <v>Schedules 12 &amp; 26</v>
      </c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30"/>
    </row>
    <row r="51" spans="1:17" x14ac:dyDescent="0.2">
      <c r="A51" s="3">
        <f t="shared" si="0"/>
        <v>43</v>
      </c>
      <c r="B51" s="3"/>
      <c r="C51" s="2" t="s">
        <v>88</v>
      </c>
      <c r="D51" s="3" t="str">
        <f>$D$35</f>
        <v>JAP-9 Page 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30">
        <f>'Exh. JAP-9 Page 2'!H15</f>
        <v>58795.16</v>
      </c>
    </row>
    <row r="52" spans="1:17" x14ac:dyDescent="0.2">
      <c r="A52" s="3">
        <f t="shared" si="0"/>
        <v>44</v>
      </c>
      <c r="B52" s="3"/>
      <c r="C52" s="2" t="s">
        <v>87</v>
      </c>
      <c r="D52" s="3" t="str">
        <f>"("&amp;A$27&amp;") x ("&amp;A51&amp;")"</f>
        <v>(19) x (43)</v>
      </c>
      <c r="E52" s="29">
        <f t="shared" ref="E52:P52" si="11">$Q51*E$27</f>
        <v>5748.6817855918107</v>
      </c>
      <c r="F52" s="29">
        <f t="shared" si="11"/>
        <v>5982.1037996694713</v>
      </c>
      <c r="G52" s="29">
        <f t="shared" si="11"/>
        <v>5592.8078862222892</v>
      </c>
      <c r="H52" s="29">
        <f t="shared" si="11"/>
        <v>4707.3160540170702</v>
      </c>
      <c r="I52" s="29">
        <f t="shared" si="11"/>
        <v>4045.6772903721476</v>
      </c>
      <c r="J52" s="29">
        <f t="shared" si="11"/>
        <v>4035.8868891727343</v>
      </c>
      <c r="K52" s="29">
        <f t="shared" si="11"/>
        <v>3971.2025170189531</v>
      </c>
      <c r="L52" s="29">
        <f t="shared" si="11"/>
        <v>4131.2299979599247</v>
      </c>
      <c r="M52" s="29">
        <f t="shared" si="11"/>
        <v>4145.7482204644739</v>
      </c>
      <c r="N52" s="29">
        <f t="shared" si="11"/>
        <v>4856.0853460985372</v>
      </c>
      <c r="O52" s="29">
        <f t="shared" si="11"/>
        <v>5679.039123719599</v>
      </c>
      <c r="P52" s="29">
        <f t="shared" si="11"/>
        <v>5899.3810896929926</v>
      </c>
      <c r="Q52" s="30">
        <f>SUM(E52:P52)</f>
        <v>58795.160000000011</v>
      </c>
    </row>
    <row r="53" spans="1:17" x14ac:dyDescent="0.2">
      <c r="A53" s="3">
        <f t="shared" si="0"/>
        <v>45</v>
      </c>
    </row>
    <row r="54" spans="1:17" x14ac:dyDescent="0.2">
      <c r="A54" s="3">
        <f t="shared" si="0"/>
        <v>46</v>
      </c>
      <c r="B54" s="27" t="str">
        <f>B29</f>
        <v>Schedules 10 &amp; 31</v>
      </c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30"/>
    </row>
    <row r="55" spans="1:17" x14ac:dyDescent="0.2">
      <c r="A55" s="3">
        <f t="shared" si="0"/>
        <v>47</v>
      </c>
      <c r="B55" s="3"/>
      <c r="C55" s="2" t="s">
        <v>88</v>
      </c>
      <c r="D55" s="3" t="str">
        <f>$D$35</f>
        <v>JAP-9 Page 2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0">
        <f>'Exh. JAP-9 Page 2'!I15</f>
        <v>72154.41</v>
      </c>
    </row>
    <row r="56" spans="1:17" x14ac:dyDescent="0.2">
      <c r="A56" s="3">
        <f t="shared" si="0"/>
        <v>48</v>
      </c>
      <c r="B56" s="3"/>
      <c r="C56" s="2" t="s">
        <v>87</v>
      </c>
      <c r="D56" s="3" t="str">
        <f>"("&amp;A$31&amp;") x ("&amp;A55&amp;")"</f>
        <v>(23) x (47)</v>
      </c>
      <c r="E56" s="29">
        <f t="shared" ref="E56:P56" si="12">$Q55*E$31</f>
        <v>7335.2874024885923</v>
      </c>
      <c r="F56" s="29">
        <f t="shared" si="12"/>
        <v>7348.7191138869857</v>
      </c>
      <c r="G56" s="29">
        <f t="shared" si="12"/>
        <v>6681.162130742312</v>
      </c>
      <c r="H56" s="29">
        <f t="shared" si="12"/>
        <v>6233.3357143685489</v>
      </c>
      <c r="I56" s="29">
        <f t="shared" si="12"/>
        <v>4991.3564658007708</v>
      </c>
      <c r="J56" s="29">
        <f t="shared" si="12"/>
        <v>4568.8320763144284</v>
      </c>
      <c r="K56" s="29">
        <f t="shared" si="12"/>
        <v>4634.741979901135</v>
      </c>
      <c r="L56" s="29">
        <f t="shared" si="12"/>
        <v>5334.5044911348896</v>
      </c>
      <c r="M56" s="29">
        <f t="shared" si="12"/>
        <v>4926.8805445106491</v>
      </c>
      <c r="N56" s="29">
        <f t="shared" si="12"/>
        <v>6079.2138917359507</v>
      </c>
      <c r="O56" s="29">
        <f t="shared" si="12"/>
        <v>6827.9819950569145</v>
      </c>
      <c r="P56" s="29">
        <f t="shared" si="12"/>
        <v>7192.3941940588256</v>
      </c>
      <c r="Q56" s="30">
        <f>SUM(E56:P56)</f>
        <v>72154.409999999989</v>
      </c>
    </row>
  </sheetData>
  <mergeCells count="4">
    <mergeCell ref="A1:Q1"/>
    <mergeCell ref="A2:Q2"/>
    <mergeCell ref="A3:Q3"/>
    <mergeCell ref="A4:Q4"/>
  </mergeCells>
  <printOptions horizontalCentered="1"/>
  <pageMargins left="0.45" right="0.45" top="0.75" bottom="0.75" header="0.3" footer="0.3"/>
  <pageSetup scale="54" orientation="landscape" blackAndWhite="1" horizontalDpi="1200" verticalDpi="1200" r:id="rId1"/>
  <headerFooter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DA06170-3553-4858-B1B7-E7FE3A5460C9}"/>
</file>

<file path=customXml/itemProps2.xml><?xml version="1.0" encoding="utf-8"?>
<ds:datastoreItem xmlns:ds="http://schemas.openxmlformats.org/officeDocument/2006/customXml" ds:itemID="{BA3F0814-7D50-4838-8177-CA9CBE0A4056}"/>
</file>

<file path=customXml/itemProps3.xml><?xml version="1.0" encoding="utf-8"?>
<ds:datastoreItem xmlns:ds="http://schemas.openxmlformats.org/officeDocument/2006/customXml" ds:itemID="{74294534-E1A7-4641-B88A-7F21358A07D9}"/>
</file>

<file path=customXml/itemProps4.xml><?xml version="1.0" encoding="utf-8"?>
<ds:datastoreItem xmlns:ds="http://schemas.openxmlformats.org/officeDocument/2006/customXml" ds:itemID="{7C3D0283-ECA3-4BB9-84FD-29E3E5DF3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Exh. JAP-9 Page 1</vt:lpstr>
      <vt:lpstr>Exh. JAP-9 Page 2</vt:lpstr>
      <vt:lpstr>Exh. JAP-9 Page 3</vt:lpstr>
      <vt:lpstr>Exh. JAP-9 Page 3a</vt:lpstr>
      <vt:lpstr>Exh. JAP-9 Page 4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Steele, David S. (BEL)</cp:lastModifiedBy>
  <dcterms:created xsi:type="dcterms:W3CDTF">2018-10-29T21:06:21Z</dcterms:created>
  <dcterms:modified xsi:type="dcterms:W3CDTF">2018-11-07T23:17:00Z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