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55" yWindow="375" windowWidth="15570" windowHeight="9120"/>
  </bookViews>
  <sheets>
    <sheet name="Company Comparison" sheetId="1" r:id="rId1"/>
    <sheet name="PGA WACOG" sheetId="4" r:id="rId2"/>
    <sheet name="Sheet2" sheetId="2" r:id="rId3"/>
    <sheet name="Sheet3" sheetId="3" r:id="rId4"/>
  </sheets>
  <externalReferences>
    <externalReference r:id="rId5"/>
    <externalReference r:id="rId6"/>
    <externalReference r:id="rId7"/>
    <externalReference r:id="rId8"/>
  </externalReferences>
  <definedNames>
    <definedName name="\m" localSheetId="1">'[1]SCH7 '!#REF!</definedName>
    <definedName name="\m">'[1]SCH7 '!#REF!</definedName>
    <definedName name="\p" localSheetId="1">'[1]SCH7 '!#REF!</definedName>
    <definedName name="\p">'[1]SCH7 '!#REF!</definedName>
    <definedName name="_CNG1">[2]Cascade!$A$311:$AA$372</definedName>
    <definedName name="_CNG2">[2]Cascade!$A$435:$AA$496</definedName>
    <definedName name="_CNG3">[2]Cascade!$A$497:$AA$558</definedName>
    <definedName name="_NW1">[2]Northwest!$A$497:$AA$558</definedName>
    <definedName name="_NW2">[2]Northwest!$A$435:$AA$496</definedName>
    <definedName name="_NW3">[2]Northwest!$A$311:$AA$372</definedName>
    <definedName name="_PSE1">[2]PSE!$A$373:$AA$434</definedName>
    <definedName name="_PSE2">[2]PSE!$A$435:$AA$496</definedName>
    <definedName name="_PSE3">[2]PSE!$A$497:$AA$558</definedName>
    <definedName name="_SCH94" localSheetId="1">#REF!</definedName>
    <definedName name="_SCH94">#REF!</definedName>
    <definedName name="_SCH95" localSheetId="1">#REF!</definedName>
    <definedName name="_SCH95">#REF!</definedName>
    <definedName name="_WWP1">[2]WWP!$A$311:$AA$372</definedName>
    <definedName name="_WWP2">[2]WWP!$A$435:$AA$496</definedName>
    <definedName name="_WWP3">[2]WWP!$A$497:$AA$558</definedName>
    <definedName name="ALL" localSheetId="1">#REF!</definedName>
    <definedName name="ALL">#REF!</definedName>
    <definedName name="BASIC" localSheetId="1">#REF!</definedName>
    <definedName name="BASIC">#REF!</definedName>
    <definedName name="blaac" localSheetId="1">#REF!</definedName>
    <definedName name="blaac">#REF!</definedName>
    <definedName name="blaavg" localSheetId="1">#REF!</definedName>
    <definedName name="blaavg">#REF!</definedName>
    <definedName name="BLAINE">[3]PSE!$C$376:$H$401</definedName>
    <definedName name="cenac" localSheetId="1">#REF!</definedName>
    <definedName name="cenac">#REF!</definedName>
    <definedName name="cenavg" localSheetId="1">#REF!</definedName>
    <definedName name="cenavg">#REF!</definedName>
    <definedName name="CENTRAILIA" localSheetId="1">#REF!</definedName>
    <definedName name="CENTRAILIA">#REF!</definedName>
    <definedName name="claac" localSheetId="1">#REF!</definedName>
    <definedName name="claac">#REF!</definedName>
    <definedName name="claavg" localSheetId="1">#REF!</definedName>
    <definedName name="claavg">#REF!</definedName>
    <definedName name="CLALLUM" localSheetId="1">#REF!</definedName>
    <definedName name="CLALLUM">#REF!</definedName>
    <definedName name="COMB">[2]Combined!$A$621:$AA$682</definedName>
    <definedName name="compare" localSheetId="1">#REF!</definedName>
    <definedName name="compare">#REF!</definedName>
    <definedName name="COMPARISON">'[1]SCH7 '!#REF!</definedName>
    <definedName name="ELLENSBURG">#REF!</definedName>
    <definedName name="elmac" localSheetId="1">#REF!</definedName>
    <definedName name="elmac">#REF!</definedName>
    <definedName name="elmavg" localSheetId="1">#REF!</definedName>
    <definedName name="elmavg">#REF!</definedName>
    <definedName name="ELMHURST" localSheetId="1">#REF!</definedName>
    <definedName name="ELMHURST">#REF!</definedName>
    <definedName name="graac" localSheetId="1">[1]SCH24C!#REF!</definedName>
    <definedName name="graac">[1]SCH24C!#REF!</definedName>
    <definedName name="graavg" localSheetId="1">#REF!</definedName>
    <definedName name="graavg">#REF!</definedName>
    <definedName name="GRAYSHARBOR" localSheetId="1">#REF!</definedName>
    <definedName name="GRAYSHARBOR">#REF!</definedName>
    <definedName name="idaac" localSheetId="1">#REF!</definedName>
    <definedName name="idaac">#REF!</definedName>
    <definedName name="idaavg" localSheetId="1">#REF!</definedName>
    <definedName name="idaavg">#REF!</definedName>
    <definedName name="kitac" localSheetId="1">#REF!</definedName>
    <definedName name="kitac">#REF!</definedName>
    <definedName name="kitavg" localSheetId="1">#REF!</definedName>
    <definedName name="kitavg">#REF!</definedName>
    <definedName name="KITTITAS" localSheetId="1">#REF!</definedName>
    <definedName name="KITTITAS">#REF!</definedName>
    <definedName name="lakac" localSheetId="1">#REF!</definedName>
    <definedName name="lakac">#REF!</definedName>
    <definedName name="lakavg" localSheetId="1">#REF!</definedName>
    <definedName name="lakavg">#REF!</definedName>
    <definedName name="LAKEVIEW" localSheetId="1">#REF!</definedName>
    <definedName name="LAKEVIEW">#REF!</definedName>
    <definedName name="lewac" localSheetId="1">#REF!</definedName>
    <definedName name="lewac">#REF!</definedName>
    <definedName name="lewavg" localSheetId="1">#REF!</definedName>
    <definedName name="lewavg">#REF!</definedName>
    <definedName name="LEWIS" localSheetId="1">#REF!</definedName>
    <definedName name="LEWIS">#REF!</definedName>
    <definedName name="mas1ac" localSheetId="1">#REF!</definedName>
    <definedName name="mas1ac">#REF!</definedName>
    <definedName name="mas1avg" localSheetId="1">#REF!</definedName>
    <definedName name="mas1avg">#REF!</definedName>
    <definedName name="mas3ac" localSheetId="1">[1]SCH24C!#REF!</definedName>
    <definedName name="mas3ac">[1]SCH24C!#REF!</definedName>
    <definedName name="mas3avg" localSheetId="1">#REF!</definedName>
    <definedName name="mas3avg">#REF!</definedName>
    <definedName name="MASON1" localSheetId="1">#REF!</definedName>
    <definedName name="MASON1">#REF!</definedName>
    <definedName name="MASON2" localSheetId="1">#REF!</definedName>
    <definedName name="MASON2">#REF!</definedName>
    <definedName name="MILTON" localSheetId="1">#REF!</definedName>
    <definedName name="MILTON">#REF!</definedName>
    <definedName name="ohoac" localSheetId="1">#REF!</definedName>
    <definedName name="ohoac">#REF!</definedName>
    <definedName name="ohoavg" localSheetId="1">#REF!</definedName>
    <definedName name="ohoavg">#REF!</definedName>
    <definedName name="OHOP" localSheetId="1">#REF!</definedName>
    <definedName name="OHOP">#REF!</definedName>
    <definedName name="orcac" localSheetId="1">#REF!</definedName>
    <definedName name="orcac">#REF!</definedName>
    <definedName name="ORCAS" localSheetId="1">#REF!</definedName>
    <definedName name="ORCAS">#REF!</definedName>
    <definedName name="orcavg" localSheetId="1">#REF!</definedName>
    <definedName name="orcavg">#REF!</definedName>
    <definedName name="PACIFIC" localSheetId="1">#REF!</definedName>
    <definedName name="PACIFIC">#REF!</definedName>
    <definedName name="parac" localSheetId="1">#REF!</definedName>
    <definedName name="parac">#REF!</definedName>
    <definedName name="paravg" localSheetId="1">#REF!</definedName>
    <definedName name="paravg">#REF!</definedName>
    <definedName name="PARKLAND" localSheetId="1">#REF!</definedName>
    <definedName name="PARKLAND">#REF!</definedName>
    <definedName name="penac" localSheetId="1">#REF!</definedName>
    <definedName name="penac">#REF!</definedName>
    <definedName name="penavg" localSheetId="1">#REF!</definedName>
    <definedName name="penavg">#REF!</definedName>
    <definedName name="PENINSULA" localSheetId="1">#REF!</definedName>
    <definedName name="PENINSULA">#REF!</definedName>
    <definedName name="pgeac" localSheetId="1">[1]SCH24C!#REF!</definedName>
    <definedName name="pgeac">[1]SCH24C!#REF!</definedName>
    <definedName name="pgeavg" localSheetId="1">#REF!</definedName>
    <definedName name="pgeavg">#REF!</definedName>
    <definedName name="PORTLAND" localSheetId="1">#REF!</definedName>
    <definedName name="PORTLAND">#REF!</definedName>
    <definedName name="pplac" localSheetId="1">[1]SCH24C!#REF!</definedName>
    <definedName name="pplac">[1]SCH24C!#REF!</definedName>
    <definedName name="pplavg" localSheetId="1">#REF!</definedName>
    <definedName name="pplavg">#REF!</definedName>
    <definedName name="ppoac" localSheetId="1">#REF!</definedName>
    <definedName name="ppoac">#REF!</definedName>
    <definedName name="ppoavg" localSheetId="1">#REF!</definedName>
    <definedName name="ppoavg">#REF!</definedName>
    <definedName name="_xlnm.Print_Area" localSheetId="0">'Company Comparison'!$A$1:$K$64</definedName>
    <definedName name="PRINT_AREA_MI">[2]Combined!$H$501:$AC$558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3" localSheetId="1">[1]SCH24C!#REF!</definedName>
    <definedName name="print3">[1]SCH24C!#REF!</definedName>
    <definedName name="print4" localSheetId="1">[1]SCH24C!#REF!</definedName>
    <definedName name="print4">[1]SCH24C!#REF!</definedName>
    <definedName name="print5">[1]SCH24C!#REF!</definedName>
    <definedName name="print6" localSheetId="1">#REF!</definedName>
    <definedName name="print6">#REF!</definedName>
    <definedName name="print7">[1]SCH26C!$A$650:$L$679</definedName>
    <definedName name="print8">[1]SCH26C!$N$228:$N$278</definedName>
    <definedName name="PSE_1">[2]PSE!$A$311:$AA$372</definedName>
    <definedName name="PSE_2">[2]PSE!$A$249:$AA$310</definedName>
    <definedName name="PSE_3">[2]PSE!$A$187:$AA$248</definedName>
    <definedName name="PSE_4">[2]PSE!$A$125:$AA$186</definedName>
    <definedName name="PSE_5">[2]PSE!$A$63:$AA$124</definedName>
    <definedName name="PSE_6">[2]PSE!$A$1:$AA$62</definedName>
    <definedName name="PTANGELES" localSheetId="1">#REF!</definedName>
    <definedName name="PTANGELES">#REF!</definedName>
    <definedName name="pugavg" localSheetId="1">#REF!</definedName>
    <definedName name="pugavg">#REF!</definedName>
    <definedName name="range" localSheetId="1">#REF!</definedName>
    <definedName name="range">#REF!</definedName>
    <definedName name="S_RATE1" localSheetId="1">#REF!</definedName>
    <definedName name="S_RATE1">#REF!</definedName>
    <definedName name="S_RATE2" localSheetId="1">#REF!</definedName>
    <definedName name="S_RATE2">#REF!</definedName>
    <definedName name="S_RATE3" localSheetId="1">#REF!</definedName>
    <definedName name="S_RATE3">#REF!</definedName>
    <definedName name="sclac" localSheetId="1">#REF!</definedName>
    <definedName name="sclac">#REF!</definedName>
    <definedName name="sclavg" localSheetId="1">#REF!</definedName>
    <definedName name="sclavg">#REF!</definedName>
    <definedName name="SEATTLE" localSheetId="1">#REF!</definedName>
    <definedName name="SEATTLE">#REF!</definedName>
    <definedName name="snoac" localSheetId="1">#REF!</definedName>
    <definedName name="snoac">#REF!</definedName>
    <definedName name="snoavg" localSheetId="1">#REF!</definedName>
    <definedName name="snoavg">#REF!</definedName>
    <definedName name="SNOHOMISH" localSheetId="1">[4]SNOPUD!#REF!</definedName>
    <definedName name="SNOHOMISH">[4]SNOPUD!#REF!</definedName>
    <definedName name="sumac" localSheetId="1">[1]SCH24C!#REF!</definedName>
    <definedName name="sumac">[1]SCH24C!#REF!</definedName>
    <definedName name="SUMAS" localSheetId="1">[4]TACOMA!#REF!</definedName>
    <definedName name="SUMAS">[4]TACOMA!#REF!</definedName>
    <definedName name="sumavg" localSheetId="1">#REF!</definedName>
    <definedName name="sumavg">#REF!</definedName>
    <definedName name="TABLE" localSheetId="1">#REF!</definedName>
    <definedName name="TABLE">#REF!</definedName>
    <definedName name="tacac" localSheetId="1">#REF!</definedName>
    <definedName name="tacac">#REF!</definedName>
    <definedName name="tacavg" localSheetId="1">#REF!</definedName>
    <definedName name="tacavg">#REF!</definedName>
    <definedName name="TACOMA" localSheetId="1">[4]TACOMA!#REF!</definedName>
    <definedName name="TACOMA">[4]TACOMA!#REF!</definedName>
    <definedName name="tanac" localSheetId="1">#REF!</definedName>
    <definedName name="tanac">#REF!</definedName>
    <definedName name="tanavg" localSheetId="1">#REF!</definedName>
    <definedName name="tanavg">#REF!</definedName>
    <definedName name="TANNER" localSheetId="1">#REF!</definedName>
    <definedName name="TANNER">#REF!</definedName>
    <definedName name="template24" localSheetId="1">#REF!</definedName>
    <definedName name="template24">#REF!</definedName>
    <definedName name="tpuac" localSheetId="1">#REF!</definedName>
    <definedName name="tpuac">#REF!</definedName>
    <definedName name="W_RATE1" localSheetId="1">#REF!</definedName>
    <definedName name="W_RATE1">#REF!</definedName>
    <definedName name="W_RATE2" localSheetId="1">#REF!</definedName>
    <definedName name="W_RATE2">#REF!</definedName>
    <definedName name="W_RATE3" localSheetId="1">#REF!</definedName>
    <definedName name="W_RATE3">#REF!</definedName>
    <definedName name="WWP" localSheetId="1">#REF!</definedName>
    <definedName name="WWP">#REF!</definedName>
    <definedName name="wwpac" localSheetId="1">[1]SCH24C!#REF!</definedName>
    <definedName name="wwpac">[1]SCH24C!#REF!</definedName>
    <definedName name="wwpavg" localSheetId="1">#REF!</definedName>
    <definedName name="wwpavg">#REF!</definedName>
  </definedNames>
  <calcPr calcId="145621"/>
</workbook>
</file>

<file path=xl/calcChain.xml><?xml version="1.0" encoding="utf-8"?>
<calcChain xmlns="http://schemas.openxmlformats.org/spreadsheetml/2006/main">
  <c r="E32" i="1" l="1"/>
  <c r="K59" i="1" l="1"/>
  <c r="I59" i="1"/>
  <c r="G59" i="1"/>
  <c r="E59" i="1"/>
  <c r="E43" i="1" l="1"/>
  <c r="G32" i="1" l="1"/>
  <c r="I32" i="1"/>
  <c r="K32" i="1"/>
  <c r="K52" i="1" l="1"/>
  <c r="I52" i="1"/>
  <c r="G52" i="1"/>
  <c r="E52" i="1"/>
  <c r="K51" i="1"/>
  <c r="K53" i="1" s="1"/>
  <c r="I51" i="1"/>
  <c r="I53" i="1" s="1"/>
  <c r="G51" i="1"/>
  <c r="G53" i="1" s="1"/>
  <c r="E51" i="1"/>
  <c r="E53" i="1" s="1"/>
  <c r="L25" i="4"/>
  <c r="K25" i="4"/>
  <c r="J25" i="4"/>
  <c r="I25" i="4"/>
  <c r="H25" i="4"/>
  <c r="F25" i="4"/>
  <c r="E25" i="4"/>
  <c r="C25" i="4"/>
  <c r="L19" i="4"/>
  <c r="K19" i="4"/>
  <c r="J19" i="4"/>
  <c r="I19" i="4"/>
  <c r="H19" i="4"/>
  <c r="G19" i="4"/>
  <c r="F19" i="4"/>
  <c r="E19" i="4"/>
  <c r="D19" i="4"/>
  <c r="L13" i="4"/>
  <c r="J13" i="4"/>
  <c r="I13" i="4"/>
  <c r="H13" i="4"/>
  <c r="F13" i="4"/>
  <c r="E13" i="4"/>
  <c r="D13" i="4"/>
  <c r="C13" i="4"/>
  <c r="L7" i="4"/>
  <c r="J7" i="4"/>
  <c r="I7" i="4"/>
  <c r="H7" i="4"/>
  <c r="F7" i="4"/>
  <c r="E7" i="4"/>
  <c r="C7" i="4"/>
  <c r="G43" i="1" l="1"/>
  <c r="I43" i="1"/>
  <c r="K43" i="1"/>
  <c r="G44" i="1"/>
  <c r="G45" i="1" l="1"/>
  <c r="G46" i="1" s="1"/>
  <c r="K44" i="1"/>
  <c r="K45" i="1" s="1"/>
  <c r="K46" i="1" s="1"/>
  <c r="I44" i="1"/>
  <c r="I45" i="1" s="1"/>
  <c r="I46" i="1" s="1"/>
  <c r="E16" i="1"/>
  <c r="G16" i="1"/>
  <c r="K16" i="1"/>
  <c r="I16" i="1"/>
  <c r="E44" i="1" l="1"/>
  <c r="E45" i="1" s="1"/>
  <c r="E46" i="1" s="1"/>
</calcChain>
</file>

<file path=xl/comments1.xml><?xml version="1.0" encoding="utf-8"?>
<comments xmlns="http://schemas.openxmlformats.org/spreadsheetml/2006/main">
  <authors>
    <author>EJ Keating</author>
  </authors>
  <commentList>
    <comment ref="E32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the correct weighted average.  DR didn't supply weighted average per basin for the year.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AVA started financially hedging in 2005.  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Not a weighted average price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2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  <comment ref="C57" authorId="0">
      <text>
        <r>
          <rPr>
            <b/>
            <sz val="9"/>
            <color indexed="81"/>
            <rFont val="Tahoma"/>
            <family val="2"/>
          </rPr>
          <t>EJ Keating:</t>
        </r>
        <r>
          <rPr>
            <sz val="9"/>
            <color indexed="81"/>
            <rFont val="Tahoma"/>
            <family val="2"/>
          </rPr>
          <t xml:space="preserve">
commodity cost includes items other than just index purchases and financial hedge costs such as brokers fees, non-financial hedges (physical fixed-price) credit facility costs, storage costs etc...</t>
        </r>
      </text>
    </comment>
    <comment ref="C58" authorId="0">
      <text>
        <r>
          <rPr>
            <b/>
            <sz val="9"/>
            <color indexed="81"/>
            <rFont val="Tahoma"/>
            <charset val="1"/>
          </rPr>
          <t>EJ Keating:</t>
        </r>
        <r>
          <rPr>
            <sz val="9"/>
            <color indexed="81"/>
            <rFont val="Tahoma"/>
            <charset val="1"/>
          </rPr>
          <t xml:space="preserve">
Transportation cost
</t>
        </r>
      </text>
    </comment>
  </commentList>
</comments>
</file>

<file path=xl/comments2.xml><?xml version="1.0" encoding="utf-8"?>
<comments xmlns="http://schemas.openxmlformats.org/spreadsheetml/2006/main">
  <authors>
    <author>jhuang</author>
    <author>Huang, Joanna (UTC)</author>
  </authors>
  <commentList>
    <comment ref="C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family val="2"/>
          </rPr>
          <t>W/O revenue sensitive tx
WACOG is 0.84181
with: commodity 0.77060  
          demand    0.11033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" authorId="0">
      <text>
        <r>
          <rPr>
            <sz val="8"/>
            <color indexed="81"/>
            <rFont val="Tahoma"/>
            <family val="2"/>
          </rPr>
          <t>W/O revenue sensitive tx
WACOG is 0.83802
with: commodity 0.71915 
          demand    0.11887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
Rev Sensitive Tax 4.372%</t>
        </r>
      </text>
    </comment>
    <comment ref="C13" authorId="0">
      <text>
        <r>
          <rPr>
            <sz val="8"/>
            <color indexed="81"/>
            <rFont val="Tahoma"/>
            <family val="2"/>
          </rPr>
          <t xml:space="preserve">W/O revenue sensitive tx
WACOG is 0.85535
with: commodity 0.78392
          demand    0.11077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>
      <text>
        <r>
          <rPr>
            <sz val="8"/>
            <color indexed="81"/>
            <rFont val="Tahoma"/>
            <family val="2"/>
          </rPr>
          <t xml:space="preserve">W/O revenue sensitive tx
WACOG is 0.85529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>
      <text>
        <r>
          <rPr>
            <sz val="8"/>
            <color indexed="81"/>
            <rFont val="Tahoma"/>
            <family val="2"/>
          </rPr>
          <t xml:space="preserve">W/O revenue sensitive tx
WACOG is 0.80491
1.04569 rev. sen. Tx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>
      <text>
        <r>
          <rPr>
            <b/>
            <sz val="8"/>
            <color indexed="81"/>
            <rFont val="Tahoma"/>
            <family val="2"/>
          </rPr>
          <t>Revenue sensitive Tax is 104.5199%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1">
      <text>
        <r>
          <rPr>
            <b/>
            <sz val="9"/>
            <color indexed="81"/>
            <rFont val="Tahoma"/>
            <family val="2"/>
          </rPr>
          <t>conversion factor:
1.045199</t>
        </r>
      </text>
    </comment>
    <comment ref="C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0">
      <text>
        <r>
          <rPr>
            <sz val="8"/>
            <color indexed="81"/>
            <rFont val="Tahoma"/>
            <family val="2"/>
          </rPr>
          <t>w/ revenue sensitive tx :0.8787* 1.04633
=0.91942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>
      <text>
        <r>
          <rPr>
            <b/>
            <sz val="8"/>
            <color indexed="81"/>
            <rFont val="Tahoma"/>
            <family val="2"/>
          </rPr>
          <t>Rev Adj Factor: 1.04535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D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104.5%
</t>
        </r>
      </text>
    </comment>
    <comment ref="E23" authorId="0">
      <text>
        <r>
          <rPr>
            <sz val="8"/>
            <color indexed="81"/>
            <rFont val="Tahoma"/>
            <family val="2"/>
          </rPr>
          <t xml:space="preserve">w/ revenue sensitive tx is
to include add 104.5442%
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Revenue sensitive Tax is 104.4953%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8"/>
            <color indexed="81"/>
            <rFont val="Tahoma"/>
            <family val="2"/>
          </rPr>
          <t>Revenue sensitive Tax is 104.6197%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<sst xmlns="http://schemas.openxmlformats.org/spreadsheetml/2006/main" count="78" uniqueCount="57">
  <si>
    <t>PSE</t>
  </si>
  <si>
    <t>Avista</t>
  </si>
  <si>
    <t>NWN</t>
  </si>
  <si>
    <t>Cascade</t>
  </si>
  <si>
    <t>Percentage of load per location</t>
  </si>
  <si>
    <t>Percentage of load financially hedged</t>
  </si>
  <si>
    <t>AECO</t>
  </si>
  <si>
    <t>SUMAS</t>
  </si>
  <si>
    <t>ROCKIES</t>
  </si>
  <si>
    <t>INTERCOMPANY</t>
  </si>
  <si>
    <t>TOTAL</t>
  </si>
  <si>
    <t>DR #</t>
  </si>
  <si>
    <t>Current mark to market gains (losses)</t>
  </si>
  <si>
    <t>Net Financial Hedge gains (losses) 10 years</t>
  </si>
  <si>
    <t>Net Financial Hedge gains (losses) Nov-11 thru Oct-12</t>
  </si>
  <si>
    <t xml:space="preserve">This will be difficult to ascertain unless they have a </t>
  </si>
  <si>
    <t>Storage</t>
  </si>
  <si>
    <t>n/a</t>
  </si>
  <si>
    <t>Mist</t>
  </si>
  <si>
    <t>Huntington</t>
  </si>
  <si>
    <t>Station 2, BC</t>
  </si>
  <si>
    <t>17 &amp; 18</t>
  </si>
  <si>
    <t>explanation</t>
  </si>
  <si>
    <t>Other</t>
  </si>
  <si>
    <t xml:space="preserve">facility specifically for hedging - see applicable DR's for </t>
  </si>
  <si>
    <t>Line No.</t>
  </si>
  <si>
    <t xml:space="preserve">Residential PGA  Commodity Cost </t>
  </si>
  <si>
    <t xml:space="preserve">NW </t>
  </si>
  <si>
    <t>Commodity</t>
  </si>
  <si>
    <t>Demand</t>
  </si>
  <si>
    <t>Deferal charge</t>
  </si>
  <si>
    <t>No PGA</t>
  </si>
  <si>
    <t>Average of all LDCs</t>
  </si>
  <si>
    <t>AVG</t>
  </si>
  <si>
    <t>P.S.:Deferal charge was included revenue sensitive tax</t>
  </si>
  <si>
    <t>2012 System PGA Cost per Dth of financial hedges</t>
  </si>
  <si>
    <t>Financial Hedge percentage of total cost</t>
  </si>
  <si>
    <t xml:space="preserve">Total </t>
  </si>
  <si>
    <t>Weighted Avg Price of gas (spot/index)</t>
  </si>
  <si>
    <t>Total Cost per Dth (avg spot/index + financial hedges)</t>
  </si>
  <si>
    <t>Monthly Weighted Avg Price per Dth (spot/index)</t>
  </si>
  <si>
    <t>Actual PGA Tariff rates charged to customers for the survey period (includes prior-period true-ups and estimated future gas prices)</t>
  </si>
  <si>
    <t>Proposed PGA  Tariff rates for 2013 PGA year</t>
  </si>
  <si>
    <t>*</t>
  </si>
  <si>
    <t>Not an exact weighted average.  DR response didn't supply weighted average per basin for the year</t>
  </si>
  <si>
    <t>**</t>
  </si>
  <si>
    <t>Avista started using financial hedges in 2005</t>
  </si>
  <si>
    <t>2012 PGA Tariff Commodity Cost (Dth)***</t>
  </si>
  <si>
    <t>***</t>
  </si>
  <si>
    <t>Commodity cost includes items other than just spot/index purchases and financial hedge costs.</t>
  </si>
  <si>
    <t>2012 PGA Tariff Demand Cost (Dth)****</t>
  </si>
  <si>
    <t>****</t>
  </si>
  <si>
    <t>Mostly transportation costs (pipeline capacity)</t>
  </si>
  <si>
    <r>
      <rPr>
        <b/>
        <u/>
        <sz val="11"/>
        <color theme="1"/>
        <rFont val="Times New Roman"/>
        <family val="1"/>
      </rPr>
      <t>System</t>
    </r>
    <r>
      <rPr>
        <b/>
        <sz val="11"/>
        <color theme="1"/>
        <rFont val="Times New Roman"/>
        <family val="1"/>
      </rPr>
      <t xml:space="preserve"> 2012 PGA Load (Dth)</t>
    </r>
  </si>
  <si>
    <t>Hedge Data Summary</t>
  </si>
  <si>
    <t>2013 PGA Tariff Commodity Cost (Dth)***</t>
  </si>
  <si>
    <t>2013 PGA Tariff Demand Cost (Dth)****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</si>
</sst>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"/>
    <numFmt numFmtId="166" formatCode="m/d/yy\ h:mm\ AM/PM"/>
    <numFmt numFmtId="167" formatCode="m/d/yy;@"/>
    <numFmt numFmtId="168" formatCode="0.00000_);[Red]\(0.00000\)"/>
    <numFmt numFmtId="169" formatCode="0.00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i/>
      <sz val="16"/>
      <name val="Helv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38" fontId="10" fillId="2" borderId="0" applyNumberFormat="0" applyBorder="0" applyAlignment="0" applyProtection="0"/>
    <xf numFmtId="10" fontId="10" fillId="3" borderId="4" applyNumberFormat="0" applyBorder="0" applyAlignment="0" applyProtection="0"/>
    <xf numFmtId="169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3" quotePrefix="1" applyFont="1" applyAlignment="1">
      <alignment horizontal="left"/>
    </xf>
    <xf numFmtId="0" fontId="4" fillId="0" borderId="0" xfId="3"/>
    <xf numFmtId="165" fontId="4" fillId="0" borderId="0" xfId="3" applyNumberFormat="1"/>
    <xf numFmtId="166" fontId="5" fillId="0" borderId="0" xfId="3" applyNumberFormat="1" applyFont="1"/>
    <xf numFmtId="0" fontId="5" fillId="0" borderId="0" xfId="3" applyFont="1"/>
    <xf numFmtId="167" fontId="4" fillId="0" borderId="2" xfId="3" applyNumberFormat="1" applyFont="1" applyBorder="1"/>
    <xf numFmtId="167" fontId="4" fillId="0" borderId="0" xfId="3" applyNumberFormat="1"/>
    <xf numFmtId="167" fontId="4" fillId="0" borderId="2" xfId="3" applyNumberFormat="1" applyBorder="1"/>
    <xf numFmtId="165" fontId="4" fillId="0" borderId="0" xfId="3" applyNumberFormat="1" applyFont="1"/>
    <xf numFmtId="0" fontId="6" fillId="0" borderId="0" xfId="4" applyNumberFormat="1" applyFont="1" applyAlignment="1"/>
    <xf numFmtId="0" fontId="6" fillId="0" borderId="0" xfId="5" applyNumberFormat="1"/>
    <xf numFmtId="165" fontId="4" fillId="0" borderId="3" xfId="3" applyNumberFormat="1" applyFont="1" applyBorder="1"/>
    <xf numFmtId="165" fontId="4" fillId="0" borderId="0" xfId="3" applyNumberFormat="1" applyFont="1" applyBorder="1"/>
    <xf numFmtId="165" fontId="7" fillId="0" borderId="3" xfId="3" applyNumberFormat="1" applyFont="1" applyBorder="1"/>
    <xf numFmtId="168" fontId="4" fillId="0" borderId="0" xfId="3" applyNumberFormat="1" applyFont="1" applyBorder="1"/>
    <xf numFmtId="0" fontId="4" fillId="0" borderId="0" xfId="3" applyFont="1"/>
    <xf numFmtId="167" fontId="4" fillId="0" borderId="2" xfId="3" applyNumberFormat="1" applyFont="1" applyBorder="1" applyAlignment="1">
      <alignment horizontal="center"/>
    </xf>
    <xf numFmtId="165" fontId="4" fillId="0" borderId="0" xfId="3" applyNumberFormat="1" applyFont="1" applyFill="1" applyBorder="1"/>
    <xf numFmtId="0" fontId="4" fillId="0" borderId="0" xfId="3" applyFont="1" applyFill="1" applyBorder="1"/>
    <xf numFmtId="167" fontId="4" fillId="4" borderId="0" xfId="3" applyNumberFormat="1" applyFill="1"/>
    <xf numFmtId="0" fontId="6" fillId="4" borderId="0" xfId="4" applyNumberFormat="1" applyFont="1" applyFill="1" applyAlignment="1"/>
    <xf numFmtId="0" fontId="6" fillId="4" borderId="0" xfId="5" applyNumberFormat="1" applyFill="1"/>
    <xf numFmtId="165" fontId="4" fillId="4" borderId="3" xfId="3" applyNumberFormat="1" applyFont="1" applyFill="1" applyBorder="1"/>
    <xf numFmtId="165" fontId="4" fillId="4" borderId="0" xfId="3" applyNumberFormat="1" applyFont="1" applyFill="1" applyBorder="1"/>
    <xf numFmtId="0" fontId="4" fillId="4" borderId="0" xfId="3" applyFill="1"/>
    <xf numFmtId="167" fontId="4" fillId="4" borderId="2" xfId="3" applyNumberFormat="1" applyFill="1" applyBorder="1"/>
    <xf numFmtId="167" fontId="4" fillId="4" borderId="0" xfId="3" applyNumberFormat="1" applyFill="1" applyBorder="1"/>
    <xf numFmtId="165" fontId="4" fillId="4" borderId="0" xfId="3" applyNumberFormat="1" applyFont="1" applyFill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37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37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0" fontId="15" fillId="0" borderId="0" xfId="2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9" fontId="15" fillId="0" borderId="0" xfId="2" applyFont="1" applyAlignment="1">
      <alignment horizontal="right"/>
    </xf>
    <xf numFmtId="17" fontId="14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center"/>
    </xf>
    <xf numFmtId="44" fontId="15" fillId="0" borderId="0" xfId="0" applyNumberFormat="1" applyFont="1"/>
    <xf numFmtId="44" fontId="15" fillId="0" borderId="0" xfId="0" applyNumberFormat="1" applyFont="1" applyFill="1"/>
    <xf numFmtId="17" fontId="14" fillId="0" borderId="0" xfId="0" applyNumberFormat="1" applyFont="1"/>
    <xf numFmtId="44" fontId="15" fillId="0" borderId="0" xfId="0" applyNumberFormat="1" applyFont="1" applyAlignment="1">
      <alignment horizontal="right" vertical="top"/>
    </xf>
    <xf numFmtId="44" fontId="15" fillId="0" borderId="0" xfId="1" applyNumberFormat="1" applyFont="1" applyAlignment="1">
      <alignment horizontal="center"/>
    </xf>
    <xf numFmtId="9" fontId="15" fillId="0" borderId="0" xfId="0" applyNumberFormat="1" applyFont="1" applyAlignment="1">
      <alignment horizontal="right"/>
    </xf>
    <xf numFmtId="164" fontId="15" fillId="0" borderId="0" xfId="1" applyNumberFormat="1" applyFont="1" applyAlignment="1">
      <alignment horizont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right" vertical="top"/>
    </xf>
    <xf numFmtId="42" fontId="15" fillId="0" borderId="0" xfId="0" applyNumberFormat="1" applyFont="1"/>
    <xf numFmtId="5" fontId="15" fillId="0" borderId="0" xfId="0" applyNumberFormat="1" applyFont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44" fontId="15" fillId="0" borderId="0" xfId="0" applyNumberFormat="1" applyFont="1" applyFill="1" applyAlignment="1">
      <alignment horizontal="center"/>
    </xf>
    <xf numFmtId="44" fontId="15" fillId="0" borderId="1" xfId="0" applyNumberFormat="1" applyFont="1" applyBorder="1" applyAlignment="1">
      <alignment horizontal="center"/>
    </xf>
    <xf numFmtId="44" fontId="15" fillId="0" borderId="0" xfId="0" applyNumberFormat="1" applyFont="1" applyAlignment="1">
      <alignment horizontal="right"/>
    </xf>
    <xf numFmtId="44" fontId="15" fillId="0" borderId="1" xfId="0" applyNumberFormat="1" applyFont="1" applyBorder="1"/>
    <xf numFmtId="0" fontId="15" fillId="0" borderId="0" xfId="0" applyFont="1" applyAlignment="1">
      <alignment horizontal="right" vertical="top"/>
    </xf>
    <xf numFmtId="0" fontId="15" fillId="0" borderId="2" xfId="0" applyFont="1" applyBorder="1"/>
    <xf numFmtId="44" fontId="15" fillId="0" borderId="2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/>
    </xf>
    <xf numFmtId="0" fontId="14" fillId="0" borderId="0" xfId="0" applyFont="1" applyAlignment="1"/>
    <xf numFmtId="44" fontId="15" fillId="0" borderId="0" xfId="1" applyFont="1" applyAlignment="1">
      <alignment horizontal="center"/>
    </xf>
    <xf numFmtId="44" fontId="15" fillId="0" borderId="1" xfId="1" applyFont="1" applyBorder="1" applyAlignment="1">
      <alignment horizontal="center"/>
    </xf>
    <xf numFmtId="44" fontId="15" fillId="0" borderId="0" xfId="1" applyFont="1"/>
    <xf numFmtId="44" fontId="15" fillId="0" borderId="1" xfId="1" applyFont="1" applyBorder="1"/>
    <xf numFmtId="0" fontId="14" fillId="0" borderId="0" xfId="0" applyFont="1" applyAlignment="1">
      <alignment horizontal="right" vertical="top" wrapText="1"/>
    </xf>
    <xf numFmtId="0" fontId="17" fillId="0" borderId="0" xfId="0" applyFont="1" applyAlignment="1">
      <alignment horizontal="left"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4" fillId="0" borderId="0" xfId="0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37" fontId="18" fillId="0" borderId="1" xfId="0" applyNumberFormat="1" applyFont="1" applyBorder="1" applyAlignment="1">
      <alignment horizontal="center"/>
    </xf>
  </cellXfs>
  <cellStyles count="24">
    <cellStyle name="Comma 2" xfId="6"/>
    <cellStyle name="Currency" xfId="1" builtinId="4"/>
    <cellStyle name="Grey" xfId="7"/>
    <cellStyle name="Input [yellow]" xfId="8"/>
    <cellStyle name="Normal" xfId="0" builtinId="0"/>
    <cellStyle name="Normal - Style1" xfId="9"/>
    <cellStyle name="Normal 2" xfId="3"/>
    <cellStyle name="Normal 3" xfId="10"/>
    <cellStyle name="Normal 4" xfId="11"/>
    <cellStyle name="Normal 5" xfId="12"/>
    <cellStyle name="Normal 6" xfId="13"/>
    <cellStyle name="Normal 6 2" xfId="4"/>
    <cellStyle name="Normal 7" xfId="14"/>
    <cellStyle name="Normal 8" xfId="15"/>
    <cellStyle name="Normal 9" xfId="5"/>
    <cellStyle name="Percent" xfId="2" builtinId="5"/>
    <cellStyle name="Percent [2]" xfId="16"/>
    <cellStyle name="Percent 2" xfId="17"/>
    <cellStyle name="Percent 3" xfId="18"/>
    <cellStyle name="Percent 4" xfId="19"/>
    <cellStyle name="Percent 5" xfId="20"/>
    <cellStyle name="Percent 6" xfId="21"/>
    <cellStyle name="Percent 7" xfId="22"/>
    <cellStyle name="Percent 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E61" sqref="E61"/>
    </sheetView>
  </sheetViews>
  <sheetFormatPr defaultColWidth="9.140625" defaultRowHeight="15" x14ac:dyDescent="0.25"/>
  <cols>
    <col min="1" max="1" width="5.5703125" style="29" customWidth="1"/>
    <col min="2" max="2" width="6.7109375" style="30" hidden="1" customWidth="1"/>
    <col min="3" max="3" width="48.7109375" style="31" customWidth="1"/>
    <col min="4" max="4" width="2.7109375" style="31" customWidth="1"/>
    <col min="5" max="5" width="13" style="37" customWidth="1"/>
    <col min="6" max="6" width="3" style="31" customWidth="1"/>
    <col min="7" max="7" width="14" style="31" customWidth="1"/>
    <col min="8" max="8" width="3.85546875" style="31" customWidth="1"/>
    <col min="9" max="9" width="14.28515625" style="30" customWidth="1"/>
    <col min="10" max="10" width="2.5703125" style="31" customWidth="1"/>
    <col min="11" max="11" width="16.85546875" style="30" customWidth="1"/>
    <col min="12" max="16384" width="9.140625" style="31"/>
  </cols>
  <sheetData>
    <row r="1" spans="1:11" ht="18.75" x14ac:dyDescent="0.3">
      <c r="E1" s="78" t="s">
        <v>54</v>
      </c>
      <c r="F1" s="78"/>
      <c r="G1" s="78"/>
      <c r="H1" s="78"/>
      <c r="I1" s="78"/>
      <c r="J1" s="78"/>
      <c r="K1" s="78"/>
    </row>
    <row r="2" spans="1:11" ht="28.5" customHeight="1" x14ac:dyDescent="0.25">
      <c r="A2" s="29" t="s">
        <v>25</v>
      </c>
      <c r="B2" s="32" t="s">
        <v>11</v>
      </c>
      <c r="E2" s="76" t="s">
        <v>1</v>
      </c>
      <c r="F2" s="33"/>
      <c r="G2" s="75" t="s">
        <v>0</v>
      </c>
      <c r="H2" s="33"/>
      <c r="I2" s="75" t="s">
        <v>2</v>
      </c>
      <c r="J2" s="33"/>
      <c r="K2" s="75" t="s">
        <v>3</v>
      </c>
    </row>
    <row r="4" spans="1:11" x14ac:dyDescent="0.25">
      <c r="A4" s="29">
        <v>1</v>
      </c>
      <c r="B4" s="30">
        <v>1</v>
      </c>
      <c r="C4" s="34" t="s">
        <v>53</v>
      </c>
      <c r="E4" s="35">
        <v>24786068</v>
      </c>
      <c r="F4" s="36"/>
      <c r="G4" s="35">
        <v>92885439</v>
      </c>
      <c r="H4" s="35"/>
      <c r="I4" s="35">
        <v>76273346</v>
      </c>
      <c r="J4" s="36"/>
      <c r="K4" s="35">
        <v>29853668</v>
      </c>
    </row>
    <row r="5" spans="1:11" x14ac:dyDescent="0.25">
      <c r="A5" s="29">
        <v>2</v>
      </c>
    </row>
    <row r="6" spans="1:11" x14ac:dyDescent="0.25">
      <c r="A6" s="29">
        <v>3</v>
      </c>
      <c r="B6" s="30">
        <v>3</v>
      </c>
      <c r="C6" s="34" t="s">
        <v>4</v>
      </c>
      <c r="E6" s="35"/>
      <c r="F6" s="36"/>
      <c r="G6" s="36"/>
      <c r="H6" s="36"/>
      <c r="I6" s="36"/>
      <c r="J6" s="36"/>
      <c r="K6" s="36"/>
    </row>
    <row r="7" spans="1:11" x14ac:dyDescent="0.25">
      <c r="A7" s="29">
        <v>4</v>
      </c>
      <c r="C7" s="38" t="s">
        <v>6</v>
      </c>
      <c r="E7" s="39">
        <v>0.74660000000000004</v>
      </c>
      <c r="F7" s="36"/>
      <c r="G7" s="40">
        <v>0.16</v>
      </c>
      <c r="H7" s="40"/>
      <c r="I7" s="40">
        <v>0.40029999999999999</v>
      </c>
      <c r="J7" s="40"/>
      <c r="K7" s="40">
        <v>0.2</v>
      </c>
    </row>
    <row r="8" spans="1:11" x14ac:dyDescent="0.25">
      <c r="A8" s="29">
        <v>5</v>
      </c>
      <c r="C8" s="38" t="s">
        <v>7</v>
      </c>
      <c r="E8" s="39">
        <v>0.11749999999999999</v>
      </c>
      <c r="F8" s="36"/>
      <c r="G8" s="40">
        <v>0.16</v>
      </c>
      <c r="H8" s="40"/>
      <c r="I8" s="40">
        <v>0</v>
      </c>
      <c r="J8" s="40"/>
      <c r="K8" s="40">
        <v>0.39</v>
      </c>
    </row>
    <row r="9" spans="1:11" x14ac:dyDescent="0.25">
      <c r="A9" s="29">
        <v>6</v>
      </c>
      <c r="C9" s="38" t="s">
        <v>8</v>
      </c>
      <c r="E9" s="39">
        <v>0.1358</v>
      </c>
      <c r="F9" s="36"/>
      <c r="G9" s="40">
        <v>0.34</v>
      </c>
      <c r="H9" s="40"/>
      <c r="I9" s="40">
        <v>0.37230000000000002</v>
      </c>
      <c r="J9" s="40"/>
      <c r="K9" s="40">
        <v>0.41</v>
      </c>
    </row>
    <row r="10" spans="1:11" x14ac:dyDescent="0.25">
      <c r="A10" s="29">
        <v>7</v>
      </c>
      <c r="C10" s="38" t="s">
        <v>9</v>
      </c>
      <c r="E10" s="41">
        <v>0</v>
      </c>
      <c r="F10" s="36"/>
      <c r="G10" s="40">
        <v>0</v>
      </c>
      <c r="H10" s="40"/>
      <c r="I10" s="40">
        <v>0</v>
      </c>
      <c r="J10" s="40"/>
      <c r="K10" s="40">
        <v>0</v>
      </c>
    </row>
    <row r="11" spans="1:11" x14ac:dyDescent="0.25">
      <c r="A11" s="29">
        <v>8</v>
      </c>
      <c r="C11" s="38" t="s">
        <v>18</v>
      </c>
      <c r="E11" s="41"/>
      <c r="F11" s="36"/>
      <c r="G11" s="40"/>
      <c r="H11" s="40"/>
      <c r="I11" s="40">
        <v>7.9000000000000008E-3</v>
      </c>
      <c r="J11" s="40"/>
      <c r="K11" s="40"/>
    </row>
    <row r="12" spans="1:11" x14ac:dyDescent="0.25">
      <c r="A12" s="29">
        <v>9</v>
      </c>
      <c r="C12" s="38" t="s">
        <v>19</v>
      </c>
      <c r="E12" s="41"/>
      <c r="F12" s="36"/>
      <c r="G12" s="40"/>
      <c r="H12" s="40"/>
      <c r="I12" s="40">
        <v>3.2599999999999997E-2</v>
      </c>
      <c r="J12" s="40"/>
      <c r="K12" s="40"/>
    </row>
    <row r="13" spans="1:11" x14ac:dyDescent="0.25">
      <c r="A13" s="29">
        <v>10</v>
      </c>
      <c r="C13" s="38" t="s">
        <v>20</v>
      </c>
      <c r="E13" s="41"/>
      <c r="F13" s="36"/>
      <c r="G13" s="40">
        <v>0.34</v>
      </c>
      <c r="H13" s="40"/>
      <c r="I13" s="40">
        <v>0.18690000000000001</v>
      </c>
      <c r="J13" s="40"/>
      <c r="K13" s="40"/>
    </row>
    <row r="14" spans="1:11" x14ac:dyDescent="0.25">
      <c r="A14" s="29">
        <v>11</v>
      </c>
      <c r="C14" s="38" t="s">
        <v>16</v>
      </c>
      <c r="E14" s="41"/>
      <c r="F14" s="36"/>
      <c r="G14" s="40"/>
      <c r="H14" s="40"/>
      <c r="I14" s="40"/>
      <c r="J14" s="40"/>
      <c r="K14" s="40"/>
    </row>
    <row r="15" spans="1:11" x14ac:dyDescent="0.25">
      <c r="A15" s="29">
        <v>12</v>
      </c>
      <c r="C15" s="38" t="s">
        <v>23</v>
      </c>
      <c r="E15" s="41"/>
      <c r="F15" s="36"/>
      <c r="G15" s="36"/>
      <c r="H15" s="40"/>
      <c r="I15" s="40"/>
      <c r="J15" s="40"/>
      <c r="K15" s="40"/>
    </row>
    <row r="16" spans="1:11" x14ac:dyDescent="0.25">
      <c r="A16" s="29">
        <v>13</v>
      </c>
      <c r="C16" s="38" t="s">
        <v>10</v>
      </c>
      <c r="E16" s="41">
        <f>SUM(E7:E15)</f>
        <v>0.99990000000000012</v>
      </c>
      <c r="F16" s="41"/>
      <c r="G16" s="41">
        <f>SUM(G7:G14)</f>
        <v>1</v>
      </c>
      <c r="H16" s="41"/>
      <c r="I16" s="41">
        <f>SUM(I7:I15)</f>
        <v>1</v>
      </c>
      <c r="J16" s="41"/>
      <c r="K16" s="41">
        <f>SUM(K7:K15)</f>
        <v>1</v>
      </c>
    </row>
    <row r="17" spans="1:14" x14ac:dyDescent="0.25">
      <c r="A17" s="29">
        <v>14</v>
      </c>
    </row>
    <row r="18" spans="1:14" x14ac:dyDescent="0.25">
      <c r="A18" s="29">
        <v>15</v>
      </c>
      <c r="B18" s="30">
        <v>5</v>
      </c>
      <c r="C18" s="34" t="s">
        <v>40</v>
      </c>
    </row>
    <row r="19" spans="1:14" x14ac:dyDescent="0.25">
      <c r="A19" s="29">
        <v>16</v>
      </c>
      <c r="C19" s="42">
        <v>40848</v>
      </c>
      <c r="E19" s="43">
        <v>3.3</v>
      </c>
      <c r="F19" s="44"/>
      <c r="G19" s="45">
        <v>3.39</v>
      </c>
      <c r="H19" s="44"/>
      <c r="I19" s="43">
        <v>3.3</v>
      </c>
      <c r="J19" s="44"/>
      <c r="K19" s="43">
        <v>3.5</v>
      </c>
    </row>
    <row r="20" spans="1:14" x14ac:dyDescent="0.25">
      <c r="A20" s="29">
        <v>17</v>
      </c>
      <c r="C20" s="42">
        <v>40878</v>
      </c>
      <c r="E20" s="43">
        <v>3.09</v>
      </c>
      <c r="F20" s="44"/>
      <c r="G20" s="45">
        <v>3.4</v>
      </c>
      <c r="H20" s="44"/>
      <c r="I20" s="43">
        <v>3.25</v>
      </c>
      <c r="J20" s="44"/>
      <c r="K20" s="43">
        <v>3.56</v>
      </c>
    </row>
    <row r="21" spans="1:14" x14ac:dyDescent="0.25">
      <c r="A21" s="29">
        <v>18</v>
      </c>
      <c r="C21" s="42">
        <v>40909</v>
      </c>
      <c r="E21" s="43">
        <v>2.72</v>
      </c>
      <c r="F21" s="44"/>
      <c r="G21" s="45">
        <v>3.04</v>
      </c>
      <c r="H21" s="44"/>
      <c r="I21" s="43">
        <v>2.81</v>
      </c>
      <c r="J21" s="44"/>
      <c r="K21" s="43">
        <v>3.13</v>
      </c>
    </row>
    <row r="22" spans="1:14" x14ac:dyDescent="0.25">
      <c r="A22" s="29">
        <v>19</v>
      </c>
      <c r="C22" s="42">
        <v>40940</v>
      </c>
      <c r="E22" s="43">
        <v>2.34</v>
      </c>
      <c r="F22" s="44"/>
      <c r="G22" s="45">
        <v>2.4900000000000002</v>
      </c>
      <c r="H22" s="44"/>
      <c r="I22" s="43">
        <v>2.39</v>
      </c>
      <c r="J22" s="44"/>
      <c r="K22" s="43">
        <v>2.52</v>
      </c>
    </row>
    <row r="23" spans="1:14" x14ac:dyDescent="0.25">
      <c r="A23" s="29">
        <v>20</v>
      </c>
      <c r="C23" s="42">
        <v>40969</v>
      </c>
      <c r="E23" s="43">
        <v>1.97</v>
      </c>
      <c r="F23" s="44"/>
      <c r="G23" s="45">
        <v>2.19</v>
      </c>
      <c r="H23" s="44"/>
      <c r="I23" s="43">
        <v>2.06</v>
      </c>
      <c r="J23" s="44"/>
      <c r="K23" s="43">
        <v>2.2799999999999998</v>
      </c>
    </row>
    <row r="24" spans="1:14" x14ac:dyDescent="0.25">
      <c r="A24" s="29">
        <v>21</v>
      </c>
      <c r="C24" s="46">
        <v>41000</v>
      </c>
      <c r="E24" s="43">
        <v>1.76</v>
      </c>
      <c r="F24" s="44"/>
      <c r="G24" s="45">
        <v>1.97</v>
      </c>
      <c r="H24" s="44"/>
      <c r="I24" s="43">
        <v>1.74</v>
      </c>
      <c r="J24" s="44"/>
      <c r="K24" s="43">
        <v>1.86</v>
      </c>
    </row>
    <row r="25" spans="1:14" x14ac:dyDescent="0.25">
      <c r="A25" s="29">
        <v>22</v>
      </c>
      <c r="C25" s="46">
        <v>41030</v>
      </c>
      <c r="E25" s="43">
        <v>2.09</v>
      </c>
      <c r="F25" s="44"/>
      <c r="G25" s="45">
        <v>1.56</v>
      </c>
      <c r="H25" s="44"/>
      <c r="I25" s="43">
        <v>1.86</v>
      </c>
      <c r="J25" s="44"/>
      <c r="K25" s="43">
        <v>1.76</v>
      </c>
    </row>
    <row r="26" spans="1:14" x14ac:dyDescent="0.25">
      <c r="A26" s="29">
        <v>23</v>
      </c>
      <c r="C26" s="46">
        <v>41061</v>
      </c>
      <c r="E26" s="43">
        <v>2.0099999999999998</v>
      </c>
      <c r="F26" s="44"/>
      <c r="G26" s="45">
        <v>2.36</v>
      </c>
      <c r="H26" s="44"/>
      <c r="I26" s="43">
        <v>1.96</v>
      </c>
      <c r="J26" s="44"/>
      <c r="K26" s="43">
        <v>2.14</v>
      </c>
    </row>
    <row r="27" spans="1:14" x14ac:dyDescent="0.25">
      <c r="A27" s="29">
        <v>24</v>
      </c>
      <c r="C27" s="46">
        <v>41091</v>
      </c>
      <c r="E27" s="43">
        <v>2.41</v>
      </c>
      <c r="F27" s="44"/>
      <c r="G27" s="45">
        <v>2.36</v>
      </c>
      <c r="H27" s="44"/>
      <c r="I27" s="43">
        <v>2.11</v>
      </c>
      <c r="J27" s="44"/>
      <c r="K27" s="43">
        <v>2.3199999999999998</v>
      </c>
    </row>
    <row r="28" spans="1:14" x14ac:dyDescent="0.25">
      <c r="A28" s="29">
        <v>25</v>
      </c>
      <c r="C28" s="46">
        <v>41122</v>
      </c>
      <c r="E28" s="43">
        <v>2.38</v>
      </c>
      <c r="F28" s="44"/>
      <c r="G28" s="45">
        <v>2.75</v>
      </c>
      <c r="H28" s="44"/>
      <c r="I28" s="43">
        <v>2.4300000000000002</v>
      </c>
      <c r="J28" s="44"/>
      <c r="K28" s="43">
        <v>2.61</v>
      </c>
    </row>
    <row r="29" spans="1:14" x14ac:dyDescent="0.25">
      <c r="A29" s="29">
        <v>26</v>
      </c>
      <c r="C29" s="46">
        <v>41153</v>
      </c>
      <c r="E29" s="43">
        <v>2.4500000000000002</v>
      </c>
      <c r="F29" s="44"/>
      <c r="G29" s="45">
        <v>2.44</v>
      </c>
      <c r="H29" s="44"/>
      <c r="I29" s="43">
        <v>2.27</v>
      </c>
      <c r="J29" s="44"/>
      <c r="K29" s="43">
        <v>2.5</v>
      </c>
    </row>
    <row r="30" spans="1:14" x14ac:dyDescent="0.25">
      <c r="A30" s="29">
        <v>27</v>
      </c>
      <c r="C30" s="46">
        <v>41183</v>
      </c>
      <c r="E30" s="43">
        <v>3.14</v>
      </c>
      <c r="F30" s="44"/>
      <c r="G30" s="45">
        <v>2.79</v>
      </c>
      <c r="H30" s="44"/>
      <c r="I30" s="43">
        <v>2.96</v>
      </c>
      <c r="J30" s="44"/>
      <c r="K30" s="43">
        <v>3.19</v>
      </c>
    </row>
    <row r="31" spans="1:14" x14ac:dyDescent="0.25">
      <c r="A31" s="29">
        <v>28</v>
      </c>
      <c r="M31" s="44"/>
    </row>
    <row r="32" spans="1:14" x14ac:dyDescent="0.25">
      <c r="A32" s="29">
        <v>29</v>
      </c>
      <c r="B32" s="30">
        <v>4</v>
      </c>
      <c r="C32" s="34" t="s">
        <v>38</v>
      </c>
      <c r="E32" s="43">
        <f>AVERAGE(E19:E30)</f>
        <v>2.4716666666666667</v>
      </c>
      <c r="F32" s="47" t="s">
        <v>43</v>
      </c>
      <c r="G32" s="44">
        <f>(2.628*G7)+(2.946*G8)+(2.83*G9)+(2.535*G13)</f>
        <v>2.7159400000000002</v>
      </c>
      <c r="H32" s="44"/>
      <c r="I32" s="43">
        <f>(2.53*I7)+(3.29*I12)+(2.98*I9)+(2.26*I13)</f>
        <v>2.6518610000000002</v>
      </c>
      <c r="J32" s="44"/>
      <c r="K32" s="48">
        <f>(2.65*K7)+(2.77*K9)+(3.15*K8)</f>
        <v>2.8941999999999997</v>
      </c>
      <c r="N32" s="44"/>
    </row>
    <row r="33" spans="1:13" x14ac:dyDescent="0.25">
      <c r="A33" s="29">
        <v>30</v>
      </c>
      <c r="C33" s="34"/>
    </row>
    <row r="34" spans="1:13" x14ac:dyDescent="0.25">
      <c r="A34" s="29">
        <v>31</v>
      </c>
      <c r="C34" s="34"/>
      <c r="E34" s="35"/>
      <c r="F34" s="36"/>
      <c r="G34" s="36"/>
      <c r="H34" s="36"/>
      <c r="I34" s="36"/>
      <c r="J34" s="36"/>
      <c r="K34" s="36"/>
    </row>
    <row r="35" spans="1:13" x14ac:dyDescent="0.25">
      <c r="A35" s="29">
        <v>32</v>
      </c>
      <c r="B35" s="30">
        <v>11</v>
      </c>
      <c r="C35" s="34" t="s">
        <v>5</v>
      </c>
      <c r="E35" s="41">
        <v>0.21</v>
      </c>
      <c r="F35" s="36"/>
      <c r="G35" s="40">
        <v>0.67010000000000003</v>
      </c>
      <c r="H35" s="40"/>
      <c r="I35" s="49">
        <v>0.51</v>
      </c>
      <c r="J35" s="40"/>
      <c r="K35" s="40">
        <v>1.23E-2</v>
      </c>
    </row>
    <row r="36" spans="1:13" x14ac:dyDescent="0.25">
      <c r="A36" s="29">
        <v>33</v>
      </c>
      <c r="C36" s="34"/>
    </row>
    <row r="37" spans="1:13" x14ac:dyDescent="0.25">
      <c r="A37" s="29">
        <v>34</v>
      </c>
      <c r="B37" s="30">
        <v>17</v>
      </c>
      <c r="C37" s="34" t="s">
        <v>14</v>
      </c>
      <c r="E37" s="50">
        <v>-9057028</v>
      </c>
      <c r="F37" s="51"/>
      <c r="G37" s="52">
        <v>-156834589</v>
      </c>
      <c r="H37" s="51"/>
      <c r="I37" s="52">
        <v>-84715911</v>
      </c>
      <c r="J37" s="51"/>
      <c r="K37" s="52">
        <v>-679980</v>
      </c>
    </row>
    <row r="38" spans="1:13" x14ac:dyDescent="0.25">
      <c r="A38" s="29">
        <v>35</v>
      </c>
      <c r="C38" s="34"/>
    </row>
    <row r="39" spans="1:13" x14ac:dyDescent="0.25">
      <c r="A39" s="29">
        <v>36</v>
      </c>
      <c r="B39" s="30" t="s">
        <v>21</v>
      </c>
      <c r="C39" s="34" t="s">
        <v>13</v>
      </c>
      <c r="E39" s="52">
        <v>-18028034</v>
      </c>
      <c r="F39" s="53" t="s">
        <v>45</v>
      </c>
      <c r="G39" s="54">
        <v>-694927723</v>
      </c>
      <c r="H39" s="52"/>
      <c r="I39" s="52">
        <v>-299400000</v>
      </c>
      <c r="J39" s="52"/>
      <c r="K39" s="52">
        <v>-141395422</v>
      </c>
    </row>
    <row r="40" spans="1:13" x14ac:dyDescent="0.25">
      <c r="A40" s="29">
        <v>37</v>
      </c>
      <c r="C40" s="34"/>
    </row>
    <row r="41" spans="1:13" x14ac:dyDescent="0.25">
      <c r="A41" s="29">
        <v>38</v>
      </c>
      <c r="B41" s="30">
        <v>26</v>
      </c>
      <c r="C41" s="34" t="s">
        <v>12</v>
      </c>
      <c r="E41" s="52">
        <v>-4266714</v>
      </c>
      <c r="F41" s="52"/>
      <c r="G41" s="52">
        <v>-76958505</v>
      </c>
      <c r="H41" s="55"/>
      <c r="I41" s="52">
        <v>-4323000</v>
      </c>
      <c r="J41" s="55"/>
      <c r="K41" s="55" t="s">
        <v>17</v>
      </c>
      <c r="L41" s="55"/>
    </row>
    <row r="42" spans="1:13" x14ac:dyDescent="0.25">
      <c r="A42" s="29">
        <v>39</v>
      </c>
    </row>
    <row r="43" spans="1:13" x14ac:dyDescent="0.25">
      <c r="A43" s="29">
        <v>40</v>
      </c>
      <c r="C43" s="56" t="s">
        <v>35</v>
      </c>
      <c r="D43" s="57"/>
      <c r="E43" s="58">
        <f>-E37/E4</f>
        <v>0.36540801873052231</v>
      </c>
      <c r="F43" s="58"/>
      <c r="G43" s="58">
        <f>-G37/G4</f>
        <v>1.6884733569488755</v>
      </c>
      <c r="H43" s="58"/>
      <c r="I43" s="58">
        <f>-I37/I4</f>
        <v>1.110688273725398</v>
      </c>
      <c r="J43" s="58"/>
      <c r="K43" s="58">
        <f>-K37/K4</f>
        <v>2.2777100622945228E-2</v>
      </c>
      <c r="M43" s="44"/>
    </row>
    <row r="44" spans="1:13" x14ac:dyDescent="0.25">
      <c r="A44" s="29">
        <v>41</v>
      </c>
      <c r="C44" s="34" t="s">
        <v>38</v>
      </c>
      <c r="E44" s="59">
        <f>E32</f>
        <v>2.4716666666666667</v>
      </c>
      <c r="F44" s="60" t="s">
        <v>43</v>
      </c>
      <c r="G44" s="61">
        <f>G32</f>
        <v>2.7159400000000002</v>
      </c>
      <c r="H44" s="44"/>
      <c r="I44" s="59">
        <f>I32</f>
        <v>2.6518610000000002</v>
      </c>
      <c r="J44" s="44"/>
      <c r="K44" s="59">
        <f>K32</f>
        <v>2.8941999999999997</v>
      </c>
    </row>
    <row r="45" spans="1:13" x14ac:dyDescent="0.25">
      <c r="A45" s="29">
        <v>42</v>
      </c>
      <c r="C45" s="34" t="s">
        <v>39</v>
      </c>
      <c r="E45" s="43">
        <f>E43+E44</f>
        <v>2.8370746853971891</v>
      </c>
      <c r="F45" s="43"/>
      <c r="G45" s="43">
        <f t="shared" ref="G45:K45" si="0">G43+G44</f>
        <v>4.4044133569488757</v>
      </c>
      <c r="H45" s="43"/>
      <c r="I45" s="43">
        <f t="shared" si="0"/>
        <v>3.7625492737253983</v>
      </c>
      <c r="J45" s="43"/>
      <c r="K45" s="43">
        <f t="shared" si="0"/>
        <v>2.9169771006229448</v>
      </c>
      <c r="M45" s="44"/>
    </row>
    <row r="46" spans="1:13" x14ac:dyDescent="0.25">
      <c r="A46" s="29">
        <v>43</v>
      </c>
      <c r="B46" s="62"/>
      <c r="C46" s="34" t="s">
        <v>36</v>
      </c>
      <c r="E46" s="41">
        <f>E43/E45</f>
        <v>0.128797461910794</v>
      </c>
      <c r="F46" s="41"/>
      <c r="G46" s="41">
        <f t="shared" ref="G46:K46" si="1">G43/G45</f>
        <v>0.38335942158674968</v>
      </c>
      <c r="H46" s="41"/>
      <c r="I46" s="41">
        <f t="shared" si="1"/>
        <v>0.29519567530491808</v>
      </c>
      <c r="J46" s="41"/>
      <c r="K46" s="41">
        <f t="shared" si="1"/>
        <v>7.8084605525634704E-3</v>
      </c>
    </row>
    <row r="47" spans="1:13" ht="15.75" thickBot="1" x14ac:dyDescent="0.3">
      <c r="A47" s="29">
        <v>44</v>
      </c>
      <c r="B47" s="62"/>
      <c r="C47" s="63"/>
      <c r="D47" s="63"/>
      <c r="E47" s="64"/>
      <c r="F47" s="64"/>
      <c r="G47" s="64"/>
      <c r="H47" s="64"/>
      <c r="I47" s="64"/>
      <c r="J47" s="64"/>
      <c r="K47" s="64"/>
    </row>
    <row r="48" spans="1:13" x14ac:dyDescent="0.25">
      <c r="A48" s="29">
        <v>45</v>
      </c>
      <c r="E48" s="65"/>
      <c r="F48" s="57"/>
      <c r="G48" s="65"/>
      <c r="H48" s="57"/>
      <c r="I48" s="65"/>
      <c r="J48" s="57"/>
      <c r="K48" s="65"/>
    </row>
    <row r="49" spans="1:11" x14ac:dyDescent="0.25">
      <c r="A49" s="29">
        <v>46</v>
      </c>
      <c r="B49" s="31"/>
      <c r="C49" s="66" t="s">
        <v>41</v>
      </c>
      <c r="D49" s="66"/>
      <c r="E49" s="66"/>
      <c r="F49" s="66"/>
      <c r="G49" s="66"/>
      <c r="H49" s="66"/>
      <c r="I49" s="66"/>
      <c r="J49" s="66"/>
      <c r="K49" s="66"/>
    </row>
    <row r="50" spans="1:11" x14ac:dyDescent="0.25">
      <c r="A50" s="29">
        <v>47</v>
      </c>
      <c r="C50" s="30"/>
      <c r="D50" s="30"/>
      <c r="E50" s="30"/>
      <c r="F50" s="30"/>
      <c r="G50" s="30"/>
      <c r="H50" s="30"/>
      <c r="J50" s="30"/>
    </row>
    <row r="51" spans="1:11" x14ac:dyDescent="0.25">
      <c r="A51" s="29">
        <v>48</v>
      </c>
      <c r="C51" s="34" t="s">
        <v>47</v>
      </c>
      <c r="E51" s="43">
        <f>'PGA WACOG'!K23*10</f>
        <v>3.5949</v>
      </c>
      <c r="G51" s="44">
        <f>'PGA WACOG'!J11*10</f>
        <v>5.0844999999999994</v>
      </c>
      <c r="I51" s="67">
        <f>'PGA WACOG'!J5*10</f>
        <v>4.7372999999999994</v>
      </c>
      <c r="K51" s="67">
        <f>'PGA WACOG'!K17*10</f>
        <v>4.7371999999999996</v>
      </c>
    </row>
    <row r="52" spans="1:11" x14ac:dyDescent="0.25">
      <c r="A52" s="29">
        <v>49</v>
      </c>
      <c r="B52" s="62"/>
      <c r="C52" s="34" t="s">
        <v>50</v>
      </c>
      <c r="E52" s="68">
        <f>'PGA WACOG'!K24*10</f>
        <v>1.0868</v>
      </c>
      <c r="F52" s="69"/>
      <c r="G52" s="70">
        <f>'PGA WACOG'!J12*10</f>
        <v>1.4058999999999999</v>
      </c>
      <c r="H52" s="69"/>
      <c r="I52" s="68">
        <f>'PGA WACOG'!J6*10</f>
        <v>1.3023000000000002</v>
      </c>
      <c r="J52" s="69"/>
      <c r="K52" s="68">
        <f>'PGA WACOG'!K18*10</f>
        <v>1.2383</v>
      </c>
    </row>
    <row r="53" spans="1:11" x14ac:dyDescent="0.25">
      <c r="A53" s="29">
        <v>50</v>
      </c>
      <c r="B53" s="62"/>
      <c r="C53" s="34" t="s">
        <v>37</v>
      </c>
      <c r="E53" s="67">
        <f>E51+E52</f>
        <v>4.6817000000000002</v>
      </c>
      <c r="F53" s="67"/>
      <c r="G53" s="67">
        <f t="shared" ref="G53:K53" si="2">G51+G52</f>
        <v>6.4903999999999993</v>
      </c>
      <c r="H53" s="67"/>
      <c r="I53" s="67">
        <f t="shared" si="2"/>
        <v>6.0396000000000001</v>
      </c>
      <c r="J53" s="67"/>
      <c r="K53" s="67">
        <f t="shared" si="2"/>
        <v>5.9754999999999994</v>
      </c>
    </row>
    <row r="54" spans="1:11" x14ac:dyDescent="0.25">
      <c r="A54" s="29">
        <v>51</v>
      </c>
    </row>
    <row r="55" spans="1:11" x14ac:dyDescent="0.25">
      <c r="A55" s="29">
        <v>52</v>
      </c>
      <c r="C55" s="34" t="s">
        <v>42</v>
      </c>
      <c r="G55" s="51"/>
    </row>
    <row r="56" spans="1:11" x14ac:dyDescent="0.25">
      <c r="A56" s="29">
        <v>53</v>
      </c>
      <c r="B56" s="62"/>
    </row>
    <row r="57" spans="1:11" x14ac:dyDescent="0.25">
      <c r="A57" s="29">
        <v>54</v>
      </c>
      <c r="B57" s="62"/>
      <c r="C57" s="34" t="s">
        <v>55</v>
      </c>
      <c r="E57" s="43">
        <v>3.31</v>
      </c>
      <c r="G57" s="44">
        <v>4.38</v>
      </c>
      <c r="I57" s="67">
        <v>3.7</v>
      </c>
      <c r="K57" s="67">
        <v>4.03</v>
      </c>
    </row>
    <row r="58" spans="1:11" x14ac:dyDescent="0.25">
      <c r="A58" s="29">
        <v>55</v>
      </c>
      <c r="B58" s="62"/>
      <c r="C58" s="34" t="s">
        <v>56</v>
      </c>
      <c r="E58" s="68">
        <v>1.04</v>
      </c>
      <c r="F58" s="69"/>
      <c r="G58" s="70">
        <v>1.42</v>
      </c>
      <c r="H58" s="69"/>
      <c r="I58" s="68">
        <v>1.34</v>
      </c>
      <c r="J58" s="69"/>
      <c r="K58" s="68">
        <v>1.52</v>
      </c>
    </row>
    <row r="59" spans="1:11" x14ac:dyDescent="0.25">
      <c r="A59" s="29">
        <v>56</v>
      </c>
      <c r="B59" s="62"/>
      <c r="C59" s="34" t="s">
        <v>37</v>
      </c>
      <c r="E59" s="67">
        <f>E57+E58</f>
        <v>4.3499999999999996</v>
      </c>
      <c r="F59" s="67"/>
      <c r="G59" s="67">
        <f t="shared" ref="G59" si="3">G57+G58</f>
        <v>5.8</v>
      </c>
      <c r="H59" s="67"/>
      <c r="I59" s="67">
        <f t="shared" ref="I59" si="4">I57+I58</f>
        <v>5.04</v>
      </c>
      <c r="J59" s="67"/>
      <c r="K59" s="67">
        <f t="shared" ref="K59" si="5">K57+K58</f>
        <v>5.5500000000000007</v>
      </c>
    </row>
    <row r="60" spans="1:11" x14ac:dyDescent="0.25">
      <c r="B60" s="62"/>
    </row>
    <row r="61" spans="1:11" ht="26.25" x14ac:dyDescent="0.25">
      <c r="A61" s="77" t="s">
        <v>43</v>
      </c>
      <c r="B61" s="71" t="s">
        <v>43</v>
      </c>
      <c r="C61" s="72" t="s">
        <v>44</v>
      </c>
    </row>
    <row r="62" spans="1:11" x14ac:dyDescent="0.25">
      <c r="A62" s="77" t="s">
        <v>45</v>
      </c>
      <c r="B62" s="36" t="s">
        <v>45</v>
      </c>
      <c r="C62" s="73" t="s">
        <v>46</v>
      </c>
    </row>
    <row r="63" spans="1:11" ht="26.25" x14ac:dyDescent="0.25">
      <c r="A63" s="77" t="s">
        <v>48</v>
      </c>
      <c r="B63" s="62" t="s">
        <v>48</v>
      </c>
      <c r="C63" s="74" t="s">
        <v>49</v>
      </c>
    </row>
    <row r="64" spans="1:11" x14ac:dyDescent="0.25">
      <c r="A64" s="77" t="s">
        <v>51</v>
      </c>
      <c r="B64" s="62" t="s">
        <v>51</v>
      </c>
      <c r="C64" s="73" t="s">
        <v>52</v>
      </c>
    </row>
  </sheetData>
  <mergeCells count="1">
    <mergeCell ref="E1:K1"/>
  </mergeCells>
  <pageMargins left="0.7" right="0.7" top="0.75" bottom="0.75" header="0.3" footer="0.3"/>
  <pageSetup scale="69" orientation="portrait" r:id="rId1"/>
  <headerFooter>
    <oddHeader>&amp;LAttachment A
Hedge Data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xSplit="2" ySplit="4" topLeftCell="C5" activePane="bottomRight" state="frozen"/>
      <selection activeCell="D7" sqref="D7"/>
      <selection pane="topRight" activeCell="D7" sqref="D7"/>
      <selection pane="bottomLeft" activeCell="D7" sqref="D7"/>
      <selection pane="bottomRight" activeCell="G36" sqref="G36"/>
    </sheetView>
  </sheetViews>
  <sheetFormatPr defaultColWidth="9.140625" defaultRowHeight="12.75" x14ac:dyDescent="0.2"/>
  <cols>
    <col min="1" max="1" width="20.85546875" style="5" customWidth="1"/>
    <col min="2" max="2" width="12.42578125" style="2" customWidth="1"/>
    <col min="3" max="5" width="8.85546875" style="2" customWidth="1"/>
    <col min="6" max="6" width="10.85546875" style="2" customWidth="1"/>
    <col min="7" max="9" width="8.85546875" style="2" customWidth="1"/>
    <col min="10" max="12" width="9.42578125" style="2" customWidth="1"/>
    <col min="13" max="16384" width="9.140625" style="2"/>
  </cols>
  <sheetData>
    <row r="1" spans="1:12" x14ac:dyDescent="0.2">
      <c r="A1" s="1" t="s">
        <v>26</v>
      </c>
      <c r="J1" s="3"/>
    </row>
    <row r="2" spans="1:12" x14ac:dyDescent="0.2">
      <c r="A2" s="1"/>
      <c r="B2" s="4"/>
      <c r="J2" s="3"/>
    </row>
    <row r="3" spans="1:12" x14ac:dyDescent="0.2">
      <c r="J3" s="3"/>
    </row>
    <row r="4" spans="1:12" ht="13.5" thickBot="1" x14ac:dyDescent="0.25">
      <c r="C4" s="6">
        <v>39022</v>
      </c>
      <c r="D4" s="6"/>
      <c r="E4" s="6">
        <v>39387</v>
      </c>
      <c r="F4" s="7">
        <v>39753</v>
      </c>
      <c r="G4" s="7"/>
      <c r="H4" s="7">
        <v>40118</v>
      </c>
      <c r="I4" s="7">
        <v>40483</v>
      </c>
      <c r="J4" s="20">
        <v>40848</v>
      </c>
      <c r="K4" s="20"/>
      <c r="L4" s="8">
        <v>41214</v>
      </c>
    </row>
    <row r="5" spans="1:12" x14ac:dyDescent="0.2">
      <c r="A5" s="5" t="s">
        <v>27</v>
      </c>
      <c r="B5" s="2" t="s">
        <v>28</v>
      </c>
      <c r="C5" s="9">
        <v>0.73636999999999997</v>
      </c>
      <c r="D5" s="9"/>
      <c r="E5" s="9">
        <v>0.68828</v>
      </c>
      <c r="F5" s="9">
        <v>0.82667999999999997</v>
      </c>
      <c r="H5" s="9">
        <v>0.56977</v>
      </c>
      <c r="I5" s="9">
        <v>0.51032</v>
      </c>
      <c r="J5" s="21">
        <v>0.47372999999999998</v>
      </c>
      <c r="K5" s="21"/>
      <c r="L5" s="10">
        <v>0.36969000000000002</v>
      </c>
    </row>
    <row r="6" spans="1:12" x14ac:dyDescent="0.2">
      <c r="B6" s="2" t="s">
        <v>29</v>
      </c>
      <c r="C6" s="9">
        <v>0.10544000000000001</v>
      </c>
      <c r="D6" s="9"/>
      <c r="E6" s="9">
        <v>0.11377</v>
      </c>
      <c r="F6" s="9">
        <v>0.11083</v>
      </c>
      <c r="H6" s="9">
        <v>0.11688999999999999</v>
      </c>
      <c r="I6" s="9">
        <v>0.12314</v>
      </c>
      <c r="J6" s="22">
        <v>0.13023000000000001</v>
      </c>
      <c r="K6" s="22"/>
      <c r="L6" s="11">
        <v>0.13425000000000001</v>
      </c>
    </row>
    <row r="7" spans="1:12" ht="13.5" thickBot="1" x14ac:dyDescent="0.25">
      <c r="C7" s="12">
        <f>SUM(C5:C6)</f>
        <v>0.84180999999999995</v>
      </c>
      <c r="D7" s="12"/>
      <c r="E7" s="12">
        <f>SUM(E5:E6)</f>
        <v>0.80205000000000004</v>
      </c>
      <c r="F7" s="12">
        <f>SUM(F5:F6)</f>
        <v>0.93750999999999995</v>
      </c>
      <c r="H7" s="12">
        <f>SUM(H5:H6)</f>
        <v>0.68666000000000005</v>
      </c>
      <c r="I7" s="12">
        <f>SUM(I5:I6)</f>
        <v>0.63346000000000002</v>
      </c>
      <c r="J7" s="23">
        <f>SUM(J5:J6)</f>
        <v>0.60396000000000005</v>
      </c>
      <c r="K7" s="24"/>
      <c r="L7" s="14">
        <f>SUM(L5:L6)</f>
        <v>0.50394000000000005</v>
      </c>
    </row>
    <row r="8" spans="1:12" ht="13.5" thickTop="1" x14ac:dyDescent="0.2">
      <c r="B8" s="2" t="s">
        <v>30</v>
      </c>
      <c r="C8" s="15">
        <v>-1.643E-2</v>
      </c>
      <c r="D8" s="15"/>
      <c r="E8" s="15">
        <v>-1.643E-2</v>
      </c>
      <c r="J8" s="25"/>
      <c r="K8" s="25"/>
    </row>
    <row r="9" spans="1:12" x14ac:dyDescent="0.2">
      <c r="C9" s="16"/>
      <c r="D9" s="16"/>
      <c r="E9" s="16"/>
      <c r="J9" s="25"/>
      <c r="K9" s="25"/>
    </row>
    <row r="10" spans="1:12" ht="13.5" thickBot="1" x14ac:dyDescent="0.25">
      <c r="C10" s="6">
        <v>38991</v>
      </c>
      <c r="D10" s="6">
        <v>39095</v>
      </c>
      <c r="E10" s="6">
        <v>39356</v>
      </c>
      <c r="F10" s="8">
        <v>39722</v>
      </c>
      <c r="G10" s="7"/>
      <c r="H10" s="8">
        <v>40087</v>
      </c>
      <c r="I10" s="8">
        <v>40483</v>
      </c>
      <c r="J10" s="26">
        <v>40848</v>
      </c>
      <c r="K10" s="27"/>
      <c r="L10" s="8">
        <v>41214</v>
      </c>
    </row>
    <row r="11" spans="1:12" x14ac:dyDescent="0.2">
      <c r="A11" s="5" t="s">
        <v>0</v>
      </c>
      <c r="B11" s="2" t="s">
        <v>28</v>
      </c>
      <c r="C11" s="9">
        <v>0.74944999999999995</v>
      </c>
      <c r="D11" s="9">
        <v>0.74946000000000002</v>
      </c>
      <c r="E11" s="9">
        <v>0.69603000000000004</v>
      </c>
      <c r="F11" s="9">
        <v>0.76254</v>
      </c>
      <c r="H11" s="9">
        <v>0.60641</v>
      </c>
      <c r="I11" s="9">
        <v>0.56213999999999997</v>
      </c>
      <c r="J11" s="28">
        <v>0.50844999999999996</v>
      </c>
      <c r="K11" s="28"/>
      <c r="L11" s="9">
        <v>0.43769999999999998</v>
      </c>
    </row>
    <row r="12" spans="1:12" x14ac:dyDescent="0.2">
      <c r="B12" s="2" t="s">
        <v>29</v>
      </c>
      <c r="C12" s="9">
        <v>0.10589999999999999</v>
      </c>
      <c r="D12" s="9">
        <v>0.10582999999999999</v>
      </c>
      <c r="E12" s="9">
        <v>0.10888</v>
      </c>
      <c r="F12" s="9">
        <v>0.11491999999999999</v>
      </c>
      <c r="H12" s="9">
        <v>0.11391</v>
      </c>
      <c r="I12" s="9">
        <v>0.12647</v>
      </c>
      <c r="J12" s="28">
        <v>0.14058999999999999</v>
      </c>
      <c r="K12" s="28"/>
      <c r="L12" s="9">
        <v>0.14226</v>
      </c>
    </row>
    <row r="13" spans="1:12" ht="13.5" thickBot="1" x14ac:dyDescent="0.25">
      <c r="C13" s="12">
        <f>SUM(C11:C12)</f>
        <v>0.85534999999999994</v>
      </c>
      <c r="D13" s="12">
        <f>SUM(D11:D12)</f>
        <v>0.85528999999999999</v>
      </c>
      <c r="E13" s="12">
        <f>SUM(E11:E12)</f>
        <v>0.80491000000000001</v>
      </c>
      <c r="F13" s="12">
        <f>SUM(F11:F12)</f>
        <v>0.87746000000000002</v>
      </c>
      <c r="H13" s="12">
        <f>SUM(H11:H12)</f>
        <v>0.72031999999999996</v>
      </c>
      <c r="I13" s="12">
        <f>SUM(I11:I12)</f>
        <v>0.68860999999999994</v>
      </c>
      <c r="J13" s="23">
        <f>SUM(J11:J12)</f>
        <v>0.64903999999999995</v>
      </c>
      <c r="K13" s="24"/>
      <c r="L13" s="14">
        <f>SUM(L11:L12)</f>
        <v>0.57996000000000003</v>
      </c>
    </row>
    <row r="14" spans="1:12" ht="13.5" thickTop="1" x14ac:dyDescent="0.2">
      <c r="B14" s="2" t="s">
        <v>30</v>
      </c>
      <c r="C14" s="13">
        <v>4.1700000000000001E-3</v>
      </c>
      <c r="D14" s="13">
        <v>4.1700000000000001E-3</v>
      </c>
      <c r="E14" s="13">
        <v>4.1700000000000001E-3</v>
      </c>
      <c r="J14" s="25"/>
      <c r="K14" s="25"/>
    </row>
    <row r="15" spans="1:12" x14ac:dyDescent="0.2">
      <c r="C15" s="16"/>
      <c r="D15" s="16"/>
      <c r="E15" s="16"/>
      <c r="J15" s="25"/>
      <c r="K15" s="25"/>
    </row>
    <row r="16" spans="1:12" ht="13.5" thickBot="1" x14ac:dyDescent="0.25">
      <c r="C16" s="17" t="s">
        <v>31</v>
      </c>
      <c r="D16" s="17">
        <v>39101</v>
      </c>
      <c r="E16" s="6">
        <v>39387</v>
      </c>
      <c r="F16" s="8">
        <v>39753</v>
      </c>
      <c r="G16" s="8">
        <v>39934</v>
      </c>
      <c r="H16" s="8">
        <v>40026</v>
      </c>
      <c r="I16" s="8">
        <v>40483</v>
      </c>
      <c r="J16" s="26">
        <v>40848</v>
      </c>
      <c r="K16" s="26">
        <v>40878</v>
      </c>
      <c r="L16" s="8">
        <v>41214</v>
      </c>
    </row>
    <row r="17" spans="1:12" x14ac:dyDescent="0.2">
      <c r="A17" s="5" t="s">
        <v>3</v>
      </c>
      <c r="B17" s="2" t="s">
        <v>28</v>
      </c>
      <c r="C17" s="18"/>
      <c r="D17" s="18">
        <v>0.77776000000000001</v>
      </c>
      <c r="E17" s="18">
        <v>0.70384999999999998</v>
      </c>
      <c r="F17" s="9">
        <v>0.84601999999999999</v>
      </c>
      <c r="G17" s="9">
        <v>0.84601999999999999</v>
      </c>
      <c r="H17" s="9">
        <v>0.67603000000000002</v>
      </c>
      <c r="I17" s="9">
        <v>0.56142999999999998</v>
      </c>
      <c r="J17" s="28">
        <v>0.56142999999999998</v>
      </c>
      <c r="K17" s="28">
        <v>0.47371999999999997</v>
      </c>
      <c r="L17" s="9">
        <v>0.40281</v>
      </c>
    </row>
    <row r="18" spans="1:12" x14ac:dyDescent="0.2">
      <c r="B18" s="2" t="s">
        <v>29</v>
      </c>
      <c r="C18" s="19"/>
      <c r="D18" s="19">
        <v>0.10094</v>
      </c>
      <c r="E18" s="19">
        <v>0.12396</v>
      </c>
      <c r="F18" s="9">
        <v>0.1221</v>
      </c>
      <c r="G18" s="9">
        <v>0.11669</v>
      </c>
      <c r="H18" s="9">
        <v>0.11521000000000001</v>
      </c>
      <c r="I18" s="9">
        <v>0.1047</v>
      </c>
      <c r="J18" s="28">
        <v>0.1047</v>
      </c>
      <c r="K18" s="28">
        <v>0.12383</v>
      </c>
      <c r="L18" s="9">
        <v>0.15176000000000001</v>
      </c>
    </row>
    <row r="19" spans="1:12" ht="13.5" thickBot="1" x14ac:dyDescent="0.25">
      <c r="C19" s="12"/>
      <c r="D19" s="12">
        <f t="shared" ref="D19:J19" si="0">SUM(D17:D18)</f>
        <v>0.87870000000000004</v>
      </c>
      <c r="E19" s="12">
        <f t="shared" si="0"/>
        <v>0.82780999999999993</v>
      </c>
      <c r="F19" s="12">
        <f t="shared" si="0"/>
        <v>0.96811999999999998</v>
      </c>
      <c r="G19" s="12">
        <f t="shared" si="0"/>
        <v>0.96270999999999995</v>
      </c>
      <c r="H19" s="12">
        <f t="shared" si="0"/>
        <v>0.79124000000000005</v>
      </c>
      <c r="I19" s="12">
        <f t="shared" si="0"/>
        <v>0.66613</v>
      </c>
      <c r="J19" s="23">
        <f t="shared" si="0"/>
        <v>0.66613</v>
      </c>
      <c r="K19" s="23">
        <f>SUM(K17:K18)</f>
        <v>0.59755000000000003</v>
      </c>
      <c r="L19" s="14">
        <f>SUM(L17:L18)</f>
        <v>0.55457000000000001</v>
      </c>
    </row>
    <row r="20" spans="1:12" ht="13.5" thickTop="1" x14ac:dyDescent="0.2">
      <c r="B20" s="2" t="s">
        <v>30</v>
      </c>
      <c r="C20" s="13"/>
      <c r="D20" s="13"/>
      <c r="E20" s="13"/>
      <c r="J20" s="25"/>
      <c r="K20" s="25"/>
    </row>
    <row r="21" spans="1:12" x14ac:dyDescent="0.2">
      <c r="C21" s="16"/>
      <c r="D21" s="16"/>
      <c r="E21" s="16"/>
      <c r="J21" s="25"/>
      <c r="K21" s="25"/>
    </row>
    <row r="22" spans="1:12" ht="13.5" thickBot="1" x14ac:dyDescent="0.25">
      <c r="C22" s="6">
        <v>39022</v>
      </c>
      <c r="D22" s="6"/>
      <c r="E22" s="6">
        <v>39387</v>
      </c>
      <c r="F22" s="8">
        <v>39753</v>
      </c>
      <c r="G22" s="7"/>
      <c r="H22" s="8">
        <v>40118</v>
      </c>
      <c r="I22" s="8">
        <v>40483</v>
      </c>
      <c r="J22" s="26">
        <v>40848</v>
      </c>
      <c r="K22" s="26">
        <v>40969</v>
      </c>
      <c r="L22" s="8">
        <v>41214</v>
      </c>
    </row>
    <row r="23" spans="1:12" x14ac:dyDescent="0.2">
      <c r="A23" s="5" t="s">
        <v>1</v>
      </c>
      <c r="B23" s="2" t="s">
        <v>28</v>
      </c>
      <c r="C23" s="16">
        <v>0.76102999999999998</v>
      </c>
      <c r="D23" s="16"/>
      <c r="E23" s="16">
        <v>0.75475999999999999</v>
      </c>
      <c r="F23" s="9">
        <v>0.80174999999999996</v>
      </c>
      <c r="H23" s="9">
        <v>0.48876999999999998</v>
      </c>
      <c r="I23" s="9">
        <v>0.45849000000000001</v>
      </c>
      <c r="J23" s="28">
        <v>0.41510999999999998</v>
      </c>
      <c r="K23" s="28">
        <v>0.35948999999999998</v>
      </c>
      <c r="L23" s="9">
        <v>0.33051999999999998</v>
      </c>
    </row>
    <row r="24" spans="1:12" x14ac:dyDescent="0.2">
      <c r="B24" s="2" t="s">
        <v>29</v>
      </c>
      <c r="C24" s="9">
        <v>9.3969999999999998E-2</v>
      </c>
      <c r="D24" s="9"/>
      <c r="E24" s="9">
        <v>9.221E-2</v>
      </c>
      <c r="F24" s="9">
        <v>9.2740000000000003E-2</v>
      </c>
      <c r="H24" s="9">
        <v>9.3689999999999996E-2</v>
      </c>
      <c r="I24" s="9">
        <v>0.10131999999999999</v>
      </c>
      <c r="J24" s="28">
        <v>0.10868</v>
      </c>
      <c r="K24" s="28">
        <v>0.10868</v>
      </c>
      <c r="L24" s="9">
        <v>0.1042</v>
      </c>
    </row>
    <row r="25" spans="1:12" ht="13.5" thickBot="1" x14ac:dyDescent="0.25">
      <c r="C25" s="12">
        <f>SUM(C23:C24)</f>
        <v>0.85499999999999998</v>
      </c>
      <c r="D25" s="12"/>
      <c r="E25" s="12">
        <f>SUM(E23:E24)</f>
        <v>0.84697</v>
      </c>
      <c r="F25" s="12">
        <f>SUM(F23:F24)</f>
        <v>0.89449000000000001</v>
      </c>
      <c r="H25" s="12">
        <f>SUM(H23:H24)</f>
        <v>0.58245999999999998</v>
      </c>
      <c r="I25" s="12">
        <f>SUM(I23:I24)</f>
        <v>0.55981000000000003</v>
      </c>
      <c r="J25" s="23">
        <f>SUM(J23:J24)</f>
        <v>0.52378999999999998</v>
      </c>
      <c r="K25" s="23">
        <f>SUM(K23:K24)</f>
        <v>0.46816999999999998</v>
      </c>
      <c r="L25" s="14">
        <f>SUM(L23:L24)</f>
        <v>0.43472</v>
      </c>
    </row>
    <row r="26" spans="1:12" ht="13.5" thickTop="1" x14ac:dyDescent="0.2">
      <c r="B26" s="2" t="s">
        <v>30</v>
      </c>
      <c r="C26" s="2">
        <v>6.4549999999999996E-2</v>
      </c>
      <c r="E26" s="2">
        <v>6.4549999999999996E-2</v>
      </c>
    </row>
    <row r="28" spans="1:12" x14ac:dyDescent="0.2">
      <c r="A28" s="5" t="s">
        <v>32</v>
      </c>
      <c r="K28" s="2" t="s">
        <v>33</v>
      </c>
    </row>
    <row r="29" spans="1:12" x14ac:dyDescent="0.2">
      <c r="A29" s="2" t="s">
        <v>34</v>
      </c>
    </row>
  </sheetData>
  <pageMargins left="0.75" right="0.75" top="1" bottom="1" header="0.5" footer="0.5"/>
  <pageSetup paperSize="5" scale="70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9:E31"/>
  <sheetViews>
    <sheetView workbookViewId="0">
      <selection activeCell="E29" sqref="E29:J31"/>
    </sheetView>
  </sheetViews>
  <sheetFormatPr defaultRowHeight="15" x14ac:dyDescent="0.25"/>
  <sheetData>
    <row r="29" spans="5:5" x14ac:dyDescent="0.25">
      <c r="E29" t="s">
        <v>15</v>
      </c>
    </row>
    <row r="30" spans="5:5" x14ac:dyDescent="0.25">
      <c r="E30" t="s">
        <v>24</v>
      </c>
    </row>
    <row r="31" spans="5:5" x14ac:dyDescent="0.25">
      <c r="E3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2012-09-28T07:00:00+00:00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121623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5CDC2DDB997F44866A8C9D701ECECB" ma:contentTypeVersion="139" ma:contentTypeDescription="" ma:contentTypeScope="" ma:versionID="a3f26e426903b65dcb2ce8ff387d0c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0EE143-ADF1-4354-956D-23242B1AE7D0}"/>
</file>

<file path=customXml/itemProps2.xml><?xml version="1.0" encoding="utf-8"?>
<ds:datastoreItem xmlns:ds="http://schemas.openxmlformats.org/officeDocument/2006/customXml" ds:itemID="{26C5486B-3E74-4F73-9A77-47074C36A21E}"/>
</file>

<file path=customXml/itemProps3.xml><?xml version="1.0" encoding="utf-8"?>
<ds:datastoreItem xmlns:ds="http://schemas.openxmlformats.org/officeDocument/2006/customXml" ds:itemID="{2800F208-94FE-4C2F-BBA8-70F8C986DF3E}"/>
</file>

<file path=customXml/itemProps4.xml><?xml version="1.0" encoding="utf-8"?>
<ds:datastoreItem xmlns:ds="http://schemas.openxmlformats.org/officeDocument/2006/customXml" ds:itemID="{43F9E8D6-FD95-427F-A0C4-4D3E525A6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Company Comparison</vt:lpstr>
      <vt:lpstr>PGA WACOG</vt:lpstr>
      <vt:lpstr>Sheet2</vt:lpstr>
      <vt:lpstr>Sheet3</vt:lpstr>
      <vt:lpstr>'Company Comparison'!Print_Area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 Keating</dc:creator>
  <cp:lastModifiedBy>Krista Gross</cp:lastModifiedBy>
  <cp:lastPrinted>2013-03-01T21:10:33Z</cp:lastPrinted>
  <dcterms:created xsi:type="dcterms:W3CDTF">2012-11-08T22:07:17Z</dcterms:created>
  <dcterms:modified xsi:type="dcterms:W3CDTF">2013-03-01T21:21:32Z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0x0101006E56B4D1795A2E4DB2F0B01679ED314A003A5CDC2DDB997F44866A8C9D701ECECB</vt:lpwstr>
  </property>
  <property fmtid="{D5CDD505-2E9C-101B-9397-08002B2CF9AE}" pid="3" name="_docset_NoMedatataSyncRequired">
    <vt:lpwstr>False</vt:lpwstr>
  </property>
</Properties>
</file>