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2120" windowHeight="4500" activeTab="0"/>
  </bookViews>
  <sheets>
    <sheet name="Exhibit No.___(MTW-6)" sheetId="1" r:id="rId1"/>
  </sheets>
  <definedNames>
    <definedName name="_xlnm.Print_Area" localSheetId="0">'Exhibit No.___(MTW-6)'!$A$1:$AY$75</definedName>
  </definedNames>
  <calcPr fullCalcOnLoad="1"/>
</workbook>
</file>

<file path=xl/sharedStrings.xml><?xml version="1.0" encoding="utf-8"?>
<sst xmlns="http://schemas.openxmlformats.org/spreadsheetml/2006/main" count="90" uniqueCount="50">
  <si>
    <t>Deferral of Costs Related to Declining Hydro Generation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</si>
  <si>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</si>
  <si>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</si>
  <si>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</si>
  <si>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</si>
  <si>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</si>
  <si>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</si>
  <si>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</si>
  <si>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</si>
  <si>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</si>
  <si>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</si>
  <si>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Actual Hydro Generation (MWh)</t>
  </si>
  <si>
    <t>Normalized Hydro Generation In Rates (MWh)</t>
  </si>
  <si>
    <t>Hydro Generation Difference</t>
  </si>
  <si>
    <t>Factor</t>
  </si>
  <si>
    <t>%</t>
  </si>
  <si>
    <t>Washington's Allocated Share</t>
  </si>
  <si>
    <t>Footnote:</t>
  </si>
  <si>
    <t>(1)</t>
  </si>
  <si>
    <t>Washington Allocated Share ($)</t>
  </si>
  <si>
    <t>2005 Actual NPC</t>
  </si>
  <si>
    <t>January</t>
  </si>
  <si>
    <t>February</t>
  </si>
  <si>
    <t>March</t>
  </si>
  <si>
    <t>CAEW</t>
  </si>
  <si>
    <t>Monthly Deferral</t>
  </si>
  <si>
    <t>Cummulative deferral including interest</t>
  </si>
  <si>
    <t>Partial month calculation to March 18th (via March 17th filing)</t>
  </si>
  <si>
    <t>Prices</t>
  </si>
  <si>
    <t>Actual Thermal Generation (MWh)</t>
  </si>
  <si>
    <t>Thermal Generation Difference</t>
  </si>
  <si>
    <t>CAGW</t>
  </si>
  <si>
    <t>Normalized Thermal Generation In Rates (MWh)</t>
  </si>
  <si>
    <t>Actual less Normalized In Rates (MWh)</t>
  </si>
  <si>
    <t>Additional (Cost) / Benefit ($)</t>
  </si>
  <si>
    <r>
      <t>March</t>
    </r>
    <r>
      <rPr>
        <b/>
        <vertAlign val="superscript"/>
        <sz val="12"/>
        <rFont val="Arial"/>
        <family val="2"/>
      </rPr>
      <t xml:space="preserve"> (1)</t>
    </r>
  </si>
  <si>
    <t>(2)</t>
  </si>
  <si>
    <t>WCA Share of Jim Bridger Plant</t>
  </si>
  <si>
    <t>Total West Control Area</t>
  </si>
  <si>
    <t xml:space="preserve">Company Owned - West </t>
  </si>
  <si>
    <t xml:space="preserve">Mid Columbia </t>
  </si>
  <si>
    <r>
      <t>Jim Bridger</t>
    </r>
    <r>
      <rPr>
        <vertAlign val="superscript"/>
        <sz val="10"/>
        <rFont val="Arial"/>
        <family val="2"/>
      </rPr>
      <t xml:space="preserve"> (2)</t>
    </r>
  </si>
  <si>
    <t xml:space="preserve">Colstrip 4 </t>
  </si>
  <si>
    <t xml:space="preserve">Hermiston </t>
  </si>
  <si>
    <t>Market Rates (per MWh)</t>
  </si>
  <si>
    <t>Jim Bridger Fuel Cost (per MWh)</t>
  </si>
  <si>
    <t>Colstrip 4 Fuel Cost (per MWh)</t>
  </si>
  <si>
    <t>Hermiston Fuel Cost (per MWh)</t>
  </si>
  <si>
    <t>WCA, UE-061546</t>
  </si>
  <si>
    <t>Exhibit No.___(MTW-6)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</si>
</sst>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0_);\(0.00\)"/>
    <numFmt numFmtId="166" formatCode="0.0%"/>
    <numFmt numFmtId="167" formatCode="0.000%"/>
    <numFmt numFmtId="168" formatCode="0.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7" fontId="6" fillId="0" borderId="0" xfId="0" applyNumberFormat="1" applyFont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10" fontId="0" fillId="0" borderId="0" xfId="21" applyNumberForma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5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Font="1" applyAlignment="1" quotePrefix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37" fontId="0" fillId="0" borderId="0" xfId="0" applyNumberFormat="1" applyAlignment="1">
      <alignment/>
    </xf>
    <xf numFmtId="168" fontId="0" fillId="0" borderId="0" xfId="21" applyNumberFormat="1" applyAlignment="1">
      <alignment/>
    </xf>
    <xf numFmtId="37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7" fontId="0" fillId="0" borderId="0" xfId="0" applyNumberFormat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ill="1" applyAlignment="1">
      <alignment/>
    </xf>
    <xf numFmtId="7" fontId="0" fillId="0" borderId="0" xfId="0" applyNumberFormat="1" applyFill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wrapText="1" indent="1"/>
    </xf>
    <xf numFmtId="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5"/>
  <sheetViews>
    <sheetView tabSelected="1" view="pageBreakPreview" zoomScale="70" zoomScaleNormal="75" zoomScaleSheetLayoutView="70" workbookViewId="0" topLeftCell="A1">
      <pane xSplit="4" ySplit="7" topLeftCell="N5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A81" sqref="AA81"/>
    </sheetView>
  </sheetViews>
  <sheetFormatPr defaultColWidth="9.140625" defaultRowHeight="12.75" outlineLevelCol="1"/>
  <cols>
    <col min="1" max="1" width="32.7109375" style="0" customWidth="1"/>
    <col min="3" max="3" width="9.7109375" style="0" customWidth="1"/>
    <col min="4" max="4" width="2.7109375" style="0" customWidth="1"/>
    <col min="5" max="5" width="11.28125" style="0" bestFit="1" customWidth="1"/>
    <col min="6" max="11" width="12.7109375" style="0" customWidth="1"/>
    <col min="12" max="12" width="14.28125" style="0" bestFit="1" customWidth="1"/>
    <col min="13" max="13" width="13.00390625" style="0" customWidth="1"/>
    <col min="14" max="15" width="13.00390625" style="0" bestFit="1" customWidth="1"/>
    <col min="16" max="16" width="14.8515625" style="0" hidden="1" customWidth="1" outlineLevel="1"/>
    <col min="17" max="26" width="12.7109375" style="0" hidden="1" customWidth="1" outlineLevel="1"/>
    <col min="27" max="27" width="13.00390625" style="0" bestFit="1" customWidth="1" collapsed="1"/>
    <col min="28" max="38" width="12.7109375" style="0" hidden="1" customWidth="1" outlineLevel="1"/>
    <col min="39" max="39" width="13.00390625" style="0" bestFit="1" customWidth="1" collapsed="1"/>
    <col min="40" max="49" width="12.7109375" style="0" hidden="1" customWidth="1" outlineLevel="1"/>
    <col min="50" max="50" width="13.7109375" style="0" hidden="1" customWidth="1" outlineLevel="1"/>
    <col min="51" max="51" width="13.00390625" style="0" bestFit="1" customWidth="1" collapsed="1"/>
  </cols>
  <sheetData>
    <row r="1" spans="1:51" ht="15.75">
      <c r="A1" s="12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ht="15.7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15.75">
      <c r="A3" s="12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</row>
    <row r="4" ht="15.75">
      <c r="A4" s="5"/>
    </row>
    <row r="5" ht="13.5" thickBot="1"/>
    <row r="6" spans="6:51" ht="40.5" customHeight="1" thickBot="1">
      <c r="F6" s="8" t="s">
        <v>20</v>
      </c>
      <c r="G6" s="9"/>
      <c r="H6" s="9"/>
      <c r="I6" s="9"/>
      <c r="J6" s="9"/>
      <c r="K6" s="9"/>
      <c r="L6" s="9"/>
      <c r="M6" s="9"/>
      <c r="N6" s="9"/>
      <c r="O6" s="10"/>
      <c r="P6" s="8">
        <v>2006</v>
      </c>
      <c r="Q6" s="9"/>
      <c r="R6" s="9"/>
      <c r="S6" s="9"/>
      <c r="T6" s="9"/>
      <c r="U6" s="9"/>
      <c r="V6" s="9"/>
      <c r="W6" s="9"/>
      <c r="X6" s="9"/>
      <c r="Y6" s="9"/>
      <c r="Z6" s="9"/>
      <c r="AA6" s="10">
        <v>2006</v>
      </c>
      <c r="AB6" s="8">
        <v>2007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10">
        <v>2007</v>
      </c>
      <c r="AN6" s="8">
        <v>2008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10">
        <v>2008</v>
      </c>
    </row>
    <row r="7" spans="6:51" ht="18.75">
      <c r="F7" s="6" t="s">
        <v>35</v>
      </c>
      <c r="G7" s="6" t="s">
        <v>1</v>
      </c>
      <c r="H7" s="6" t="s">
        <v>2</v>
      </c>
      <c r="I7" s="6" t="s">
        <v>3</v>
      </c>
      <c r="J7" s="6" t="s">
        <v>4</v>
      </c>
      <c r="K7" s="6" t="s">
        <v>5</v>
      </c>
      <c r="L7" s="6" t="s">
        <v>6</v>
      </c>
      <c r="M7" s="6" t="s">
        <v>7</v>
      </c>
      <c r="N7" s="6" t="s">
        <v>8</v>
      </c>
      <c r="O7" s="6" t="s">
        <v>9</v>
      </c>
      <c r="P7" s="6" t="s">
        <v>21</v>
      </c>
      <c r="Q7" s="6" t="s">
        <v>22</v>
      </c>
      <c r="R7" s="6" t="s">
        <v>23</v>
      </c>
      <c r="S7" s="6" t="s">
        <v>1</v>
      </c>
      <c r="T7" s="6" t="s">
        <v>2</v>
      </c>
      <c r="U7" s="6" t="s">
        <v>3</v>
      </c>
      <c r="V7" s="6" t="s">
        <v>4</v>
      </c>
      <c r="W7" s="6" t="s">
        <v>5</v>
      </c>
      <c r="X7" s="6" t="s">
        <v>6</v>
      </c>
      <c r="Y7" s="6" t="s">
        <v>7</v>
      </c>
      <c r="Z7" s="6" t="s">
        <v>8</v>
      </c>
      <c r="AA7" s="6" t="s">
        <v>9</v>
      </c>
      <c r="AB7" s="6" t="str">
        <f>P7</f>
        <v>January</v>
      </c>
      <c r="AC7" s="6" t="str">
        <f aca="true" t="shared" si="0" ref="AC7:AM7">Q7</f>
        <v>February</v>
      </c>
      <c r="AD7" s="6" t="str">
        <f t="shared" si="0"/>
        <v>March</v>
      </c>
      <c r="AE7" s="6" t="s">
        <v>1</v>
      </c>
      <c r="AF7" s="6" t="str">
        <f t="shared" si="0"/>
        <v>May</v>
      </c>
      <c r="AG7" s="6" t="str">
        <f t="shared" si="0"/>
        <v>June</v>
      </c>
      <c r="AH7" s="6" t="str">
        <f t="shared" si="0"/>
        <v>July</v>
      </c>
      <c r="AI7" s="6" t="str">
        <f t="shared" si="0"/>
        <v>August</v>
      </c>
      <c r="AJ7" s="6" t="str">
        <f t="shared" si="0"/>
        <v>September</v>
      </c>
      <c r="AK7" s="6" t="str">
        <f t="shared" si="0"/>
        <v>October</v>
      </c>
      <c r="AL7" s="6" t="str">
        <f t="shared" si="0"/>
        <v>November</v>
      </c>
      <c r="AM7" s="6" t="str">
        <f t="shared" si="0"/>
        <v>December</v>
      </c>
      <c r="AN7" s="6" t="str">
        <f aca="true" t="shared" si="1" ref="AN7:AW7">AB7</f>
        <v>January</v>
      </c>
      <c r="AO7" s="6" t="str">
        <f t="shared" si="1"/>
        <v>February</v>
      </c>
      <c r="AP7" s="6" t="str">
        <f t="shared" si="1"/>
        <v>March</v>
      </c>
      <c r="AQ7" s="6" t="str">
        <f t="shared" si="1"/>
        <v>April</v>
      </c>
      <c r="AR7" s="6" t="str">
        <f t="shared" si="1"/>
        <v>May</v>
      </c>
      <c r="AS7" s="6" t="str">
        <f t="shared" si="1"/>
        <v>June</v>
      </c>
      <c r="AT7" s="6" t="str">
        <f t="shared" si="1"/>
        <v>July</v>
      </c>
      <c r="AU7" s="6" t="str">
        <f t="shared" si="1"/>
        <v>August</v>
      </c>
      <c r="AV7" s="6" t="str">
        <f t="shared" si="1"/>
        <v>September</v>
      </c>
      <c r="AW7" s="6" t="str">
        <f t="shared" si="1"/>
        <v>October</v>
      </c>
      <c r="AX7" s="6" t="str">
        <f>AL7</f>
        <v>November</v>
      </c>
      <c r="AY7" s="6" t="str">
        <f>AM7</f>
        <v>December</v>
      </c>
    </row>
    <row r="8" s="18" customFormat="1" ht="12.75">
      <c r="A8" s="17" t="s">
        <v>38</v>
      </c>
    </row>
    <row r="9" spans="1:8" s="18" customFormat="1" ht="12.75">
      <c r="A9" s="17"/>
      <c r="H9" s="22"/>
    </row>
    <row r="10" spans="1:19" s="18" customFormat="1" ht="12.75">
      <c r="A10" s="17" t="s">
        <v>11</v>
      </c>
      <c r="P10" s="23"/>
      <c r="Q10" s="23"/>
      <c r="R10" s="23"/>
      <c r="S10" s="23"/>
    </row>
    <row r="11" spans="1:17" s="18" customFormat="1" ht="12.75">
      <c r="A11" s="30" t="s">
        <v>39</v>
      </c>
      <c r="F11" s="24">
        <v>90212.3870967742</v>
      </c>
      <c r="G11" s="24">
        <v>310555</v>
      </c>
      <c r="H11" s="24">
        <v>362202</v>
      </c>
      <c r="I11" s="24">
        <v>213401</v>
      </c>
      <c r="J11" s="24">
        <v>162552</v>
      </c>
      <c r="K11" s="24">
        <v>163364</v>
      </c>
      <c r="L11" s="24">
        <v>132864</v>
      </c>
      <c r="M11" s="24">
        <v>180608</v>
      </c>
      <c r="N11" s="24">
        <v>305524</v>
      </c>
      <c r="O11" s="24">
        <v>356421</v>
      </c>
      <c r="P11" s="24"/>
      <c r="Q11" s="24"/>
    </row>
    <row r="12" spans="1:17" s="18" customFormat="1" ht="12.75">
      <c r="A12" s="30" t="s">
        <v>40</v>
      </c>
      <c r="F12" s="25">
        <v>77654.3870967742</v>
      </c>
      <c r="G12" s="25">
        <v>133131</v>
      </c>
      <c r="H12" s="25">
        <v>160569</v>
      </c>
      <c r="I12" s="25">
        <v>164573</v>
      </c>
      <c r="J12" s="25">
        <v>171246</v>
      </c>
      <c r="K12" s="25">
        <v>164091</v>
      </c>
      <c r="L12" s="25">
        <v>118019</v>
      </c>
      <c r="M12" s="25">
        <v>142542</v>
      </c>
      <c r="N12" s="25">
        <v>173844</v>
      </c>
      <c r="O12" s="25">
        <v>188832</v>
      </c>
      <c r="P12" s="25"/>
      <c r="Q12" s="25"/>
    </row>
    <row r="13" spans="1:17" s="18" customFormat="1" ht="12.75">
      <c r="A13" s="17" t="s">
        <v>10</v>
      </c>
      <c r="F13" s="19">
        <f aca="true" t="shared" si="2" ref="F13:O13">SUM(F11:F12)</f>
        <v>167866.7741935484</v>
      </c>
      <c r="G13" s="19">
        <f t="shared" si="2"/>
        <v>443686</v>
      </c>
      <c r="H13" s="19">
        <f t="shared" si="2"/>
        <v>522771</v>
      </c>
      <c r="I13" s="19">
        <f t="shared" si="2"/>
        <v>377974</v>
      </c>
      <c r="J13" s="19">
        <f t="shared" si="2"/>
        <v>333798</v>
      </c>
      <c r="K13" s="19">
        <f t="shared" si="2"/>
        <v>327455</v>
      </c>
      <c r="L13" s="19">
        <f t="shared" si="2"/>
        <v>250883</v>
      </c>
      <c r="M13" s="19">
        <f t="shared" si="2"/>
        <v>323150</v>
      </c>
      <c r="N13" s="19">
        <f t="shared" si="2"/>
        <v>479368</v>
      </c>
      <c r="O13" s="19">
        <f t="shared" si="2"/>
        <v>545253</v>
      </c>
      <c r="P13" s="19"/>
      <c r="Q13" s="19"/>
    </row>
    <row r="14" s="18" customFormat="1" ht="12.75"/>
    <row r="15" s="18" customFormat="1" ht="12.75">
      <c r="A15" s="17" t="s">
        <v>12</v>
      </c>
    </row>
    <row r="16" spans="1:17" s="18" customFormat="1" ht="12.75">
      <c r="A16" s="30" t="s">
        <v>39</v>
      </c>
      <c r="F16" s="19">
        <v>204270.37075080865</v>
      </c>
      <c r="G16" s="19">
        <v>374789.09060105507</v>
      </c>
      <c r="H16" s="19">
        <v>341487.507138783</v>
      </c>
      <c r="I16" s="19">
        <v>285569.64622802404</v>
      </c>
      <c r="J16" s="19">
        <v>230628.55527532985</v>
      </c>
      <c r="K16" s="19">
        <v>190104.565352592</v>
      </c>
      <c r="L16" s="19">
        <v>214103.22253300605</v>
      </c>
      <c r="M16" s="19">
        <v>300989.68451836996</v>
      </c>
      <c r="N16" s="19">
        <v>427432.1017352161</v>
      </c>
      <c r="O16" s="19">
        <v>488234.02308427007</v>
      </c>
      <c r="P16" s="19"/>
      <c r="Q16" s="19"/>
    </row>
    <row r="17" spans="1:17" s="18" customFormat="1" ht="12.75">
      <c r="A17" s="30" t="s">
        <v>40</v>
      </c>
      <c r="F17" s="7">
        <v>85828.25289227949</v>
      </c>
      <c r="G17" s="7">
        <v>166076.877273561</v>
      </c>
      <c r="H17" s="7">
        <v>169754.258422897</v>
      </c>
      <c r="I17" s="7">
        <v>187208.411483706</v>
      </c>
      <c r="J17" s="7">
        <v>186064.509689347</v>
      </c>
      <c r="K17" s="7">
        <v>165745.022857803</v>
      </c>
      <c r="L17" s="7">
        <v>114347.929763921</v>
      </c>
      <c r="M17" s="7">
        <v>118715.278243969</v>
      </c>
      <c r="N17" s="7">
        <v>154715.252395561</v>
      </c>
      <c r="O17" s="7">
        <v>176284.462234562</v>
      </c>
      <c r="P17" s="7"/>
      <c r="Q17" s="7"/>
    </row>
    <row r="18" spans="1:19" s="18" customFormat="1" ht="12.75">
      <c r="A18" s="17" t="s">
        <v>10</v>
      </c>
      <c r="F18" s="19">
        <f aca="true" t="shared" si="3" ref="F18:O18">SUM(F16:F17)</f>
        <v>290098.62364308815</v>
      </c>
      <c r="G18" s="19">
        <f t="shared" si="3"/>
        <v>540865.967874616</v>
      </c>
      <c r="H18" s="19">
        <f t="shared" si="3"/>
        <v>511241.76556167996</v>
      </c>
      <c r="I18" s="19">
        <f t="shared" si="3"/>
        <v>472778.05771173</v>
      </c>
      <c r="J18" s="19">
        <f t="shared" si="3"/>
        <v>416693.06496467686</v>
      </c>
      <c r="K18" s="19">
        <f t="shared" si="3"/>
        <v>355849.588210395</v>
      </c>
      <c r="L18" s="19">
        <f t="shared" si="3"/>
        <v>328451.15229692706</v>
      </c>
      <c r="M18" s="19">
        <f t="shared" si="3"/>
        <v>419704.962762339</v>
      </c>
      <c r="N18" s="19">
        <f t="shared" si="3"/>
        <v>582147.3541307771</v>
      </c>
      <c r="O18" s="19">
        <f t="shared" si="3"/>
        <v>664518.4853188321</v>
      </c>
      <c r="P18" s="19"/>
      <c r="Q18" s="19"/>
      <c r="R18" s="19"/>
      <c r="S18" s="19"/>
    </row>
    <row r="19" s="18" customFormat="1" ht="12.75"/>
    <row r="20" spans="1:2" s="18" customFormat="1" ht="12.75">
      <c r="A20" s="17" t="s">
        <v>13</v>
      </c>
      <c r="B20" s="17"/>
    </row>
    <row r="21" spans="1:2" s="18" customFormat="1" ht="12.75">
      <c r="A21" s="17" t="s">
        <v>33</v>
      </c>
      <c r="B21" s="17"/>
    </row>
    <row r="22" spans="1:19" s="18" customFormat="1" ht="12.75">
      <c r="A22" s="30" t="s">
        <v>39</v>
      </c>
      <c r="F22" s="19">
        <f>F11-F16</f>
        <v>-114057.98365403445</v>
      </c>
      <c r="G22" s="19">
        <f aca="true" t="shared" si="4" ref="G22:O22">G11-G16</f>
        <v>-64234.09060105507</v>
      </c>
      <c r="H22" s="19">
        <f t="shared" si="4"/>
        <v>20714.492861217004</v>
      </c>
      <c r="I22" s="19">
        <f t="shared" si="4"/>
        <v>-72168.64622802404</v>
      </c>
      <c r="J22" s="19">
        <f t="shared" si="4"/>
        <v>-68076.55527532985</v>
      </c>
      <c r="K22" s="19">
        <f t="shared" si="4"/>
        <v>-26740.565352592006</v>
      </c>
      <c r="L22" s="19">
        <f t="shared" si="4"/>
        <v>-81239.22253300605</v>
      </c>
      <c r="M22" s="19">
        <f t="shared" si="4"/>
        <v>-120381.68451836996</v>
      </c>
      <c r="N22" s="19">
        <f t="shared" si="4"/>
        <v>-121908.1017352161</v>
      </c>
      <c r="O22" s="19">
        <f t="shared" si="4"/>
        <v>-131813.02308427007</v>
      </c>
      <c r="P22" s="19"/>
      <c r="Q22" s="19"/>
      <c r="R22" s="19"/>
      <c r="S22" s="19"/>
    </row>
    <row r="23" spans="1:19" s="18" customFormat="1" ht="12.75">
      <c r="A23" s="30" t="s">
        <v>40</v>
      </c>
      <c r="F23" s="7">
        <f>F12-F17</f>
        <v>-8173.865795505291</v>
      </c>
      <c r="G23" s="7">
        <f aca="true" t="shared" si="5" ref="G23:O23">G12-G17</f>
        <v>-32945.877273561</v>
      </c>
      <c r="H23" s="7">
        <f t="shared" si="5"/>
        <v>-9185.258422896994</v>
      </c>
      <c r="I23" s="7">
        <f t="shared" si="5"/>
        <v>-22635.411483706004</v>
      </c>
      <c r="J23" s="7">
        <f t="shared" si="5"/>
        <v>-14818.509689347004</v>
      </c>
      <c r="K23" s="7">
        <f t="shared" si="5"/>
        <v>-1654.0228578030074</v>
      </c>
      <c r="L23" s="7">
        <f t="shared" si="5"/>
        <v>3671.070236079002</v>
      </c>
      <c r="M23" s="7">
        <f t="shared" si="5"/>
        <v>23826.721756030995</v>
      </c>
      <c r="N23" s="7">
        <f t="shared" si="5"/>
        <v>19128.747604439006</v>
      </c>
      <c r="O23" s="7">
        <f t="shared" si="5"/>
        <v>12547.537765437999</v>
      </c>
      <c r="P23" s="7"/>
      <c r="Q23" s="7"/>
      <c r="R23" s="7"/>
      <c r="S23" s="7"/>
    </row>
    <row r="24" spans="1:19" s="18" customFormat="1" ht="12.75">
      <c r="A24" s="17" t="s">
        <v>10</v>
      </c>
      <c r="F24" s="19">
        <f aca="true" t="shared" si="6" ref="F24:O24">SUM(F22:F23)</f>
        <v>-122231.84944953975</v>
      </c>
      <c r="G24" s="19">
        <f t="shared" si="6"/>
        <v>-97179.96787461606</v>
      </c>
      <c r="H24" s="19">
        <f t="shared" si="6"/>
        <v>11529.23443832001</v>
      </c>
      <c r="I24" s="19">
        <f t="shared" si="6"/>
        <v>-94804.05771173004</v>
      </c>
      <c r="J24" s="19">
        <f t="shared" si="6"/>
        <v>-82895.06496467686</v>
      </c>
      <c r="K24" s="19">
        <f t="shared" si="6"/>
        <v>-28394.588210395013</v>
      </c>
      <c r="L24" s="19">
        <f t="shared" si="6"/>
        <v>-77568.15229692704</v>
      </c>
      <c r="M24" s="19">
        <f t="shared" si="6"/>
        <v>-96554.96276233897</v>
      </c>
      <c r="N24" s="19">
        <f t="shared" si="6"/>
        <v>-102779.3541307771</v>
      </c>
      <c r="O24" s="19">
        <f t="shared" si="6"/>
        <v>-119265.48531883207</v>
      </c>
      <c r="P24" s="19"/>
      <c r="Q24" s="19"/>
      <c r="R24" s="19"/>
      <c r="S24" s="19"/>
    </row>
    <row r="25" spans="1:19" s="18" customFormat="1" ht="12.75">
      <c r="A25" s="1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s="18" customFormat="1" ht="12.75">
      <c r="A26" s="17" t="s">
        <v>29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s="18" customFormat="1" ht="14.25">
      <c r="A27" s="30" t="s">
        <v>41</v>
      </c>
      <c r="F27" s="19">
        <v>352231.9229122369</v>
      </c>
      <c r="G27" s="19">
        <v>584768.460787366</v>
      </c>
      <c r="H27" s="19">
        <v>618301.2226530439</v>
      </c>
      <c r="I27" s="19">
        <v>785808.2493702772</v>
      </c>
      <c r="J27" s="19">
        <v>836612.7204030227</v>
      </c>
      <c r="K27" s="19">
        <v>881454.0302267002</v>
      </c>
      <c r="L27" s="19">
        <v>864414.6725440806</v>
      </c>
      <c r="M27" s="19">
        <v>833325.5667506298</v>
      </c>
      <c r="N27" s="19">
        <v>884951.9188860273</v>
      </c>
      <c r="O27" s="19">
        <v>857360.826988934</v>
      </c>
      <c r="P27" s="19"/>
      <c r="Q27" s="19"/>
      <c r="R27" s="19"/>
      <c r="S27" s="19"/>
    </row>
    <row r="28" spans="1:19" s="18" customFormat="1" ht="12.75">
      <c r="A28" s="30" t="s">
        <v>42</v>
      </c>
      <c r="F28" s="19">
        <v>24261.23225806452</v>
      </c>
      <c r="G28" s="19">
        <v>45397.5</v>
      </c>
      <c r="H28" s="19">
        <v>51815.6</v>
      </c>
      <c r="I28" s="19">
        <v>43964.8</v>
      </c>
      <c r="J28" s="19">
        <v>49190.2</v>
      </c>
      <c r="K28" s="19">
        <v>50373.9</v>
      </c>
      <c r="L28" s="19">
        <v>51146.9</v>
      </c>
      <c r="M28" s="19">
        <v>49844</v>
      </c>
      <c r="N28" s="19">
        <v>50397.3</v>
      </c>
      <c r="O28" s="19">
        <v>52203.6</v>
      </c>
      <c r="P28" s="19"/>
      <c r="Q28" s="19"/>
      <c r="R28" s="19"/>
      <c r="S28" s="19"/>
    </row>
    <row r="29" spans="1:19" s="18" customFormat="1" ht="12.75">
      <c r="A29" s="30" t="s">
        <v>43</v>
      </c>
      <c r="F29" s="7">
        <v>65955.80645161291</v>
      </c>
      <c r="G29" s="7">
        <v>160962</v>
      </c>
      <c r="H29" s="7">
        <v>74130</v>
      </c>
      <c r="I29" s="7">
        <v>157826</v>
      </c>
      <c r="J29" s="7">
        <v>162494</v>
      </c>
      <c r="K29" s="7">
        <v>165894</v>
      </c>
      <c r="L29" s="7">
        <v>157300</v>
      </c>
      <c r="M29" s="7">
        <v>169505</v>
      </c>
      <c r="N29" s="7">
        <v>166837</v>
      </c>
      <c r="O29" s="7">
        <v>170658</v>
      </c>
      <c r="P29" s="19"/>
      <c r="Q29" s="19"/>
      <c r="R29" s="19"/>
      <c r="S29" s="19"/>
    </row>
    <row r="30" spans="1:19" s="18" customFormat="1" ht="12.75">
      <c r="A30" s="17" t="s">
        <v>10</v>
      </c>
      <c r="F30" s="19">
        <f>F27+F28+F29</f>
        <v>442448.9616219143</v>
      </c>
      <c r="G30" s="19">
        <f aca="true" t="shared" si="7" ref="G30:O30">G27+G28+G29</f>
        <v>791127.960787366</v>
      </c>
      <c r="H30" s="19">
        <f t="shared" si="7"/>
        <v>744246.8226530439</v>
      </c>
      <c r="I30" s="19">
        <f t="shared" si="7"/>
        <v>987599.0493702772</v>
      </c>
      <c r="J30" s="19">
        <f t="shared" si="7"/>
        <v>1048296.9204030227</v>
      </c>
      <c r="K30" s="19">
        <f t="shared" si="7"/>
        <v>1097721.9302267004</v>
      </c>
      <c r="L30" s="19">
        <f t="shared" si="7"/>
        <v>1072861.5725440807</v>
      </c>
      <c r="M30" s="19">
        <f t="shared" si="7"/>
        <v>1052674.5667506298</v>
      </c>
      <c r="N30" s="19">
        <f t="shared" si="7"/>
        <v>1102186.2188860273</v>
      </c>
      <c r="O30" s="19">
        <f t="shared" si="7"/>
        <v>1080222.426988934</v>
      </c>
      <c r="P30" s="19"/>
      <c r="Q30" s="19"/>
      <c r="R30" s="19"/>
      <c r="S30" s="19"/>
    </row>
    <row r="31" spans="6:19" s="18" customFormat="1" ht="12.75"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s="18" customFormat="1" ht="12.75">
      <c r="A32" s="17" t="s">
        <v>32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s="18" customFormat="1" ht="14.25">
      <c r="A33" s="30" t="s">
        <v>41</v>
      </c>
      <c r="F33" s="19">
        <v>399777.67381817027</v>
      </c>
      <c r="G33" s="19">
        <v>808883.5443382458</v>
      </c>
      <c r="H33" s="19">
        <v>672071.796146885</v>
      </c>
      <c r="I33" s="19">
        <v>777870.3376666143</v>
      </c>
      <c r="J33" s="19">
        <v>883099.7333912485</v>
      </c>
      <c r="K33" s="19">
        <v>866580.3163563788</v>
      </c>
      <c r="L33" s="19">
        <v>837910.8229862371</v>
      </c>
      <c r="M33" s="19">
        <v>833949.7236403007</v>
      </c>
      <c r="N33" s="19">
        <v>841129.3281882276</v>
      </c>
      <c r="O33" s="19">
        <v>869573.5224397287</v>
      </c>
      <c r="P33" s="19"/>
      <c r="Q33" s="19"/>
      <c r="R33" s="19"/>
      <c r="S33" s="19"/>
    </row>
    <row r="34" spans="1:19" s="18" customFormat="1" ht="12.75">
      <c r="A34" s="30" t="s">
        <v>42</v>
      </c>
      <c r="F34" s="19">
        <v>22227.552926414843</v>
      </c>
      <c r="G34" s="19">
        <v>47603.036663215</v>
      </c>
      <c r="H34" s="19">
        <v>49159.224399728</v>
      </c>
      <c r="I34" s="19">
        <v>47547.535522615</v>
      </c>
      <c r="J34" s="19">
        <v>49232.809448408</v>
      </c>
      <c r="K34" s="19">
        <v>49110.671615758</v>
      </c>
      <c r="L34" s="19">
        <v>47612.34687821</v>
      </c>
      <c r="M34" s="19">
        <v>49227.923935102</v>
      </c>
      <c r="N34" s="19">
        <v>23754.875549392</v>
      </c>
      <c r="O34" s="19">
        <v>49218.15290849</v>
      </c>
      <c r="P34" s="19"/>
      <c r="Q34" s="19"/>
      <c r="R34" s="19"/>
      <c r="S34" s="19"/>
    </row>
    <row r="35" spans="1:19" s="18" customFormat="1" ht="12.75">
      <c r="A35" s="30" t="s">
        <v>43</v>
      </c>
      <c r="F35" s="7">
        <v>56756.14266914381</v>
      </c>
      <c r="G35" s="7">
        <v>81752.7126236335</v>
      </c>
      <c r="H35" s="7">
        <v>150146.3204344075</v>
      </c>
      <c r="I35" s="7">
        <v>143026.3260383855</v>
      </c>
      <c r="J35" s="7">
        <v>159678.37790280848</v>
      </c>
      <c r="K35" s="7">
        <v>160278.812633563</v>
      </c>
      <c r="L35" s="7">
        <v>152579.461421842</v>
      </c>
      <c r="M35" s="7">
        <v>143595.7120322725</v>
      </c>
      <c r="N35" s="7">
        <v>139073.1330718995</v>
      </c>
      <c r="O35" s="7">
        <v>142518.176239132</v>
      </c>
      <c r="P35" s="19"/>
      <c r="Q35" s="19"/>
      <c r="R35" s="19"/>
      <c r="S35" s="19"/>
    </row>
    <row r="36" spans="1:19" s="18" customFormat="1" ht="12.75">
      <c r="A36" s="17" t="s">
        <v>10</v>
      </c>
      <c r="F36" s="19">
        <f>F33+F34+F35</f>
        <v>478761.3694137289</v>
      </c>
      <c r="G36" s="19">
        <f aca="true" t="shared" si="8" ref="G36:O36">G33+G34+G35</f>
        <v>938239.2936250942</v>
      </c>
      <c r="H36" s="19">
        <f t="shared" si="8"/>
        <v>871377.3409810206</v>
      </c>
      <c r="I36" s="19">
        <f t="shared" si="8"/>
        <v>968444.1992276148</v>
      </c>
      <c r="J36" s="19">
        <f t="shared" si="8"/>
        <v>1092010.920742465</v>
      </c>
      <c r="K36" s="19">
        <f t="shared" si="8"/>
        <v>1075969.8006057</v>
      </c>
      <c r="L36" s="19">
        <f t="shared" si="8"/>
        <v>1038102.6312862891</v>
      </c>
      <c r="M36" s="19">
        <f t="shared" si="8"/>
        <v>1026773.3596076751</v>
      </c>
      <c r="N36" s="19">
        <f t="shared" si="8"/>
        <v>1003957.3368095191</v>
      </c>
      <c r="O36" s="19">
        <f t="shared" si="8"/>
        <v>1061309.8515873507</v>
      </c>
      <c r="P36" s="19"/>
      <c r="Q36" s="19"/>
      <c r="R36" s="19"/>
      <c r="S36" s="19"/>
    </row>
    <row r="37" spans="6:19" s="18" customFormat="1" ht="12.75"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s="18" customFormat="1" ht="12.75">
      <c r="A38" s="17" t="s">
        <v>30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s="18" customFormat="1" ht="12.75">
      <c r="A39" s="17" t="s">
        <v>33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s="18" customFormat="1" ht="14.25">
      <c r="A40" s="30" t="s">
        <v>41</v>
      </c>
      <c r="F40" s="19">
        <f>F27-F33</f>
        <v>-47545.75090593338</v>
      </c>
      <c r="G40" s="19">
        <f aca="true" t="shared" si="9" ref="G40:O40">G27-G33</f>
        <v>-224115.08355087973</v>
      </c>
      <c r="H40" s="19">
        <f t="shared" si="9"/>
        <v>-53770.573493841104</v>
      </c>
      <c r="I40" s="19">
        <f t="shared" si="9"/>
        <v>7937.91170366283</v>
      </c>
      <c r="J40" s="19">
        <f t="shared" si="9"/>
        <v>-46487.01298822579</v>
      </c>
      <c r="K40" s="19">
        <f t="shared" si="9"/>
        <v>14873.7138703214</v>
      </c>
      <c r="L40" s="19">
        <f t="shared" si="9"/>
        <v>26503.849557843525</v>
      </c>
      <c r="M40" s="19">
        <f t="shared" si="9"/>
        <v>-624.1568896708777</v>
      </c>
      <c r="N40" s="19">
        <f t="shared" si="9"/>
        <v>43822.59069779969</v>
      </c>
      <c r="O40" s="19">
        <f t="shared" si="9"/>
        <v>-12212.695450794767</v>
      </c>
      <c r="P40" s="19"/>
      <c r="Q40" s="19"/>
      <c r="R40" s="19"/>
      <c r="S40" s="19"/>
    </row>
    <row r="41" spans="1:19" s="18" customFormat="1" ht="12.75">
      <c r="A41" s="30" t="s">
        <v>42</v>
      </c>
      <c r="F41" s="19">
        <f aca="true" t="shared" si="10" ref="F41:O42">F28-F34</f>
        <v>2033.679331649677</v>
      </c>
      <c r="G41" s="19">
        <f t="shared" si="10"/>
        <v>-2205.5366632150035</v>
      </c>
      <c r="H41" s="19">
        <f t="shared" si="10"/>
        <v>2656.3756002719965</v>
      </c>
      <c r="I41" s="19">
        <f t="shared" si="10"/>
        <v>-3582.7355226149957</v>
      </c>
      <c r="J41" s="19">
        <f t="shared" si="10"/>
        <v>-42.60944840800221</v>
      </c>
      <c r="K41" s="19">
        <f t="shared" si="10"/>
        <v>1263.2283842420002</v>
      </c>
      <c r="L41" s="19">
        <f t="shared" si="10"/>
        <v>3534.553121789999</v>
      </c>
      <c r="M41" s="19">
        <f t="shared" si="10"/>
        <v>616.0760648979995</v>
      </c>
      <c r="N41" s="19">
        <f t="shared" si="10"/>
        <v>26642.424450608003</v>
      </c>
      <c r="O41" s="19">
        <f t="shared" si="10"/>
        <v>2985.4470915099955</v>
      </c>
      <c r="P41" s="19"/>
      <c r="Q41" s="19"/>
      <c r="R41" s="19"/>
      <c r="S41" s="19"/>
    </row>
    <row r="42" spans="1:19" s="18" customFormat="1" ht="12.75">
      <c r="A42" s="30" t="s">
        <v>43</v>
      </c>
      <c r="F42" s="7">
        <f t="shared" si="10"/>
        <v>9199.663782469099</v>
      </c>
      <c r="G42" s="7">
        <f t="shared" si="10"/>
        <v>79209.2873763665</v>
      </c>
      <c r="H42" s="7">
        <f t="shared" si="10"/>
        <v>-76016.3204344075</v>
      </c>
      <c r="I42" s="7">
        <f t="shared" si="10"/>
        <v>14799.673961614491</v>
      </c>
      <c r="J42" s="7">
        <f t="shared" si="10"/>
        <v>2815.6220971915172</v>
      </c>
      <c r="K42" s="7">
        <f t="shared" si="10"/>
        <v>5615.187366436992</v>
      </c>
      <c r="L42" s="7">
        <f t="shared" si="10"/>
        <v>4720.538578158012</v>
      </c>
      <c r="M42" s="7">
        <f t="shared" si="10"/>
        <v>25909.28796772749</v>
      </c>
      <c r="N42" s="7">
        <f t="shared" si="10"/>
        <v>27763.8669281005</v>
      </c>
      <c r="O42" s="7">
        <f t="shared" si="10"/>
        <v>28139.823760867992</v>
      </c>
      <c r="P42" s="19"/>
      <c r="Q42" s="19"/>
      <c r="R42" s="19"/>
      <c r="S42" s="19"/>
    </row>
    <row r="43" spans="1:19" s="18" customFormat="1" ht="12.75">
      <c r="A43" s="17" t="s">
        <v>10</v>
      </c>
      <c r="F43" s="19">
        <f>F40+F41+F42</f>
        <v>-36312.40779181461</v>
      </c>
      <c r="G43" s="19">
        <f aca="true" t="shared" si="11" ref="G43:O43">G40+G41+G42</f>
        <v>-147111.33283772823</v>
      </c>
      <c r="H43" s="19">
        <f t="shared" si="11"/>
        <v>-127130.5183279766</v>
      </c>
      <c r="I43" s="19">
        <f t="shared" si="11"/>
        <v>19154.850142662326</v>
      </c>
      <c r="J43" s="19">
        <f t="shared" si="11"/>
        <v>-43714.000339442275</v>
      </c>
      <c r="K43" s="19">
        <f t="shared" si="11"/>
        <v>21752.129621000393</v>
      </c>
      <c r="L43" s="19">
        <f t="shared" si="11"/>
        <v>34758.941257791535</v>
      </c>
      <c r="M43" s="19">
        <f t="shared" si="11"/>
        <v>25901.207142954612</v>
      </c>
      <c r="N43" s="19">
        <f t="shared" si="11"/>
        <v>98228.88207650819</v>
      </c>
      <c r="O43" s="19">
        <f t="shared" si="11"/>
        <v>18912.57540158322</v>
      </c>
      <c r="P43" s="19"/>
      <c r="Q43" s="19"/>
      <c r="R43" s="19"/>
      <c r="S43" s="19"/>
    </row>
    <row r="44" spans="1:19" s="18" customFormat="1" ht="12.75">
      <c r="A44" s="1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s="18" customFormat="1" ht="12.75">
      <c r="A45" s="17" t="s">
        <v>28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7" s="18" customFormat="1" ht="12.75">
      <c r="A46" s="31" t="s">
        <v>44</v>
      </c>
      <c r="F46" s="26">
        <v>52.88087138284669</v>
      </c>
      <c r="G46" s="26">
        <v>51.05672318411371</v>
      </c>
      <c r="H46" s="26">
        <v>33.48599844173483</v>
      </c>
      <c r="I46" s="26">
        <v>42.39503038959367</v>
      </c>
      <c r="J46" s="26">
        <v>55.429335988261116</v>
      </c>
      <c r="K46" s="26">
        <v>68.78732429648639</v>
      </c>
      <c r="L46" s="26">
        <v>71.46437687970233</v>
      </c>
      <c r="M46" s="26">
        <v>80.46232959416785</v>
      </c>
      <c r="N46" s="26">
        <v>70.17743746875783</v>
      </c>
      <c r="O46" s="26">
        <v>98.54891046646172</v>
      </c>
      <c r="P46" s="27"/>
      <c r="Q46" s="28"/>
    </row>
    <row r="47" spans="1:17" s="18" customFormat="1" ht="12.75">
      <c r="A47" s="31" t="s">
        <v>45</v>
      </c>
      <c r="F47" s="29">
        <v>8.680304473399032</v>
      </c>
      <c r="G47" s="29">
        <v>14.237004059333614</v>
      </c>
      <c r="H47" s="29">
        <v>10.118223562871036</v>
      </c>
      <c r="I47" s="29">
        <v>8.950528472609385</v>
      </c>
      <c r="J47" s="29">
        <v>10.182382782676637</v>
      </c>
      <c r="K47" s="29">
        <v>10.20872606105809</v>
      </c>
      <c r="L47" s="29">
        <v>9.103527994081695</v>
      </c>
      <c r="M47" s="29">
        <v>8.966368377649868</v>
      </c>
      <c r="N47" s="29">
        <v>8.957573593352386</v>
      </c>
      <c r="O47" s="29">
        <v>10.045117958382251</v>
      </c>
      <c r="P47" s="29"/>
      <c r="Q47" s="29"/>
    </row>
    <row r="48" spans="1:17" s="18" customFormat="1" ht="12.75">
      <c r="A48" s="31" t="s">
        <v>46</v>
      </c>
      <c r="F48" s="29">
        <v>6.129309231161568</v>
      </c>
      <c r="G48" s="29">
        <v>7.40232116305964</v>
      </c>
      <c r="H48" s="29">
        <v>7.896542933016311</v>
      </c>
      <c r="I48" s="29">
        <v>8.095202184474852</v>
      </c>
      <c r="J48" s="29">
        <v>8.019487926456895</v>
      </c>
      <c r="K48" s="29">
        <v>7.584419610155258</v>
      </c>
      <c r="L48" s="29">
        <v>7.281519310065713</v>
      </c>
      <c r="M48" s="29">
        <v>6.333037878179922</v>
      </c>
      <c r="N48" s="29">
        <v>7.328069856916938</v>
      </c>
      <c r="O48" s="29">
        <v>4.526658985204085</v>
      </c>
      <c r="P48" s="29"/>
      <c r="Q48" s="29"/>
    </row>
    <row r="49" spans="1:17" s="18" customFormat="1" ht="12.75">
      <c r="A49" s="31" t="s">
        <v>47</v>
      </c>
      <c r="F49" s="29">
        <v>53.56725789996233</v>
      </c>
      <c r="G49" s="29">
        <v>52.55981772095278</v>
      </c>
      <c r="H49" s="29">
        <v>64.10427519222986</v>
      </c>
      <c r="I49" s="29">
        <v>52.360309961603285</v>
      </c>
      <c r="J49" s="29">
        <v>52.28348332861521</v>
      </c>
      <c r="K49" s="29">
        <v>52.35926700182044</v>
      </c>
      <c r="L49" s="29">
        <v>53.04312040686586</v>
      </c>
      <c r="M49" s="29">
        <v>52.009022152738865</v>
      </c>
      <c r="N49" s="29">
        <v>54.443658421093645</v>
      </c>
      <c r="O49" s="29">
        <v>48.99642583412439</v>
      </c>
      <c r="P49" s="29"/>
      <c r="Q49" s="29"/>
    </row>
    <row r="50" spans="6:19" s="18" customFormat="1" ht="12.75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s="18" customFormat="1" ht="12.75">
      <c r="A51" s="17" t="s">
        <v>34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s="18" customFormat="1" ht="12.75">
      <c r="A52" s="30" t="s">
        <v>39</v>
      </c>
      <c r="F52" s="19">
        <f aca="true" t="shared" si="12" ref="F52:O52">F22*F$46</f>
        <v>-6031485.563795826</v>
      </c>
      <c r="G52" s="19">
        <f t="shared" si="12"/>
        <v>-3279582.1828013486</v>
      </c>
      <c r="H52" s="19">
        <f t="shared" si="12"/>
        <v>693645.4756720398</v>
      </c>
      <c r="I52" s="19">
        <f t="shared" si="12"/>
        <v>-3059591.950012914</v>
      </c>
      <c r="J52" s="19">
        <f t="shared" si="12"/>
        <v>-3773438.255279688</v>
      </c>
      <c r="K52" s="19">
        <f t="shared" si="12"/>
        <v>-1839411.9407801342</v>
      </c>
      <c r="L52" s="19">
        <f t="shared" si="12"/>
        <v>-5805710.41651275</v>
      </c>
      <c r="M52" s="19">
        <f t="shared" si="12"/>
        <v>-9686190.776818218</v>
      </c>
      <c r="N52" s="19">
        <f t="shared" si="12"/>
        <v>-8555198.186458096</v>
      </c>
      <c r="O52" s="19">
        <f t="shared" si="12"/>
        <v>-12990029.810245384</v>
      </c>
      <c r="P52" s="19"/>
      <c r="Q52" s="19"/>
      <c r="R52" s="19"/>
      <c r="S52" s="19"/>
    </row>
    <row r="53" spans="1:19" s="18" customFormat="1" ht="12.75">
      <c r="A53" s="30" t="s">
        <v>40</v>
      </c>
      <c r="F53" s="21">
        <f aca="true" t="shared" si="13" ref="F53:O53">F23*F$46</f>
        <v>-432241.14583276515</v>
      </c>
      <c r="G53" s="21">
        <f t="shared" si="13"/>
        <v>-1682108.5360139867</v>
      </c>
      <c r="H53" s="21">
        <f t="shared" si="13"/>
        <v>-307577.5492360604</v>
      </c>
      <c r="I53" s="21">
        <f t="shared" si="13"/>
        <v>-959628.9577326736</v>
      </c>
      <c r="J53" s="21">
        <f t="shared" si="13"/>
        <v>-821380.152416118</v>
      </c>
      <c r="K53" s="21">
        <f t="shared" si="13"/>
        <v>-113775.80671349665</v>
      </c>
      <c r="L53" s="21">
        <f t="shared" si="13"/>
        <v>262350.7469030076</v>
      </c>
      <c r="M53" s="21">
        <f t="shared" si="13"/>
        <v>1917153.5390822957</v>
      </c>
      <c r="N53" s="21">
        <f t="shared" si="13"/>
        <v>1342406.4888661695</v>
      </c>
      <c r="O53" s="21">
        <f t="shared" si="13"/>
        <v>1236546.1758206966</v>
      </c>
      <c r="P53" s="21"/>
      <c r="Q53" s="21"/>
      <c r="R53" s="21"/>
      <c r="S53" s="21"/>
    </row>
    <row r="54" spans="1:19" s="18" customFormat="1" ht="14.25">
      <c r="A54" s="30" t="s">
        <v>41</v>
      </c>
      <c r="F54" s="21">
        <f aca="true" t="shared" si="14" ref="F54:O54">F40*(F40&gt;0)*(F$46-F47)*(F47&lt;F$46)</f>
        <v>0</v>
      </c>
      <c r="G54" s="21">
        <f t="shared" si="14"/>
        <v>0</v>
      </c>
      <c r="H54" s="21">
        <f t="shared" si="14"/>
        <v>0</v>
      </c>
      <c r="I54" s="21">
        <f t="shared" si="14"/>
        <v>265479.5031900035</v>
      </c>
      <c r="J54" s="21">
        <f t="shared" si="14"/>
        <v>0</v>
      </c>
      <c r="K54" s="21">
        <f t="shared" si="14"/>
        <v>871281.3090782746</v>
      </c>
      <c r="L54" s="21">
        <f t="shared" si="14"/>
        <v>1652802.5571639033</v>
      </c>
      <c r="M54" s="21">
        <f t="shared" si="14"/>
        <v>0</v>
      </c>
      <c r="N54" s="21">
        <f t="shared" si="14"/>
        <v>2682813.037186906</v>
      </c>
      <c r="O54" s="21">
        <f t="shared" si="14"/>
        <v>0</v>
      </c>
      <c r="P54" s="21"/>
      <c r="Q54" s="21"/>
      <c r="R54" s="21"/>
      <c r="S54" s="21"/>
    </row>
    <row r="55" spans="1:19" s="18" customFormat="1" ht="12.75">
      <c r="A55" s="30" t="s">
        <v>42</v>
      </c>
      <c r="F55" s="21">
        <f aca="true" t="shared" si="15" ref="F55:O55">F41*(F41&gt;0)*(F$46-F48)*(F48&lt;F$46)</f>
        <v>95077.68567021732</v>
      </c>
      <c r="G55" s="21">
        <f t="shared" si="15"/>
        <v>0</v>
      </c>
      <c r="H55" s="21">
        <f t="shared" si="15"/>
        <v>67975.20523760571</v>
      </c>
      <c r="I55" s="21">
        <f t="shared" si="15"/>
        <v>0</v>
      </c>
      <c r="J55" s="21">
        <f t="shared" si="15"/>
        <v>0</v>
      </c>
      <c r="K55" s="21">
        <f t="shared" si="15"/>
        <v>77313.24639783122</v>
      </c>
      <c r="L55" s="21">
        <f t="shared" si="15"/>
        <v>226857.71958816194</v>
      </c>
      <c r="M55" s="21">
        <f t="shared" si="15"/>
        <v>45669.28233406172</v>
      </c>
      <c r="N55" s="21">
        <f t="shared" si="15"/>
        <v>1674459.5283669604</v>
      </c>
      <c r="O55" s="21">
        <f t="shared" si="15"/>
        <v>280698.45722194196</v>
      </c>
      <c r="P55" s="21"/>
      <c r="Q55" s="21"/>
      <c r="R55" s="21"/>
      <c r="S55" s="21"/>
    </row>
    <row r="56" spans="1:19" s="18" customFormat="1" ht="12.75">
      <c r="A56" s="30" t="s">
        <v>43</v>
      </c>
      <c r="F56" s="7">
        <f aca="true" t="shared" si="16" ref="F56:O56">F42*(F42&gt;0)*(F$46-F49)*(F49&lt;F$46)</f>
        <v>0</v>
      </c>
      <c r="G56" s="7">
        <f t="shared" si="16"/>
        <v>0</v>
      </c>
      <c r="H56" s="7">
        <f t="shared" si="16"/>
        <v>0</v>
      </c>
      <c r="I56" s="7">
        <f t="shared" si="16"/>
        <v>0</v>
      </c>
      <c r="J56" s="7">
        <f t="shared" si="16"/>
        <v>8857.532263007712</v>
      </c>
      <c r="K56" s="7">
        <f t="shared" si="16"/>
        <v>92246.6197761113</v>
      </c>
      <c r="L56" s="7">
        <f t="shared" si="16"/>
        <v>86958.25183816753</v>
      </c>
      <c r="M56" s="7">
        <f t="shared" si="16"/>
        <v>737204.9361342672</v>
      </c>
      <c r="N56" s="7">
        <f t="shared" si="16"/>
        <v>436830.54775548424</v>
      </c>
      <c r="O56" s="7">
        <f t="shared" si="16"/>
        <v>1394398.1844670922</v>
      </c>
      <c r="P56" s="7"/>
      <c r="Q56" s="7"/>
      <c r="R56" s="7"/>
      <c r="S56" s="7"/>
    </row>
    <row r="57" spans="1:19" s="18" customFormat="1" ht="12.75">
      <c r="A57" s="17" t="s">
        <v>10</v>
      </c>
      <c r="F57" s="32">
        <f>SUM(F52:F56)</f>
        <v>-6368649.023958374</v>
      </c>
      <c r="G57" s="32">
        <f aca="true" t="shared" si="17" ref="G57:O57">SUM(G52:G56)</f>
        <v>-4961690.718815335</v>
      </c>
      <c r="H57" s="32">
        <f t="shared" si="17"/>
        <v>454043.1316735851</v>
      </c>
      <c r="I57" s="32">
        <f t="shared" si="17"/>
        <v>-3753741.4045555843</v>
      </c>
      <c r="J57" s="32">
        <f t="shared" si="17"/>
        <v>-4585960.875432798</v>
      </c>
      <c r="K57" s="32">
        <f t="shared" si="17"/>
        <v>-912346.5722414134</v>
      </c>
      <c r="L57" s="32">
        <f t="shared" si="17"/>
        <v>-3576741.141019509</v>
      </c>
      <c r="M57" s="32">
        <f t="shared" si="17"/>
        <v>-6986163.019267593</v>
      </c>
      <c r="N57" s="32">
        <f t="shared" si="17"/>
        <v>-2418688.584282576</v>
      </c>
      <c r="O57" s="32">
        <f t="shared" si="17"/>
        <v>-10078386.992735652</v>
      </c>
      <c r="P57" s="19"/>
      <c r="Q57" s="19"/>
      <c r="R57" s="19"/>
      <c r="S57" s="19"/>
    </row>
    <row r="58" spans="1:19" s="18" customFormat="1" ht="12.75">
      <c r="A58" s="17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s="18" customFormat="1" ht="12.75">
      <c r="A59" s="17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="18" customFormat="1" ht="12.75">
      <c r="A60" s="17" t="s">
        <v>19</v>
      </c>
    </row>
    <row r="61" spans="2:3" s="18" customFormat="1" ht="12.75">
      <c r="B61" s="13" t="s">
        <v>48</v>
      </c>
      <c r="C61" s="13"/>
    </row>
    <row r="62" spans="1:3" s="18" customFormat="1" ht="12.75">
      <c r="A62" s="17"/>
      <c r="B62" s="2" t="s">
        <v>14</v>
      </c>
      <c r="C62" s="2" t="s">
        <v>15</v>
      </c>
    </row>
    <row r="63" spans="1:19" s="18" customFormat="1" ht="12.75">
      <c r="A63" s="30" t="s">
        <v>39</v>
      </c>
      <c r="B63" s="18" t="s">
        <v>31</v>
      </c>
      <c r="C63" s="20">
        <v>0.2215596926353906</v>
      </c>
      <c r="E63" s="19">
        <f>SUM(F63:O63)</f>
        <v>-12036672.00537891</v>
      </c>
      <c r="F63" s="19">
        <f>F52*$C63</f>
        <v>-1336334.087649399</v>
      </c>
      <c r="G63" s="19">
        <f aca="true" t="shared" si="18" ref="G63:O63">G52*$C63</f>
        <v>-726623.2203939703</v>
      </c>
      <c r="H63" s="19">
        <f t="shared" si="18"/>
        <v>153683.87838782644</v>
      </c>
      <c r="I63" s="19">
        <f t="shared" si="18"/>
        <v>-677882.2520345766</v>
      </c>
      <c r="J63" s="19">
        <f t="shared" si="18"/>
        <v>-836041.8200183923</v>
      </c>
      <c r="K63" s="19">
        <f t="shared" si="18"/>
        <v>-407539.54422911385</v>
      </c>
      <c r="L63" s="19">
        <f t="shared" si="18"/>
        <v>-1286311.4154126504</v>
      </c>
      <c r="M63" s="19">
        <f t="shared" si="18"/>
        <v>-2146069.4513195995</v>
      </c>
      <c r="N63" s="19">
        <f t="shared" si="18"/>
        <v>-1895487.0806265068</v>
      </c>
      <c r="O63" s="19">
        <f t="shared" si="18"/>
        <v>-2878067.0120825283</v>
      </c>
      <c r="P63" s="19"/>
      <c r="Q63" s="19"/>
      <c r="R63" s="19"/>
      <c r="S63" s="19"/>
    </row>
    <row r="64" spans="1:19" s="18" customFormat="1" ht="12.75">
      <c r="A64" s="30" t="s">
        <v>40</v>
      </c>
      <c r="B64" s="18" t="s">
        <v>31</v>
      </c>
      <c r="C64" s="20">
        <f>C63</f>
        <v>0.2215596926353906</v>
      </c>
      <c r="E64" s="19">
        <f>SUM(F64:O64)</f>
        <v>97872.84271549061</v>
      </c>
      <c r="F64" s="21">
        <f aca="true" t="shared" si="19" ref="F64:O64">F53*$C64</f>
        <v>-95767.2154150765</v>
      </c>
      <c r="G64" s="21">
        <f t="shared" si="19"/>
        <v>-372687.4502186258</v>
      </c>
      <c r="H64" s="21">
        <f t="shared" si="19"/>
        <v>-68146.78727028826</v>
      </c>
      <c r="I64" s="21">
        <f t="shared" si="19"/>
        <v>-212615.0969192714</v>
      </c>
      <c r="J64" s="21">
        <f t="shared" si="19"/>
        <v>-181984.73410612537</v>
      </c>
      <c r="K64" s="21">
        <f t="shared" si="19"/>
        <v>-25208.13276478593</v>
      </c>
      <c r="L64" s="21">
        <f t="shared" si="19"/>
        <v>58126.35084649552</v>
      </c>
      <c r="M64" s="21">
        <f t="shared" si="19"/>
        <v>424763.94885392475</v>
      </c>
      <c r="N64" s="21">
        <f t="shared" si="19"/>
        <v>297423.1690649424</v>
      </c>
      <c r="O64" s="21">
        <f t="shared" si="19"/>
        <v>273968.7906443012</v>
      </c>
      <c r="P64" s="21"/>
      <c r="Q64" s="21"/>
      <c r="R64" s="21"/>
      <c r="S64" s="21"/>
    </row>
    <row r="65" spans="1:19" s="18" customFormat="1" ht="14.25">
      <c r="A65" s="30" t="s">
        <v>41</v>
      </c>
      <c r="B65" s="18" t="s">
        <v>24</v>
      </c>
      <c r="C65" s="20">
        <v>0.2252436023631943</v>
      </c>
      <c r="E65" s="19">
        <f>SUM(F65:O65)</f>
        <v>1232617.7753142358</v>
      </c>
      <c r="F65" s="21">
        <f aca="true" t="shared" si="20" ref="F65:O65">F54*$C65</f>
        <v>0</v>
      </c>
      <c r="G65" s="21">
        <f t="shared" si="20"/>
        <v>0</v>
      </c>
      <c r="H65" s="21">
        <f t="shared" si="20"/>
        <v>0</v>
      </c>
      <c r="I65" s="21">
        <f t="shared" si="20"/>
        <v>59797.55965210752</v>
      </c>
      <c r="J65" s="21">
        <f t="shared" si="20"/>
        <v>0</v>
      </c>
      <c r="K65" s="21">
        <f t="shared" si="20"/>
        <v>196250.54072851027</v>
      </c>
      <c r="L65" s="21">
        <f t="shared" si="20"/>
        <v>372283.2019706969</v>
      </c>
      <c r="M65" s="21">
        <f t="shared" si="20"/>
        <v>0</v>
      </c>
      <c r="N65" s="21">
        <f t="shared" si="20"/>
        <v>604286.4729629211</v>
      </c>
      <c r="O65" s="21">
        <f t="shared" si="20"/>
        <v>0</v>
      </c>
      <c r="P65" s="21"/>
      <c r="Q65" s="21"/>
      <c r="R65" s="21"/>
      <c r="S65" s="21"/>
    </row>
    <row r="66" spans="1:19" s="18" customFormat="1" ht="12.75">
      <c r="A66" s="30" t="s">
        <v>42</v>
      </c>
      <c r="B66" s="18" t="s">
        <v>24</v>
      </c>
      <c r="C66" s="20">
        <f>C65</f>
        <v>0.2252436023631943</v>
      </c>
      <c r="E66" s="19">
        <f>SUM(F66:O66)</f>
        <v>555912.7261702652</v>
      </c>
      <c r="F66" s="21">
        <f aca="true" t="shared" si="21" ref="F66:O66">F55*$C66</f>
        <v>21415.640424715206</v>
      </c>
      <c r="G66" s="21">
        <f t="shared" si="21"/>
        <v>0</v>
      </c>
      <c r="H66" s="21">
        <f t="shared" si="21"/>
        <v>15310.980099095783</v>
      </c>
      <c r="I66" s="21">
        <f t="shared" si="21"/>
        <v>0</v>
      </c>
      <c r="J66" s="21">
        <f t="shared" si="21"/>
        <v>0</v>
      </c>
      <c r="K66" s="21">
        <f t="shared" si="21"/>
        <v>17414.31412904076</v>
      </c>
      <c r="L66" s="21">
        <f t="shared" si="21"/>
        <v>51098.249983936985</v>
      </c>
      <c r="M66" s="21">
        <f t="shared" si="21"/>
        <v>10286.713670265852</v>
      </c>
      <c r="N66" s="21">
        <f t="shared" si="21"/>
        <v>377161.2961807495</v>
      </c>
      <c r="O66" s="21">
        <f t="shared" si="21"/>
        <v>63225.5316824612</v>
      </c>
      <c r="P66" s="21"/>
      <c r="Q66" s="21"/>
      <c r="R66" s="21"/>
      <c r="S66" s="21"/>
    </row>
    <row r="67" spans="1:19" s="18" customFormat="1" ht="12.75">
      <c r="A67" s="30" t="s">
        <v>43</v>
      </c>
      <c r="B67" s="18" t="s">
        <v>24</v>
      </c>
      <c r="C67" s="20">
        <f>C66</f>
        <v>0.2252436023631943</v>
      </c>
      <c r="E67" s="7">
        <f>SUM(F67:O67)</f>
        <v>620883.1052100114</v>
      </c>
      <c r="F67" s="7">
        <f aca="true" t="shared" si="22" ref="F67:O67">F56*$C67</f>
        <v>0</v>
      </c>
      <c r="G67" s="7">
        <f t="shared" si="22"/>
        <v>0</v>
      </c>
      <c r="H67" s="7">
        <f t="shared" si="22"/>
        <v>0</v>
      </c>
      <c r="I67" s="7">
        <f t="shared" si="22"/>
        <v>0</v>
      </c>
      <c r="J67" s="7">
        <f t="shared" si="22"/>
        <v>1995.1024749680735</v>
      </c>
      <c r="K67" s="7">
        <f t="shared" si="22"/>
        <v>20777.96094419919</v>
      </c>
      <c r="L67" s="7">
        <f t="shared" si="22"/>
        <v>19586.789899234718</v>
      </c>
      <c r="M67" s="7">
        <f t="shared" si="22"/>
        <v>166050.69549481093</v>
      </c>
      <c r="N67" s="7">
        <f t="shared" si="22"/>
        <v>98393.28619873265</v>
      </c>
      <c r="O67" s="7">
        <f t="shared" si="22"/>
        <v>314079.27019806573</v>
      </c>
      <c r="P67" s="21"/>
      <c r="Q67" s="21"/>
      <c r="R67" s="21"/>
      <c r="S67" s="21"/>
    </row>
    <row r="68" spans="1:19" s="18" customFormat="1" ht="12.75">
      <c r="A68" s="17" t="s">
        <v>25</v>
      </c>
      <c r="E68" s="19">
        <f>SUM(E63:E67)</f>
        <v>-9529385.555968905</v>
      </c>
      <c r="F68" s="32">
        <f>SUM(F63:F67)</f>
        <v>-1410685.6626397604</v>
      </c>
      <c r="G68" s="32">
        <f aca="true" t="shared" si="23" ref="G68:O68">SUM(G63:G67)</f>
        <v>-1099310.670612596</v>
      </c>
      <c r="H68" s="32">
        <f t="shared" si="23"/>
        <v>100848.07121663397</v>
      </c>
      <c r="I68" s="32">
        <f t="shared" si="23"/>
        <v>-830699.7893017405</v>
      </c>
      <c r="J68" s="32">
        <f t="shared" si="23"/>
        <v>-1016031.4516495495</v>
      </c>
      <c r="K68" s="32">
        <f t="shared" si="23"/>
        <v>-198304.86119214955</v>
      </c>
      <c r="L68" s="32">
        <f t="shared" si="23"/>
        <v>-785216.8227122864</v>
      </c>
      <c r="M68" s="32">
        <f t="shared" si="23"/>
        <v>-1544968.0933005977</v>
      </c>
      <c r="N68" s="32">
        <f t="shared" si="23"/>
        <v>-518222.8562191613</v>
      </c>
      <c r="O68" s="32">
        <f t="shared" si="23"/>
        <v>-2226793.4195577004</v>
      </c>
      <c r="P68" s="19"/>
      <c r="Q68" s="19"/>
      <c r="R68" s="19"/>
      <c r="S68" s="19"/>
    </row>
    <row r="69" spans="1:19" s="18" customFormat="1" ht="12.75">
      <c r="A69" s="17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51" ht="12.75">
      <c r="A70" s="1" t="s">
        <v>26</v>
      </c>
      <c r="C70" s="11">
        <v>0.081</v>
      </c>
      <c r="F70" s="14">
        <f>F68+($C$70/12)*(F63*0.5)</f>
        <v>-1415195.7901855772</v>
      </c>
      <c r="G70" s="14">
        <f aca="true" t="shared" si="24" ref="G70:AY70">F70+G68+(($C$70/12)*(G68*0.5))+(F70*($C$70/12))</f>
        <v>-2527769.205895243</v>
      </c>
      <c r="H70" s="14">
        <f t="shared" si="24"/>
        <v>-2443643.214578046</v>
      </c>
      <c r="I70" s="14">
        <f t="shared" si="24"/>
        <v>-3293641.2073670817</v>
      </c>
      <c r="J70" s="14">
        <f t="shared" si="24"/>
        <v>-4335333.843315676</v>
      </c>
      <c r="K70" s="14">
        <f t="shared" si="24"/>
        <v>-4563571.486856729</v>
      </c>
      <c r="L70" s="14">
        <f t="shared" si="24"/>
        <v>-5382242.523881952</v>
      </c>
      <c r="M70" s="14">
        <f t="shared" si="24"/>
        <v>-6968755.021533643</v>
      </c>
      <c r="N70" s="14">
        <f t="shared" si="24"/>
        <v>-7535765.976287896</v>
      </c>
      <c r="O70" s="14">
        <f t="shared" si="24"/>
        <v>-9820941.243976546</v>
      </c>
      <c r="P70" s="14">
        <f t="shared" si="24"/>
        <v>-9887232.597373389</v>
      </c>
      <c r="Q70" s="14">
        <f t="shared" si="24"/>
        <v>-9953971.41740566</v>
      </c>
      <c r="R70" s="14">
        <f t="shared" si="24"/>
        <v>-10021160.724473147</v>
      </c>
      <c r="S70" s="14">
        <f t="shared" si="24"/>
        <v>-10088803.559363341</v>
      </c>
      <c r="T70" s="14">
        <f t="shared" si="24"/>
        <v>-10156902.983389044</v>
      </c>
      <c r="U70" s="14">
        <f t="shared" si="24"/>
        <v>-10225462.07852692</v>
      </c>
      <c r="V70" s="14">
        <f t="shared" si="24"/>
        <v>-10294483.947556976</v>
      </c>
      <c r="W70" s="14">
        <f t="shared" si="24"/>
        <v>-10363971.714202985</v>
      </c>
      <c r="X70" s="14">
        <f t="shared" si="24"/>
        <v>-10433928.523273855</v>
      </c>
      <c r="Y70" s="14">
        <f t="shared" si="24"/>
        <v>-10504357.540805954</v>
      </c>
      <c r="Z70" s="14">
        <f t="shared" si="24"/>
        <v>-10575261.954206394</v>
      </c>
      <c r="AA70" s="14">
        <f t="shared" si="24"/>
        <v>-10646644.972397286</v>
      </c>
      <c r="AB70" s="14">
        <f t="shared" si="24"/>
        <v>-10718509.825960968</v>
      </c>
      <c r="AC70" s="14">
        <f t="shared" si="24"/>
        <v>-10790859.767286204</v>
      </c>
      <c r="AD70" s="14">
        <f t="shared" si="24"/>
        <v>-10863698.070715386</v>
      </c>
      <c r="AE70" s="14">
        <f t="shared" si="24"/>
        <v>-10937028.032692716</v>
      </c>
      <c r="AF70" s="14">
        <f t="shared" si="24"/>
        <v>-11010852.971913392</v>
      </c>
      <c r="AG70" s="14">
        <f t="shared" si="24"/>
        <v>-11085176.229473807</v>
      </c>
      <c r="AH70" s="14">
        <f t="shared" si="24"/>
        <v>-11160001.169022756</v>
      </c>
      <c r="AI70" s="14">
        <f t="shared" si="24"/>
        <v>-11235331.17691366</v>
      </c>
      <c r="AJ70" s="14">
        <f t="shared" si="24"/>
        <v>-11311169.662357828</v>
      </c>
      <c r="AK70" s="14">
        <f t="shared" si="24"/>
        <v>-11387520.057578743</v>
      </c>
      <c r="AL70" s="14">
        <f t="shared" si="24"/>
        <v>-11464385.817967398</v>
      </c>
      <c r="AM70" s="14">
        <f t="shared" si="24"/>
        <v>-11541770.422238678</v>
      </c>
      <c r="AN70" s="14">
        <f t="shared" si="24"/>
        <v>-11619677.37258879</v>
      </c>
      <c r="AO70" s="14">
        <f t="shared" si="24"/>
        <v>-11698110.194853764</v>
      </c>
      <c r="AP70" s="14">
        <f t="shared" si="24"/>
        <v>-11777072.438669028</v>
      </c>
      <c r="AQ70" s="14">
        <f t="shared" si="24"/>
        <v>-11856567.677630045</v>
      </c>
      <c r="AR70" s="14">
        <f t="shared" si="24"/>
        <v>-11936599.509454047</v>
      </c>
      <c r="AS70" s="14">
        <f t="shared" si="24"/>
        <v>-12017171.556142863</v>
      </c>
      <c r="AT70" s="14">
        <f t="shared" si="24"/>
        <v>-12098287.464146826</v>
      </c>
      <c r="AU70" s="14">
        <f t="shared" si="24"/>
        <v>-12179950.904529817</v>
      </c>
      <c r="AV70" s="14">
        <f t="shared" si="24"/>
        <v>-12262165.573135395</v>
      </c>
      <c r="AW70" s="14">
        <f t="shared" si="24"/>
        <v>-12344935.190754058</v>
      </c>
      <c r="AX70" s="14">
        <f t="shared" si="24"/>
        <v>-12428263.503291648</v>
      </c>
      <c r="AY70" s="14">
        <f t="shared" si="24"/>
        <v>-12512154.281938866</v>
      </c>
    </row>
    <row r="72" ht="12.75">
      <c r="H72" s="3"/>
    </row>
    <row r="73" ht="12.75">
      <c r="A73" s="4" t="s">
        <v>17</v>
      </c>
    </row>
    <row r="74" spans="1:2" ht="12.75">
      <c r="A74" s="16" t="s">
        <v>18</v>
      </c>
      <c r="B74" t="s">
        <v>27</v>
      </c>
    </row>
    <row r="75" spans="1:2" ht="12.75">
      <c r="A75" s="15" t="s">
        <v>36</v>
      </c>
      <c r="B75" t="s">
        <v>37</v>
      </c>
    </row>
  </sheetData>
  <printOptions horizontalCentered="1"/>
  <pageMargins left="0.5" right="0.5" top="0.5" bottom="0.5" header="0.25" footer="0.25"/>
  <pageSetup fitToHeight="1" fitToWidth="1" horizontalDpi="600" verticalDpi="600" orientation="landscape" scale="54" r:id="rId1"/>
  <headerFooter alignWithMargins="0">
    <oddFooter>&amp;L&amp;F&amp;Cpage &amp;P of &amp;N&amp;R&amp;D</oddFooter>
  </headerFooter>
  <ignoredErrors>
    <ignoredError sqref="A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Elkins</dc:creator>
  <cp:keywords/>
  <dc:description/>
  <cp:lastModifiedBy>Joni Carlson, Customer Service Specialist 2</cp:lastModifiedBy>
  <cp:lastPrinted>2008-01-11T16:18:02Z</cp:lastPrinted>
  <dcterms:created xsi:type="dcterms:W3CDTF">2005-05-05T15:49:55Z</dcterms:created>
  <dcterms:modified xsi:type="dcterms:W3CDTF">2008-02-06T19:14:12Z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SetType">
    <vt:lpwstr>Exhibit</vt:lpwstr>
  </property>
  <property fmtid="{D5CDD505-2E9C-101B-9397-08002B2CF9AE}" pid="4" name="IsHighlyConfidential">
    <vt:lpwstr>0</vt:lpwstr>
  </property>
  <property fmtid="{D5CDD505-2E9C-101B-9397-08002B2CF9AE}" pid="5" name="DocketNumber">
    <vt:lpwstr>080220</vt:lpwstr>
  </property>
  <property fmtid="{D5CDD505-2E9C-101B-9397-08002B2CF9AE}" pid="6" name="IsConfidential">
    <vt:lpwstr>0</vt:lpwstr>
  </property>
  <property fmtid="{D5CDD505-2E9C-101B-9397-08002B2CF9AE}" pid="7" name="Date1">
    <vt:lpwstr>2008-02-06T00:00:00Z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2008-02-06T00:00:00Z</vt:lpwstr>
  </property>
  <property fmtid="{D5CDD505-2E9C-101B-9397-08002B2CF9AE}" pid="10" name="Prefix">
    <vt:lpwstr>UE</vt:lpwstr>
  </property>
  <property fmtid="{D5CDD505-2E9C-101B-9397-08002B2CF9AE}" pid="11" name="CaseCompanyNames">
    <vt:lpwstr>Pacific Power &amp; Light Company</vt:lpwstr>
  </property>
  <property fmtid="{D5CDD505-2E9C-101B-9397-08002B2CF9AE}" pid="12" name="IndustryCode">
    <vt:lpwstr>140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