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603" activeTab="0"/>
  </bookViews>
  <sheets>
    <sheet name="2009 " sheetId="1" r:id="rId1"/>
    <sheet name="GL Accounts" sheetId="2" r:id="rId2"/>
  </sheets>
  <definedNames>
    <definedName name="Revenue_Run_Customers">#REF!</definedName>
    <definedName name="Revenue_Run_Therms">#REF!</definedName>
    <definedName name="TableName">"Dummy"</definedName>
    <definedName name="WC_Unb_Calc">#REF!</definedName>
  </definedNames>
  <calcPr fullCalcOnLoad="1"/>
</workbook>
</file>

<file path=xl/sharedStrings.xml><?xml version="1.0" encoding="utf-8"?>
<sst xmlns="http://schemas.openxmlformats.org/spreadsheetml/2006/main" count="225" uniqueCount="106">
  <si>
    <t>AVISTA UTILITIES</t>
  </si>
  <si>
    <t>Schedule 101 Billed Therms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</si>
  <si>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</si>
  <si>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</si>
  <si>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</si>
  <si>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</si>
  <si>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</si>
  <si>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</si>
  <si>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</si>
  <si>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</si>
  <si>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</si>
  <si>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</si>
  <si>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</si>
  <si>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</si>
  <si>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Deduct Prior Month Unbilled Therms</t>
  </si>
  <si>
    <t>Add Current Month Unbilled Therms</t>
  </si>
  <si>
    <t>Normal DDH</t>
  </si>
  <si>
    <t>Actual DDH</t>
  </si>
  <si>
    <t>01</t>
  </si>
  <si>
    <t>21</t>
  </si>
  <si>
    <t>Unbilled DDH</t>
  </si>
  <si>
    <t>Unbilled Factor</t>
  </si>
  <si>
    <t>Res 101</t>
  </si>
  <si>
    <t>Com 101</t>
  </si>
  <si>
    <t>Ind 101</t>
  </si>
  <si>
    <t>Add Weather Adjustment</t>
  </si>
  <si>
    <t>Schedule 101</t>
  </si>
  <si>
    <t>Weather Normalization</t>
  </si>
  <si>
    <t>Total</t>
  </si>
  <si>
    <t>Degree Day Adjustment</t>
  </si>
  <si>
    <t>31</t>
  </si>
  <si>
    <t>80</t>
  </si>
  <si>
    <t>Washington - Gas</t>
  </si>
  <si>
    <t>Sch. 101</t>
  </si>
  <si>
    <t xml:space="preserve">  Total 101</t>
  </si>
  <si>
    <t xml:space="preserve">   Total</t>
  </si>
  <si>
    <t>Monthly Unbilled Calculation</t>
  </si>
  <si>
    <t>Weather Adj Calendar Therms</t>
  </si>
  <si>
    <t xml:space="preserve">   Weather Adj Calendar Therms</t>
  </si>
  <si>
    <t xml:space="preserve">      Times Current Margin Rate per Therm</t>
  </si>
  <si>
    <t xml:space="preserve">      Therm Difference</t>
  </si>
  <si>
    <t>Use/DD/Cust(1)</t>
  </si>
  <si>
    <t>Less Test Year Therms</t>
  </si>
  <si>
    <t>Deduct New Customer Usage(1)</t>
  </si>
  <si>
    <t>Approved Decoupling Mechanism</t>
  </si>
  <si>
    <t>Adjusted for Actual New Customer Usage</t>
  </si>
  <si>
    <t xml:space="preserve">         Revenue Excess (Shortfall)</t>
  </si>
  <si>
    <t>90% Limitation</t>
  </si>
  <si>
    <t xml:space="preserve">Deferred Revenue Account Entry </t>
  </si>
  <si>
    <t>407328 or (407428)</t>
  </si>
  <si>
    <t>Period to Date</t>
  </si>
  <si>
    <t>Monthly</t>
  </si>
  <si>
    <t>06 Baseld(1)</t>
  </si>
  <si>
    <t>Revenue Run Customers (Meters Billed)</t>
  </si>
  <si>
    <t>Class</t>
  </si>
  <si>
    <t>2006 Total</t>
  </si>
  <si>
    <t>Residential 101</t>
  </si>
  <si>
    <t>Commercial 101</t>
  </si>
  <si>
    <t>Industrial 101</t>
  </si>
  <si>
    <t>Interdepartmental 101</t>
  </si>
  <si>
    <t>2006 Test Year</t>
  </si>
  <si>
    <t>3rd Year Pilot Period July 2008 - June 2009</t>
  </si>
  <si>
    <t>12 Months Ended June 2009 Actual</t>
  </si>
  <si>
    <t>Use/DD/Cust(6)</t>
  </si>
  <si>
    <t>2007 Total</t>
  </si>
  <si>
    <t xml:space="preserve">2008/2009 compared to 2006 Test Year Jul to Dec, compared to 2007 Test Year Jan to Jun </t>
  </si>
  <si>
    <t>2007 Test Year</t>
  </si>
  <si>
    <t>(1) Per monthly reports - current month usage for new services opened since that month of the test year (2006 for July through December and 2007 for January through June)</t>
  </si>
  <si>
    <t>Correction for December 2007 New Customer Report Error</t>
  </si>
  <si>
    <t>January 2009 Net Journal Entry</t>
  </si>
  <si>
    <t>New Rates Effective 01/01/2009 with 2007 Test Year</t>
  </si>
  <si>
    <t>GL Account Balance  Accounting Period : '200904, 200905, 200906'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</si>
  <si>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</si>
  <si>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</si>
  <si>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</si>
  <si>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</si>
  <si>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</si>
  <si>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</si>
  <si>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</si>
  <si>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</si>
  <si>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200904</t>
  </si>
  <si>
    <t>200905</t>
  </si>
  <si>
    <t>200906</t>
  </si>
  <si>
    <t>Sum: -345,005.00</t>
  </si>
  <si>
    <t>Balance Sheet Accounts</t>
  </si>
  <si>
    <t>Ferc Acct:182328</t>
  </si>
  <si>
    <t>Ferc Acct Desc:REG ASSET- DECOUPLING SURCHARG</t>
  </si>
  <si>
    <t>Sum: -114,822.50</t>
  </si>
  <si>
    <t>Ferc Acct:182329</t>
  </si>
  <si>
    <t>Ferc Acct Desc:REG ASSET- DECOUPLING PRIOR YE</t>
  </si>
  <si>
    <t>Sum: 0.00</t>
  </si>
  <si>
    <t>Ferc Acct:283328</t>
  </si>
  <si>
    <t>Ferc Acct Desc:ADFIT DECOUPLING DEFERRED REV</t>
  </si>
  <si>
    <t>Sum: 160,939.63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</si>
  <si>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</si>
  <si>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</si>
  <si>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</si>
  <si>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</si>
  <si>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</si>
  <si>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Sum: 345,005.00</t>
  </si>
  <si>
    <t>Ferc Acct:407329</t>
  </si>
  <si>
    <t>Ferc Acct Desc:REG DEBIT AMT DECOUPLING SURCH</t>
  </si>
  <si>
    <t>Sum: 115,999.77</t>
  </si>
  <si>
    <t>Use/DD/Cust</t>
  </si>
  <si>
    <t>07 Baseload</t>
  </si>
  <si>
    <t xml:space="preserve">Unbilled DDH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</si>
</sst>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  <numFmt numFmtId="169" formatCode="&quot;$&quot;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_);_(@_)"/>
    <numFmt numFmtId="176" formatCode="mmm/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%"/>
    <numFmt numFmtId="181" formatCode="#,###,###,##0"/>
    <numFmt numFmtId="182" formatCode="#,###,###,###,##0"/>
    <numFmt numFmtId="183" formatCode="0.000%"/>
    <numFmt numFmtId="184" formatCode="0.0000%"/>
    <numFmt numFmtId="185" formatCode="_(* #,##0.0000_);_(* \(#,##0.0000\);_(* &quot;-&quot;????_);_(@_)"/>
    <numFmt numFmtId="186" formatCode="0.00000000"/>
    <numFmt numFmtId="187" formatCode="0.0000000"/>
    <numFmt numFmtId="188" formatCode="&quot;$&quot;#,##0.00000_);\(&quot;$&quot;#,##0.00000\)"/>
    <numFmt numFmtId="189" formatCode="#,##0.00000_);\(#,##0.00000\)"/>
    <numFmt numFmtId="190" formatCode="&quot;$&quot;#,##0.0_);\(&quot;$&quot;#,##0.0\)"/>
    <numFmt numFmtId="191" formatCode="&quot;$&quot;#,##0.00000"/>
    <numFmt numFmtId="192" formatCode="_(* #,##0.000_);_(* \(#,##0.000\);_(* &quot;-&quot;???_);_(@_)"/>
    <numFmt numFmtId="193" formatCode="#,##0,;\-#,##0,"/>
    <numFmt numFmtId="194" formatCode="&quot;Sum: &quot;###,###,##0.00;&quot;Sum: &quot;\-###,###,##0.00"/>
    <numFmt numFmtId="195" formatCode="###,###,##0.00"/>
    <numFmt numFmtId="196" formatCode="#,###,###,##0.0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7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42" applyNumberFormat="1" applyAlignment="1">
      <alignment/>
    </xf>
    <xf numFmtId="167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7" fontId="0" fillId="0" borderId="10" xfId="42" applyNumberFormat="1" applyBorder="1" applyAlignment="1">
      <alignment/>
    </xf>
    <xf numFmtId="167" fontId="0" fillId="0" borderId="0" xfId="42" applyNumberFormat="1" applyBorder="1" applyAlignment="1">
      <alignment/>
    </xf>
    <xf numFmtId="10" fontId="0" fillId="0" borderId="0" xfId="58" applyNumberFormat="1" applyBorder="1" applyAlignment="1">
      <alignment/>
    </xf>
    <xf numFmtId="10" fontId="0" fillId="0" borderId="0" xfId="58" applyNumberFormat="1" applyAlignment="1">
      <alignment/>
    </xf>
    <xf numFmtId="10" fontId="0" fillId="0" borderId="0" xfId="58" applyNumberFormat="1" applyFont="1" applyAlignment="1">
      <alignment/>
    </xf>
    <xf numFmtId="167" fontId="0" fillId="0" borderId="0" xfId="42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10" fontId="0" fillId="0" borderId="0" xfId="58" applyNumberFormat="1" applyFill="1" applyBorder="1" applyAlignment="1">
      <alignment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0" fontId="6" fillId="0" borderId="0" xfId="0" applyFont="1" applyAlignment="1">
      <alignment/>
    </xf>
    <xf numFmtId="9" fontId="0" fillId="0" borderId="0" xfId="58" applyFont="1" applyAlignment="1">
      <alignment/>
    </xf>
    <xf numFmtId="0" fontId="0" fillId="0" borderId="0" xfId="0" applyFont="1" applyAlignment="1">
      <alignment horizontal="right"/>
    </xf>
    <xf numFmtId="5" fontId="1" fillId="0" borderId="0" xfId="44" applyNumberFormat="1" applyFont="1" applyAlignment="1">
      <alignment/>
    </xf>
    <xf numFmtId="5" fontId="1" fillId="0" borderId="0" xfId="44" applyNumberFormat="1" applyFont="1" applyBorder="1" applyAlignment="1">
      <alignment/>
    </xf>
    <xf numFmtId="5" fontId="1" fillId="0" borderId="0" xfId="44" applyNumberFormat="1" applyFont="1" applyFill="1" applyAlignment="1">
      <alignment/>
    </xf>
    <xf numFmtId="0" fontId="0" fillId="0" borderId="0" xfId="0" applyAlignment="1">
      <alignment horizontal="center"/>
    </xf>
    <xf numFmtId="167" fontId="0" fillId="0" borderId="0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33" borderId="0" xfId="0" applyFont="1" applyFill="1" applyAlignment="1">
      <alignment/>
    </xf>
    <xf numFmtId="17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74" fontId="0" fillId="34" borderId="0" xfId="0" applyNumberFormat="1" applyFill="1" applyAlignment="1">
      <alignment/>
    </xf>
    <xf numFmtId="10" fontId="0" fillId="34" borderId="0" xfId="58" applyNumberFormat="1" applyFont="1" applyFill="1" applyAlignment="1">
      <alignment/>
    </xf>
    <xf numFmtId="10" fontId="0" fillId="34" borderId="0" xfId="58" applyNumberFormat="1" applyFill="1" applyAlignment="1">
      <alignment/>
    </xf>
    <xf numFmtId="166" fontId="0" fillId="0" borderId="0" xfId="42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ont="1" applyFill="1" applyAlignment="1">
      <alignment/>
    </xf>
    <xf numFmtId="10" fontId="0" fillId="0" borderId="0" xfId="58" applyNumberFormat="1" applyFont="1" applyFill="1" applyAlignment="1">
      <alignment/>
    </xf>
    <xf numFmtId="10" fontId="0" fillId="0" borderId="0" xfId="58" applyNumberFormat="1" applyFill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7" fontId="0" fillId="0" borderId="11" xfId="42" applyNumberFormat="1" applyFont="1" applyFill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4" fillId="0" borderId="11" xfId="0" applyFont="1" applyBorder="1" applyAlignment="1">
      <alignment/>
    </xf>
    <xf numFmtId="5" fontId="1" fillId="0" borderId="11" xfId="44" applyNumberFormat="1" applyFont="1" applyBorder="1" applyAlignment="1">
      <alignment/>
    </xf>
    <xf numFmtId="9" fontId="0" fillId="0" borderId="11" xfId="58" applyFont="1" applyBorder="1" applyAlignment="1">
      <alignment/>
    </xf>
    <xf numFmtId="167" fontId="0" fillId="0" borderId="11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0" xfId="44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0" fontId="0" fillId="0" borderId="0" xfId="55">
      <alignment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3" fillId="33" borderId="13" xfId="55" applyFont="1" applyFill="1" applyBorder="1" applyAlignment="1">
      <alignment horizontal="left" vertical="top"/>
      <protection/>
    </xf>
    <xf numFmtId="0" fontId="2" fillId="35" borderId="13" xfId="55" applyFont="1" applyFill="1" applyBorder="1" applyAlignment="1">
      <alignment horizontal="left" vertical="top"/>
      <protection/>
    </xf>
    <xf numFmtId="0" fontId="2" fillId="36" borderId="13" xfId="55" applyFont="1" applyFill="1" applyBorder="1" applyAlignment="1">
      <alignment horizontal="left" vertical="center"/>
      <protection/>
    </xf>
    <xf numFmtId="196" fontId="2" fillId="36" borderId="13" xfId="55" applyNumberFormat="1" applyFont="1" applyFill="1" applyBorder="1" applyAlignment="1">
      <alignment horizontal="right" vertical="center"/>
      <protection/>
    </xf>
    <xf numFmtId="195" fontId="2" fillId="36" borderId="13" xfId="55" applyNumberFormat="1" applyFont="1" applyFill="1" applyBorder="1" applyAlignment="1">
      <alignment horizontal="right" vertical="center"/>
      <protection/>
    </xf>
    <xf numFmtId="0" fontId="7" fillId="37" borderId="13" xfId="55" applyFont="1" applyFill="1" applyBorder="1" applyAlignment="1">
      <alignment horizontal="left" vertical="top"/>
      <protection/>
    </xf>
    <xf numFmtId="196" fontId="7" fillId="37" borderId="13" xfId="55" applyNumberFormat="1" applyFont="1" applyFill="1" applyBorder="1" applyAlignment="1">
      <alignment horizontal="left" vertical="top"/>
      <protection/>
    </xf>
    <xf numFmtId="195" fontId="7" fillId="37" borderId="13" xfId="55" applyNumberFormat="1" applyFont="1" applyFill="1" applyBorder="1" applyAlignment="1">
      <alignment horizontal="left" vertical="top"/>
      <protection/>
    </xf>
    <xf numFmtId="0" fontId="2" fillId="35" borderId="13" xfId="55" applyFont="1" applyFill="1" applyBorder="1" applyAlignment="1">
      <alignment horizontal="right" vertical="center" wrapText="1"/>
      <protection/>
    </xf>
    <xf numFmtId="0" fontId="1" fillId="0" borderId="0" xfId="55" applyFont="1" applyAlignment="1">
      <alignment horizont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top"/>
    </xf>
    <xf numFmtId="0" fontId="2" fillId="36" borderId="13" xfId="0" applyFont="1" applyFill="1" applyBorder="1" applyAlignment="1">
      <alignment horizontal="left" vertical="center"/>
    </xf>
    <xf numFmtId="196" fontId="2" fillId="36" borderId="13" xfId="0" applyNumberFormat="1" applyFont="1" applyFill="1" applyBorder="1" applyAlignment="1">
      <alignment horizontal="right" vertical="center"/>
    </xf>
    <xf numFmtId="195" fontId="2" fillId="36" borderId="13" xfId="0" applyNumberFormat="1" applyFont="1" applyFill="1" applyBorder="1" applyAlignment="1">
      <alignment horizontal="right" vertical="center"/>
    </xf>
    <xf numFmtId="0" fontId="7" fillId="37" borderId="13" xfId="0" applyFont="1" applyFill="1" applyBorder="1" applyAlignment="1">
      <alignment horizontal="left" vertical="top"/>
    </xf>
    <xf numFmtId="196" fontId="7" fillId="37" borderId="13" xfId="0" applyNumberFormat="1" applyFont="1" applyFill="1" applyBorder="1" applyAlignment="1">
      <alignment horizontal="left" vertical="top"/>
    </xf>
    <xf numFmtId="195" fontId="7" fillId="37" borderId="13" xfId="0" applyNumberFormat="1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right" vertical="center" wrapText="1"/>
    </xf>
    <xf numFmtId="166" fontId="8" fillId="0" borderId="0" xfId="42" applyNumberFormat="1" applyFont="1" applyFill="1" applyBorder="1" applyAlignment="1">
      <alignment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0" fontId="8" fillId="0" borderId="0" xfId="58" applyNumberFormat="1" applyFont="1" applyFill="1" applyBorder="1" applyAlignment="1">
      <alignment/>
    </xf>
    <xf numFmtId="10" fontId="8" fillId="0" borderId="0" xfId="58" applyNumberFormat="1" applyFont="1" applyFill="1" applyAlignment="1">
      <alignment/>
    </xf>
    <xf numFmtId="167" fontId="8" fillId="0" borderId="0" xfId="0" applyNumberFormat="1" applyFont="1" applyAlignment="1">
      <alignment/>
    </xf>
    <xf numFmtId="167" fontId="8" fillId="0" borderId="0" xfId="42" applyNumberFormat="1" applyFont="1" applyFill="1" applyAlignment="1">
      <alignment/>
    </xf>
    <xf numFmtId="167" fontId="8" fillId="0" borderId="11" xfId="42" applyNumberFormat="1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55" applyAlignment="1" quotePrefix="1">
      <alignment horizontal="center"/>
      <protection/>
    </xf>
    <xf numFmtId="167" fontId="8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coupling GL_Account Monthly Balances Q2 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FFFF"/>
      <rgbColor rgb="00CCCCCC"/>
      <rgbColor rgb="00CCFFCC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E1">
      <selection activeCell="H33" sqref="H33"/>
    </sheetView>
  </sheetViews>
  <sheetFormatPr defaultColWidth="9.140625" defaultRowHeight="12.75"/>
  <cols>
    <col min="1" max="1" width="17.7109375" style="2" customWidth="1"/>
    <col min="2" max="2" width="11.7109375" style="2" customWidth="1"/>
    <col min="3" max="3" width="11.00390625" style="2" customWidth="1"/>
    <col min="4" max="4" width="13.57421875" style="2" customWidth="1"/>
    <col min="5" max="5" width="12.7109375" style="2" customWidth="1"/>
    <col min="6" max="6" width="13.00390625" style="2" customWidth="1"/>
    <col min="7" max="9" width="13.00390625" style="2" bestFit="1" customWidth="1"/>
    <col min="10" max="10" width="13.8515625" style="2" bestFit="1" customWidth="1"/>
    <col min="11" max="11" width="13.0039062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2812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1" ht="12.75">
      <c r="A1" s="5" t="s">
        <v>0</v>
      </c>
    </row>
    <row r="2" ht="12.75">
      <c r="A2" s="5" t="s">
        <v>32</v>
      </c>
    </row>
    <row r="3" ht="12.75">
      <c r="A3" s="5" t="s">
        <v>44</v>
      </c>
    </row>
    <row r="4" ht="12.75">
      <c r="A4" s="5" t="s">
        <v>65</v>
      </c>
    </row>
    <row r="5" spans="1:10" ht="12.75">
      <c r="A5" s="5" t="s">
        <v>45</v>
      </c>
      <c r="J5" s="66" t="s">
        <v>70</v>
      </c>
    </row>
    <row r="6" spans="1:10" ht="12.75">
      <c r="A6" s="5" t="s">
        <v>61</v>
      </c>
      <c r="J6" s="53"/>
    </row>
    <row r="7" spans="4:16" ht="12.75">
      <c r="D7" s="11">
        <v>2008</v>
      </c>
      <c r="E7" s="11">
        <v>2008</v>
      </c>
      <c r="F7" s="11">
        <v>2008</v>
      </c>
      <c r="G7" s="11">
        <v>2008</v>
      </c>
      <c r="H7" s="11">
        <v>2008</v>
      </c>
      <c r="I7" s="11">
        <v>2008</v>
      </c>
      <c r="J7" s="54">
        <v>2009</v>
      </c>
      <c r="K7" s="11">
        <v>2009</v>
      </c>
      <c r="L7" s="11">
        <v>2009</v>
      </c>
      <c r="M7" s="11">
        <v>2009</v>
      </c>
      <c r="N7" s="11">
        <v>2009</v>
      </c>
      <c r="O7" s="11">
        <v>2009</v>
      </c>
      <c r="P7" s="5" t="s">
        <v>50</v>
      </c>
    </row>
    <row r="8" spans="4:16" ht="12.75">
      <c r="D8" s="25" t="s">
        <v>8</v>
      </c>
      <c r="E8" s="25" t="s">
        <v>9</v>
      </c>
      <c r="F8" s="25" t="s">
        <v>10</v>
      </c>
      <c r="G8" s="25" t="s">
        <v>11</v>
      </c>
      <c r="H8" s="25" t="s">
        <v>12</v>
      </c>
      <c r="I8" s="25" t="s">
        <v>13</v>
      </c>
      <c r="J8" s="55" t="s">
        <v>2</v>
      </c>
      <c r="K8" s="25" t="s">
        <v>3</v>
      </c>
      <c r="L8" s="25" t="s">
        <v>4</v>
      </c>
      <c r="M8" s="25" t="s">
        <v>5</v>
      </c>
      <c r="N8" s="25" t="s">
        <v>6</v>
      </c>
      <c r="O8" s="25" t="s">
        <v>7</v>
      </c>
      <c r="P8" s="25" t="s">
        <v>28</v>
      </c>
    </row>
    <row r="9" spans="1:10" ht="12.75">
      <c r="A9" s="5" t="s">
        <v>62</v>
      </c>
      <c r="B9" s="5"/>
      <c r="J9" s="53"/>
    </row>
    <row r="10" spans="1:15" ht="12.75">
      <c r="A10" s="20" t="s">
        <v>26</v>
      </c>
      <c r="D10" s="1"/>
      <c r="E10" s="1"/>
      <c r="F10" s="1"/>
      <c r="G10" s="18"/>
      <c r="H10" s="18"/>
      <c r="I10" s="18"/>
      <c r="J10" s="56"/>
      <c r="K10" s="18"/>
      <c r="L10" s="18"/>
      <c r="M10" s="18"/>
      <c r="N10" s="18"/>
      <c r="O10" s="18"/>
    </row>
    <row r="11" spans="1:17" ht="12.75">
      <c r="A11" s="2" t="s">
        <v>1</v>
      </c>
      <c r="D11" s="98">
        <v>2763613</v>
      </c>
      <c r="E11" s="98">
        <v>2223233</v>
      </c>
      <c r="F11" s="98">
        <v>2487966</v>
      </c>
      <c r="G11" s="98">
        <v>3933329</v>
      </c>
      <c r="H11" s="98">
        <v>8603159</v>
      </c>
      <c r="I11" s="98">
        <v>15345278</v>
      </c>
      <c r="J11" s="99">
        <v>24885757</v>
      </c>
      <c r="K11" s="98">
        <v>21106338</v>
      </c>
      <c r="L11" s="98">
        <v>17754612</v>
      </c>
      <c r="M11" s="98">
        <v>12666299</v>
      </c>
      <c r="N11" s="98">
        <v>7615545</v>
      </c>
      <c r="O11" s="98">
        <v>3714717</v>
      </c>
      <c r="P11" s="3">
        <f>SUM(D11:O11)</f>
        <v>123099846</v>
      </c>
      <c r="Q11" s="3"/>
    </row>
    <row r="12" spans="1:17" ht="12.75">
      <c r="A12" s="27" t="s">
        <v>43</v>
      </c>
      <c r="D12" s="98">
        <v>-82104</v>
      </c>
      <c r="E12" s="98">
        <v>-66736</v>
      </c>
      <c r="F12" s="98">
        <v>-78849</v>
      </c>
      <c r="G12" s="98">
        <v>-127362</v>
      </c>
      <c r="H12" s="98">
        <v>-276318</v>
      </c>
      <c r="I12" s="98">
        <v>-599812</v>
      </c>
      <c r="J12" s="99">
        <v>-837285</v>
      </c>
      <c r="K12" s="98">
        <v>-628669</v>
      </c>
      <c r="L12" s="98">
        <v>-571631</v>
      </c>
      <c r="M12" s="98">
        <v>-395852</v>
      </c>
      <c r="N12" s="98">
        <v>-224303</v>
      </c>
      <c r="O12" s="98">
        <v>-101872</v>
      </c>
      <c r="P12" s="3">
        <f>SUM(D12:O12)</f>
        <v>-3990793</v>
      </c>
      <c r="Q12" s="3"/>
    </row>
    <row r="13" spans="1:17" ht="12.75">
      <c r="A13" s="2" t="s">
        <v>14</v>
      </c>
      <c r="D13" s="1">
        <f aca="true" t="shared" si="0" ref="D13:I13">-D66</f>
        <v>-1731459</v>
      </c>
      <c r="E13" s="1">
        <f t="shared" si="0"/>
        <v>-1267630</v>
      </c>
      <c r="F13" s="1">
        <f t="shared" si="0"/>
        <v>-1309729</v>
      </c>
      <c r="G13" s="1">
        <f t="shared" si="0"/>
        <v>-1930178</v>
      </c>
      <c r="H13" s="1">
        <f t="shared" si="0"/>
        <v>-6206433</v>
      </c>
      <c r="I13" s="1">
        <f t="shared" si="0"/>
        <v>-9576840</v>
      </c>
      <c r="J13" s="56">
        <f aca="true" t="shared" si="1" ref="J13:O13">-D110</f>
        <v>-16255704</v>
      </c>
      <c r="K13" s="18">
        <f t="shared" si="1"/>
        <v>-12772752</v>
      </c>
      <c r="L13" s="18">
        <f t="shared" si="1"/>
        <v>-10188273</v>
      </c>
      <c r="M13" s="18">
        <f t="shared" si="1"/>
        <v>-9003631</v>
      </c>
      <c r="N13" s="18">
        <f t="shared" si="1"/>
        <v>-6042149</v>
      </c>
      <c r="O13" s="18">
        <f t="shared" si="1"/>
        <v>-3167385</v>
      </c>
      <c r="P13" s="3">
        <f>SUM(D13:O13)</f>
        <v>-79452163</v>
      </c>
      <c r="Q13" s="3"/>
    </row>
    <row r="14" spans="1:17" ht="12.75">
      <c r="A14" s="2" t="s">
        <v>15</v>
      </c>
      <c r="D14" s="1">
        <f aca="true" t="shared" si="2" ref="D14:I14">E66</f>
        <v>1267630</v>
      </c>
      <c r="E14" s="1">
        <f t="shared" si="2"/>
        <v>1309729</v>
      </c>
      <c r="F14" s="1">
        <f t="shared" si="2"/>
        <v>1930178</v>
      </c>
      <c r="G14" s="1">
        <f t="shared" si="2"/>
        <v>6206433</v>
      </c>
      <c r="H14" s="1">
        <f t="shared" si="2"/>
        <v>9576840</v>
      </c>
      <c r="I14" s="1">
        <f t="shared" si="2"/>
        <v>16255704</v>
      </c>
      <c r="J14" s="56">
        <f aca="true" t="shared" si="3" ref="J14:O14">E110</f>
        <v>12772752</v>
      </c>
      <c r="K14" s="18">
        <f t="shared" si="3"/>
        <v>10188273</v>
      </c>
      <c r="L14" s="18">
        <f t="shared" si="3"/>
        <v>9003631</v>
      </c>
      <c r="M14" s="18">
        <f t="shared" si="3"/>
        <v>6042149</v>
      </c>
      <c r="N14" s="18">
        <f t="shared" si="3"/>
        <v>3167385</v>
      </c>
      <c r="O14" s="18">
        <f t="shared" si="3"/>
        <v>1646524</v>
      </c>
      <c r="P14" s="3">
        <f>SUM(D14:O14)</f>
        <v>79367228</v>
      </c>
      <c r="Q14" s="1"/>
    </row>
    <row r="15" spans="1:17" ht="12.75">
      <c r="A15" s="2" t="s">
        <v>25</v>
      </c>
      <c r="D15" s="1">
        <f aca="true" t="shared" si="4" ref="D15:I15">D50</f>
        <v>0</v>
      </c>
      <c r="E15" s="1">
        <f t="shared" si="4"/>
        <v>0</v>
      </c>
      <c r="F15" s="1">
        <f t="shared" si="4"/>
        <v>0</v>
      </c>
      <c r="G15" s="1">
        <f t="shared" si="4"/>
        <v>331716</v>
      </c>
      <c r="H15" s="1">
        <f t="shared" si="4"/>
        <v>1494158</v>
      </c>
      <c r="I15" s="1">
        <f t="shared" si="4"/>
        <v>-2505968</v>
      </c>
      <c r="J15" s="56">
        <f aca="true" t="shared" si="5" ref="J15:O15">D94</f>
        <v>-1544178</v>
      </c>
      <c r="K15" s="18">
        <f t="shared" si="5"/>
        <v>-704787</v>
      </c>
      <c r="L15" s="18">
        <f t="shared" si="5"/>
        <v>-2625925</v>
      </c>
      <c r="M15" s="18">
        <f t="shared" si="5"/>
        <v>-669528</v>
      </c>
      <c r="N15" s="18">
        <f t="shared" si="5"/>
        <v>281035</v>
      </c>
      <c r="O15" s="18">
        <f t="shared" si="5"/>
        <v>614990</v>
      </c>
      <c r="P15" s="3">
        <f>SUM(D15:O15)</f>
        <v>-5328487</v>
      </c>
      <c r="Q15" s="1"/>
    </row>
    <row r="16" spans="1:17" ht="12.75">
      <c r="A16" s="2" t="s">
        <v>38</v>
      </c>
      <c r="D16" s="4">
        <f aca="true" t="shared" si="6" ref="D16:P16">SUM(D11:D15)</f>
        <v>2217680</v>
      </c>
      <c r="E16" s="4">
        <f t="shared" si="6"/>
        <v>2198596</v>
      </c>
      <c r="F16" s="4">
        <f t="shared" si="6"/>
        <v>3029566</v>
      </c>
      <c r="G16" s="4">
        <f t="shared" si="6"/>
        <v>8413938</v>
      </c>
      <c r="H16" s="4">
        <f t="shared" si="6"/>
        <v>13191406</v>
      </c>
      <c r="I16" s="4">
        <f t="shared" si="6"/>
        <v>18918362</v>
      </c>
      <c r="J16" s="57">
        <f t="shared" si="6"/>
        <v>19021342</v>
      </c>
      <c r="K16" s="4">
        <f t="shared" si="6"/>
        <v>17188403</v>
      </c>
      <c r="L16" s="4">
        <f t="shared" si="6"/>
        <v>13372414</v>
      </c>
      <c r="M16" s="4">
        <f t="shared" si="6"/>
        <v>8639437</v>
      </c>
      <c r="N16" s="4">
        <f t="shared" si="6"/>
        <v>4797513</v>
      </c>
      <c r="O16" s="4">
        <f t="shared" si="6"/>
        <v>2706974</v>
      </c>
      <c r="P16" s="4">
        <f t="shared" si="6"/>
        <v>113695631</v>
      </c>
      <c r="Q16" s="1"/>
    </row>
    <row r="17" spans="4:17" ht="12.75">
      <c r="D17" s="6"/>
      <c r="E17" s="6"/>
      <c r="F17" s="6"/>
      <c r="G17" s="6"/>
      <c r="H17" s="6"/>
      <c r="I17" s="6"/>
      <c r="J17" s="58"/>
      <c r="K17" s="6"/>
      <c r="L17" s="6"/>
      <c r="M17" s="6"/>
      <c r="N17" s="6"/>
      <c r="O17" s="6"/>
      <c r="P17" s="6"/>
      <c r="Q17" s="1"/>
    </row>
    <row r="18" spans="1:17" ht="12.75">
      <c r="A18" s="2" t="s">
        <v>37</v>
      </c>
      <c r="D18" s="6">
        <f aca="true" t="shared" si="7" ref="D18:O18">D16</f>
        <v>2217680</v>
      </c>
      <c r="E18" s="6">
        <f t="shared" si="7"/>
        <v>2198596</v>
      </c>
      <c r="F18" s="6">
        <f t="shared" si="7"/>
        <v>3029566</v>
      </c>
      <c r="G18" s="6">
        <f t="shared" si="7"/>
        <v>8413938</v>
      </c>
      <c r="H18" s="6">
        <f t="shared" si="7"/>
        <v>13191406</v>
      </c>
      <c r="I18" s="6">
        <f t="shared" si="7"/>
        <v>18918362</v>
      </c>
      <c r="J18" s="58">
        <f t="shared" si="7"/>
        <v>19021342</v>
      </c>
      <c r="K18" s="6">
        <f t="shared" si="7"/>
        <v>17188403</v>
      </c>
      <c r="L18" s="6">
        <f t="shared" si="7"/>
        <v>13372414</v>
      </c>
      <c r="M18" s="6">
        <f t="shared" si="7"/>
        <v>8639437</v>
      </c>
      <c r="N18" s="6">
        <f t="shared" si="7"/>
        <v>4797513</v>
      </c>
      <c r="O18" s="6">
        <f t="shared" si="7"/>
        <v>2706974</v>
      </c>
      <c r="P18" s="3">
        <f>SUM(D18:O18)</f>
        <v>113695631</v>
      </c>
      <c r="Q18" s="1"/>
    </row>
    <row r="19" spans="1:16" ht="12.75">
      <c r="A19" t="s">
        <v>42</v>
      </c>
      <c r="B19"/>
      <c r="C19"/>
      <c r="D19" s="7">
        <v>1983193</v>
      </c>
      <c r="E19" s="7">
        <v>2049321</v>
      </c>
      <c r="F19" s="7">
        <v>3228950</v>
      </c>
      <c r="G19" s="7">
        <v>8830784</v>
      </c>
      <c r="H19" s="7">
        <v>14228112</v>
      </c>
      <c r="I19" s="7">
        <v>20663191</v>
      </c>
      <c r="J19" s="59">
        <v>20189483</v>
      </c>
      <c r="K19" s="7">
        <v>18089596</v>
      </c>
      <c r="L19" s="7">
        <v>13420523</v>
      </c>
      <c r="M19" s="7">
        <v>7791044</v>
      </c>
      <c r="N19" s="7">
        <v>4652911</v>
      </c>
      <c r="O19" s="7">
        <v>2115994</v>
      </c>
      <c r="P19" s="3">
        <f>SUM(D19:O19)</f>
        <v>117243102</v>
      </c>
    </row>
    <row r="20" spans="1:16" ht="12.75">
      <c r="A20" s="2" t="s">
        <v>40</v>
      </c>
      <c r="C20"/>
      <c r="D20" s="10">
        <f aca="true" t="shared" si="8" ref="D20:O20">D18-D19</f>
        <v>234487</v>
      </c>
      <c r="E20" s="10">
        <f t="shared" si="8"/>
        <v>149275</v>
      </c>
      <c r="F20" s="10">
        <f t="shared" si="8"/>
        <v>-199384</v>
      </c>
      <c r="G20" s="10">
        <f t="shared" si="8"/>
        <v>-416846</v>
      </c>
      <c r="H20" s="10">
        <f t="shared" si="8"/>
        <v>-1036706</v>
      </c>
      <c r="I20" s="10">
        <f t="shared" si="8"/>
        <v>-1744829</v>
      </c>
      <c r="J20" s="60">
        <f t="shared" si="8"/>
        <v>-1168141</v>
      </c>
      <c r="K20" s="10">
        <f t="shared" si="8"/>
        <v>-901193</v>
      </c>
      <c r="L20" s="10">
        <f t="shared" si="8"/>
        <v>-48109</v>
      </c>
      <c r="M20" s="10">
        <f t="shared" si="8"/>
        <v>848393</v>
      </c>
      <c r="N20" s="10">
        <f t="shared" si="8"/>
        <v>144602</v>
      </c>
      <c r="O20" s="10">
        <f t="shared" si="8"/>
        <v>590980</v>
      </c>
      <c r="P20" s="4">
        <f>SUM(D20:O20)</f>
        <v>-3547471</v>
      </c>
    </row>
    <row r="21" spans="1:16" ht="12.75">
      <c r="A21" s="2" t="s">
        <v>39</v>
      </c>
      <c r="C21"/>
      <c r="D21" s="19">
        <v>0.21748</v>
      </c>
      <c r="E21" s="19">
        <v>0.21748</v>
      </c>
      <c r="F21" s="19">
        <v>0.21748</v>
      </c>
      <c r="G21" s="19">
        <v>0.21748</v>
      </c>
      <c r="H21" s="19">
        <v>0.21748</v>
      </c>
      <c r="I21" s="19">
        <v>0.21748</v>
      </c>
      <c r="J21" s="61">
        <v>0.24201</v>
      </c>
      <c r="K21" s="19">
        <v>0.24201</v>
      </c>
      <c r="L21" s="19">
        <v>0.24201</v>
      </c>
      <c r="M21" s="19">
        <v>0.24201</v>
      </c>
      <c r="N21" s="19">
        <v>0.24201</v>
      </c>
      <c r="O21" s="19">
        <v>0.24201</v>
      </c>
      <c r="P21"/>
    </row>
    <row r="22" spans="1:16" s="5" customFormat="1" ht="12.75">
      <c r="A22" s="5" t="s">
        <v>46</v>
      </c>
      <c r="D22" s="30">
        <f aca="true" t="shared" si="9" ref="D22:O22">D20*D21</f>
        <v>50996.23276</v>
      </c>
      <c r="E22" s="30">
        <f t="shared" si="9"/>
        <v>32464.327</v>
      </c>
      <c r="F22" s="32">
        <f t="shared" si="9"/>
        <v>-43362.03232</v>
      </c>
      <c r="G22" s="30">
        <f t="shared" si="9"/>
        <v>-90655.66808</v>
      </c>
      <c r="H22" s="30">
        <f t="shared" si="9"/>
        <v>-225462.82088</v>
      </c>
      <c r="I22" s="30">
        <f t="shared" si="9"/>
        <v>-379465.41092</v>
      </c>
      <c r="J22" s="62">
        <f t="shared" si="9"/>
        <v>-282701.80341</v>
      </c>
      <c r="K22" s="30">
        <f t="shared" si="9"/>
        <v>-218097.71793</v>
      </c>
      <c r="L22" s="30">
        <f t="shared" si="9"/>
        <v>-11642.85909</v>
      </c>
      <c r="M22" s="32">
        <f t="shared" si="9"/>
        <v>205319.58993000002</v>
      </c>
      <c r="N22" s="30">
        <f t="shared" si="9"/>
        <v>34995.13002</v>
      </c>
      <c r="O22" s="32">
        <f t="shared" si="9"/>
        <v>143023.0698</v>
      </c>
      <c r="P22" s="30">
        <f>SUM(D22:O22)</f>
        <v>-784589.96312</v>
      </c>
    </row>
    <row r="23" spans="2:16" s="5" customFormat="1" ht="12.75">
      <c r="B23" s="29" t="s">
        <v>47</v>
      </c>
      <c r="C23" s="2"/>
      <c r="D23" s="28">
        <v>0.9</v>
      </c>
      <c r="E23" s="28">
        <v>0.9</v>
      </c>
      <c r="F23" s="28">
        <v>0.9</v>
      </c>
      <c r="G23" s="28">
        <v>0.9</v>
      </c>
      <c r="H23" s="28">
        <v>0.9</v>
      </c>
      <c r="I23" s="28">
        <v>0.9</v>
      </c>
      <c r="J23" s="63">
        <v>0.9</v>
      </c>
      <c r="K23" s="28">
        <v>0.9</v>
      </c>
      <c r="L23" s="28">
        <v>0.9</v>
      </c>
      <c r="M23" s="28">
        <v>0.9</v>
      </c>
      <c r="N23" s="28">
        <v>0.9</v>
      </c>
      <c r="O23" s="28">
        <v>0.9</v>
      </c>
      <c r="P23" s="30"/>
    </row>
    <row r="24" spans="1:16" ht="12.75">
      <c r="A24" s="5" t="s">
        <v>48</v>
      </c>
      <c r="D24" s="31">
        <f>ROUND(D22*D23,0)</f>
        <v>45897</v>
      </c>
      <c r="E24" s="31">
        <f aca="true" t="shared" si="10" ref="E24:O24">ROUND(E22*E23,0)</f>
        <v>29218</v>
      </c>
      <c r="F24" s="31">
        <f t="shared" si="10"/>
        <v>-39026</v>
      </c>
      <c r="G24" s="31">
        <f t="shared" si="10"/>
        <v>-81590</v>
      </c>
      <c r="H24" s="31">
        <f t="shared" si="10"/>
        <v>-202917</v>
      </c>
      <c r="I24" s="31">
        <f t="shared" si="10"/>
        <v>-341519</v>
      </c>
      <c r="J24" s="62">
        <f t="shared" si="10"/>
        <v>-254432</v>
      </c>
      <c r="K24" s="31">
        <f t="shared" si="10"/>
        <v>-196288</v>
      </c>
      <c r="L24" s="31">
        <f t="shared" si="10"/>
        <v>-10479</v>
      </c>
      <c r="M24" s="31">
        <f t="shared" si="10"/>
        <v>184788</v>
      </c>
      <c r="N24" s="31">
        <f t="shared" si="10"/>
        <v>31496</v>
      </c>
      <c r="O24" s="31">
        <f t="shared" si="10"/>
        <v>128721</v>
      </c>
      <c r="P24" s="31">
        <f>SUM(D24:O24)</f>
        <v>-706131</v>
      </c>
    </row>
    <row r="25" spans="1:16" ht="12.75">
      <c r="A25"/>
      <c r="B25" s="5" t="s">
        <v>49</v>
      </c>
      <c r="C25"/>
      <c r="D25"/>
      <c r="E25" s="1"/>
      <c r="F25" s="1"/>
      <c r="G25" s="1"/>
      <c r="H25" s="1"/>
      <c r="I25" s="1"/>
      <c r="J25" s="64"/>
      <c r="K25" s="1"/>
      <c r="L25" s="1"/>
      <c r="M25" s="1"/>
      <c r="N25" s="1"/>
      <c r="O25" s="1"/>
      <c r="P25" s="3"/>
    </row>
    <row r="26" spans="1:16" ht="12.75">
      <c r="A26"/>
      <c r="B26" s="5"/>
      <c r="C26"/>
      <c r="D26"/>
      <c r="E26" s="1"/>
      <c r="F26" s="1"/>
      <c r="G26" s="1"/>
      <c r="H26" s="1"/>
      <c r="I26" s="1"/>
      <c r="J26" s="34"/>
      <c r="K26" s="1"/>
      <c r="L26" s="1"/>
      <c r="M26" s="1"/>
      <c r="N26" s="1"/>
      <c r="O26" s="1"/>
      <c r="P26" s="3"/>
    </row>
    <row r="27" spans="1:16" ht="12.75">
      <c r="A27" s="5" t="s">
        <v>68</v>
      </c>
      <c r="B27" s="5"/>
      <c r="C27"/>
      <c r="D27"/>
      <c r="E27" s="1"/>
      <c r="F27" s="1"/>
      <c r="G27" s="1"/>
      <c r="H27" s="1"/>
      <c r="I27" s="1"/>
      <c r="J27" s="31">
        <v>22566.990204</v>
      </c>
      <c r="K27" s="1"/>
      <c r="L27" s="1"/>
      <c r="M27" s="1"/>
      <c r="N27" s="1"/>
      <c r="O27" s="1"/>
      <c r="P27" s="31">
        <f>SUM(D27:O27)</f>
        <v>22566.990204</v>
      </c>
    </row>
    <row r="28" spans="1:16" ht="12.75">
      <c r="A28" s="5"/>
      <c r="B28" s="5"/>
      <c r="C28"/>
      <c r="D28"/>
      <c r="E28" s="1"/>
      <c r="F28" s="1"/>
      <c r="G28" s="1"/>
      <c r="H28" s="1"/>
      <c r="I28" s="1"/>
      <c r="J28" s="65"/>
      <c r="K28" s="1"/>
      <c r="L28" s="1"/>
      <c r="M28" s="1"/>
      <c r="N28" s="1"/>
      <c r="O28" s="1"/>
      <c r="P28" s="3"/>
    </row>
    <row r="29" spans="1:16" ht="12.75">
      <c r="A29" s="5" t="s">
        <v>69</v>
      </c>
      <c r="B29" s="5"/>
      <c r="C29"/>
      <c r="D29"/>
      <c r="E29" s="1"/>
      <c r="F29" s="1"/>
      <c r="G29" s="1"/>
      <c r="H29" s="1"/>
      <c r="I29" s="1"/>
      <c r="J29" s="67">
        <v>-231864.632865</v>
      </c>
      <c r="K29" s="1"/>
      <c r="L29" s="1"/>
      <c r="M29" s="1"/>
      <c r="N29" s="1"/>
      <c r="O29" s="1"/>
      <c r="P29" s="31">
        <f>P24+P27</f>
        <v>-683564.009796</v>
      </c>
    </row>
    <row r="30" spans="1:16" ht="12.75">
      <c r="A30" s="27" t="s">
        <v>67</v>
      </c>
      <c r="D30" s="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>
      <c r="A31" s="5"/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</row>
    <row r="32" spans="1:16" ht="12.75">
      <c r="A32" s="2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</row>
    <row r="33" spans="1:16" ht="12.75">
      <c r="A33" s="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</row>
    <row r="34" spans="1:17" ht="12.75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ht="12.75" hidden="1">
      <c r="A35" s="27" t="s">
        <v>60</v>
      </c>
    </row>
    <row r="36" spans="1:16" ht="12.75" hidden="1">
      <c r="A36" s="20" t="s">
        <v>27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 hidden="1">
      <c r="A37"/>
      <c r="B37"/>
      <c r="C37"/>
      <c r="D37" s="23">
        <v>39630</v>
      </c>
      <c r="E37" s="23">
        <v>39661</v>
      </c>
      <c r="F37" s="23">
        <v>39692</v>
      </c>
      <c r="G37" s="23">
        <v>39722</v>
      </c>
      <c r="H37" s="23">
        <v>39753</v>
      </c>
      <c r="I37" s="23">
        <v>39783</v>
      </c>
      <c r="J37" s="23">
        <v>39814</v>
      </c>
      <c r="K37" s="23">
        <v>39845</v>
      </c>
      <c r="L37" s="23">
        <v>39873</v>
      </c>
      <c r="M37" s="23">
        <v>39904</v>
      </c>
      <c r="N37" s="23">
        <v>39934</v>
      </c>
      <c r="O37" s="23">
        <v>39965</v>
      </c>
      <c r="P37" s="22" t="s">
        <v>28</v>
      </c>
    </row>
    <row r="38" spans="1:16" ht="12.75" hidden="1">
      <c r="A38" s="2" t="s">
        <v>16</v>
      </c>
      <c r="D38" s="6">
        <v>44</v>
      </c>
      <c r="E38" s="6">
        <v>42</v>
      </c>
      <c r="F38" s="6">
        <v>196</v>
      </c>
      <c r="G38" s="6">
        <v>554</v>
      </c>
      <c r="H38" s="6">
        <v>897</v>
      </c>
      <c r="I38" s="6">
        <v>1168</v>
      </c>
      <c r="J38" s="6">
        <v>1169</v>
      </c>
      <c r="K38" s="6">
        <f>916</f>
        <v>916</v>
      </c>
      <c r="L38" s="6">
        <v>790</v>
      </c>
      <c r="M38" s="6">
        <v>557</v>
      </c>
      <c r="N38" s="6">
        <v>338</v>
      </c>
      <c r="O38" s="6">
        <v>149</v>
      </c>
      <c r="P38" s="3">
        <f>SUM(D38:O38)</f>
        <v>6820</v>
      </c>
    </row>
    <row r="39" spans="1:16" ht="12.75" hidden="1">
      <c r="A39" s="35" t="s">
        <v>17</v>
      </c>
      <c r="B39"/>
      <c r="C39"/>
      <c r="D39" s="8">
        <v>8</v>
      </c>
      <c r="E39" s="102">
        <v>52</v>
      </c>
      <c r="F39" s="102">
        <v>142</v>
      </c>
      <c r="G39" s="102">
        <v>529</v>
      </c>
      <c r="H39" s="102">
        <v>785</v>
      </c>
      <c r="I39" s="102">
        <v>1328</v>
      </c>
      <c r="J39" s="8">
        <f aca="true" t="shared" si="11" ref="J39:O39">J38</f>
        <v>1169</v>
      </c>
      <c r="K39" s="8">
        <f t="shared" si="11"/>
        <v>916</v>
      </c>
      <c r="L39" s="8">
        <f t="shared" si="11"/>
        <v>790</v>
      </c>
      <c r="M39" s="8">
        <f t="shared" si="11"/>
        <v>557</v>
      </c>
      <c r="N39" s="8">
        <f t="shared" si="11"/>
        <v>338</v>
      </c>
      <c r="O39" s="8">
        <f t="shared" si="11"/>
        <v>149</v>
      </c>
      <c r="P39" s="3">
        <f>SUM(D39:O39)</f>
        <v>6763</v>
      </c>
    </row>
    <row r="40" spans="1:16" ht="12.75" hidden="1">
      <c r="A40" s="5" t="s">
        <v>29</v>
      </c>
      <c r="B40"/>
      <c r="C40"/>
      <c r="D40" s="10">
        <f aca="true" t="shared" si="12" ref="D40:O40">D38-D39</f>
        <v>36</v>
      </c>
      <c r="E40" s="10">
        <f t="shared" si="12"/>
        <v>-10</v>
      </c>
      <c r="F40" s="10">
        <f t="shared" si="12"/>
        <v>54</v>
      </c>
      <c r="G40" s="10">
        <f t="shared" si="12"/>
        <v>25</v>
      </c>
      <c r="H40" s="10">
        <f t="shared" si="12"/>
        <v>112</v>
      </c>
      <c r="I40" s="10">
        <f t="shared" si="12"/>
        <v>-160</v>
      </c>
      <c r="J40" s="10">
        <f t="shared" si="12"/>
        <v>0</v>
      </c>
      <c r="K40" s="10">
        <f t="shared" si="12"/>
        <v>0</v>
      </c>
      <c r="L40" s="10">
        <f t="shared" si="12"/>
        <v>0</v>
      </c>
      <c r="M40" s="10">
        <f t="shared" si="12"/>
        <v>0</v>
      </c>
      <c r="N40" s="10">
        <f t="shared" si="12"/>
        <v>0</v>
      </c>
      <c r="O40" s="10">
        <f t="shared" si="12"/>
        <v>0</v>
      </c>
      <c r="P40" s="4">
        <f>SUM(D40:O40)</f>
        <v>57</v>
      </c>
    </row>
    <row r="41" spans="1:16" ht="12.75" hidden="1">
      <c r="A41" s="5"/>
      <c r="B41" s="21"/>
      <c r="C41" s="36" t="s">
        <v>51</v>
      </c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 hidden="1">
      <c r="A42" t="s">
        <v>22</v>
      </c>
      <c r="B42"/>
      <c r="C42" s="22" t="s">
        <v>41</v>
      </c>
      <c r="D42" s="37">
        <v>0</v>
      </c>
      <c r="E42" s="37">
        <v>0</v>
      </c>
      <c r="F42" s="37">
        <v>0</v>
      </c>
      <c r="G42" s="37">
        <v>0.09</v>
      </c>
      <c r="H42" s="37">
        <v>0.09</v>
      </c>
      <c r="I42" s="37">
        <v>0.101</v>
      </c>
      <c r="J42" s="37">
        <v>0.101</v>
      </c>
      <c r="K42" s="37">
        <v>0.101</v>
      </c>
      <c r="L42" s="37">
        <v>0.101</v>
      </c>
      <c r="M42" s="37">
        <v>0.09</v>
      </c>
      <c r="N42" s="37">
        <v>0.09</v>
      </c>
      <c r="O42" s="37">
        <v>0.09</v>
      </c>
      <c r="P42"/>
    </row>
    <row r="43" spans="1:16" ht="12.75" hidden="1">
      <c r="A43" t="s">
        <v>23</v>
      </c>
      <c r="B43"/>
      <c r="C43" s="22" t="s">
        <v>41</v>
      </c>
      <c r="D43" s="37">
        <v>0</v>
      </c>
      <c r="E43" s="37">
        <v>0</v>
      </c>
      <c r="F43" s="37">
        <v>0</v>
      </c>
      <c r="G43" s="37">
        <v>0.169</v>
      </c>
      <c r="H43" s="37">
        <v>0.169</v>
      </c>
      <c r="I43" s="37">
        <v>0.243</v>
      </c>
      <c r="J43" s="37">
        <v>0.243</v>
      </c>
      <c r="K43" s="37">
        <v>0.243</v>
      </c>
      <c r="L43" s="37">
        <v>0.243</v>
      </c>
      <c r="M43" s="37">
        <v>0.169</v>
      </c>
      <c r="N43" s="37">
        <v>0.169</v>
      </c>
      <c r="O43" s="37">
        <v>0.169</v>
      </c>
      <c r="P43"/>
    </row>
    <row r="44" spans="1:16" ht="12.75" hidden="1">
      <c r="A44" t="s">
        <v>24</v>
      </c>
      <c r="B44"/>
      <c r="C44" s="22" t="s">
        <v>41</v>
      </c>
      <c r="D44" s="37">
        <v>0</v>
      </c>
      <c r="E44" s="37">
        <v>0</v>
      </c>
      <c r="F44" s="37">
        <v>0</v>
      </c>
      <c r="G44" s="37">
        <v>0.306</v>
      </c>
      <c r="H44" s="37">
        <v>0.306</v>
      </c>
      <c r="I44" s="37">
        <v>0.422</v>
      </c>
      <c r="J44" s="37">
        <v>0.422</v>
      </c>
      <c r="K44" s="37">
        <v>0.422</v>
      </c>
      <c r="L44" s="37">
        <v>0.422</v>
      </c>
      <c r="M44" s="37">
        <v>0.306</v>
      </c>
      <c r="N44" s="37">
        <v>0.306</v>
      </c>
      <c r="O44" s="37">
        <v>0.306</v>
      </c>
      <c r="P44"/>
    </row>
    <row r="45" spans="1:16" ht="12.75" hidden="1">
      <c r="A45"/>
      <c r="B45" s="19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 hidden="1">
      <c r="A46" s="20" t="s">
        <v>33</v>
      </c>
      <c r="B46" s="19"/>
      <c r="C46" s="19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 hidden="1">
      <c r="A47" t="s">
        <v>22</v>
      </c>
      <c r="B47"/>
      <c r="C47"/>
      <c r="D47" s="9">
        <f>ROUND(D$40*D42*J71,0)</f>
        <v>0</v>
      </c>
      <c r="E47" s="9">
        <f aca="true" t="shared" si="13" ref="E47:I49">ROUND(E$40*E42*K71,0)</f>
        <v>0</v>
      </c>
      <c r="F47" s="9">
        <f t="shared" si="13"/>
        <v>0</v>
      </c>
      <c r="G47" s="9">
        <f t="shared" si="13"/>
        <v>283203</v>
      </c>
      <c r="H47" s="9">
        <f t="shared" si="13"/>
        <v>1275453</v>
      </c>
      <c r="I47" s="9">
        <f t="shared" si="13"/>
        <v>-2053580</v>
      </c>
      <c r="J47" s="9">
        <f>ROUND(J$40*J42*D71,0)</f>
        <v>0</v>
      </c>
      <c r="K47" s="9">
        <f aca="true" t="shared" si="14" ref="K47:O49">ROUND(K$40*K42*E71,0)</f>
        <v>0</v>
      </c>
      <c r="L47" s="9">
        <f t="shared" si="14"/>
        <v>0</v>
      </c>
      <c r="M47" s="9">
        <f t="shared" si="14"/>
        <v>0</v>
      </c>
      <c r="N47" s="9">
        <f t="shared" si="14"/>
        <v>0</v>
      </c>
      <c r="O47" s="9">
        <f t="shared" si="14"/>
        <v>0</v>
      </c>
      <c r="P47" s="9">
        <f>SUM(D47:O47)</f>
        <v>-494924</v>
      </c>
    </row>
    <row r="48" spans="1:16" ht="12.75" hidden="1">
      <c r="A48" t="s">
        <v>23</v>
      </c>
      <c r="B48"/>
      <c r="C48"/>
      <c r="D48" s="9">
        <f>ROUND(D$40*D43*J72,0)</f>
        <v>0</v>
      </c>
      <c r="E48" s="9">
        <f t="shared" si="13"/>
        <v>0</v>
      </c>
      <c r="F48" s="9">
        <f t="shared" si="13"/>
        <v>0</v>
      </c>
      <c r="G48" s="9">
        <f t="shared" si="13"/>
        <v>47840</v>
      </c>
      <c r="H48" s="9">
        <f t="shared" si="13"/>
        <v>215552</v>
      </c>
      <c r="I48" s="9">
        <f t="shared" si="13"/>
        <v>-446109</v>
      </c>
      <c r="J48" s="9">
        <f>ROUND(J$40*J43*D72,0)</f>
        <v>0</v>
      </c>
      <c r="K48" s="9">
        <f t="shared" si="14"/>
        <v>0</v>
      </c>
      <c r="L48" s="9">
        <f t="shared" si="14"/>
        <v>0</v>
      </c>
      <c r="M48" s="9">
        <f t="shared" si="14"/>
        <v>0</v>
      </c>
      <c r="N48" s="9">
        <f t="shared" si="14"/>
        <v>0</v>
      </c>
      <c r="O48" s="9">
        <f t="shared" si="14"/>
        <v>0</v>
      </c>
      <c r="P48" s="9">
        <f>SUM(D48:O48)</f>
        <v>-182717</v>
      </c>
    </row>
    <row r="49" spans="1:16" ht="12.75" hidden="1">
      <c r="A49" t="s">
        <v>24</v>
      </c>
      <c r="B49"/>
      <c r="C49"/>
      <c r="D49" s="9">
        <f>ROUND(D$40*D44*J73,0)</f>
        <v>0</v>
      </c>
      <c r="E49" s="9">
        <f t="shared" si="13"/>
        <v>0</v>
      </c>
      <c r="F49" s="9">
        <f t="shared" si="13"/>
        <v>0</v>
      </c>
      <c r="G49" s="9">
        <f t="shared" si="13"/>
        <v>673</v>
      </c>
      <c r="H49" s="9">
        <f t="shared" si="13"/>
        <v>3153</v>
      </c>
      <c r="I49" s="9">
        <f t="shared" si="13"/>
        <v>-6279</v>
      </c>
      <c r="J49" s="9">
        <f>ROUND(J$40*J44*D73,0)</f>
        <v>0</v>
      </c>
      <c r="K49" s="9">
        <f t="shared" si="14"/>
        <v>0</v>
      </c>
      <c r="L49" s="9">
        <f t="shared" si="14"/>
        <v>0</v>
      </c>
      <c r="M49" s="9">
        <f t="shared" si="14"/>
        <v>0</v>
      </c>
      <c r="N49" s="9">
        <f t="shared" si="14"/>
        <v>0</v>
      </c>
      <c r="O49" s="9">
        <f t="shared" si="14"/>
        <v>0</v>
      </c>
      <c r="P49" s="9">
        <f>SUM(D49:O49)</f>
        <v>-2453</v>
      </c>
    </row>
    <row r="50" spans="1:16" ht="12.75" hidden="1">
      <c r="A50" t="s">
        <v>34</v>
      </c>
      <c r="B50"/>
      <c r="C50"/>
      <c r="D50" s="13">
        <f aca="true" t="shared" si="15" ref="D50:P50">SUM(D47:D49)</f>
        <v>0</v>
      </c>
      <c r="E50" s="13">
        <f t="shared" si="15"/>
        <v>0</v>
      </c>
      <c r="F50" s="13">
        <f t="shared" si="15"/>
        <v>0</v>
      </c>
      <c r="G50" s="13">
        <f t="shared" si="15"/>
        <v>331716</v>
      </c>
      <c r="H50" s="13">
        <f t="shared" si="15"/>
        <v>1494158</v>
      </c>
      <c r="I50" s="13">
        <f t="shared" si="15"/>
        <v>-2505968</v>
      </c>
      <c r="J50" s="13">
        <f t="shared" si="15"/>
        <v>0</v>
      </c>
      <c r="K50" s="13">
        <f t="shared" si="15"/>
        <v>0</v>
      </c>
      <c r="L50" s="13">
        <f t="shared" si="15"/>
        <v>0</v>
      </c>
      <c r="M50" s="13">
        <f t="shared" si="15"/>
        <v>0</v>
      </c>
      <c r="N50" s="13">
        <f t="shared" si="15"/>
        <v>0</v>
      </c>
      <c r="O50" s="13">
        <f t="shared" si="15"/>
        <v>0</v>
      </c>
      <c r="P50" s="13">
        <f t="shared" si="15"/>
        <v>-680094</v>
      </c>
    </row>
    <row r="51" spans="1:16" ht="12.75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 hidden="1">
      <c r="A53" s="20" t="s">
        <v>36</v>
      </c>
      <c r="B53"/>
      <c r="C53"/>
      <c r="D53" s="14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 hidden="1">
      <c r="A54" s="12"/>
      <c r="B54"/>
      <c r="C54"/>
      <c r="D54" s="26">
        <v>39600</v>
      </c>
      <c r="E54" s="26">
        <v>39630</v>
      </c>
      <c r="F54" s="26">
        <v>39661</v>
      </c>
      <c r="G54" s="26">
        <v>39692</v>
      </c>
      <c r="H54" s="26">
        <v>39722</v>
      </c>
      <c r="I54" s="26">
        <v>39753</v>
      </c>
      <c r="J54" s="26">
        <v>39783</v>
      </c>
      <c r="K54" s="26">
        <v>39814</v>
      </c>
      <c r="L54" s="26">
        <v>39845</v>
      </c>
      <c r="M54" s="26">
        <v>39873</v>
      </c>
      <c r="N54" s="26">
        <v>39904</v>
      </c>
      <c r="O54" s="26">
        <v>39934</v>
      </c>
      <c r="P54" s="26">
        <v>39965</v>
      </c>
    </row>
    <row r="55" spans="1:16" ht="12.75" hidden="1">
      <c r="A55" t="s">
        <v>20</v>
      </c>
      <c r="B55"/>
      <c r="C55"/>
      <c r="D55" s="47">
        <v>71.2</v>
      </c>
      <c r="E55" s="92">
        <v>4.7</v>
      </c>
      <c r="F55" s="92">
        <v>45.3</v>
      </c>
      <c r="G55" s="92">
        <v>101.5</v>
      </c>
      <c r="H55" s="92">
        <v>369.6</v>
      </c>
      <c r="I55" s="92">
        <v>567.2</v>
      </c>
      <c r="J55" s="92">
        <v>952.4</v>
      </c>
      <c r="K55" s="42"/>
      <c r="L55" s="43"/>
      <c r="M55" s="42"/>
      <c r="N55" s="42"/>
      <c r="O55" s="42"/>
      <c r="P55" s="44"/>
    </row>
    <row r="56" spans="1:16" ht="12.75" hidden="1">
      <c r="A56" t="s">
        <v>21</v>
      </c>
      <c r="B56"/>
      <c r="C56"/>
      <c r="D56" s="24">
        <v>0.633</v>
      </c>
      <c r="E56" s="95">
        <v>0.6332</v>
      </c>
      <c r="F56" s="95">
        <v>0.6528</v>
      </c>
      <c r="G56" s="95">
        <v>0.6281</v>
      </c>
      <c r="H56" s="95">
        <v>0.6531</v>
      </c>
      <c r="I56" s="95">
        <v>0.6916</v>
      </c>
      <c r="J56" s="95">
        <v>0.6863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6">
        <v>0</v>
      </c>
    </row>
    <row r="57" spans="1:16" ht="12.75" hidden="1">
      <c r="A57" s="5"/>
      <c r="B57" s="21" t="s">
        <v>52</v>
      </c>
      <c r="C57" s="36" t="s">
        <v>51</v>
      </c>
      <c r="D57" s="15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6"/>
    </row>
    <row r="58" spans="1:16" ht="12.75" hidden="1">
      <c r="A58" t="s">
        <v>22</v>
      </c>
      <c r="B58" s="33">
        <v>15</v>
      </c>
      <c r="C58" s="22" t="s">
        <v>41</v>
      </c>
      <c r="D58" s="38">
        <f>P58</f>
        <v>0.0448</v>
      </c>
      <c r="E58" s="38">
        <v>0</v>
      </c>
      <c r="F58" s="38">
        <v>0</v>
      </c>
      <c r="G58" s="38">
        <f>(F58+H58)/2</f>
        <v>0.0448</v>
      </c>
      <c r="H58" s="38">
        <v>0.0896</v>
      </c>
      <c r="I58" s="38">
        <f>(H58+J58)/2</f>
        <v>0.09505</v>
      </c>
      <c r="J58" s="38">
        <v>0.1005</v>
      </c>
      <c r="K58" s="38">
        <v>0.1005</v>
      </c>
      <c r="L58" s="38">
        <v>0.1005</v>
      </c>
      <c r="M58" s="38">
        <f>(L58+N58)/2</f>
        <v>0.09505</v>
      </c>
      <c r="N58" s="38">
        <v>0.0896</v>
      </c>
      <c r="O58" s="38">
        <v>0.0896</v>
      </c>
      <c r="P58" s="38">
        <f>(O58+Q58)/2</f>
        <v>0.0448</v>
      </c>
    </row>
    <row r="59" spans="1:16" ht="12.75" hidden="1">
      <c r="A59" t="s">
        <v>23</v>
      </c>
      <c r="B59" s="33">
        <v>12</v>
      </c>
      <c r="C59" s="22" t="s">
        <v>41</v>
      </c>
      <c r="D59" s="38">
        <f>P59</f>
        <v>0.0844</v>
      </c>
      <c r="E59" s="38">
        <v>0</v>
      </c>
      <c r="F59" s="38">
        <v>0</v>
      </c>
      <c r="G59" s="38">
        <f>(F59+H59)/2</f>
        <v>0.0844</v>
      </c>
      <c r="H59" s="38">
        <v>0.1688</v>
      </c>
      <c r="I59" s="38">
        <f>(H59+J59)/2</f>
        <v>0.20575</v>
      </c>
      <c r="J59" s="38">
        <v>0.2427</v>
      </c>
      <c r="K59" s="38">
        <v>0.2427</v>
      </c>
      <c r="L59" s="38">
        <v>0.2427</v>
      </c>
      <c r="M59" s="38">
        <f>(L59+N59)/2</f>
        <v>0.20575</v>
      </c>
      <c r="N59" s="38">
        <v>0.1688</v>
      </c>
      <c r="O59" s="38">
        <v>0.1688</v>
      </c>
      <c r="P59" s="38">
        <f>(O59+Q59)/2</f>
        <v>0.0844</v>
      </c>
    </row>
    <row r="60" spans="1:16" ht="12.75" hidden="1">
      <c r="A60" t="s">
        <v>24</v>
      </c>
      <c r="B60" s="33">
        <v>0</v>
      </c>
      <c r="C60" s="22" t="s">
        <v>41</v>
      </c>
      <c r="D60" s="38">
        <f>P60</f>
        <v>0.15275</v>
      </c>
      <c r="E60" s="38">
        <v>0</v>
      </c>
      <c r="F60" s="38">
        <v>0</v>
      </c>
      <c r="G60" s="38">
        <f>(F60+H60)/2</f>
        <v>0.15275</v>
      </c>
      <c r="H60" s="38">
        <v>0.3055</v>
      </c>
      <c r="I60" s="38">
        <f>(H60+J60)/2</f>
        <v>0.36385</v>
      </c>
      <c r="J60" s="38">
        <v>0.4222</v>
      </c>
      <c r="K60" s="38">
        <v>0.4222</v>
      </c>
      <c r="L60" s="38">
        <v>0.4222</v>
      </c>
      <c r="M60" s="38">
        <f>(L60+N60)/2</f>
        <v>0.36385</v>
      </c>
      <c r="N60" s="38">
        <v>0.3055</v>
      </c>
      <c r="O60" s="38">
        <v>0.3055</v>
      </c>
      <c r="P60" s="38">
        <f>(O60+Q60)/2</f>
        <v>0.15275</v>
      </c>
    </row>
    <row r="61" spans="1:16" ht="12.75" hidden="1">
      <c r="A61"/>
      <c r="B61"/>
      <c r="C61" s="19"/>
      <c r="D61" s="1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6"/>
    </row>
    <row r="62" spans="1:16" ht="12.75" hidden="1">
      <c r="A62" s="20" t="s">
        <v>33</v>
      </c>
      <c r="B62" s="21"/>
      <c r="C62" s="22"/>
      <c r="D62" s="15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6"/>
    </row>
    <row r="63" spans="1:16" ht="12.75" hidden="1">
      <c r="A63" t="s">
        <v>23</v>
      </c>
      <c r="B63"/>
      <c r="C63"/>
      <c r="D63" s="9">
        <f>ROUND((D$55*D58)*I71,0)+ROUND(($B58*D$56)*I71,0)</f>
        <v>1577451</v>
      </c>
      <c r="E63" s="9">
        <f aca="true" t="shared" si="16" ref="E63:J65">ROUND((E$55*E58)*J71,0)+ROUND(($B58*E$56)*J71,0)</f>
        <v>1182330</v>
      </c>
      <c r="F63" s="9">
        <f t="shared" si="16"/>
        <v>1221209</v>
      </c>
      <c r="G63" s="9">
        <f t="shared" si="16"/>
        <v>1746939</v>
      </c>
      <c r="H63" s="9">
        <f t="shared" si="16"/>
        <v>5401331</v>
      </c>
      <c r="I63" s="9">
        <f t="shared" si="16"/>
        <v>8134346</v>
      </c>
      <c r="J63" s="9">
        <f t="shared" si="16"/>
        <v>13471627</v>
      </c>
      <c r="K63" s="9">
        <f>ROUND((K$55*K58)*D71,0)+ROUND(($B58*K$56)*D71,0)</f>
        <v>0</v>
      </c>
      <c r="L63" s="9">
        <f aca="true" t="shared" si="17" ref="L63:P65">ROUND((L$55*L58)*E71,0)+ROUND(($B58*L$56)*E71,0)</f>
        <v>0</v>
      </c>
      <c r="M63" s="9">
        <f t="shared" si="17"/>
        <v>0</v>
      </c>
      <c r="N63" s="9">
        <f t="shared" si="17"/>
        <v>0</v>
      </c>
      <c r="O63" s="9">
        <f t="shared" si="17"/>
        <v>0</v>
      </c>
      <c r="P63" s="9">
        <f t="shared" si="17"/>
        <v>0</v>
      </c>
    </row>
    <row r="64" spans="1:16" ht="12.75" hidden="1">
      <c r="A64" t="s">
        <v>24</v>
      </c>
      <c r="B64"/>
      <c r="C64"/>
      <c r="D64" s="9">
        <f>ROUND((D$55*D59)*I72,0)+ROUND(($B59*D$56)*I72,0)</f>
        <v>153018</v>
      </c>
      <c r="E64" s="9">
        <f t="shared" si="16"/>
        <v>85300</v>
      </c>
      <c r="F64" s="9">
        <f t="shared" si="16"/>
        <v>88520</v>
      </c>
      <c r="G64" s="9">
        <f t="shared" si="16"/>
        <v>181828</v>
      </c>
      <c r="H64" s="9">
        <f t="shared" si="16"/>
        <v>795166</v>
      </c>
      <c r="I64" s="9">
        <f t="shared" si="16"/>
        <v>1423507</v>
      </c>
      <c r="J64" s="9">
        <f t="shared" si="16"/>
        <v>2746681</v>
      </c>
      <c r="K64" s="9">
        <f>ROUND((K$55*K59)*D72,0)+ROUND(($B59*K$56)*D72,0)</f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  <c r="O64" s="9">
        <f t="shared" si="17"/>
        <v>0</v>
      </c>
      <c r="P64" s="9">
        <f t="shared" si="17"/>
        <v>0</v>
      </c>
    </row>
    <row r="65" spans="1:16" ht="12.75" hidden="1">
      <c r="A65" t="s">
        <v>22</v>
      </c>
      <c r="B65"/>
      <c r="C65"/>
      <c r="D65" s="9">
        <f>ROUND((D$55*D60)*I73,0)+ROUND(($B60*D$56)*I73,0)</f>
        <v>990</v>
      </c>
      <c r="E65" s="9">
        <f t="shared" si="16"/>
        <v>0</v>
      </c>
      <c r="F65" s="9">
        <f t="shared" si="16"/>
        <v>0</v>
      </c>
      <c r="G65" s="9">
        <f t="shared" si="16"/>
        <v>1411</v>
      </c>
      <c r="H65" s="9">
        <f t="shared" si="16"/>
        <v>9936</v>
      </c>
      <c r="I65" s="9">
        <f t="shared" si="16"/>
        <v>18987</v>
      </c>
      <c r="J65" s="9">
        <f t="shared" si="16"/>
        <v>37396</v>
      </c>
      <c r="K65" s="9">
        <f>ROUND((K$55*K60)*D73,0)+ROUND(($B60*K$56)*D73,0)</f>
        <v>0</v>
      </c>
      <c r="L65" s="9">
        <f t="shared" si="17"/>
        <v>0</v>
      </c>
      <c r="M65" s="9">
        <f t="shared" si="17"/>
        <v>0</v>
      </c>
      <c r="N65" s="9">
        <f t="shared" si="17"/>
        <v>0</v>
      </c>
      <c r="O65" s="9">
        <f t="shared" si="17"/>
        <v>0</v>
      </c>
      <c r="P65" s="9">
        <f t="shared" si="17"/>
        <v>0</v>
      </c>
    </row>
    <row r="66" spans="1:16" ht="12.75" hidden="1">
      <c r="A66" t="s">
        <v>35</v>
      </c>
      <c r="B66"/>
      <c r="C66"/>
      <c r="D66" s="13">
        <f aca="true" t="shared" si="18" ref="D66:P66">SUM(D63:D65)</f>
        <v>1731459</v>
      </c>
      <c r="E66" s="13">
        <f t="shared" si="18"/>
        <v>1267630</v>
      </c>
      <c r="F66" s="13">
        <f t="shared" si="18"/>
        <v>1309729</v>
      </c>
      <c r="G66" s="13">
        <f t="shared" si="18"/>
        <v>1930178</v>
      </c>
      <c r="H66" s="13">
        <f t="shared" si="18"/>
        <v>6206433</v>
      </c>
      <c r="I66" s="13">
        <f t="shared" si="18"/>
        <v>9576840</v>
      </c>
      <c r="J66" s="13">
        <f t="shared" si="18"/>
        <v>16255704</v>
      </c>
      <c r="K66" s="13">
        <f t="shared" si="18"/>
        <v>0</v>
      </c>
      <c r="L66" s="13">
        <f t="shared" si="18"/>
        <v>0</v>
      </c>
      <c r="M66" s="13">
        <f t="shared" si="18"/>
        <v>0</v>
      </c>
      <c r="N66" s="13">
        <f t="shared" si="18"/>
        <v>0</v>
      </c>
      <c r="O66" s="13">
        <f t="shared" si="18"/>
        <v>0</v>
      </c>
      <c r="P66" s="13">
        <f t="shared" si="18"/>
        <v>0</v>
      </c>
    </row>
    <row r="67" spans="1:16" ht="12.75" hidden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 hidden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 hidden="1">
      <c r="A69" s="5" t="s">
        <v>53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 hidden="1">
      <c r="A70" s="5"/>
      <c r="B70" t="s">
        <v>54</v>
      </c>
      <c r="C70" s="26">
        <v>38687</v>
      </c>
      <c r="D70" s="26">
        <v>38718</v>
      </c>
      <c r="E70" s="26">
        <v>38749</v>
      </c>
      <c r="F70" s="26">
        <v>38777</v>
      </c>
      <c r="G70" s="26">
        <v>38808</v>
      </c>
      <c r="H70" s="26">
        <v>38838</v>
      </c>
      <c r="I70" s="26">
        <v>38869</v>
      </c>
      <c r="J70" s="26">
        <v>38899</v>
      </c>
      <c r="K70" s="26">
        <v>38930</v>
      </c>
      <c r="L70" s="26">
        <v>38961</v>
      </c>
      <c r="M70" s="26">
        <v>38991</v>
      </c>
      <c r="N70" s="26">
        <v>39022</v>
      </c>
      <c r="O70" s="26">
        <v>39052</v>
      </c>
      <c r="P70" s="39" t="s">
        <v>55</v>
      </c>
    </row>
    <row r="71" spans="1:16" ht="12.75" hidden="1">
      <c r="A71" t="s">
        <v>56</v>
      </c>
      <c r="B71" s="40" t="s">
        <v>18</v>
      </c>
      <c r="C71" s="9">
        <v>123861</v>
      </c>
      <c r="D71" s="9">
        <v>124155</v>
      </c>
      <c r="E71" s="9">
        <v>124306</v>
      </c>
      <c r="F71" s="9">
        <v>124387</v>
      </c>
      <c r="G71" s="9">
        <v>124402</v>
      </c>
      <c r="H71" s="9">
        <v>124602</v>
      </c>
      <c r="I71" s="9">
        <v>124358</v>
      </c>
      <c r="J71" s="9">
        <v>124482</v>
      </c>
      <c r="K71" s="9">
        <v>124715</v>
      </c>
      <c r="L71" s="9">
        <v>125061</v>
      </c>
      <c r="M71" s="9">
        <v>125868</v>
      </c>
      <c r="N71" s="9">
        <v>126533</v>
      </c>
      <c r="O71" s="9">
        <v>127078</v>
      </c>
      <c r="P71" s="9">
        <f>SUM(D71:O71)</f>
        <v>1499947</v>
      </c>
    </row>
    <row r="72" spans="1:16" ht="12.75" hidden="1">
      <c r="A72" t="s">
        <v>57</v>
      </c>
      <c r="B72" s="40" t="s">
        <v>19</v>
      </c>
      <c r="C72" s="9">
        <v>11283</v>
      </c>
      <c r="D72" s="9">
        <v>11239</v>
      </c>
      <c r="E72" s="9">
        <v>11279</v>
      </c>
      <c r="F72" s="9">
        <v>11289</v>
      </c>
      <c r="G72" s="9">
        <v>11260</v>
      </c>
      <c r="H72" s="9">
        <v>11225</v>
      </c>
      <c r="I72" s="9">
        <v>11247</v>
      </c>
      <c r="J72" s="9">
        <v>11226</v>
      </c>
      <c r="K72" s="9">
        <v>11300</v>
      </c>
      <c r="L72" s="9">
        <v>11291</v>
      </c>
      <c r="M72" s="9">
        <v>11323</v>
      </c>
      <c r="N72" s="9">
        <v>11388</v>
      </c>
      <c r="O72" s="9">
        <v>11474</v>
      </c>
      <c r="P72" s="9">
        <f>SUM(D72:O72)</f>
        <v>135541</v>
      </c>
    </row>
    <row r="73" spans="1:16" ht="12.75" hidden="1">
      <c r="A73" t="s">
        <v>58</v>
      </c>
      <c r="B73" s="40" t="s">
        <v>30</v>
      </c>
      <c r="C73" s="9">
        <v>92</v>
      </c>
      <c r="D73" s="9">
        <v>94</v>
      </c>
      <c r="E73" s="9">
        <v>92</v>
      </c>
      <c r="F73" s="9">
        <v>91</v>
      </c>
      <c r="G73" s="9">
        <v>91</v>
      </c>
      <c r="H73" s="9">
        <v>88</v>
      </c>
      <c r="I73" s="9">
        <v>91</v>
      </c>
      <c r="J73" s="9">
        <v>91</v>
      </c>
      <c r="K73" s="9">
        <v>90</v>
      </c>
      <c r="L73" s="9">
        <v>91</v>
      </c>
      <c r="M73" s="9">
        <v>88</v>
      </c>
      <c r="N73" s="9">
        <v>92</v>
      </c>
      <c r="O73" s="9">
        <v>93</v>
      </c>
      <c r="P73" s="9">
        <f>SUM(D73:O73)</f>
        <v>1092</v>
      </c>
    </row>
    <row r="74" spans="1:16" ht="12.75" hidden="1">
      <c r="A74" t="s">
        <v>59</v>
      </c>
      <c r="B74" s="40" t="s">
        <v>31</v>
      </c>
      <c r="C74" s="9"/>
      <c r="D74" s="9">
        <v>22</v>
      </c>
      <c r="E74" s="9">
        <v>22</v>
      </c>
      <c r="F74" s="9">
        <v>22</v>
      </c>
      <c r="G74" s="9">
        <v>22</v>
      </c>
      <c r="H74" s="9">
        <v>23</v>
      </c>
      <c r="I74" s="9">
        <v>23</v>
      </c>
      <c r="J74" s="9">
        <v>23</v>
      </c>
      <c r="K74" s="9">
        <v>23</v>
      </c>
      <c r="L74" s="9">
        <v>23</v>
      </c>
      <c r="M74" s="9">
        <v>23</v>
      </c>
      <c r="N74" s="9">
        <v>23</v>
      </c>
      <c r="O74" s="9">
        <v>22</v>
      </c>
      <c r="P74" s="9">
        <f>SUM(D74:O74)</f>
        <v>271</v>
      </c>
    </row>
    <row r="75" spans="1:16" ht="12.75" hidden="1">
      <c r="A75" t="s">
        <v>35</v>
      </c>
      <c r="B75"/>
      <c r="C75"/>
      <c r="D75" s="10">
        <f aca="true" t="shared" si="19" ref="D75:P75">SUM(D71:D74)</f>
        <v>135510</v>
      </c>
      <c r="E75" s="10">
        <f t="shared" si="19"/>
        <v>135699</v>
      </c>
      <c r="F75" s="10">
        <f t="shared" si="19"/>
        <v>135789</v>
      </c>
      <c r="G75" s="10">
        <f t="shared" si="19"/>
        <v>135775</v>
      </c>
      <c r="H75" s="10">
        <f t="shared" si="19"/>
        <v>135938</v>
      </c>
      <c r="I75" s="10">
        <f t="shared" si="19"/>
        <v>135719</v>
      </c>
      <c r="J75" s="10">
        <f t="shared" si="19"/>
        <v>135822</v>
      </c>
      <c r="K75" s="10">
        <f t="shared" si="19"/>
        <v>136128</v>
      </c>
      <c r="L75" s="10">
        <f t="shared" si="19"/>
        <v>136466</v>
      </c>
      <c r="M75" s="10">
        <f t="shared" si="19"/>
        <v>137302</v>
      </c>
      <c r="N75" s="10">
        <f t="shared" si="19"/>
        <v>138036</v>
      </c>
      <c r="O75" s="10">
        <f t="shared" si="19"/>
        <v>138667</v>
      </c>
      <c r="P75" s="10">
        <f t="shared" si="19"/>
        <v>1636851</v>
      </c>
    </row>
    <row r="76" ht="12.75" hidden="1"/>
    <row r="77" ht="12.75" hidden="1"/>
    <row r="78" spans="1:16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ht="12.75">
      <c r="A79" s="27" t="s">
        <v>66</v>
      </c>
    </row>
    <row r="80" spans="1:16" ht="12.75">
      <c r="A80" s="20" t="s">
        <v>27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2.75">
      <c r="A81"/>
      <c r="B81"/>
      <c r="C81"/>
      <c r="D81" s="23">
        <v>39814</v>
      </c>
      <c r="E81" s="23">
        <v>39845</v>
      </c>
      <c r="F81" s="23">
        <v>39873</v>
      </c>
      <c r="G81" s="23">
        <v>39904</v>
      </c>
      <c r="H81" s="23">
        <v>39934</v>
      </c>
      <c r="I81" s="23">
        <v>39965</v>
      </c>
      <c r="J81" s="23">
        <v>39995</v>
      </c>
      <c r="K81" s="23">
        <v>40026</v>
      </c>
      <c r="L81" s="23">
        <v>40057</v>
      </c>
      <c r="M81" s="23">
        <v>40087</v>
      </c>
      <c r="N81" s="23">
        <v>40118</v>
      </c>
      <c r="O81" s="23">
        <v>40148</v>
      </c>
      <c r="P81" s="22" t="s">
        <v>28</v>
      </c>
    </row>
    <row r="82" spans="1:16" ht="12.75">
      <c r="A82" s="2" t="s">
        <v>16</v>
      </c>
      <c r="D82" s="6">
        <v>1105</v>
      </c>
      <c r="E82" s="6">
        <v>912</v>
      </c>
      <c r="F82" s="6">
        <v>768</v>
      </c>
      <c r="G82" s="6">
        <v>536</v>
      </c>
      <c r="H82" s="6">
        <v>324</v>
      </c>
      <c r="I82" s="6">
        <v>139</v>
      </c>
      <c r="J82" s="6">
        <v>37</v>
      </c>
      <c r="K82" s="6">
        <v>34</v>
      </c>
      <c r="L82" s="6">
        <v>189</v>
      </c>
      <c r="M82" s="6">
        <v>543</v>
      </c>
      <c r="N82" s="6">
        <v>894</v>
      </c>
      <c r="O82" s="6">
        <v>1171</v>
      </c>
      <c r="P82" s="3">
        <f>SUM(D82:O82)</f>
        <v>6652</v>
      </c>
    </row>
    <row r="83" spans="1:16" ht="12.75">
      <c r="A83" s="35" t="s">
        <v>17</v>
      </c>
      <c r="B83"/>
      <c r="C83"/>
      <c r="D83" s="97">
        <v>1204</v>
      </c>
      <c r="E83" s="97">
        <v>957</v>
      </c>
      <c r="F83" s="97">
        <v>936</v>
      </c>
      <c r="G83" s="97">
        <v>586</v>
      </c>
      <c r="H83" s="97">
        <v>303</v>
      </c>
      <c r="I83" s="97">
        <v>93</v>
      </c>
      <c r="J83" s="8">
        <v>37</v>
      </c>
      <c r="K83" s="8">
        <v>34</v>
      </c>
      <c r="L83" s="8">
        <v>189</v>
      </c>
      <c r="M83" s="8">
        <v>543</v>
      </c>
      <c r="N83" s="8">
        <v>894</v>
      </c>
      <c r="O83" s="8">
        <v>1171</v>
      </c>
      <c r="P83" s="3">
        <f>SUM(D83:O83)</f>
        <v>6947</v>
      </c>
    </row>
    <row r="84" spans="1:16" ht="12.75">
      <c r="A84" s="5" t="s">
        <v>29</v>
      </c>
      <c r="B84"/>
      <c r="C84"/>
      <c r="D84" s="10">
        <f aca="true" t="shared" si="20" ref="D84:P84">D82-D83</f>
        <v>-99</v>
      </c>
      <c r="E84" s="10">
        <f t="shared" si="20"/>
        <v>-45</v>
      </c>
      <c r="F84" s="10">
        <f t="shared" si="20"/>
        <v>-168</v>
      </c>
      <c r="G84" s="10">
        <f t="shared" si="20"/>
        <v>-50</v>
      </c>
      <c r="H84" s="10">
        <f t="shared" si="20"/>
        <v>21</v>
      </c>
      <c r="I84" s="10">
        <f t="shared" si="20"/>
        <v>46</v>
      </c>
      <c r="J84" s="10">
        <f t="shared" si="20"/>
        <v>0</v>
      </c>
      <c r="K84" s="10">
        <f t="shared" si="20"/>
        <v>0</v>
      </c>
      <c r="L84" s="10">
        <f t="shared" si="20"/>
        <v>0</v>
      </c>
      <c r="M84" s="10">
        <f t="shared" si="20"/>
        <v>0</v>
      </c>
      <c r="N84" s="10">
        <f t="shared" si="20"/>
        <v>0</v>
      </c>
      <c r="O84" s="10">
        <f t="shared" si="20"/>
        <v>0</v>
      </c>
      <c r="P84" s="10">
        <f t="shared" si="20"/>
        <v>-295</v>
      </c>
    </row>
    <row r="85" spans="1:16" ht="12.75">
      <c r="A85" s="5"/>
      <c r="B85" s="21"/>
      <c r="C85" s="36" t="s">
        <v>51</v>
      </c>
      <c r="D85" s="8"/>
      <c r="E85" s="8"/>
      <c r="F85" s="8"/>
      <c r="G85" s="8"/>
      <c r="H85" s="8"/>
      <c r="I85" s="8"/>
      <c r="J85"/>
      <c r="K85"/>
      <c r="L85"/>
      <c r="M85"/>
      <c r="N85"/>
      <c r="O85"/>
      <c r="P85"/>
    </row>
    <row r="86" spans="1:16" ht="12.75">
      <c r="A86" t="s">
        <v>22</v>
      </c>
      <c r="B86"/>
      <c r="C86" s="22" t="s">
        <v>63</v>
      </c>
      <c r="D86" s="38">
        <v>0.1005</v>
      </c>
      <c r="E86" s="38">
        <v>0.1005</v>
      </c>
      <c r="F86" s="38">
        <v>0.1005</v>
      </c>
      <c r="G86" s="38">
        <v>0.0896</v>
      </c>
      <c r="H86" s="38">
        <v>0.0896</v>
      </c>
      <c r="I86" s="38">
        <v>0.0896</v>
      </c>
      <c r="J86" s="38">
        <v>0</v>
      </c>
      <c r="K86" s="38">
        <v>0</v>
      </c>
      <c r="L86" s="38">
        <v>0</v>
      </c>
      <c r="M86" s="38">
        <v>0.0896</v>
      </c>
      <c r="N86" s="38">
        <v>0.0896</v>
      </c>
      <c r="O86" s="38">
        <v>0.1005</v>
      </c>
      <c r="P86"/>
    </row>
    <row r="87" spans="1:16" ht="12.75">
      <c r="A87" t="s">
        <v>23</v>
      </c>
      <c r="B87"/>
      <c r="C87" s="22" t="s">
        <v>63</v>
      </c>
      <c r="D87" s="38">
        <v>0.2427</v>
      </c>
      <c r="E87" s="38">
        <v>0.2427</v>
      </c>
      <c r="F87" s="38">
        <v>0.2427</v>
      </c>
      <c r="G87" s="38">
        <v>0.1688</v>
      </c>
      <c r="H87" s="38">
        <v>0.1688</v>
      </c>
      <c r="I87" s="38">
        <v>0.1688</v>
      </c>
      <c r="J87" s="38">
        <v>0</v>
      </c>
      <c r="K87" s="38">
        <v>0</v>
      </c>
      <c r="L87" s="38">
        <v>0</v>
      </c>
      <c r="M87" s="38">
        <v>0.1688</v>
      </c>
      <c r="N87" s="38">
        <v>0.1688</v>
      </c>
      <c r="O87" s="38">
        <v>0.2427</v>
      </c>
      <c r="P87"/>
    </row>
    <row r="88" spans="1:16" ht="12.75">
      <c r="A88" t="s">
        <v>24</v>
      </c>
      <c r="B88"/>
      <c r="C88" s="22" t="s">
        <v>63</v>
      </c>
      <c r="D88" s="38">
        <v>0.4222</v>
      </c>
      <c r="E88" s="38">
        <v>0.4222</v>
      </c>
      <c r="F88" s="38">
        <v>0.4222</v>
      </c>
      <c r="G88" s="38">
        <v>0.3055</v>
      </c>
      <c r="H88" s="38">
        <v>0.3055</v>
      </c>
      <c r="I88" s="38">
        <v>0.3055</v>
      </c>
      <c r="J88" s="38">
        <v>0</v>
      </c>
      <c r="K88" s="38">
        <v>0</v>
      </c>
      <c r="L88" s="38">
        <v>0</v>
      </c>
      <c r="M88" s="38">
        <v>0.3055</v>
      </c>
      <c r="N88" s="38">
        <v>0.3055</v>
      </c>
      <c r="O88" s="38">
        <v>0.4222</v>
      </c>
      <c r="P88"/>
    </row>
    <row r="89" spans="1:16" ht="12.75">
      <c r="A89"/>
      <c r="B89" s="1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2.75">
      <c r="A90" s="20" t="s">
        <v>33</v>
      </c>
      <c r="B90" s="19"/>
      <c r="C90" s="19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2.75">
      <c r="A91" t="s">
        <v>22</v>
      </c>
      <c r="B91"/>
      <c r="C91"/>
      <c r="D91" s="9">
        <f>ROUND(D$84*D86*D115,0)</f>
        <v>-1266432</v>
      </c>
      <c r="E91" s="9">
        <f aca="true" t="shared" si="21" ref="E91:O91">ROUND(E$84*E86*E115,0)</f>
        <v>-576804</v>
      </c>
      <c r="F91" s="9">
        <f t="shared" si="21"/>
        <v>-2152541</v>
      </c>
      <c r="G91" s="9">
        <f t="shared" si="21"/>
        <v>-571325</v>
      </c>
      <c r="H91" s="9">
        <f t="shared" si="21"/>
        <v>239744</v>
      </c>
      <c r="I91" s="9">
        <f t="shared" si="21"/>
        <v>524329</v>
      </c>
      <c r="J91" s="9">
        <f t="shared" si="21"/>
        <v>0</v>
      </c>
      <c r="K91" s="9">
        <f t="shared" si="21"/>
        <v>0</v>
      </c>
      <c r="L91" s="9">
        <f t="shared" si="21"/>
        <v>0</v>
      </c>
      <c r="M91" s="9">
        <f t="shared" si="21"/>
        <v>0</v>
      </c>
      <c r="N91" s="9">
        <f t="shared" si="21"/>
        <v>0</v>
      </c>
      <c r="O91" s="9">
        <f t="shared" si="21"/>
        <v>0</v>
      </c>
      <c r="P91" s="9">
        <f>SUM(D91:O91)</f>
        <v>-3803029</v>
      </c>
    </row>
    <row r="92" spans="1:16" ht="12.75">
      <c r="A92" t="s">
        <v>23</v>
      </c>
      <c r="B92"/>
      <c r="C92"/>
      <c r="D92" s="9">
        <f>ROUND(D$84*D87*D116,0)</f>
        <v>-274151</v>
      </c>
      <c r="E92" s="9">
        <f aca="true" t="shared" si="22" ref="E92:O92">ROUND(E$84*E87*E116,0)</f>
        <v>-126121</v>
      </c>
      <c r="F92" s="9">
        <f t="shared" si="22"/>
        <v>-466858</v>
      </c>
      <c r="G92" s="9">
        <f t="shared" si="22"/>
        <v>-96798</v>
      </c>
      <c r="H92" s="9">
        <f t="shared" si="22"/>
        <v>40694</v>
      </c>
      <c r="I92" s="9">
        <f t="shared" si="22"/>
        <v>89326</v>
      </c>
      <c r="J92" s="9">
        <f t="shared" si="22"/>
        <v>0</v>
      </c>
      <c r="K92" s="9">
        <f t="shared" si="22"/>
        <v>0</v>
      </c>
      <c r="L92" s="9">
        <f t="shared" si="22"/>
        <v>0</v>
      </c>
      <c r="M92" s="9">
        <f t="shared" si="22"/>
        <v>0</v>
      </c>
      <c r="N92" s="9">
        <f t="shared" si="22"/>
        <v>0</v>
      </c>
      <c r="O92" s="9">
        <f t="shared" si="22"/>
        <v>0</v>
      </c>
      <c r="P92" s="9">
        <f>SUM(D92:O92)</f>
        <v>-833908</v>
      </c>
    </row>
    <row r="93" spans="1:16" ht="12.75">
      <c r="A93" t="s">
        <v>24</v>
      </c>
      <c r="B93"/>
      <c r="C93"/>
      <c r="D93" s="9">
        <f>ROUND(D$84*D88*D117,0)</f>
        <v>-3595</v>
      </c>
      <c r="E93" s="9">
        <f aca="true" t="shared" si="23" ref="E93:O93">ROUND(E$84*E88*E117,0)</f>
        <v>-1862</v>
      </c>
      <c r="F93" s="9">
        <f t="shared" si="23"/>
        <v>-6526</v>
      </c>
      <c r="G93" s="9">
        <f t="shared" si="23"/>
        <v>-1405</v>
      </c>
      <c r="H93" s="9">
        <f t="shared" si="23"/>
        <v>597</v>
      </c>
      <c r="I93" s="9">
        <f t="shared" si="23"/>
        <v>1335</v>
      </c>
      <c r="J93" s="9">
        <f t="shared" si="23"/>
        <v>0</v>
      </c>
      <c r="K93" s="9">
        <f t="shared" si="23"/>
        <v>0</v>
      </c>
      <c r="L93" s="9">
        <f t="shared" si="23"/>
        <v>0</v>
      </c>
      <c r="M93" s="9">
        <f t="shared" si="23"/>
        <v>0</v>
      </c>
      <c r="N93" s="9">
        <f t="shared" si="23"/>
        <v>0</v>
      </c>
      <c r="O93" s="9">
        <f t="shared" si="23"/>
        <v>0</v>
      </c>
      <c r="P93" s="9">
        <f>SUM(D93:O93)</f>
        <v>-11456</v>
      </c>
    </row>
    <row r="94" spans="1:16" ht="12.75">
      <c r="A94" t="s">
        <v>34</v>
      </c>
      <c r="B94"/>
      <c r="C94"/>
      <c r="D94" s="13">
        <f aca="true" t="shared" si="24" ref="D94:P94">SUM(D91:D93)</f>
        <v>-1544178</v>
      </c>
      <c r="E94" s="13">
        <f t="shared" si="24"/>
        <v>-704787</v>
      </c>
      <c r="F94" s="13">
        <f t="shared" si="24"/>
        <v>-2625925</v>
      </c>
      <c r="G94" s="13">
        <f t="shared" si="24"/>
        <v>-669528</v>
      </c>
      <c r="H94" s="13">
        <f t="shared" si="24"/>
        <v>281035</v>
      </c>
      <c r="I94" s="13">
        <f t="shared" si="24"/>
        <v>614990</v>
      </c>
      <c r="J94" s="13">
        <f t="shared" si="24"/>
        <v>0</v>
      </c>
      <c r="K94" s="13">
        <f t="shared" si="24"/>
        <v>0</v>
      </c>
      <c r="L94" s="13">
        <f t="shared" si="24"/>
        <v>0</v>
      </c>
      <c r="M94" s="13">
        <f t="shared" si="24"/>
        <v>0</v>
      </c>
      <c r="N94" s="13">
        <f t="shared" si="24"/>
        <v>0</v>
      </c>
      <c r="O94" s="13">
        <f t="shared" si="24"/>
        <v>0</v>
      </c>
      <c r="P94" s="13">
        <f t="shared" si="24"/>
        <v>-4648393</v>
      </c>
    </row>
    <row r="95" spans="1:1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2.75">
      <c r="A97" s="20" t="s">
        <v>36</v>
      </c>
      <c r="B97"/>
      <c r="C97"/>
      <c r="D97" s="14"/>
      <c r="E97"/>
      <c r="F97"/>
      <c r="G97"/>
      <c r="H97"/>
      <c r="I97"/>
      <c r="J97"/>
      <c r="K97"/>
      <c r="L97"/>
      <c r="M97"/>
      <c r="N97"/>
      <c r="O97"/>
      <c r="P97"/>
    </row>
    <row r="98" spans="1:16" ht="12.75">
      <c r="A98" s="12"/>
      <c r="B98"/>
      <c r="C98"/>
      <c r="D98" s="26">
        <v>39783</v>
      </c>
      <c r="E98" s="26">
        <v>39814</v>
      </c>
      <c r="F98" s="26">
        <v>39845</v>
      </c>
      <c r="G98" s="26">
        <v>39873</v>
      </c>
      <c r="H98" s="26">
        <v>39904</v>
      </c>
      <c r="I98" s="26">
        <v>39934</v>
      </c>
      <c r="J98" s="26">
        <v>39965</v>
      </c>
      <c r="K98" s="26">
        <v>39995</v>
      </c>
      <c r="L98" s="26">
        <v>40026</v>
      </c>
      <c r="M98" s="26">
        <v>40057</v>
      </c>
      <c r="N98" s="26">
        <v>40087</v>
      </c>
      <c r="O98" s="26">
        <v>40118</v>
      </c>
      <c r="P98" s="26">
        <v>40148</v>
      </c>
    </row>
    <row r="99" spans="1:16" ht="12.75">
      <c r="A99" t="s">
        <v>105</v>
      </c>
      <c r="B99"/>
      <c r="C99"/>
      <c r="D99" s="92">
        <v>952.4</v>
      </c>
      <c r="E99" s="93">
        <v>740.5</v>
      </c>
      <c r="F99" s="94">
        <v>571.1</v>
      </c>
      <c r="G99" s="93">
        <v>535.7</v>
      </c>
      <c r="H99" s="93">
        <v>355.5</v>
      </c>
      <c r="I99" s="93">
        <v>141.4</v>
      </c>
      <c r="J99" s="93">
        <v>56.4</v>
      </c>
      <c r="K99" s="50"/>
      <c r="L99" s="35"/>
      <c r="M99" s="50"/>
      <c r="N99" s="35"/>
      <c r="O99" s="50"/>
      <c r="P99" s="49"/>
    </row>
    <row r="100" spans="1:16" ht="12.75">
      <c r="A100" t="s">
        <v>21</v>
      </c>
      <c r="B100"/>
      <c r="C100"/>
      <c r="D100" s="95">
        <v>0.6863</v>
      </c>
      <c r="E100" s="96">
        <v>0.5975</v>
      </c>
      <c r="F100" s="96">
        <v>0.6062</v>
      </c>
      <c r="G100" s="96">
        <v>0.6011</v>
      </c>
      <c r="H100" s="96">
        <v>0.6251</v>
      </c>
      <c r="I100" s="96">
        <v>0.6223</v>
      </c>
      <c r="J100" s="96">
        <v>0.6204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2">
        <v>0</v>
      </c>
    </row>
    <row r="101" spans="1:16" ht="12.75">
      <c r="A101" s="5"/>
      <c r="B101" s="100" t="s">
        <v>104</v>
      </c>
      <c r="C101" s="36" t="s">
        <v>51</v>
      </c>
      <c r="D101" s="1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6"/>
    </row>
    <row r="102" spans="1:16" ht="12.75">
      <c r="A102" t="s">
        <v>22</v>
      </c>
      <c r="B102" s="33">
        <v>15</v>
      </c>
      <c r="C102" s="22" t="s">
        <v>103</v>
      </c>
      <c r="D102" s="38">
        <v>0.1005</v>
      </c>
      <c r="E102" s="38">
        <v>0.1005</v>
      </c>
      <c r="F102" s="38">
        <v>0.1005</v>
      </c>
      <c r="G102" s="38">
        <f>(F102+H102)/2</f>
        <v>0.09505</v>
      </c>
      <c r="H102" s="38">
        <v>0.0896</v>
      </c>
      <c r="I102" s="38">
        <v>0.0896</v>
      </c>
      <c r="J102" s="38">
        <f>(I102+K102)/2</f>
        <v>0.0448</v>
      </c>
      <c r="K102" s="38">
        <v>0</v>
      </c>
      <c r="L102" s="38">
        <v>0</v>
      </c>
      <c r="M102" s="38">
        <f>(L102+N102)/2</f>
        <v>0.0448</v>
      </c>
      <c r="N102" s="38">
        <v>0.0896</v>
      </c>
      <c r="O102" s="38">
        <f>(N102+P102)/2</f>
        <v>0.09505</v>
      </c>
      <c r="P102" s="38">
        <v>0.1005</v>
      </c>
    </row>
    <row r="103" spans="1:16" ht="12.75">
      <c r="A103" t="s">
        <v>23</v>
      </c>
      <c r="B103" s="33">
        <v>12</v>
      </c>
      <c r="C103" s="22" t="s">
        <v>103</v>
      </c>
      <c r="D103" s="38">
        <v>0.2427</v>
      </c>
      <c r="E103" s="38">
        <v>0.2427</v>
      </c>
      <c r="F103" s="38">
        <v>0.2427</v>
      </c>
      <c r="G103" s="38">
        <f>(F103+H103)/2</f>
        <v>0.20575</v>
      </c>
      <c r="H103" s="38">
        <v>0.1688</v>
      </c>
      <c r="I103" s="38">
        <v>0.1688</v>
      </c>
      <c r="J103" s="38">
        <f>(I103+K103)/2</f>
        <v>0.0844</v>
      </c>
      <c r="K103" s="38">
        <v>0</v>
      </c>
      <c r="L103" s="38">
        <v>0</v>
      </c>
      <c r="M103" s="38">
        <f>(L103+N103)/2</f>
        <v>0.0844</v>
      </c>
      <c r="N103" s="38">
        <v>0.1688</v>
      </c>
      <c r="O103" s="38">
        <f>(N103+P103)/2</f>
        <v>0.20575</v>
      </c>
      <c r="P103" s="38">
        <v>0.2427</v>
      </c>
    </row>
    <row r="104" spans="1:16" ht="12.75">
      <c r="A104" t="s">
        <v>24</v>
      </c>
      <c r="B104" s="33">
        <v>0</v>
      </c>
      <c r="C104" s="22" t="s">
        <v>103</v>
      </c>
      <c r="D104" s="38">
        <v>0.4222</v>
      </c>
      <c r="E104" s="38">
        <v>0.4222</v>
      </c>
      <c r="F104" s="38">
        <v>0.4222</v>
      </c>
      <c r="G104" s="38">
        <f>(F104+H104)/2</f>
        <v>0.36385</v>
      </c>
      <c r="H104" s="38">
        <v>0.3055</v>
      </c>
      <c r="I104" s="38">
        <v>0.3055</v>
      </c>
      <c r="J104" s="38">
        <f>(I104+K104)/2</f>
        <v>0.15275</v>
      </c>
      <c r="K104" s="38">
        <v>0</v>
      </c>
      <c r="L104" s="38">
        <v>0</v>
      </c>
      <c r="M104" s="38">
        <f>(L104+N104)/2</f>
        <v>0.15275</v>
      </c>
      <c r="N104" s="38">
        <v>0.3055</v>
      </c>
      <c r="O104" s="38">
        <f>(N104+P104)/2</f>
        <v>0.36385</v>
      </c>
      <c r="P104" s="38">
        <v>0.4222</v>
      </c>
    </row>
    <row r="105" spans="1:16" ht="12.75">
      <c r="A105"/>
      <c r="B105"/>
      <c r="C105" s="19"/>
      <c r="D105" s="1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6"/>
    </row>
    <row r="106" spans="1:16" ht="12.75">
      <c r="A106" s="20" t="s">
        <v>33</v>
      </c>
      <c r="B106" s="21"/>
      <c r="C106" s="22"/>
      <c r="D106" s="1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6"/>
    </row>
    <row r="107" spans="1:16" ht="12.75">
      <c r="A107" t="s">
        <v>22</v>
      </c>
      <c r="B107"/>
      <c r="C107"/>
      <c r="D107" s="9">
        <f aca="true" t="shared" si="25" ref="D107:E109">ROUND((D$99*D102)*C115,0)+ROUND(($B102*D$100)*C115,0)</f>
        <v>13471627</v>
      </c>
      <c r="E107" s="9">
        <f t="shared" si="25"/>
        <v>10613457</v>
      </c>
      <c r="F107" s="9">
        <f aca="true" t="shared" si="26" ref="F107:P107">ROUND((F$99*F102)*E115,0)+ROUND(($B102*F$100)*E115,0)</f>
        <v>8480016</v>
      </c>
      <c r="G107" s="9">
        <f t="shared" si="26"/>
        <v>7641086</v>
      </c>
      <c r="H107" s="9">
        <f t="shared" si="26"/>
        <v>5257890</v>
      </c>
      <c r="I107" s="9">
        <f t="shared" si="26"/>
        <v>2803632</v>
      </c>
      <c r="J107" s="9">
        <f t="shared" si="26"/>
        <v>1505300</v>
      </c>
      <c r="K107" s="9">
        <f t="shared" si="26"/>
        <v>0</v>
      </c>
      <c r="L107" s="9">
        <f t="shared" si="26"/>
        <v>0</v>
      </c>
      <c r="M107" s="9">
        <f t="shared" si="26"/>
        <v>0</v>
      </c>
      <c r="N107" s="9">
        <f t="shared" si="26"/>
        <v>0</v>
      </c>
      <c r="O107" s="9">
        <f t="shared" si="26"/>
        <v>0</v>
      </c>
      <c r="P107" s="9">
        <f t="shared" si="26"/>
        <v>0</v>
      </c>
    </row>
    <row r="108" spans="1:16" ht="12.75">
      <c r="A108" t="s">
        <v>23</v>
      </c>
      <c r="B108"/>
      <c r="C108"/>
      <c r="D108" s="9">
        <f t="shared" si="25"/>
        <v>2746681</v>
      </c>
      <c r="E108" s="9">
        <f t="shared" si="25"/>
        <v>2132408</v>
      </c>
      <c r="F108" s="9">
        <f aca="true" t="shared" si="27" ref="F108:P108">ROUND((F$99*F103)*E116,0)+ROUND(($B103*F$100)*E116,0)</f>
        <v>1684627</v>
      </c>
      <c r="G108" s="9">
        <f t="shared" si="27"/>
        <v>1344613</v>
      </c>
      <c r="H108" s="9">
        <f t="shared" si="27"/>
        <v>774267</v>
      </c>
      <c r="I108" s="9">
        <f t="shared" si="27"/>
        <v>359736</v>
      </c>
      <c r="J108" s="9">
        <f t="shared" si="27"/>
        <v>140406</v>
      </c>
      <c r="K108" s="9">
        <f t="shared" si="27"/>
        <v>0</v>
      </c>
      <c r="L108" s="9">
        <f t="shared" si="27"/>
        <v>0</v>
      </c>
      <c r="M108" s="9">
        <f t="shared" si="27"/>
        <v>0</v>
      </c>
      <c r="N108" s="9">
        <f t="shared" si="27"/>
        <v>0</v>
      </c>
      <c r="O108" s="9">
        <f t="shared" si="27"/>
        <v>0</v>
      </c>
      <c r="P108" s="9">
        <f t="shared" si="27"/>
        <v>0</v>
      </c>
    </row>
    <row r="109" spans="1:16" ht="12.75">
      <c r="A109" t="s">
        <v>24</v>
      </c>
      <c r="B109"/>
      <c r="C109"/>
      <c r="D109" s="9">
        <f t="shared" si="25"/>
        <v>37396</v>
      </c>
      <c r="E109" s="9">
        <f t="shared" si="25"/>
        <v>26887</v>
      </c>
      <c r="F109" s="9">
        <f aca="true" t="shared" si="28" ref="F109:P109">ROUND((F$99*F104)*E117,0)+ROUND(($B104*F$100)*E117,0)</f>
        <v>23630</v>
      </c>
      <c r="G109" s="9">
        <f t="shared" si="28"/>
        <v>17932</v>
      </c>
      <c r="H109" s="9">
        <f t="shared" si="28"/>
        <v>9992</v>
      </c>
      <c r="I109" s="9">
        <f t="shared" si="28"/>
        <v>4017</v>
      </c>
      <c r="J109" s="9">
        <f t="shared" si="28"/>
        <v>818</v>
      </c>
      <c r="K109" s="9">
        <f t="shared" si="28"/>
        <v>0</v>
      </c>
      <c r="L109" s="9">
        <f t="shared" si="28"/>
        <v>0</v>
      </c>
      <c r="M109" s="9">
        <f t="shared" si="28"/>
        <v>0</v>
      </c>
      <c r="N109" s="9">
        <f t="shared" si="28"/>
        <v>0</v>
      </c>
      <c r="O109" s="9">
        <f t="shared" si="28"/>
        <v>0</v>
      </c>
      <c r="P109" s="9">
        <f t="shared" si="28"/>
        <v>0</v>
      </c>
    </row>
    <row r="110" spans="1:16" ht="12.75">
      <c r="A110" t="s">
        <v>35</v>
      </c>
      <c r="B110"/>
      <c r="C110"/>
      <c r="D110" s="13">
        <f aca="true" t="shared" si="29" ref="D110:P110">SUM(D107:D109)</f>
        <v>16255704</v>
      </c>
      <c r="E110" s="13">
        <f t="shared" si="29"/>
        <v>12772752</v>
      </c>
      <c r="F110" s="13">
        <f t="shared" si="29"/>
        <v>10188273</v>
      </c>
      <c r="G110" s="13">
        <f t="shared" si="29"/>
        <v>9003631</v>
      </c>
      <c r="H110" s="13">
        <f t="shared" si="29"/>
        <v>6042149</v>
      </c>
      <c r="I110" s="13">
        <f t="shared" si="29"/>
        <v>3167385</v>
      </c>
      <c r="J110" s="13">
        <f t="shared" si="29"/>
        <v>1646524</v>
      </c>
      <c r="K110" s="13">
        <f t="shared" si="29"/>
        <v>0</v>
      </c>
      <c r="L110" s="13">
        <f t="shared" si="29"/>
        <v>0</v>
      </c>
      <c r="M110" s="13">
        <f t="shared" si="29"/>
        <v>0</v>
      </c>
      <c r="N110" s="13">
        <f t="shared" si="29"/>
        <v>0</v>
      </c>
      <c r="O110" s="13">
        <f t="shared" si="29"/>
        <v>0</v>
      </c>
      <c r="P110" s="13">
        <f t="shared" si="29"/>
        <v>0</v>
      </c>
    </row>
    <row r="111" spans="1:1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2.75">
      <c r="A113" s="5" t="s">
        <v>53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2.75">
      <c r="A114" s="5"/>
      <c r="B114" t="s">
        <v>54</v>
      </c>
      <c r="C114" s="26">
        <v>39052</v>
      </c>
      <c r="D114" s="26">
        <v>39083</v>
      </c>
      <c r="E114" s="26">
        <v>39114</v>
      </c>
      <c r="F114" s="26">
        <v>39142</v>
      </c>
      <c r="G114" s="26">
        <v>39173</v>
      </c>
      <c r="H114" s="26">
        <v>39203</v>
      </c>
      <c r="I114" s="26">
        <v>39234</v>
      </c>
      <c r="J114" s="26">
        <v>39264</v>
      </c>
      <c r="K114" s="26">
        <v>39295</v>
      </c>
      <c r="L114" s="26">
        <v>39326</v>
      </c>
      <c r="M114" s="26">
        <v>39356</v>
      </c>
      <c r="N114" s="26">
        <v>39387</v>
      </c>
      <c r="O114" s="26">
        <v>39417</v>
      </c>
      <c r="P114" s="39" t="s">
        <v>64</v>
      </c>
    </row>
    <row r="115" spans="1:16" ht="12.75">
      <c r="A115" t="s">
        <v>56</v>
      </c>
      <c r="B115" s="40" t="s">
        <v>18</v>
      </c>
      <c r="C115" s="9">
        <v>127078</v>
      </c>
      <c r="D115" s="9">
        <v>127286</v>
      </c>
      <c r="E115" s="9">
        <v>127541</v>
      </c>
      <c r="F115" s="9">
        <v>127490</v>
      </c>
      <c r="G115" s="9">
        <v>127528</v>
      </c>
      <c r="H115" s="9">
        <v>127415</v>
      </c>
      <c r="I115" s="9">
        <v>127215</v>
      </c>
      <c r="J115" s="9">
        <v>127256</v>
      </c>
      <c r="K115" s="9">
        <v>127482</v>
      </c>
      <c r="L115" s="9">
        <v>127898</v>
      </c>
      <c r="M115" s="9">
        <v>128371</v>
      </c>
      <c r="N115" s="9">
        <v>129218</v>
      </c>
      <c r="O115" s="9">
        <v>129424</v>
      </c>
      <c r="P115" s="9">
        <f>SUM(D115:O115)</f>
        <v>1534124</v>
      </c>
    </row>
    <row r="116" spans="1:16" ht="12.75">
      <c r="A116" t="s">
        <v>57</v>
      </c>
      <c r="B116" s="40" t="s">
        <v>19</v>
      </c>
      <c r="C116" s="9">
        <v>11474</v>
      </c>
      <c r="D116" s="9">
        <v>11410</v>
      </c>
      <c r="E116" s="9">
        <v>11548</v>
      </c>
      <c r="F116" s="9">
        <v>11450</v>
      </c>
      <c r="G116" s="9">
        <v>11469</v>
      </c>
      <c r="H116" s="9">
        <v>11480</v>
      </c>
      <c r="I116" s="9">
        <v>11504</v>
      </c>
      <c r="J116" s="9">
        <v>11503</v>
      </c>
      <c r="K116" s="9">
        <v>11497</v>
      </c>
      <c r="L116" s="9">
        <v>11551</v>
      </c>
      <c r="M116" s="9">
        <v>11552</v>
      </c>
      <c r="N116" s="9">
        <v>11597</v>
      </c>
      <c r="O116" s="9">
        <v>11702</v>
      </c>
      <c r="P116" s="9">
        <f>SUM(D116:O116)</f>
        <v>138263</v>
      </c>
    </row>
    <row r="117" spans="1:16" ht="12.75">
      <c r="A117" t="s">
        <v>58</v>
      </c>
      <c r="B117" s="40" t="s">
        <v>30</v>
      </c>
      <c r="C117" s="9">
        <v>93</v>
      </c>
      <c r="D117" s="9">
        <v>86</v>
      </c>
      <c r="E117" s="9">
        <v>98</v>
      </c>
      <c r="F117" s="9">
        <v>92</v>
      </c>
      <c r="G117" s="9">
        <v>92</v>
      </c>
      <c r="H117" s="9">
        <v>93</v>
      </c>
      <c r="I117" s="9">
        <v>95</v>
      </c>
      <c r="J117" s="9">
        <v>94</v>
      </c>
      <c r="K117" s="9">
        <v>93</v>
      </c>
      <c r="L117" s="9">
        <v>95</v>
      </c>
      <c r="M117" s="9">
        <v>93</v>
      </c>
      <c r="N117" s="9">
        <v>92</v>
      </c>
      <c r="O117" s="9">
        <v>93</v>
      </c>
      <c r="P117" s="9">
        <f>SUM(D117:O117)</f>
        <v>1116</v>
      </c>
    </row>
    <row r="118" spans="1:16" ht="12.75">
      <c r="A118" t="s">
        <v>59</v>
      </c>
      <c r="B118" s="40" t="s">
        <v>31</v>
      </c>
      <c r="C118" s="9">
        <v>22</v>
      </c>
      <c r="D118" s="9">
        <v>22</v>
      </c>
      <c r="E118" s="9">
        <v>23</v>
      </c>
      <c r="F118" s="9">
        <v>23</v>
      </c>
      <c r="G118" s="9">
        <v>24</v>
      </c>
      <c r="H118" s="9">
        <v>24</v>
      </c>
      <c r="I118" s="9">
        <v>24</v>
      </c>
      <c r="J118" s="9">
        <v>24</v>
      </c>
      <c r="K118" s="9">
        <v>24</v>
      </c>
      <c r="L118" s="9">
        <v>24</v>
      </c>
      <c r="M118" s="9">
        <v>23</v>
      </c>
      <c r="N118" s="9">
        <v>23</v>
      </c>
      <c r="O118" s="9">
        <v>23</v>
      </c>
      <c r="P118" s="9">
        <f>SUM(D118:O118)</f>
        <v>281</v>
      </c>
    </row>
    <row r="119" spans="1:16" ht="12.75">
      <c r="A119" t="s">
        <v>35</v>
      </c>
      <c r="B119"/>
      <c r="C119" s="10">
        <f aca="true" t="shared" si="30" ref="C119:P119">SUM(C115:C118)</f>
        <v>138667</v>
      </c>
      <c r="D119" s="10">
        <f t="shared" si="30"/>
        <v>138804</v>
      </c>
      <c r="E119" s="10">
        <f t="shared" si="30"/>
        <v>139210</v>
      </c>
      <c r="F119" s="10">
        <f t="shared" si="30"/>
        <v>139055</v>
      </c>
      <c r="G119" s="10">
        <f t="shared" si="30"/>
        <v>139113</v>
      </c>
      <c r="H119" s="10">
        <f t="shared" si="30"/>
        <v>139012</v>
      </c>
      <c r="I119" s="10">
        <f t="shared" si="30"/>
        <v>138838</v>
      </c>
      <c r="J119" s="10">
        <f t="shared" si="30"/>
        <v>138877</v>
      </c>
      <c r="K119" s="10">
        <f t="shared" si="30"/>
        <v>139096</v>
      </c>
      <c r="L119" s="10">
        <f t="shared" si="30"/>
        <v>139568</v>
      </c>
      <c r="M119" s="10">
        <f t="shared" si="30"/>
        <v>140039</v>
      </c>
      <c r="N119" s="10">
        <f t="shared" si="30"/>
        <v>140930</v>
      </c>
      <c r="O119" s="10">
        <f t="shared" si="30"/>
        <v>141242</v>
      </c>
      <c r="P119" s="10">
        <f t="shared" si="30"/>
        <v>1673784</v>
      </c>
    </row>
    <row r="121" spans="4:9" ht="12.75">
      <c r="D121" s="68"/>
      <c r="E121" s="68"/>
      <c r="F121" s="68"/>
      <c r="G121" s="68"/>
      <c r="H121" s="68"/>
      <c r="I121" s="68"/>
    </row>
    <row r="122" spans="4:9" ht="12.75">
      <c r="D122" s="3"/>
      <c r="E122" s="3"/>
      <c r="F122" s="3"/>
      <c r="G122" s="3"/>
      <c r="H122" s="3"/>
      <c r="I122" s="3"/>
    </row>
    <row r="123" spans="4:9" ht="12.75">
      <c r="D123" s="1"/>
      <c r="E123" s="1"/>
      <c r="F123" s="1"/>
      <c r="G123" s="1"/>
      <c r="H123" s="1"/>
      <c r="I123" s="1"/>
    </row>
    <row r="124" spans="4:9" ht="12.75">
      <c r="D124" s="3"/>
      <c r="E124" s="3"/>
      <c r="F124" s="3"/>
      <c r="G124" s="3"/>
      <c r="H124" s="3"/>
      <c r="I124" s="3"/>
    </row>
    <row r="127" spans="4:9" ht="12.75">
      <c r="D127" s="69"/>
      <c r="E127" s="69"/>
      <c r="F127" s="69"/>
      <c r="G127" s="69"/>
      <c r="H127" s="69"/>
      <c r="I127" s="69"/>
    </row>
    <row r="128" spans="4:9" ht="12.75">
      <c r="D128" s="69"/>
      <c r="E128" s="69"/>
      <c r="F128" s="69"/>
      <c r="G128" s="69"/>
      <c r="H128" s="69"/>
      <c r="I128" s="69"/>
    </row>
    <row r="129" spans="4:9" ht="12.75">
      <c r="D129" s="69"/>
      <c r="E129" s="69"/>
      <c r="F129" s="69"/>
      <c r="G129" s="69"/>
      <c r="H129" s="69"/>
      <c r="I129" s="69"/>
    </row>
  </sheetData>
  <sheetProtection/>
  <printOptions horizontalCentered="1" verticalCentered="1"/>
  <pageMargins left="0.25" right="0.25" top="0.5" bottom="0.4" header="0.75" footer="0.25"/>
  <pageSetup horizontalDpi="600" verticalDpi="600" orientation="landscape" scale="65" r:id="rId1"/>
  <headerFooter alignWithMargins="0">
    <oddHeader>&amp;C&amp;16Avista Corporation Natural Gas Decoupling Mechanism
Docket No. UG-060518
Quarterly report for 2nd Quarter 2009</oddHeader>
    <oddFooter>&amp;Lfile: &amp;F / &amp;A&amp;RPage &amp;P of &amp;N</oddFooter>
  </headerFooter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SheetLayoutView="88" zoomScalePageLayoutView="0" workbookViewId="0" topLeftCell="A1">
      <selection activeCell="H33" sqref="H33"/>
    </sheetView>
  </sheetViews>
  <sheetFormatPr defaultColWidth="8.8515625" defaultRowHeight="12.75"/>
  <cols>
    <col min="1" max="1" width="16.57421875" style="70" customWidth="1"/>
    <col min="2" max="2" width="49.00390625" style="70" bestFit="1" customWidth="1"/>
    <col min="3" max="3" width="16.00390625" style="70" bestFit="1" customWidth="1"/>
    <col min="4" max="4" width="13.7109375" style="70" bestFit="1" customWidth="1"/>
    <col min="5" max="16384" width="8.8515625" style="70" customWidth="1"/>
  </cols>
  <sheetData>
    <row r="1" ht="12.75">
      <c r="B1" s="81" t="s">
        <v>84</v>
      </c>
    </row>
    <row r="2" ht="12.75">
      <c r="A2" s="70" t="s">
        <v>71</v>
      </c>
    </row>
    <row r="4" spans="1:4" ht="12.75" customHeight="1">
      <c r="A4" s="71" t="s">
        <v>72</v>
      </c>
      <c r="B4" s="72" t="s">
        <v>73</v>
      </c>
      <c r="C4" s="73" t="s">
        <v>74</v>
      </c>
      <c r="D4" s="73" t="s">
        <v>75</v>
      </c>
    </row>
    <row r="6" spans="1:4" ht="12.75">
      <c r="A6" s="71" t="s">
        <v>76</v>
      </c>
      <c r="B6" s="80" t="s">
        <v>77</v>
      </c>
      <c r="C6" s="80" t="s">
        <v>78</v>
      </c>
      <c r="D6" s="80" t="s">
        <v>79</v>
      </c>
    </row>
    <row r="7" spans="1:4" ht="12.75">
      <c r="A7" s="74" t="s">
        <v>80</v>
      </c>
      <c r="B7" s="75">
        <v>1028569</v>
      </c>
      <c r="C7" s="76">
        <v>-184788</v>
      </c>
      <c r="D7" s="75">
        <v>843781</v>
      </c>
    </row>
    <row r="8" spans="1:4" ht="12.75">
      <c r="A8" s="74" t="s">
        <v>81</v>
      </c>
      <c r="B8" s="75">
        <v>843781</v>
      </c>
      <c r="C8" s="76">
        <v>-31496</v>
      </c>
      <c r="D8" s="75">
        <v>812285</v>
      </c>
    </row>
    <row r="9" spans="1:4" ht="12.75">
      <c r="A9" s="74" t="s">
        <v>82</v>
      </c>
      <c r="B9" s="75">
        <v>812285</v>
      </c>
      <c r="C9" s="76">
        <v>-128721</v>
      </c>
      <c r="D9" s="75">
        <v>683564</v>
      </c>
    </row>
    <row r="10" spans="1:4" ht="12.75">
      <c r="A10" s="77"/>
      <c r="B10" s="78"/>
      <c r="C10" s="79" t="s">
        <v>83</v>
      </c>
      <c r="D10" s="78"/>
    </row>
    <row r="13" spans="1:4" ht="12.75">
      <c r="A13" t="s">
        <v>71</v>
      </c>
      <c r="B13"/>
      <c r="C13"/>
      <c r="D13"/>
    </row>
    <row r="14" spans="1:4" ht="12.75">
      <c r="A14"/>
      <c r="B14"/>
      <c r="C14"/>
      <c r="D14"/>
    </row>
    <row r="15" spans="1:4" ht="12.75">
      <c r="A15" s="82" t="s">
        <v>85</v>
      </c>
      <c r="B15" s="83" t="s">
        <v>86</v>
      </c>
      <c r="C15" s="84" t="s">
        <v>74</v>
      </c>
      <c r="D15" s="84" t="s">
        <v>75</v>
      </c>
    </row>
    <row r="16" spans="1:4" ht="12.75">
      <c r="A16"/>
      <c r="B16"/>
      <c r="C16"/>
      <c r="D16"/>
    </row>
    <row r="17" spans="1:4" ht="12.75">
      <c r="A17" s="82" t="s">
        <v>76</v>
      </c>
      <c r="B17" s="91" t="s">
        <v>77</v>
      </c>
      <c r="C17" s="91" t="s">
        <v>78</v>
      </c>
      <c r="D17" s="91" t="s">
        <v>79</v>
      </c>
    </row>
    <row r="18" spans="1:4" ht="12.75">
      <c r="A18" s="85" t="s">
        <v>80</v>
      </c>
      <c r="B18" s="86">
        <v>163443.95</v>
      </c>
      <c r="C18" s="87">
        <v>-72208.69</v>
      </c>
      <c r="D18" s="86">
        <v>91235.26</v>
      </c>
    </row>
    <row r="19" spans="1:4" ht="12.75">
      <c r="A19" s="85" t="s">
        <v>81</v>
      </c>
      <c r="B19" s="86">
        <v>91235.26</v>
      </c>
      <c r="C19" s="87">
        <v>-27777.79</v>
      </c>
      <c r="D19" s="86">
        <v>63457.47</v>
      </c>
    </row>
    <row r="20" spans="1:4" ht="12.75">
      <c r="A20" s="85" t="s">
        <v>82</v>
      </c>
      <c r="B20" s="86">
        <v>63457.47</v>
      </c>
      <c r="C20" s="87">
        <v>-14836.02</v>
      </c>
      <c r="D20" s="86">
        <v>48621.45</v>
      </c>
    </row>
    <row r="21" spans="1:4" ht="12.75">
      <c r="A21" s="88"/>
      <c r="B21" s="89"/>
      <c r="C21" s="90" t="s">
        <v>87</v>
      </c>
      <c r="D21" s="89"/>
    </row>
    <row r="24" spans="1:4" ht="12.75">
      <c r="A24" t="s">
        <v>71</v>
      </c>
      <c r="B24"/>
      <c r="C24"/>
      <c r="D24"/>
    </row>
    <row r="25" spans="1:4" ht="12.75">
      <c r="A25"/>
      <c r="B25"/>
      <c r="C25"/>
      <c r="D25"/>
    </row>
    <row r="26" spans="1:4" ht="12.75">
      <c r="A26" s="82" t="s">
        <v>88</v>
      </c>
      <c r="B26" s="83" t="s">
        <v>89</v>
      </c>
      <c r="C26" s="84" t="s">
        <v>74</v>
      </c>
      <c r="D26" s="84" t="s">
        <v>75</v>
      </c>
    </row>
    <row r="27" spans="1:4" ht="12.75">
      <c r="A27"/>
      <c r="B27"/>
      <c r="C27"/>
      <c r="D27"/>
    </row>
    <row r="28" spans="1:4" ht="12.75">
      <c r="A28" s="82" t="s">
        <v>76</v>
      </c>
      <c r="B28" s="91" t="s">
        <v>77</v>
      </c>
      <c r="C28" s="91" t="s">
        <v>78</v>
      </c>
      <c r="D28" s="91" t="s">
        <v>79</v>
      </c>
    </row>
    <row r="29" spans="1:4" ht="12.75">
      <c r="A29" s="85" t="s">
        <v>80</v>
      </c>
      <c r="B29" s="86">
        <v>0</v>
      </c>
      <c r="C29" s="87">
        <v>0</v>
      </c>
      <c r="D29" s="86">
        <v>0</v>
      </c>
    </row>
    <row r="30" spans="1:4" ht="12.75">
      <c r="A30" s="85" t="s">
        <v>81</v>
      </c>
      <c r="B30" s="86">
        <v>0</v>
      </c>
      <c r="C30" s="87">
        <v>0</v>
      </c>
      <c r="D30" s="86">
        <v>0</v>
      </c>
    </row>
    <row r="31" spans="1:4" ht="12.75">
      <c r="A31" s="85" t="s">
        <v>82</v>
      </c>
      <c r="B31" s="86">
        <v>0</v>
      </c>
      <c r="C31" s="87">
        <v>0</v>
      </c>
      <c r="D31" s="86">
        <v>0</v>
      </c>
    </row>
    <row r="32" spans="1:4" ht="12.75">
      <c r="A32" s="88"/>
      <c r="B32" s="89"/>
      <c r="C32" s="90" t="s">
        <v>90</v>
      </c>
      <c r="D32" s="89"/>
    </row>
    <row r="35" spans="1:4" ht="12.75">
      <c r="A35" t="s">
        <v>71</v>
      </c>
      <c r="B35"/>
      <c r="C35"/>
      <c r="D35"/>
    </row>
    <row r="36" spans="1:4" ht="12.75">
      <c r="A36"/>
      <c r="B36"/>
      <c r="C36"/>
      <c r="D36"/>
    </row>
    <row r="37" spans="1:4" ht="12.75">
      <c r="A37" s="82" t="s">
        <v>91</v>
      </c>
      <c r="B37" s="83" t="s">
        <v>92</v>
      </c>
      <c r="C37" s="84" t="s">
        <v>74</v>
      </c>
      <c r="D37" s="84" t="s">
        <v>75</v>
      </c>
    </row>
    <row r="38" spans="1:4" ht="12.75">
      <c r="A38"/>
      <c r="B38"/>
      <c r="C38"/>
      <c r="D38"/>
    </row>
    <row r="39" spans="1:4" ht="12.75">
      <c r="A39" s="82" t="s">
        <v>76</v>
      </c>
      <c r="B39" s="91" t="s">
        <v>77</v>
      </c>
      <c r="C39" s="91" t="s">
        <v>78</v>
      </c>
      <c r="D39" s="91" t="s">
        <v>79</v>
      </c>
    </row>
    <row r="40" spans="1:4" ht="12.75">
      <c r="A40" s="85" t="s">
        <v>80</v>
      </c>
      <c r="B40" s="86">
        <v>-417204.59</v>
      </c>
      <c r="C40" s="87">
        <v>89948.84</v>
      </c>
      <c r="D40" s="86">
        <v>-327255.75</v>
      </c>
    </row>
    <row r="41" spans="1:4" ht="12.75">
      <c r="A41" s="85" t="s">
        <v>81</v>
      </c>
      <c r="B41" s="86">
        <v>-327255.75</v>
      </c>
      <c r="C41" s="87">
        <v>20745.83</v>
      </c>
      <c r="D41" s="86">
        <v>-306509.92</v>
      </c>
    </row>
    <row r="42" spans="1:4" ht="12.75">
      <c r="A42" s="85" t="s">
        <v>82</v>
      </c>
      <c r="B42" s="86">
        <v>-306509.92</v>
      </c>
      <c r="C42" s="87">
        <v>50244.96</v>
      </c>
      <c r="D42" s="86">
        <v>-256264.96</v>
      </c>
    </row>
    <row r="43" spans="1:4" ht="12.75">
      <c r="A43" s="88"/>
      <c r="B43" s="89"/>
      <c r="C43" s="90" t="s">
        <v>93</v>
      </c>
      <c r="D43" s="89"/>
    </row>
    <row r="44" spans="1:4" ht="12.75">
      <c r="A44"/>
      <c r="B44"/>
      <c r="C44"/>
      <c r="D44"/>
    </row>
    <row r="46" ht="12.75">
      <c r="B46" s="81" t="s">
        <v>94</v>
      </c>
    </row>
    <row r="47" spans="1:4" ht="12.75">
      <c r="A47" t="s">
        <v>71</v>
      </c>
      <c r="B47"/>
      <c r="C47"/>
      <c r="D47"/>
    </row>
    <row r="48" spans="1:4" ht="12.75">
      <c r="A48"/>
      <c r="B48"/>
      <c r="C48"/>
      <c r="D48"/>
    </row>
    <row r="49" spans="1:4" ht="12.75">
      <c r="A49" s="82" t="s">
        <v>95</v>
      </c>
      <c r="B49" s="83" t="s">
        <v>96</v>
      </c>
      <c r="C49" s="84" t="s">
        <v>74</v>
      </c>
      <c r="D49" s="84" t="s">
        <v>75</v>
      </c>
    </row>
    <row r="50" spans="1:4" ht="12.75">
      <c r="A50"/>
      <c r="B50"/>
      <c r="C50"/>
      <c r="D50"/>
    </row>
    <row r="51" spans="1:4" ht="12.75">
      <c r="A51" s="82" t="s">
        <v>76</v>
      </c>
      <c r="B51" s="91" t="s">
        <v>77</v>
      </c>
      <c r="C51" s="91" t="s">
        <v>78</v>
      </c>
      <c r="D51" s="91" t="s">
        <v>79</v>
      </c>
    </row>
    <row r="52" spans="1:4" ht="12.75">
      <c r="A52" s="85" t="s">
        <v>80</v>
      </c>
      <c r="B52" s="86">
        <v>-438632</v>
      </c>
      <c r="C52" s="87">
        <v>0</v>
      </c>
      <c r="D52" s="86">
        <v>-438632</v>
      </c>
    </row>
    <row r="53" spans="1:4" ht="12.75">
      <c r="A53" s="85" t="s">
        <v>81</v>
      </c>
      <c r="B53" s="86">
        <v>-438632</v>
      </c>
      <c r="C53" s="87">
        <v>0</v>
      </c>
      <c r="D53" s="86">
        <v>-438632</v>
      </c>
    </row>
    <row r="54" spans="1:4" ht="12.75">
      <c r="A54" s="85" t="s">
        <v>82</v>
      </c>
      <c r="B54" s="86">
        <v>-438632</v>
      </c>
      <c r="C54" s="87">
        <v>0</v>
      </c>
      <c r="D54" s="86">
        <v>-438632</v>
      </c>
    </row>
    <row r="55" spans="1:4" ht="12.75">
      <c r="A55" s="88"/>
      <c r="B55" s="89"/>
      <c r="C55" s="90" t="s">
        <v>90</v>
      </c>
      <c r="D55" s="89"/>
    </row>
    <row r="58" spans="1:4" ht="12.75">
      <c r="A58" t="s">
        <v>71</v>
      </c>
      <c r="B58"/>
      <c r="C58"/>
      <c r="D58"/>
    </row>
    <row r="59" spans="1:4" ht="12.75">
      <c r="A59"/>
      <c r="B59"/>
      <c r="C59"/>
      <c r="D59"/>
    </row>
    <row r="60" spans="1:4" ht="12.75">
      <c r="A60" s="82" t="s">
        <v>97</v>
      </c>
      <c r="B60" s="83" t="s">
        <v>98</v>
      </c>
      <c r="C60" s="84" t="s">
        <v>74</v>
      </c>
      <c r="D60" s="84" t="s">
        <v>75</v>
      </c>
    </row>
    <row r="61" spans="1:4" ht="12.75">
      <c r="A61"/>
      <c r="B61"/>
      <c r="C61"/>
      <c r="D61"/>
    </row>
    <row r="62" spans="1:4" ht="12.75">
      <c r="A62" s="82" t="s">
        <v>76</v>
      </c>
      <c r="B62" s="91" t="s">
        <v>77</v>
      </c>
      <c r="C62" s="91" t="s">
        <v>78</v>
      </c>
      <c r="D62" s="91" t="s">
        <v>79</v>
      </c>
    </row>
    <row r="63" spans="1:4" ht="12.75">
      <c r="A63" s="85" t="s">
        <v>80</v>
      </c>
      <c r="B63" s="86">
        <v>0</v>
      </c>
      <c r="C63" s="87">
        <v>184788</v>
      </c>
      <c r="D63" s="86">
        <v>184788</v>
      </c>
    </row>
    <row r="64" spans="1:4" ht="12.75">
      <c r="A64" s="85" t="s">
        <v>81</v>
      </c>
      <c r="B64" s="86">
        <v>184788</v>
      </c>
      <c r="C64" s="87">
        <v>31496</v>
      </c>
      <c r="D64" s="86">
        <v>216284</v>
      </c>
    </row>
    <row r="65" spans="1:4" ht="12.75">
      <c r="A65" s="85" t="s">
        <v>82</v>
      </c>
      <c r="B65" s="86">
        <v>216284</v>
      </c>
      <c r="C65" s="87">
        <v>128721</v>
      </c>
      <c r="D65" s="86">
        <v>345005</v>
      </c>
    </row>
    <row r="66" spans="1:4" ht="12.75">
      <c r="A66" s="88"/>
      <c r="B66" s="89"/>
      <c r="C66" s="90" t="s">
        <v>99</v>
      </c>
      <c r="D66" s="89"/>
    </row>
    <row r="69" spans="1:4" ht="12.75">
      <c r="A69" t="s">
        <v>71</v>
      </c>
      <c r="B69"/>
      <c r="C69"/>
      <c r="D69"/>
    </row>
    <row r="70" spans="1:4" ht="12.75">
      <c r="A70"/>
      <c r="B70"/>
      <c r="C70"/>
      <c r="D70"/>
    </row>
    <row r="71" spans="1:4" ht="12.75">
      <c r="A71" s="82" t="s">
        <v>100</v>
      </c>
      <c r="B71" s="83" t="s">
        <v>101</v>
      </c>
      <c r="C71" s="84" t="s">
        <v>74</v>
      </c>
      <c r="D71" s="84" t="s">
        <v>75</v>
      </c>
    </row>
    <row r="72" spans="1:4" ht="12.75">
      <c r="A72"/>
      <c r="B72"/>
      <c r="C72"/>
      <c r="D72"/>
    </row>
    <row r="73" spans="1:4" ht="12.75">
      <c r="A73" s="82" t="s">
        <v>76</v>
      </c>
      <c r="B73" s="91" t="s">
        <v>77</v>
      </c>
      <c r="C73" s="91" t="s">
        <v>78</v>
      </c>
      <c r="D73" s="91" t="s">
        <v>79</v>
      </c>
    </row>
    <row r="74" spans="1:4" ht="12.75">
      <c r="A74" s="85" t="s">
        <v>80</v>
      </c>
      <c r="B74" s="86">
        <v>321750.03</v>
      </c>
      <c r="C74" s="87">
        <v>72794.98</v>
      </c>
      <c r="D74" s="86">
        <v>394545.01</v>
      </c>
    </row>
    <row r="75" spans="1:4" ht="12.75">
      <c r="A75" s="85" t="s">
        <v>81</v>
      </c>
      <c r="B75" s="86">
        <v>394545.01</v>
      </c>
      <c r="C75" s="87">
        <v>28122.63</v>
      </c>
      <c r="D75" s="86">
        <v>422667.64</v>
      </c>
    </row>
    <row r="76" spans="1:4" ht="12.75">
      <c r="A76" s="85" t="s">
        <v>82</v>
      </c>
      <c r="B76" s="86">
        <v>422667.64</v>
      </c>
      <c r="C76" s="87">
        <v>15082.16</v>
      </c>
      <c r="D76" s="86">
        <v>437749.8</v>
      </c>
    </row>
    <row r="77" spans="1:4" ht="12.75">
      <c r="A77" s="88"/>
      <c r="B77" s="89"/>
      <c r="C77" s="90" t="s">
        <v>102</v>
      </c>
      <c r="D77" s="89"/>
    </row>
    <row r="101" ht="12.75">
      <c r="B101" s="101"/>
    </row>
  </sheetData>
  <sheetProtection/>
  <printOptions horizontalCentered="1"/>
  <pageMargins left="0.5" right="0.5" top="1.5" bottom="0.75" header="0.75" footer="0.5"/>
  <pageSetup horizontalDpi="600" verticalDpi="600" orientation="landscape" scale="80" r:id="rId1"/>
  <headerFooter alignWithMargins="0">
    <oddHeader>&amp;C&amp;12Avista Corporation Natural Gas Decoupling Mechanism
Docket No. UG-060518
Quarterly Report for 2nd Quarter 2009</oddHeader>
    <oddFooter>&amp;Lfile: &amp;F /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Joni Higgins</cp:lastModifiedBy>
  <cp:lastPrinted>2009-08-03T17:43:26Z</cp:lastPrinted>
  <dcterms:created xsi:type="dcterms:W3CDTF">1996-10-14T23:33:28Z</dcterms:created>
  <dcterms:modified xsi:type="dcterms:W3CDTF">2009-08-11T16:53:39Z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