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ulli\Desktop\PSE - kpm working\2023.11.17 Filing Prep\Exhibits\"/>
    </mc:Choice>
  </mc:AlternateContent>
  <xr:revisionPtr revIDLastSave="0" documentId="8_{A2B3EDA4-9DA0-434D-B13D-672ADD952626}" xr6:coauthVersionLast="47" xr6:coauthVersionMax="47" xr10:uidLastSave="{00000000-0000-0000-0000-000000000000}"/>
  <bookViews>
    <workbookView xWindow="2060" yWindow="100" windowWidth="19460" windowHeight="10160" tabRatio="777" activeTab="2" xr2:uid="{00000000-000D-0000-FFFF-FFFF00000000}"/>
  </bookViews>
  <sheets>
    <sheet name="CLW-22 Summary" sheetId="5" r:id="rId1"/>
    <sheet name="CLW-22 Est.Impacts-OneTime(All)" sheetId="1" r:id="rId2"/>
    <sheet name="CLW-22 Est.ImpactsOneTime(EstLI" sheetId="3" r:id="rId3"/>
    <sheet name="CLW-22 Est.Impacts-OneTime(KLI)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3" l="1"/>
  <c r="C21" i="3"/>
  <c r="D20" i="3"/>
  <c r="C20" i="3"/>
  <c r="C22" i="3" l="1"/>
  <c r="D21" i="6"/>
  <c r="E34" i="6" s="1"/>
  <c r="F34" i="6" s="1"/>
  <c r="C21" i="6"/>
  <c r="E21" i="6" s="1"/>
  <c r="D20" i="6"/>
  <c r="E35" i="6" s="1"/>
  <c r="F35" i="6" s="1"/>
  <c r="C20" i="6"/>
  <c r="E20" i="6" s="1"/>
  <c r="F20" i="6" s="1"/>
  <c r="E16" i="6"/>
  <c r="E11" i="6"/>
  <c r="F21" i="6" l="1"/>
  <c r="D22" i="6"/>
  <c r="E36" i="6" s="1"/>
  <c r="C35" i="6"/>
  <c r="D35" i="6" s="1"/>
  <c r="C22" i="6"/>
  <c r="C34" i="6"/>
  <c r="D34" i="6" s="1"/>
  <c r="E17" i="6"/>
  <c r="F36" i="6" l="1"/>
  <c r="F7" i="5" s="1"/>
  <c r="E7" i="5"/>
  <c r="C36" i="6"/>
  <c r="E22" i="6"/>
  <c r="F22" i="6" s="1"/>
  <c r="E16" i="3"/>
  <c r="E11" i="3"/>
  <c r="D36" i="6" l="1"/>
  <c r="D7" i="5" s="1"/>
  <c r="C7" i="5"/>
  <c r="E17" i="3"/>
  <c r="D21" i="1" l="1"/>
  <c r="E34" i="1" s="1"/>
  <c r="F34" i="1" s="1"/>
  <c r="C21" i="1"/>
  <c r="C34" i="1" s="1"/>
  <c r="D34" i="1" s="1"/>
  <c r="D20" i="1"/>
  <c r="E35" i="1" s="1"/>
  <c r="F35" i="1" s="1"/>
  <c r="C20" i="1"/>
  <c r="C35" i="1" s="1"/>
  <c r="D35" i="1" s="1"/>
  <c r="E16" i="1"/>
  <c r="E11" i="1"/>
  <c r="E34" i="3" l="1"/>
  <c r="F34" i="3" s="1"/>
  <c r="E21" i="1"/>
  <c r="F21" i="1" s="1"/>
  <c r="D22" i="1"/>
  <c r="E36" i="1" s="1"/>
  <c r="E20" i="1"/>
  <c r="F20" i="1" s="1"/>
  <c r="E17" i="1"/>
  <c r="G17" i="6" s="1"/>
  <c r="C22" i="1"/>
  <c r="C36" i="1" s="1"/>
  <c r="E5" i="5" l="1"/>
  <c r="F36" i="1"/>
  <c r="F5" i="5" s="1"/>
  <c r="C5" i="5"/>
  <c r="D36" i="1"/>
  <c r="D5" i="5" s="1"/>
  <c r="E20" i="3"/>
  <c r="F20" i="3" s="1"/>
  <c r="C35" i="3"/>
  <c r="D35" i="3" s="1"/>
  <c r="E21" i="3"/>
  <c r="F21" i="3" s="1"/>
  <c r="C34" i="3"/>
  <c r="D34" i="3" s="1"/>
  <c r="E35" i="3"/>
  <c r="F35" i="3" s="1"/>
  <c r="D22" i="3"/>
  <c r="E36" i="3" s="1"/>
  <c r="E22" i="1"/>
  <c r="F22" i="1" s="1"/>
  <c r="F36" i="3" l="1"/>
  <c r="F6" i="5" s="1"/>
  <c r="E6" i="5"/>
  <c r="E22" i="3"/>
  <c r="F22" i="3" s="1"/>
  <c r="C36" i="3"/>
  <c r="D36" i="3" l="1"/>
  <c r="D6" i="5" s="1"/>
  <c r="C6" i="5"/>
</calcChain>
</file>

<file path=xl/sharedStrings.xml><?xml version="1.0" encoding="utf-8"?>
<sst xmlns="http://schemas.openxmlformats.org/spreadsheetml/2006/main" count="141" uniqueCount="38">
  <si>
    <t>DATE</t>
  </si>
  <si>
    <t>CUSTOMER TYPE</t>
  </si>
  <si>
    <t>FUEL TYPE</t>
  </si>
  <si>
    <t>TOTAL PAST DUE</t>
  </si>
  <si>
    <t>Commercial / Industrial</t>
  </si>
  <si>
    <t>Dual</t>
  </si>
  <si>
    <t>Electric</t>
  </si>
  <si>
    <t>Gas</t>
  </si>
  <si>
    <t>(Blank)*</t>
  </si>
  <si>
    <t>SUB-TOTAL</t>
  </si>
  <si>
    <t>Residential</t>
  </si>
  <si>
    <t>TOTAL</t>
  </si>
  <si>
    <t>Category</t>
  </si>
  <si>
    <t>Total</t>
  </si>
  <si>
    <t>C&amp;I</t>
  </si>
  <si>
    <t>Arrearages data</t>
  </si>
  <si>
    <t>Category of customers</t>
  </si>
  <si>
    <t>Arrearages ($)</t>
  </si>
  <si>
    <t>Estimated rate impact* (%)</t>
  </si>
  <si>
    <t>Assumption for Scenarios' Rate Impacts:</t>
  </si>
  <si>
    <r>
      <t>Residential</t>
    </r>
    <r>
      <rPr>
        <i/>
        <sz val="11.5"/>
        <rFont val="Times New Roman"/>
        <family val="1"/>
      </rPr>
      <t xml:space="preserve"> (Scenario 3)</t>
    </r>
  </si>
  <si>
    <r>
      <t xml:space="preserve">Commercial &amp; Industrial (C&amp;I)  </t>
    </r>
    <r>
      <rPr>
        <i/>
        <sz val="11.5"/>
        <rFont val="Times New Roman"/>
        <family val="1"/>
      </rPr>
      <t>(Modified scenario 4)</t>
    </r>
  </si>
  <si>
    <r>
      <t xml:space="preserve">Total </t>
    </r>
    <r>
      <rPr>
        <b/>
        <i/>
        <sz val="11.5"/>
        <rFont val="Times New Roman"/>
        <family val="1"/>
      </rPr>
      <t>(Scenario 5)</t>
    </r>
  </si>
  <si>
    <t>*Based on Total Forecasted Revenue at rates effective November 1, 2023</t>
  </si>
  <si>
    <t>2023 - OCTOBER 31</t>
  </si>
  <si>
    <t>Data: arrearages balances of customers with estimated income up to 80% AMI</t>
  </si>
  <si>
    <t>Estimated Low-Income (est. income at 80% AMI or less): Approximate rate impacts based on total annual projected revenue at rates effective November 1, 2023</t>
  </si>
  <si>
    <r>
      <t>Reference: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Petition Testimony of Carol Wallace (November 17, 2023); UE-220066 et al.</t>
    </r>
  </si>
  <si>
    <t>Approximate rate impacts based on total annual projected revenue at rates effective November 1, 2023</t>
  </si>
  <si>
    <t>Category of Scenaria:</t>
  </si>
  <si>
    <t>Data: KLI: arrearages balances of customers who received assistance (HELP, LIHEAP, BDR) in past 24 months (as of October 31, 2023)</t>
  </si>
  <si>
    <t>KLI Approximate rate impacts based on total annual projected revenue at rates effective November 1, 2023</t>
  </si>
  <si>
    <t>Displays data for commercial/industrial and residential customers with past due balances &gt; $0.00</t>
  </si>
  <si>
    <t xml:space="preserve">*Blank fuel type is the result of missing fuel type data. </t>
  </si>
  <si>
    <t>Arrearage data
(as of October 31, 2023)</t>
  </si>
  <si>
    <t>All Customers with Arrearages</t>
  </si>
  <si>
    <t>Estimated Low-Income Customers with Arrearages</t>
  </si>
  <si>
    <t>Known Low-Income Customers with Arrearages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</si>
</sst>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.5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.5"/>
      <name val="Times New Roman"/>
      <family val="1"/>
    </font>
    <font>
      <i/>
      <sz val="11.5"/>
      <name val="Times New Roman"/>
      <family val="1"/>
    </font>
    <font>
      <b/>
      <sz val="11.5"/>
      <name val="Times New Roman"/>
      <family val="1"/>
    </font>
    <font>
      <b/>
      <i/>
      <sz val="11.5"/>
      <name val="Times New Roman"/>
      <family val="1"/>
    </font>
    <font>
      <sz val="10"/>
      <color rgb="FF0000FF"/>
      <name val="Calibri"/>
      <family val="2"/>
      <scheme val="minor"/>
    </font>
    <font>
      <b/>
      <sz val="11.5"/>
      <color rgb="FF0000FF"/>
      <name val="Times New Roman"/>
      <family val="1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1.5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3" borderId="4" xfId="0" applyFont="1" applyFill="1" applyBorder="1"/>
    <xf numFmtId="0" fontId="2" fillId="3" borderId="6" xfId="0" applyFont="1" applyFill="1" applyBorder="1"/>
    <xf numFmtId="0" fontId="4" fillId="4" borderId="8" xfId="0" applyFont="1" applyFill="1" applyBorder="1"/>
    <xf numFmtId="42" fontId="2" fillId="4" borderId="3" xfId="0" applyNumberFormat="1" applyFont="1" applyFill="1" applyBorder="1"/>
    <xf numFmtId="0" fontId="4" fillId="5" borderId="0" xfId="0" applyFont="1" applyFill="1" applyAlignment="1">
      <alignment horizontal="center"/>
    </xf>
    <xf numFmtId="0" fontId="2" fillId="5" borderId="0" xfId="0" applyFont="1" applyFill="1"/>
    <xf numFmtId="164" fontId="2" fillId="5" borderId="0" xfId="0" applyNumberFormat="1" applyFont="1" applyFill="1"/>
    <xf numFmtId="164" fontId="2" fillId="0" borderId="0" xfId="1" applyNumberFormat="1" applyFont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wrapText="1"/>
    </xf>
    <xf numFmtId="42" fontId="2" fillId="4" borderId="8" xfId="0" applyNumberFormat="1" applyFont="1" applyFill="1" applyBorder="1"/>
    <xf numFmtId="42" fontId="4" fillId="3" borderId="8" xfId="0" applyNumberFormat="1" applyFont="1" applyFill="1" applyBorder="1"/>
    <xf numFmtId="0" fontId="7" fillId="0" borderId="0" xfId="0" applyFont="1" applyAlignment="1">
      <alignment vertical="center"/>
    </xf>
    <xf numFmtId="9" fontId="2" fillId="0" borderId="0" xfId="2" applyFont="1"/>
    <xf numFmtId="0" fontId="9" fillId="0" borderId="7" xfId="0" applyFont="1" applyFill="1" applyBorder="1" applyAlignment="1">
      <alignment vertical="center" wrapText="1"/>
    </xf>
    <xf numFmtId="165" fontId="9" fillId="0" borderId="9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165" fontId="11" fillId="0" borderId="9" xfId="0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right" vertical="center" wrapText="1"/>
    </xf>
    <xf numFmtId="6" fontId="9" fillId="0" borderId="9" xfId="0" applyNumberFormat="1" applyFont="1" applyFill="1" applyBorder="1" applyAlignment="1">
      <alignment vertical="center" wrapText="1"/>
    </xf>
    <xf numFmtId="6" fontId="11" fillId="0" borderId="9" xfId="0" applyNumberFormat="1" applyFont="1" applyFill="1" applyBorder="1" applyAlignment="1">
      <alignment vertical="center" wrapText="1"/>
    </xf>
    <xf numFmtId="164" fontId="9" fillId="0" borderId="9" xfId="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44" fontId="2" fillId="0" borderId="0" xfId="0" applyNumberFormat="1" applyFont="1"/>
    <xf numFmtId="43" fontId="5" fillId="0" borderId="0" xfId="3" applyFont="1" applyAlignment="1">
      <alignment horizontal="left"/>
    </xf>
    <xf numFmtId="166" fontId="2" fillId="0" borderId="0" xfId="0" applyNumberFormat="1" applyFont="1"/>
    <xf numFmtId="0" fontId="6" fillId="0" borderId="3" xfId="0" applyFont="1" applyBorder="1" applyAlignment="1">
      <alignment horizontal="center" vertical="center" wrapText="1"/>
    </xf>
    <xf numFmtId="42" fontId="13" fillId="0" borderId="5" xfId="0" applyNumberFormat="1" applyFont="1" applyBorder="1"/>
    <xf numFmtId="0" fontId="4" fillId="0" borderId="0" xfId="0" applyFont="1"/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6" fontId="14" fillId="0" borderId="9" xfId="0" applyNumberFormat="1" applyFont="1" applyFill="1" applyBorder="1" applyAlignment="1">
      <alignment vertical="center" wrapText="1"/>
    </xf>
    <xf numFmtId="42" fontId="15" fillId="0" borderId="5" xfId="0" applyNumberFormat="1" applyFont="1" applyBorder="1"/>
    <xf numFmtId="0" fontId="9" fillId="6" borderId="7" xfId="0" applyFont="1" applyFill="1" applyBorder="1" applyAlignment="1">
      <alignment horizontal="right" vertical="center" wrapText="1"/>
    </xf>
    <xf numFmtId="6" fontId="9" fillId="6" borderId="9" xfId="0" applyNumberFormat="1" applyFont="1" applyFill="1" applyBorder="1" applyAlignment="1">
      <alignment vertical="center" wrapText="1"/>
    </xf>
    <xf numFmtId="164" fontId="9" fillId="6" borderId="9" xfId="0" applyNumberFormat="1" applyFont="1" applyFill="1" applyBorder="1" applyAlignment="1">
      <alignment vertical="center" wrapText="1"/>
    </xf>
    <xf numFmtId="6" fontId="14" fillId="6" borderId="9" xfId="0" applyNumberFormat="1" applyFont="1" applyFill="1" applyBorder="1" applyAlignment="1">
      <alignment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vertical="center" wrapText="1"/>
    </xf>
    <xf numFmtId="165" fontId="9" fillId="6" borderId="9" xfId="0" applyNumberFormat="1" applyFont="1" applyFill="1" applyBorder="1" applyAlignment="1">
      <alignment vertical="center" wrapText="1"/>
    </xf>
    <xf numFmtId="0" fontId="0" fillId="6" borderId="0" xfId="0" applyFill="1"/>
    <xf numFmtId="0" fontId="16" fillId="0" borderId="0" xfId="0" applyFont="1"/>
    <xf numFmtId="165" fontId="2" fillId="0" borderId="0" xfId="2" applyNumberFormat="1" applyFont="1"/>
    <xf numFmtId="0" fontId="17" fillId="6" borderId="8" xfId="0" applyFont="1" applyFill="1" applyBorder="1" applyAlignment="1">
      <alignment horizontal="left" wrapText="1"/>
    </xf>
    <xf numFmtId="0" fontId="17" fillId="6" borderId="3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B1:F9"/>
  <sheetViews>
    <sheetView workbookViewId="0">
      <selection activeCell="C5" sqref="C5"/>
    </sheetView>
  </sheetViews>
  <sheetFormatPr defaultRowHeight="14.5" x14ac:dyDescent="0.35"/>
  <cols>
    <col min="2" max="2" width="24.54296875" customWidth="1"/>
    <col min="3" max="3" width="16.1796875" customWidth="1"/>
    <col min="4" max="4" width="16.1796875" bestFit="1" customWidth="1"/>
    <col min="5" max="5" width="16.1796875" customWidth="1"/>
    <col min="6" max="6" width="15.6328125" customWidth="1"/>
  </cols>
  <sheetData>
    <row r="1" spans="2:6" ht="15" thickBot="1" x14ac:dyDescent="0.4">
      <c r="B1" s="50" t="s">
        <v>19</v>
      </c>
      <c r="C1" s="51"/>
      <c r="D1" s="51"/>
      <c r="E1" s="51"/>
      <c r="F1" s="52"/>
    </row>
    <row r="2" spans="2:6" ht="45.5" thickBot="1" x14ac:dyDescent="0.4">
      <c r="B2" s="38" t="s">
        <v>23</v>
      </c>
      <c r="C2" s="39"/>
      <c r="D2" s="40">
        <v>2619078300.5927491</v>
      </c>
      <c r="E2" s="41"/>
      <c r="F2" s="40">
        <v>978743878.11544526</v>
      </c>
    </row>
    <row r="3" spans="2:6" ht="29.5" thickBot="1" x14ac:dyDescent="0.4">
      <c r="B3" s="42" t="s">
        <v>34</v>
      </c>
      <c r="C3" s="53" t="s">
        <v>6</v>
      </c>
      <c r="D3" s="54"/>
      <c r="E3" s="53" t="s">
        <v>7</v>
      </c>
      <c r="F3" s="54"/>
    </row>
    <row r="4" spans="2:6" ht="30.5" thickBot="1" x14ac:dyDescent="0.4">
      <c r="B4" s="48" t="s">
        <v>29</v>
      </c>
      <c r="C4" s="49" t="s">
        <v>17</v>
      </c>
      <c r="D4" s="49" t="s">
        <v>18</v>
      </c>
      <c r="E4" s="49" t="s">
        <v>17</v>
      </c>
      <c r="F4" s="49" t="s">
        <v>18</v>
      </c>
    </row>
    <row r="5" spans="2:6" ht="30.5" thickBot="1" x14ac:dyDescent="0.4">
      <c r="B5" s="43" t="s">
        <v>35</v>
      </c>
      <c r="C5" s="40">
        <f>'CLW-22 Est.Impacts-OneTime(All)'!C36</f>
        <v>109317731.59999999</v>
      </c>
      <c r="D5" s="44">
        <f>'CLW-22 Est.Impacts-OneTime(All)'!D36</f>
        <v>4.1739008557040554E-2</v>
      </c>
      <c r="E5" s="40">
        <f>'CLW-22 Est.Impacts-OneTime(All)'!E36</f>
        <v>29665418.400000002</v>
      </c>
      <c r="F5" s="44">
        <f>'CLW-22 Est.Impacts-OneTime(All)'!F36</f>
        <v>3.030968475340072E-2</v>
      </c>
    </row>
    <row r="6" spans="2:6" ht="30.5" thickBot="1" x14ac:dyDescent="0.4">
      <c r="B6" s="43" t="s">
        <v>36</v>
      </c>
      <c r="C6" s="40">
        <f>'CLW-22 Est.ImpactsOneTime(EstLI'!C36</f>
        <v>53673120.925800003</v>
      </c>
      <c r="D6" s="44">
        <f>'CLW-22 Est.ImpactsOneTime(EstLI'!D36</f>
        <v>2.0493133372015918E-2</v>
      </c>
      <c r="E6" s="40">
        <f>'CLW-22 Est.ImpactsOneTime(EstLI'!E36</f>
        <v>11162004.0842</v>
      </c>
      <c r="F6" s="44">
        <f>'CLW-22 Est.ImpactsOneTime(EstLI'!F36</f>
        <v>1.1404417778522661E-2</v>
      </c>
    </row>
    <row r="7" spans="2:6" ht="30.5" thickBot="1" x14ac:dyDescent="0.4">
      <c r="B7" s="43" t="s">
        <v>37</v>
      </c>
      <c r="C7" s="40">
        <f>'CLW-22 Est.Impacts-OneTime(KLI)'!C36</f>
        <v>7987067.1824000003</v>
      </c>
      <c r="D7" s="44">
        <f>'CLW-22 Est.Impacts-OneTime(KLI)'!D36</f>
        <v>3.0495717446066312E-3</v>
      </c>
      <c r="E7" s="40">
        <f>'CLW-22 Est.Impacts-OneTime(KLI)'!E36</f>
        <v>1399190.3676</v>
      </c>
      <c r="F7" s="44">
        <f>'CLW-22 Est.Impacts-OneTime(KLI)'!F36</f>
        <v>1.4295776442496042E-3</v>
      </c>
    </row>
    <row r="8" spans="2:6" x14ac:dyDescent="0.35">
      <c r="B8" s="45"/>
      <c r="C8" s="45"/>
      <c r="D8" s="45"/>
      <c r="E8" s="45"/>
      <c r="F8" s="45"/>
    </row>
    <row r="9" spans="2:6" x14ac:dyDescent="0.35">
      <c r="B9" s="45"/>
      <c r="C9" s="45"/>
      <c r="D9" s="45"/>
      <c r="E9" s="45"/>
      <c r="F9" s="45"/>
    </row>
  </sheetData>
  <mergeCells count="3">
    <mergeCell ref="B1:F1"/>
    <mergeCell ref="C3:D3"/>
    <mergeCell ref="E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B1:M38"/>
  <sheetViews>
    <sheetView topLeftCell="A13" zoomScaleNormal="100" workbookViewId="0">
      <selection activeCell="C25" sqref="C25"/>
    </sheetView>
  </sheetViews>
  <sheetFormatPr defaultColWidth="9.08984375" defaultRowHeight="13" x14ac:dyDescent="0.3"/>
  <cols>
    <col min="1" max="1" width="9.08984375" style="1"/>
    <col min="2" max="2" width="25.54296875" style="1" customWidth="1"/>
    <col min="3" max="3" width="20.90625" style="1" customWidth="1"/>
    <col min="4" max="4" width="16.08984375" style="1" customWidth="1"/>
    <col min="5" max="6" width="17.6328125" style="1" customWidth="1"/>
    <col min="7" max="9" width="14.6328125" style="1" customWidth="1"/>
    <col min="10" max="10" width="15.1796875" style="1" bestFit="1" customWidth="1"/>
    <col min="11" max="14" width="14.6328125" style="1" customWidth="1"/>
    <col min="15" max="16384" width="9.08984375" style="1"/>
  </cols>
  <sheetData>
    <row r="1" spans="2:13" x14ac:dyDescent="0.3">
      <c r="B1" s="1" t="s">
        <v>32</v>
      </c>
    </row>
    <row r="3" spans="2:13" x14ac:dyDescent="0.3">
      <c r="B3" s="1" t="s">
        <v>33</v>
      </c>
    </row>
    <row r="5" spans="2:13" ht="13.5" thickBot="1" x14ac:dyDescent="0.35"/>
    <row r="6" spans="2:13" ht="13.5" thickBot="1" x14ac:dyDescent="0.35">
      <c r="B6" s="2" t="s">
        <v>0</v>
      </c>
      <c r="C6" s="3" t="s">
        <v>1</v>
      </c>
      <c r="D6" s="3" t="s">
        <v>2</v>
      </c>
      <c r="E6" s="4" t="s">
        <v>3</v>
      </c>
    </row>
    <row r="7" spans="2:13" x14ac:dyDescent="0.3">
      <c r="B7" s="55" t="s">
        <v>24</v>
      </c>
      <c r="C7" s="58" t="s">
        <v>4</v>
      </c>
      <c r="D7" s="5" t="s">
        <v>5</v>
      </c>
      <c r="E7" s="37">
        <v>5106211</v>
      </c>
      <c r="K7" s="12"/>
      <c r="L7" s="12"/>
      <c r="M7" s="30"/>
    </row>
    <row r="8" spans="2:13" x14ac:dyDescent="0.3">
      <c r="B8" s="56"/>
      <c r="C8" s="59"/>
      <c r="D8" s="6" t="s">
        <v>6</v>
      </c>
      <c r="E8" s="37">
        <v>21488862</v>
      </c>
    </row>
    <row r="9" spans="2:13" x14ac:dyDescent="0.3">
      <c r="B9" s="56"/>
      <c r="C9" s="59"/>
      <c r="D9" s="6" t="s">
        <v>7</v>
      </c>
      <c r="E9" s="37">
        <v>5064569</v>
      </c>
    </row>
    <row r="10" spans="2:13" ht="13.5" thickBot="1" x14ac:dyDescent="0.35">
      <c r="B10" s="56"/>
      <c r="C10" s="59"/>
      <c r="D10" s="6" t="s">
        <v>8</v>
      </c>
      <c r="E10" s="37">
        <v>15536</v>
      </c>
    </row>
    <row r="11" spans="2:13" ht="13.5" thickBot="1" x14ac:dyDescent="0.35">
      <c r="B11" s="56"/>
      <c r="C11" s="60"/>
      <c r="D11" s="7" t="s">
        <v>9</v>
      </c>
      <c r="E11" s="8">
        <f>SUM(E7:E10)</f>
        <v>31675178</v>
      </c>
      <c r="F11" s="18"/>
    </row>
    <row r="12" spans="2:13" x14ac:dyDescent="0.3">
      <c r="B12" s="56"/>
      <c r="C12" s="58" t="s">
        <v>10</v>
      </c>
      <c r="D12" s="6" t="s">
        <v>5</v>
      </c>
      <c r="E12" s="37">
        <v>25559419</v>
      </c>
    </row>
    <row r="13" spans="2:13" x14ac:dyDescent="0.3">
      <c r="B13" s="56"/>
      <c r="C13" s="59"/>
      <c r="D13" s="6" t="s">
        <v>6</v>
      </c>
      <c r="E13" s="37">
        <v>67571153</v>
      </c>
    </row>
    <row r="14" spans="2:13" x14ac:dyDescent="0.3">
      <c r="B14" s="56"/>
      <c r="C14" s="59"/>
      <c r="D14" s="6" t="s">
        <v>7</v>
      </c>
      <c r="E14" s="37">
        <v>14165056</v>
      </c>
    </row>
    <row r="15" spans="2:13" ht="13.5" thickBot="1" x14ac:dyDescent="0.35">
      <c r="B15" s="56"/>
      <c r="C15" s="59"/>
      <c r="D15" s="6" t="s">
        <v>8</v>
      </c>
      <c r="E15" s="37">
        <v>12344</v>
      </c>
    </row>
    <row r="16" spans="2:13" ht="13.5" thickBot="1" x14ac:dyDescent="0.35">
      <c r="B16" s="56"/>
      <c r="C16" s="59"/>
      <c r="D16" s="7" t="s">
        <v>9</v>
      </c>
      <c r="E16" s="15">
        <f>SUM(E12:E15)</f>
        <v>107307972</v>
      </c>
    </row>
    <row r="17" spans="2:6" ht="13.5" thickBot="1" x14ac:dyDescent="0.35">
      <c r="B17" s="57"/>
      <c r="C17" s="61" t="s">
        <v>11</v>
      </c>
      <c r="D17" s="62"/>
      <c r="E17" s="16">
        <f>E16+E11</f>
        <v>138983150</v>
      </c>
    </row>
    <row r="19" spans="2:6" x14ac:dyDescent="0.3">
      <c r="B19" s="9" t="s">
        <v>12</v>
      </c>
      <c r="C19" s="9" t="s">
        <v>6</v>
      </c>
      <c r="D19" s="9" t="s">
        <v>7</v>
      </c>
      <c r="E19" s="9" t="s">
        <v>13</v>
      </c>
    </row>
    <row r="20" spans="2:6" x14ac:dyDescent="0.3">
      <c r="B20" s="10" t="s">
        <v>14</v>
      </c>
      <c r="C20" s="11">
        <f>E8+(E7+E10)*0.66</f>
        <v>24869215.02</v>
      </c>
      <c r="D20" s="11">
        <f>E9+(E7+E10)*0.34</f>
        <v>6805962.9800000004</v>
      </c>
      <c r="E20" s="11">
        <f>SUM(C20:D20)</f>
        <v>31675178</v>
      </c>
      <c r="F20" s="29">
        <f>E20-E11</f>
        <v>0</v>
      </c>
    </row>
    <row r="21" spans="2:6" x14ac:dyDescent="0.3">
      <c r="B21" s="10" t="s">
        <v>10</v>
      </c>
      <c r="C21" s="11">
        <f>E13+(E12+E15)*0.66</f>
        <v>84448516.579999998</v>
      </c>
      <c r="D21" s="11">
        <f>E14+(E12+E15)*0.34</f>
        <v>22859455.420000002</v>
      </c>
      <c r="E21" s="11">
        <f>SUM(C21:D21)</f>
        <v>107307972</v>
      </c>
      <c r="F21" s="29">
        <f>E16-E21</f>
        <v>0</v>
      </c>
    </row>
    <row r="22" spans="2:6" x14ac:dyDescent="0.3">
      <c r="B22" s="10" t="s">
        <v>13</v>
      </c>
      <c r="C22" s="11">
        <f>SUM(C20:C21)</f>
        <v>109317731.59999999</v>
      </c>
      <c r="D22" s="11">
        <f>SUM(D20:D21)</f>
        <v>29665418.400000002</v>
      </c>
      <c r="E22" s="11">
        <f>SUM(C22:D22)</f>
        <v>138983150</v>
      </c>
      <c r="F22" s="29">
        <f>E17-E22</f>
        <v>0</v>
      </c>
    </row>
    <row r="24" spans="2:6" x14ac:dyDescent="0.3">
      <c r="C24" s="12"/>
      <c r="D24" s="12"/>
    </row>
    <row r="30" spans="2:6" ht="15.5" x14ac:dyDescent="0.3">
      <c r="B30" s="17" t="s">
        <v>27</v>
      </c>
    </row>
    <row r="31" spans="2:6" ht="13.5" thickBot="1" x14ac:dyDescent="0.35">
      <c r="B31" s="46" t="s">
        <v>28</v>
      </c>
    </row>
    <row r="32" spans="2:6" ht="15" thickBot="1" x14ac:dyDescent="0.35">
      <c r="B32" s="13" t="s">
        <v>15</v>
      </c>
      <c r="C32" s="34" t="s">
        <v>6</v>
      </c>
      <c r="D32" s="35"/>
      <c r="E32" s="34" t="s">
        <v>7</v>
      </c>
      <c r="F32" s="35"/>
    </row>
    <row r="33" spans="2:7" ht="29.5" thickBot="1" x14ac:dyDescent="0.35">
      <c r="B33" s="14" t="s">
        <v>16</v>
      </c>
      <c r="C33" s="27" t="s">
        <v>17</v>
      </c>
      <c r="D33" s="27" t="s">
        <v>18</v>
      </c>
      <c r="E33" s="27" t="s">
        <v>17</v>
      </c>
      <c r="F33" s="27" t="s">
        <v>18</v>
      </c>
    </row>
    <row r="34" spans="2:7" ht="15.5" thickBot="1" x14ac:dyDescent="0.35">
      <c r="B34" s="19" t="s">
        <v>20</v>
      </c>
      <c r="C34" s="26">
        <f>C21</f>
        <v>84448516.579999998</v>
      </c>
      <c r="D34" s="20">
        <f>C34/$D$38</f>
        <v>3.2243601331387317E-2</v>
      </c>
      <c r="E34" s="26">
        <f>D21</f>
        <v>22859455.420000002</v>
      </c>
      <c r="F34" s="20">
        <f>E34/$F$38</f>
        <v>2.3355911522037302E-2</v>
      </c>
    </row>
    <row r="35" spans="2:7" ht="45.5" thickBot="1" x14ac:dyDescent="0.35">
      <c r="B35" s="19" t="s">
        <v>21</v>
      </c>
      <c r="C35" s="26">
        <f>C20</f>
        <v>24869215.02</v>
      </c>
      <c r="D35" s="20">
        <f t="shared" ref="D35:D36" si="0">C35/$D$38</f>
        <v>9.49540722565324E-3</v>
      </c>
      <c r="E35" s="26">
        <f>D20</f>
        <v>6805962.9800000004</v>
      </c>
      <c r="F35" s="20">
        <f t="shared" ref="F35:F36" si="1">E35/$F$38</f>
        <v>6.9537732313634153E-3</v>
      </c>
    </row>
    <row r="36" spans="2:7" ht="15.5" thickBot="1" x14ac:dyDescent="0.35">
      <c r="B36" s="21" t="s">
        <v>22</v>
      </c>
      <c r="C36" s="26">
        <f>C22</f>
        <v>109317731.59999999</v>
      </c>
      <c r="D36" s="22">
        <f t="shared" si="0"/>
        <v>4.1739008557040554E-2</v>
      </c>
      <c r="E36" s="26">
        <f>D22</f>
        <v>29665418.400000002</v>
      </c>
      <c r="F36" s="22">
        <f t="shared" si="1"/>
        <v>3.030968475340072E-2</v>
      </c>
    </row>
    <row r="37" spans="2:7" ht="29.5" customHeight="1" thickBot="1" x14ac:dyDescent="0.35">
      <c r="B37" s="63" t="s">
        <v>19</v>
      </c>
      <c r="C37" s="64"/>
      <c r="D37" s="64"/>
      <c r="E37" s="64"/>
      <c r="F37" s="65"/>
    </row>
    <row r="38" spans="2:7" ht="45.5" thickBot="1" x14ac:dyDescent="0.35">
      <c r="B38" s="23" t="s">
        <v>23</v>
      </c>
      <c r="C38" s="24"/>
      <c r="D38" s="26">
        <v>2619078300.5927491</v>
      </c>
      <c r="E38" s="36"/>
      <c r="F38" s="26">
        <v>978743878.11544526</v>
      </c>
      <c r="G38" s="28"/>
    </row>
  </sheetData>
  <mergeCells count="5">
    <mergeCell ref="B7:B17"/>
    <mergeCell ref="C7:C11"/>
    <mergeCell ref="C12:C16"/>
    <mergeCell ref="C17:D17"/>
    <mergeCell ref="B37:F37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38"/>
  <sheetViews>
    <sheetView tabSelected="1" topLeftCell="B14" zoomScale="85" zoomScaleNormal="85" workbookViewId="0">
      <selection activeCell="E40" sqref="E40"/>
    </sheetView>
  </sheetViews>
  <sheetFormatPr defaultColWidth="9.08984375" defaultRowHeight="13" x14ac:dyDescent="0.3"/>
  <cols>
    <col min="1" max="1" width="9.08984375" style="1"/>
    <col min="2" max="2" width="25.54296875" style="1" customWidth="1"/>
    <col min="3" max="3" width="14.90625" style="1" customWidth="1"/>
    <col min="4" max="4" width="15.1796875" style="1" bestFit="1" customWidth="1"/>
    <col min="5" max="6" width="14.90625" style="1" customWidth="1"/>
    <col min="7" max="9" width="14.6328125" style="1" customWidth="1"/>
    <col min="10" max="10" width="15.1796875" style="1" bestFit="1" customWidth="1"/>
    <col min="11" max="14" width="14.6328125" style="1" customWidth="1"/>
    <col min="15" max="16384" width="9.08984375" style="1"/>
  </cols>
  <sheetData>
    <row r="1" spans="2:13" x14ac:dyDescent="0.3">
      <c r="B1" s="1" t="s">
        <v>32</v>
      </c>
    </row>
    <row r="3" spans="2:13" x14ac:dyDescent="0.3">
      <c r="B3" s="1" t="s">
        <v>33</v>
      </c>
    </row>
    <row r="4" spans="2:13" x14ac:dyDescent="0.3">
      <c r="B4" s="33" t="s">
        <v>25</v>
      </c>
    </row>
    <row r="5" spans="2:13" ht="13.5" thickBot="1" x14ac:dyDescent="0.35"/>
    <row r="6" spans="2:13" ht="13.5" thickBot="1" x14ac:dyDescent="0.35">
      <c r="B6" s="2" t="s">
        <v>0</v>
      </c>
      <c r="C6" s="3" t="s">
        <v>1</v>
      </c>
      <c r="D6" s="3" t="s">
        <v>2</v>
      </c>
      <c r="E6" s="4" t="s">
        <v>3</v>
      </c>
    </row>
    <row r="7" spans="2:13" x14ac:dyDescent="0.3">
      <c r="B7" s="55" t="s">
        <v>24</v>
      </c>
      <c r="C7" s="58" t="s">
        <v>4</v>
      </c>
      <c r="D7" s="5" t="s">
        <v>5</v>
      </c>
      <c r="E7" s="32"/>
      <c r="K7" s="12"/>
      <c r="L7" s="12"/>
      <c r="M7" s="30"/>
    </row>
    <row r="8" spans="2:13" x14ac:dyDescent="0.3">
      <c r="B8" s="56"/>
      <c r="C8" s="59"/>
      <c r="D8" s="6" t="s">
        <v>6</v>
      </c>
      <c r="E8" s="32"/>
    </row>
    <row r="9" spans="2:13" x14ac:dyDescent="0.3">
      <c r="B9" s="56"/>
      <c r="C9" s="59"/>
      <c r="D9" s="6" t="s">
        <v>7</v>
      </c>
      <c r="E9" s="32"/>
    </row>
    <row r="10" spans="2:13" ht="13.5" thickBot="1" x14ac:dyDescent="0.35">
      <c r="B10" s="56"/>
      <c r="C10" s="59"/>
      <c r="D10" s="6" t="s">
        <v>8</v>
      </c>
      <c r="E10" s="32"/>
    </row>
    <row r="11" spans="2:13" ht="13.5" thickBot="1" x14ac:dyDescent="0.35">
      <c r="B11" s="56"/>
      <c r="C11" s="60"/>
      <c r="D11" s="7" t="s">
        <v>9</v>
      </c>
      <c r="E11" s="8">
        <f>SUM(E7:E10)</f>
        <v>0</v>
      </c>
      <c r="F11" s="18"/>
    </row>
    <row r="12" spans="2:13" x14ac:dyDescent="0.3">
      <c r="B12" s="56"/>
      <c r="C12" s="58" t="s">
        <v>10</v>
      </c>
      <c r="D12" s="6" t="s">
        <v>5</v>
      </c>
      <c r="E12" s="37">
        <v>12947986.640000001</v>
      </c>
    </row>
    <row r="13" spans="2:13" x14ac:dyDescent="0.3">
      <c r="B13" s="56"/>
      <c r="C13" s="59"/>
      <c r="D13" s="6" t="s">
        <v>6</v>
      </c>
      <c r="E13" s="37">
        <v>45126517.170000002</v>
      </c>
    </row>
    <row r="14" spans="2:13" x14ac:dyDescent="0.3">
      <c r="B14" s="56"/>
      <c r="C14" s="59"/>
      <c r="D14" s="6" t="s">
        <v>7</v>
      </c>
      <c r="E14" s="37">
        <v>6759208.21</v>
      </c>
    </row>
    <row r="15" spans="2:13" ht="13.5" thickBot="1" x14ac:dyDescent="0.35">
      <c r="B15" s="56"/>
      <c r="C15" s="59"/>
      <c r="D15" s="6" t="s">
        <v>8</v>
      </c>
      <c r="E15" s="37">
        <v>1412.99</v>
      </c>
    </row>
    <row r="16" spans="2:13" ht="13.5" thickBot="1" x14ac:dyDescent="0.35">
      <c r="B16" s="56"/>
      <c r="C16" s="59"/>
      <c r="D16" s="7" t="s">
        <v>9</v>
      </c>
      <c r="E16" s="15">
        <f>SUM(E12:E15)</f>
        <v>64835125.010000005</v>
      </c>
    </row>
    <row r="17" spans="2:6" ht="13.5" thickBot="1" x14ac:dyDescent="0.35">
      <c r="B17" s="57"/>
      <c r="C17" s="61" t="s">
        <v>11</v>
      </c>
      <c r="D17" s="62"/>
      <c r="E17" s="16">
        <f>E16+E11</f>
        <v>64835125.010000005</v>
      </c>
    </row>
    <row r="19" spans="2:6" x14ac:dyDescent="0.3">
      <c r="B19" s="9" t="s">
        <v>12</v>
      </c>
      <c r="C19" s="9" t="s">
        <v>6</v>
      </c>
      <c r="D19" s="9" t="s">
        <v>7</v>
      </c>
      <c r="E19" s="9" t="s">
        <v>13</v>
      </c>
    </row>
    <row r="20" spans="2:6" x14ac:dyDescent="0.3">
      <c r="B20" s="10" t="s">
        <v>14</v>
      </c>
      <c r="C20" s="11">
        <f>E8+(E7+E10)*0.66</f>
        <v>0</v>
      </c>
      <c r="D20" s="11">
        <f>E9+(E7+E10)*0.34</f>
        <v>0</v>
      </c>
      <c r="E20" s="11">
        <f>SUM(C20:D20)</f>
        <v>0</v>
      </c>
      <c r="F20" s="29">
        <f>E20-H11</f>
        <v>0</v>
      </c>
    </row>
    <row r="21" spans="2:6" x14ac:dyDescent="0.3">
      <c r="B21" s="10" t="s">
        <v>10</v>
      </c>
      <c r="C21" s="11">
        <f>E13+(E12+E15)*0.66</f>
        <v>53673120.925800003</v>
      </c>
      <c r="D21" s="11">
        <f>E14+(E12+E15)*0.34</f>
        <v>11162004.0842</v>
      </c>
      <c r="E21" s="11">
        <f>SUM(C21:D21)</f>
        <v>64835125.010000005</v>
      </c>
      <c r="F21" s="29">
        <f>E16-E21</f>
        <v>0</v>
      </c>
    </row>
    <row r="22" spans="2:6" x14ac:dyDescent="0.3">
      <c r="B22" s="10" t="s">
        <v>13</v>
      </c>
      <c r="C22" s="11">
        <f>SUM(C20:C21)</f>
        <v>53673120.925800003</v>
      </c>
      <c r="D22" s="11">
        <f>SUM(D20:D21)</f>
        <v>11162004.0842</v>
      </c>
      <c r="E22" s="11">
        <f>SUM(C22:D22)</f>
        <v>64835125.010000005</v>
      </c>
      <c r="F22" s="29">
        <f>E17-E22</f>
        <v>0</v>
      </c>
    </row>
    <row r="30" spans="2:6" ht="15.5" x14ac:dyDescent="0.3">
      <c r="B30" s="17" t="s">
        <v>27</v>
      </c>
    </row>
    <row r="31" spans="2:6" ht="13.5" thickBot="1" x14ac:dyDescent="0.35">
      <c r="B31" s="46" t="s">
        <v>26</v>
      </c>
    </row>
    <row r="32" spans="2:6" ht="15" thickBot="1" x14ac:dyDescent="0.35">
      <c r="B32" s="13" t="s">
        <v>15</v>
      </c>
      <c r="C32" s="66" t="s">
        <v>6</v>
      </c>
      <c r="D32" s="67"/>
      <c r="E32" s="66" t="s">
        <v>7</v>
      </c>
      <c r="F32" s="67"/>
    </row>
    <row r="33" spans="2:7" ht="29.5" thickBot="1" x14ac:dyDescent="0.35">
      <c r="B33" s="14" t="s">
        <v>16</v>
      </c>
      <c r="C33" s="27" t="s">
        <v>17</v>
      </c>
      <c r="D33" s="27" t="s">
        <v>18</v>
      </c>
      <c r="E33" s="27" t="s">
        <v>17</v>
      </c>
      <c r="F33" s="27" t="s">
        <v>18</v>
      </c>
    </row>
    <row r="34" spans="2:7" ht="15.5" thickBot="1" x14ac:dyDescent="0.35">
      <c r="B34" s="19" t="s">
        <v>20</v>
      </c>
      <c r="C34" s="26">
        <f>C21</f>
        <v>53673120.925800003</v>
      </c>
      <c r="D34" s="20">
        <f>C34/$D$38</f>
        <v>2.0493133372015918E-2</v>
      </c>
      <c r="E34" s="26">
        <f>D21</f>
        <v>11162004.0842</v>
      </c>
      <c r="F34" s="20">
        <f>E34/$F$38</f>
        <v>1.1404417778522661E-2</v>
      </c>
    </row>
    <row r="35" spans="2:7" ht="45.5" thickBot="1" x14ac:dyDescent="0.35">
      <c r="B35" s="19" t="s">
        <v>21</v>
      </c>
      <c r="C35" s="26">
        <f>C20</f>
        <v>0</v>
      </c>
      <c r="D35" s="20">
        <f>C35/$D$38</f>
        <v>0</v>
      </c>
      <c r="E35" s="26">
        <f>D20</f>
        <v>0</v>
      </c>
      <c r="F35" s="20">
        <f>E35/$F$38</f>
        <v>0</v>
      </c>
    </row>
    <row r="36" spans="2:7" ht="15.5" thickBot="1" x14ac:dyDescent="0.35">
      <c r="B36" s="21" t="s">
        <v>22</v>
      </c>
      <c r="C36" s="26">
        <f>C22</f>
        <v>53673120.925800003</v>
      </c>
      <c r="D36" s="22">
        <f>C36/$D$38</f>
        <v>2.0493133372015918E-2</v>
      </c>
      <c r="E36" s="26">
        <f>D22</f>
        <v>11162004.0842</v>
      </c>
      <c r="F36" s="22">
        <f>E36/$F$38</f>
        <v>1.1404417778522661E-2</v>
      </c>
    </row>
    <row r="37" spans="2:7" ht="15" thickBot="1" x14ac:dyDescent="0.35">
      <c r="B37" s="63" t="s">
        <v>19</v>
      </c>
      <c r="C37" s="64"/>
      <c r="D37" s="64"/>
      <c r="E37" s="64"/>
      <c r="F37" s="65"/>
    </row>
    <row r="38" spans="2:7" ht="45.5" thickBot="1" x14ac:dyDescent="0.35">
      <c r="B38" s="23" t="s">
        <v>23</v>
      </c>
      <c r="C38" s="24"/>
      <c r="D38" s="26">
        <v>2619078300.5927491</v>
      </c>
      <c r="E38" s="25"/>
      <c r="F38" s="26">
        <v>978743878.11544526</v>
      </c>
      <c r="G38" s="28"/>
    </row>
  </sheetData>
  <mergeCells count="7">
    <mergeCell ref="C32:D32"/>
    <mergeCell ref="E32:F32"/>
    <mergeCell ref="B37:F37"/>
    <mergeCell ref="B7:B17"/>
    <mergeCell ref="C7:C11"/>
    <mergeCell ref="C12:C16"/>
    <mergeCell ref="C17:D17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38"/>
  <sheetViews>
    <sheetView zoomScaleNormal="100" workbookViewId="0">
      <selection activeCell="B30" sqref="B30"/>
    </sheetView>
  </sheetViews>
  <sheetFormatPr defaultColWidth="9.08984375" defaultRowHeight="13" x14ac:dyDescent="0.3"/>
  <cols>
    <col min="1" max="1" width="9.08984375" style="1"/>
    <col min="2" max="2" width="25.54296875" style="1" customWidth="1"/>
    <col min="3" max="3" width="20.90625" style="1" customWidth="1"/>
    <col min="4" max="4" width="16.08984375" style="1" customWidth="1"/>
    <col min="5" max="6" width="17.6328125" style="1" customWidth="1"/>
    <col min="7" max="9" width="14.6328125" style="1" customWidth="1"/>
    <col min="10" max="10" width="15.1796875" style="1" bestFit="1" customWidth="1"/>
    <col min="11" max="14" width="14.6328125" style="1" customWidth="1"/>
    <col min="15" max="16384" width="9.08984375" style="1"/>
  </cols>
  <sheetData>
    <row r="1" spans="2:13" x14ac:dyDescent="0.3">
      <c r="B1" s="1" t="s">
        <v>32</v>
      </c>
    </row>
    <row r="3" spans="2:13" x14ac:dyDescent="0.3">
      <c r="B3" s="1" t="s">
        <v>33</v>
      </c>
    </row>
    <row r="4" spans="2:13" x14ac:dyDescent="0.3">
      <c r="B4" s="33" t="s">
        <v>30</v>
      </c>
    </row>
    <row r="5" spans="2:13" ht="13.5" thickBot="1" x14ac:dyDescent="0.35"/>
    <row r="6" spans="2:13" ht="13.5" thickBot="1" x14ac:dyDescent="0.35">
      <c r="B6" s="2" t="s">
        <v>0</v>
      </c>
      <c r="C6" s="3" t="s">
        <v>1</v>
      </c>
      <c r="D6" s="3" t="s">
        <v>2</v>
      </c>
      <c r="E6" s="4" t="s">
        <v>3</v>
      </c>
    </row>
    <row r="7" spans="2:13" x14ac:dyDescent="0.3">
      <c r="B7" s="55" t="s">
        <v>24</v>
      </c>
      <c r="C7" s="58" t="s">
        <v>4</v>
      </c>
      <c r="D7" s="5" t="s">
        <v>5</v>
      </c>
      <c r="E7" s="37"/>
      <c r="K7" s="12"/>
      <c r="L7" s="12"/>
      <c r="M7" s="30"/>
    </row>
    <row r="8" spans="2:13" x14ac:dyDescent="0.3">
      <c r="B8" s="56"/>
      <c r="C8" s="59"/>
      <c r="D8" s="6" t="s">
        <v>6</v>
      </c>
      <c r="E8" s="37"/>
    </row>
    <row r="9" spans="2:13" x14ac:dyDescent="0.3">
      <c r="B9" s="56"/>
      <c r="C9" s="59"/>
      <c r="D9" s="6" t="s">
        <v>7</v>
      </c>
      <c r="E9" s="37"/>
    </row>
    <row r="10" spans="2:13" ht="13.5" thickBot="1" x14ac:dyDescent="0.35">
      <c r="B10" s="56"/>
      <c r="C10" s="59"/>
      <c r="D10" s="6" t="s">
        <v>8</v>
      </c>
      <c r="E10" s="37"/>
    </row>
    <row r="11" spans="2:13" ht="13.5" thickBot="1" x14ac:dyDescent="0.35">
      <c r="B11" s="56"/>
      <c r="C11" s="60"/>
      <c r="D11" s="7" t="s">
        <v>9</v>
      </c>
      <c r="E11" s="8">
        <f>SUM(E7:E10)</f>
        <v>0</v>
      </c>
      <c r="F11" s="18"/>
    </row>
    <row r="12" spans="2:13" x14ac:dyDescent="0.3">
      <c r="B12" s="56"/>
      <c r="C12" s="58" t="s">
        <v>10</v>
      </c>
      <c r="D12" s="6" t="s">
        <v>5</v>
      </c>
      <c r="E12" s="37">
        <v>2269767.64</v>
      </c>
    </row>
    <row r="13" spans="2:13" x14ac:dyDescent="0.3">
      <c r="B13" s="56"/>
      <c r="C13" s="59"/>
      <c r="D13" s="6" t="s">
        <v>6</v>
      </c>
      <c r="E13" s="37">
        <v>6489020.54</v>
      </c>
    </row>
    <row r="14" spans="2:13" x14ac:dyDescent="0.3">
      <c r="B14" s="56"/>
      <c r="C14" s="59"/>
      <c r="D14" s="6" t="s">
        <v>7</v>
      </c>
      <c r="E14" s="37">
        <v>627469.37</v>
      </c>
    </row>
    <row r="15" spans="2:13" ht="13.5" thickBot="1" x14ac:dyDescent="0.35">
      <c r="B15" s="56"/>
      <c r="C15" s="59"/>
      <c r="D15" s="6" t="s">
        <v>8</v>
      </c>
      <c r="E15" s="37">
        <v>0</v>
      </c>
    </row>
    <row r="16" spans="2:13" ht="13.5" thickBot="1" x14ac:dyDescent="0.35">
      <c r="B16" s="56"/>
      <c r="C16" s="59"/>
      <c r="D16" s="7" t="s">
        <v>9</v>
      </c>
      <c r="E16" s="15">
        <f>SUM(E12:E15)</f>
        <v>9386257.5499999989</v>
      </c>
    </row>
    <row r="17" spans="2:7" ht="13.5" thickBot="1" x14ac:dyDescent="0.35">
      <c r="B17" s="57"/>
      <c r="C17" s="61" t="s">
        <v>11</v>
      </c>
      <c r="D17" s="62"/>
      <c r="E17" s="16">
        <f>E16+E11</f>
        <v>9386257.5499999989</v>
      </c>
      <c r="G17" s="47">
        <f>E17/'CLW-22 Est.Impacts-OneTime(All)'!E17</f>
        <v>6.7535219557190912E-2</v>
      </c>
    </row>
    <row r="19" spans="2:7" x14ac:dyDescent="0.3">
      <c r="B19" s="9" t="s">
        <v>12</v>
      </c>
      <c r="C19" s="9" t="s">
        <v>6</v>
      </c>
      <c r="D19" s="9" t="s">
        <v>7</v>
      </c>
      <c r="E19" s="9" t="s">
        <v>13</v>
      </c>
    </row>
    <row r="20" spans="2:7" x14ac:dyDescent="0.3">
      <c r="B20" s="10" t="s">
        <v>14</v>
      </c>
      <c r="C20" s="11">
        <f>E8+(E7+E10)*0.66</f>
        <v>0</v>
      </c>
      <c r="D20" s="11">
        <f>E9+(E7+E10)*0.34</f>
        <v>0</v>
      </c>
      <c r="E20" s="11">
        <f>SUM(C20:D20)</f>
        <v>0</v>
      </c>
      <c r="F20" s="29">
        <f>E20-E11</f>
        <v>0</v>
      </c>
    </row>
    <row r="21" spans="2:7" x14ac:dyDescent="0.3">
      <c r="B21" s="10" t="s">
        <v>10</v>
      </c>
      <c r="C21" s="11">
        <f>E13+(E12+E15)*0.66</f>
        <v>7987067.1824000003</v>
      </c>
      <c r="D21" s="11">
        <f>E14+(E12+E15)*0.34</f>
        <v>1399190.3676</v>
      </c>
      <c r="E21" s="11">
        <f>SUM(C21:D21)</f>
        <v>9386257.5500000007</v>
      </c>
      <c r="F21" s="29">
        <f>E16-E21</f>
        <v>0</v>
      </c>
    </row>
    <row r="22" spans="2:7" x14ac:dyDescent="0.3">
      <c r="B22" s="10" t="s">
        <v>13</v>
      </c>
      <c r="C22" s="11">
        <f>SUM(C20:C21)</f>
        <v>7987067.1824000003</v>
      </c>
      <c r="D22" s="11">
        <f>SUM(D20:D21)</f>
        <v>1399190.3676</v>
      </c>
      <c r="E22" s="11">
        <f>SUM(C22:D22)</f>
        <v>9386257.5500000007</v>
      </c>
      <c r="F22" s="29">
        <f>E17-E22</f>
        <v>0</v>
      </c>
    </row>
    <row r="24" spans="2:7" x14ac:dyDescent="0.3">
      <c r="C24" s="12"/>
      <c r="D24" s="12"/>
    </row>
    <row r="30" spans="2:7" ht="15.5" x14ac:dyDescent="0.3">
      <c r="B30" s="17" t="s">
        <v>27</v>
      </c>
    </row>
    <row r="31" spans="2:7" ht="13.5" thickBot="1" x14ac:dyDescent="0.35">
      <c r="B31" s="46" t="s">
        <v>31</v>
      </c>
    </row>
    <row r="32" spans="2:7" ht="15" thickBot="1" x14ac:dyDescent="0.35">
      <c r="B32" s="13" t="s">
        <v>15</v>
      </c>
      <c r="C32" s="34" t="s">
        <v>6</v>
      </c>
      <c r="D32" s="35"/>
      <c r="E32" s="34" t="s">
        <v>7</v>
      </c>
      <c r="F32" s="35"/>
    </row>
    <row r="33" spans="2:7" ht="29.5" thickBot="1" x14ac:dyDescent="0.35">
      <c r="B33" s="14" t="s">
        <v>16</v>
      </c>
      <c r="C33" s="31" t="s">
        <v>17</v>
      </c>
      <c r="D33" s="31" t="s">
        <v>18</v>
      </c>
      <c r="E33" s="31" t="s">
        <v>17</v>
      </c>
      <c r="F33" s="31" t="s">
        <v>18</v>
      </c>
    </row>
    <row r="34" spans="2:7" ht="15.5" thickBot="1" x14ac:dyDescent="0.35">
      <c r="B34" s="19" t="s">
        <v>20</v>
      </c>
      <c r="C34" s="26">
        <f>C21</f>
        <v>7987067.1824000003</v>
      </c>
      <c r="D34" s="20">
        <f>C34/$D$38</f>
        <v>3.0495717446066312E-3</v>
      </c>
      <c r="E34" s="26">
        <f>D21</f>
        <v>1399190.3676</v>
      </c>
      <c r="F34" s="20">
        <f>E34/$F$38</f>
        <v>1.4295776442496042E-3</v>
      </c>
    </row>
    <row r="35" spans="2:7" ht="45.5" thickBot="1" x14ac:dyDescent="0.35">
      <c r="B35" s="19" t="s">
        <v>21</v>
      </c>
      <c r="C35" s="26">
        <f>C20</f>
        <v>0</v>
      </c>
      <c r="D35" s="20">
        <f t="shared" ref="D35:D36" si="0">C35/$D$38</f>
        <v>0</v>
      </c>
      <c r="E35" s="26">
        <f>D20</f>
        <v>0</v>
      </c>
      <c r="F35" s="20">
        <f t="shared" ref="F35:F36" si="1">E35/$F$38</f>
        <v>0</v>
      </c>
    </row>
    <row r="36" spans="2:7" ht="15.5" thickBot="1" x14ac:dyDescent="0.35">
      <c r="B36" s="21" t="s">
        <v>22</v>
      </c>
      <c r="C36" s="26">
        <f>C22</f>
        <v>7987067.1824000003</v>
      </c>
      <c r="D36" s="22">
        <f t="shared" si="0"/>
        <v>3.0495717446066312E-3</v>
      </c>
      <c r="E36" s="26">
        <f>D22</f>
        <v>1399190.3676</v>
      </c>
      <c r="F36" s="22">
        <f t="shared" si="1"/>
        <v>1.4295776442496042E-3</v>
      </c>
    </row>
    <row r="37" spans="2:7" ht="29.5" customHeight="1" thickBot="1" x14ac:dyDescent="0.35">
      <c r="B37" s="63" t="s">
        <v>19</v>
      </c>
      <c r="C37" s="64"/>
      <c r="D37" s="64"/>
      <c r="E37" s="64"/>
      <c r="F37" s="65"/>
    </row>
    <row r="38" spans="2:7" ht="45.5" thickBot="1" x14ac:dyDescent="0.35">
      <c r="B38" s="23" t="s">
        <v>23</v>
      </c>
      <c r="C38" s="24"/>
      <c r="D38" s="26">
        <v>2619078300.5927491</v>
      </c>
      <c r="E38" s="36"/>
      <c r="F38" s="26">
        <v>978743878.11544526</v>
      </c>
      <c r="G38" s="28"/>
    </row>
  </sheetData>
  <mergeCells count="5">
    <mergeCell ref="B7:B17"/>
    <mergeCell ref="C7:C11"/>
    <mergeCell ref="C12:C16"/>
    <mergeCell ref="C17:D17"/>
    <mergeCell ref="B37:F37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2023-11-17T08:00:00+00:00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A779F15-444F-42E7-B889-1C4896DB1340}"/>
</file>

<file path=customXml/itemProps2.xml><?xml version="1.0" encoding="utf-8"?>
<ds:datastoreItem xmlns:ds="http://schemas.openxmlformats.org/officeDocument/2006/customXml" ds:itemID="{85453239-88C3-4957-B265-8658E32F85F4}"/>
</file>

<file path=customXml/itemProps3.xml><?xml version="1.0" encoding="utf-8"?>
<ds:datastoreItem xmlns:ds="http://schemas.openxmlformats.org/officeDocument/2006/customXml" ds:itemID="{4B5CDC97-2494-4AAC-8B01-B86E9D8B3E5D}"/>
</file>

<file path=customXml/itemProps4.xml><?xml version="1.0" encoding="utf-8"?>
<ds:datastoreItem xmlns:ds="http://schemas.openxmlformats.org/officeDocument/2006/customXml" ds:itemID="{9AC1EECC-6B42-4E07-98E9-FD2C528181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CLW-22 Summary</vt:lpstr>
      <vt:lpstr>CLW-22 Est.Impacts-OneTime(All)</vt:lpstr>
      <vt:lpstr>CLW-22 Est.ImpactsOneTime(EstLI</vt:lpstr>
      <vt:lpstr>CLW-22 Est.Impacts-OneTime(KLI)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Yakupova, Kelima</dc:creator>
  <cp:lastModifiedBy>Mullins, Kimball (SEA)</cp:lastModifiedBy>
  <dcterms:created xsi:type="dcterms:W3CDTF">2023-10-18T07:55:04Z</dcterms:created>
  <dcterms:modified xsi:type="dcterms:W3CDTF">2023-11-17T23:59:01Z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</Properties>
</file>