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0\2020 WA Elec and Gas GRC\Data Requests\2) PC\Ready for Review\"/>
    </mc:Choice>
  </mc:AlternateContent>
  <xr:revisionPtr revIDLastSave="0" documentId="13_ncr:1_{5AD4E106-8FB9-46E1-991D-85CF9AC0B87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Sheet1!$A$1:$R$78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55" i="1" l="1"/>
  <c r="S13" i="1"/>
  <c r="N45" i="1"/>
  <c r="M45" i="1"/>
  <c r="L45" i="1"/>
  <c r="K45" i="1"/>
  <c r="J45" i="1"/>
  <c r="H36" i="1" a="1"/>
  <c r="H36" i="1" s="1"/>
  <c r="N28" i="1" l="1"/>
  <c r="M28" i="1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4" i="1"/>
  <c r="H35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2" i="1"/>
  <c r="N33" i="1" l="1"/>
  <c r="M33" i="1"/>
  <c r="H33" i="1" s="1"/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<sst xmlns="http://schemas.openxmlformats.org/spreadsheetml/2006/main" count="777" uniqueCount="272">
  <si>
    <t>Facility Name</t>
  </si>
  <si>
    <t>City</t>
  </si>
  <si>
    <t>State</t>
  </si>
  <si>
    <t>Rated Capacity (MVA)</t>
  </si>
  <si>
    <t>Peak load (MW)</t>
  </si>
  <si>
    <t>Year of Peak Load</t>
  </si>
  <si>
    <t xml:space="preserve">2016 Peak Load (MW) </t>
  </si>
  <si>
    <t>2017 Peak Load (MW)</t>
  </si>
  <si>
    <t>2018 Peak Load (MW)</t>
  </si>
  <si>
    <t>2019 Peak Load (MW)</t>
  </si>
  <si>
    <t>2020 Peak Load (MW)</t>
  </si>
  <si>
    <t>Radially Served</t>
  </si>
  <si>
    <t>Substation Ties</t>
  </si>
  <si>
    <t>Full or Partial Load Offload Capabilities</t>
  </si>
  <si>
    <t xml:space="preserve">Airway Heights 115kV </t>
  </si>
  <si>
    <t>Airway Heights</t>
  </si>
  <si>
    <t>WA</t>
  </si>
  <si>
    <t>No</t>
  </si>
  <si>
    <t>Yes</t>
  </si>
  <si>
    <t>Arden 115kV</t>
  </si>
  <si>
    <t>Colville</t>
  </si>
  <si>
    <t xml:space="preserve">Barker Road 115kV  </t>
  </si>
  <si>
    <t xml:space="preserve">Beacon 230kV </t>
  </si>
  <si>
    <t>Spokane Valley</t>
  </si>
  <si>
    <t>Spokane</t>
  </si>
  <si>
    <t>Boulder 230kV</t>
  </si>
  <si>
    <t xml:space="preserve">Chester 115kV </t>
  </si>
  <si>
    <t>Chewelah 115kV</t>
  </si>
  <si>
    <t>Chewelah</t>
  </si>
  <si>
    <t xml:space="preserve">Colbert 115kV </t>
  </si>
  <si>
    <t xml:space="preserve">College &amp; Walnut 115kV </t>
  </si>
  <si>
    <t>Colville 115kV</t>
  </si>
  <si>
    <t>Colbert</t>
  </si>
  <si>
    <t>Critchfield 115kV</t>
  </si>
  <si>
    <t>Clarkston</t>
  </si>
  <si>
    <t>Davenport 115kV</t>
  </si>
  <si>
    <t>Davenport</t>
  </si>
  <si>
    <t>Deer Park 115kV</t>
  </si>
  <si>
    <t>Deer Park</t>
  </si>
  <si>
    <t>Diamond 115kV</t>
  </si>
  <si>
    <t>Colfax</t>
  </si>
  <si>
    <t>Dry Gulch 115kV</t>
  </si>
  <si>
    <t>East Colfax 115kV</t>
  </si>
  <si>
    <t xml:space="preserve">East Farms 115kV </t>
  </si>
  <si>
    <t>Ewan 115kV</t>
  </si>
  <si>
    <t>Newman Lake</t>
  </si>
  <si>
    <t>St. John</t>
  </si>
  <si>
    <t>Ford 115kV</t>
  </si>
  <si>
    <t>Ford</t>
  </si>
  <si>
    <t xml:space="preserve">Francis &amp; Cedar 115kV </t>
  </si>
  <si>
    <t xml:space="preserve">Ft Wright 115kV </t>
  </si>
  <si>
    <t>Garfield 115kV</t>
  </si>
  <si>
    <t>Gifford 115kV</t>
  </si>
  <si>
    <t xml:space="preserve">Glenrose 115kV </t>
  </si>
  <si>
    <t>Garfield</t>
  </si>
  <si>
    <t>Gifford</t>
  </si>
  <si>
    <t>Greenacres 115kV</t>
  </si>
  <si>
    <t>Greenwood 115kV</t>
  </si>
  <si>
    <t>Hallett &amp; White 115kV</t>
  </si>
  <si>
    <t>Harrington 115kV</t>
  </si>
  <si>
    <t>Kettle Falls</t>
  </si>
  <si>
    <t>Harrington</t>
  </si>
  <si>
    <t>Indian Trail 115kV</t>
  </si>
  <si>
    <t>Millwood</t>
  </si>
  <si>
    <t xml:space="preserve">Kettle Falls 115kV </t>
  </si>
  <si>
    <t>Latah Jct. 115kV</t>
  </si>
  <si>
    <t>Lee &amp; Reynolds 115kV</t>
  </si>
  <si>
    <t>Leon Junction 115kV</t>
  </si>
  <si>
    <t>Fairfield</t>
  </si>
  <si>
    <t>Othello</t>
  </si>
  <si>
    <t>Uniontown</t>
  </si>
  <si>
    <t xml:space="preserve">Liberty Lake 115kV </t>
  </si>
  <si>
    <t>Lind 115kV</t>
  </si>
  <si>
    <t>Little Falls 115kV</t>
  </si>
  <si>
    <t>Liberty Lake</t>
  </si>
  <si>
    <t>Lind</t>
  </si>
  <si>
    <t>Reardan</t>
  </si>
  <si>
    <t>Long Lake 115/13kV</t>
  </si>
  <si>
    <t xml:space="preserve">Loon Lake 115kV </t>
  </si>
  <si>
    <t>Loon Lake</t>
  </si>
  <si>
    <t xml:space="preserve">Lyons &amp; Standard 115kV </t>
  </si>
  <si>
    <t>Marengo 115kV</t>
  </si>
  <si>
    <t xml:space="preserve">Mead 115kV </t>
  </si>
  <si>
    <t>Ritzville</t>
  </si>
  <si>
    <t>Mead</t>
  </si>
  <si>
    <t xml:space="preserve">Metro 115kV </t>
  </si>
  <si>
    <t xml:space="preserve">Milan 115kV </t>
  </si>
  <si>
    <t xml:space="preserve">Millwood 115kV </t>
  </si>
  <si>
    <t>Chattaroy</t>
  </si>
  <si>
    <t xml:space="preserve">Ninth &amp; Central 115kV </t>
  </si>
  <si>
    <t xml:space="preserve">Northeast 115kV </t>
  </si>
  <si>
    <t xml:space="preserve">Northwest 115kV </t>
  </si>
  <si>
    <t>Odessa 115kV</t>
  </si>
  <si>
    <t>Odessa</t>
  </si>
  <si>
    <t xml:space="preserve">Opportunity 115kV </t>
  </si>
  <si>
    <t>Orin 115kV</t>
  </si>
  <si>
    <t>Othello 115kV</t>
  </si>
  <si>
    <t>Palouse 115kV</t>
  </si>
  <si>
    <t>Palouse</t>
  </si>
  <si>
    <t xml:space="preserve">Post St. 115kV </t>
  </si>
  <si>
    <t>Pound Lane 115kV</t>
  </si>
  <si>
    <t>Reardan 115kV</t>
  </si>
  <si>
    <t>Ritzville 115kV</t>
  </si>
  <si>
    <t>Rockford 115kV</t>
  </si>
  <si>
    <t>Rosalia 115kV</t>
  </si>
  <si>
    <t xml:space="preserve">Ross Park 115kV </t>
  </si>
  <si>
    <t>Roxboro 115kV</t>
  </si>
  <si>
    <t>Rockford</t>
  </si>
  <si>
    <t>Rosalia</t>
  </si>
  <si>
    <t xml:space="preserve">Silver Lake 115kV </t>
  </si>
  <si>
    <t>Medical Lake</t>
  </si>
  <si>
    <t>South Othello 115kV</t>
  </si>
  <si>
    <t>South Pullman 115kV</t>
  </si>
  <si>
    <t xml:space="preserve">Southeast 115kV </t>
  </si>
  <si>
    <t>Spangle 115kV</t>
  </si>
  <si>
    <t>Spirit 115kV</t>
  </si>
  <si>
    <t>Pullman</t>
  </si>
  <si>
    <t>Spangle</t>
  </si>
  <si>
    <t xml:space="preserve">Spokane Ind. Park 115kV </t>
  </si>
  <si>
    <t>Sprague 115kV</t>
  </si>
  <si>
    <t>Sprague</t>
  </si>
  <si>
    <t xml:space="preserve">Sunset 115kV </t>
  </si>
  <si>
    <t>Tekoa 115kV</t>
  </si>
  <si>
    <t>Tekoa</t>
  </si>
  <si>
    <t>Terre View 115kV</t>
  </si>
  <si>
    <t xml:space="preserve">Third &amp; Hatch 115kV </t>
  </si>
  <si>
    <t>Turner 115kV</t>
  </si>
  <si>
    <t>Valley 115kV</t>
  </si>
  <si>
    <t>Valley</t>
  </si>
  <si>
    <t xml:space="preserve">Waikiki 115kV </t>
  </si>
  <si>
    <t>Washtucna 115kV</t>
  </si>
  <si>
    <t>Washtucna</t>
  </si>
  <si>
    <t>Wilbur 115kV</t>
  </si>
  <si>
    <t>Wilbur</t>
  </si>
  <si>
    <t>SUN, SLK</t>
  </si>
  <si>
    <t>ORI</t>
  </si>
  <si>
    <t>BLD, GRA, LIB</t>
  </si>
  <si>
    <t>MIL, 9CE, ROS, 3HT, NE</t>
  </si>
  <si>
    <t>BKR, LIB</t>
  </si>
  <si>
    <t>MIL, 9CE, GRA</t>
  </si>
  <si>
    <t>NA</t>
  </si>
  <si>
    <t>MEA, MLN</t>
  </si>
  <si>
    <t>ROS, 3HT, SUN, FWT, PST</t>
  </si>
  <si>
    <t>PDL</t>
  </si>
  <si>
    <t>RDN</t>
  </si>
  <si>
    <t>MLN, LOO</t>
  </si>
  <si>
    <t>EWN</t>
  </si>
  <si>
    <t>TUR</t>
  </si>
  <si>
    <t>LIB, PVW</t>
  </si>
  <si>
    <t>DIA</t>
  </si>
  <si>
    <t>L13</t>
  </si>
  <si>
    <t>L&amp;S, NW, INT, WAK</t>
  </si>
  <si>
    <t>C&amp;W, SUN, NW</t>
  </si>
  <si>
    <t>TKO</t>
  </si>
  <si>
    <t>9CE, SE, 3HT</t>
  </si>
  <si>
    <t>BKR, LIB, SIP, CHE</t>
  </si>
  <si>
    <t>KET</t>
  </si>
  <si>
    <t>NW, F&amp;C, WAK</t>
  </si>
  <si>
    <t>MIL</t>
  </si>
  <si>
    <t>GRN</t>
  </si>
  <si>
    <t>ROK, TKO</t>
  </si>
  <si>
    <t>OTH, SOT</t>
  </si>
  <si>
    <t>BLD, BKR, GRA</t>
  </si>
  <si>
    <t>FOR</t>
  </si>
  <si>
    <t>VAL, DEP</t>
  </si>
  <si>
    <t>NE, ROS, F&amp;C, WAK</t>
  </si>
  <si>
    <t>NE, WAK, COB</t>
  </si>
  <si>
    <t>PST</t>
  </si>
  <si>
    <t>COB, DEP</t>
  </si>
  <si>
    <t>OPT, SIP, BEA, 9CE, CHE</t>
  </si>
  <si>
    <t>MIL, CHE, GLN, BEA, 3HT</t>
  </si>
  <si>
    <t>ROS, BEA, L&amp;S, WAK, MEA</t>
  </si>
  <si>
    <t>FWT, F&amp;C, INT</t>
  </si>
  <si>
    <t>SIP, MIL</t>
  </si>
  <si>
    <t>ARD, CLV</t>
  </si>
  <si>
    <t>SOT, L&amp;R</t>
  </si>
  <si>
    <t>PST, MTR, ROS, C&amp;W</t>
  </si>
  <si>
    <t>DRY, CFD, SLW</t>
  </si>
  <si>
    <t>DVP</t>
  </si>
  <si>
    <t>LAT</t>
  </si>
  <si>
    <t>BEA, 3HT, C&amp;W, PST, NE, L&amp;S</t>
  </si>
  <si>
    <t>AIR, H&amp;W</t>
  </si>
  <si>
    <t>OTH, L&amp;R</t>
  </si>
  <si>
    <t>TUR, TVW</t>
  </si>
  <si>
    <t>GLN, SUN, 3HT</t>
  </si>
  <si>
    <t>OPT, GRA, MIL</t>
  </si>
  <si>
    <t>SE, C&amp;W, 3HT, FWT, AIR, H&amp;W</t>
  </si>
  <si>
    <t>GAR, LAT</t>
  </si>
  <si>
    <t>TUR, SPU</t>
  </si>
  <si>
    <t>ECL, SPU, TVW</t>
  </si>
  <si>
    <t>LOO</t>
  </si>
  <si>
    <t>L&amp;S, F&amp;C, INT, NE, MEA</t>
  </si>
  <si>
    <t>Serves non-Avista customers</t>
  </si>
  <si>
    <t>Yes, IPL</t>
  </si>
  <si>
    <t>Yes, City of Chewelah</t>
  </si>
  <si>
    <t>Yes, BBEC</t>
  </si>
  <si>
    <t>Yes, MEWCO</t>
  </si>
  <si>
    <t>Abbreviation</t>
  </si>
  <si>
    <t>AIR</t>
  </si>
  <si>
    <t>ARD</t>
  </si>
  <si>
    <t>BKR</t>
  </si>
  <si>
    <t>BEA</t>
  </si>
  <si>
    <t>BLD</t>
  </si>
  <si>
    <t>CHE</t>
  </si>
  <si>
    <t>CHW</t>
  </si>
  <si>
    <t>COB</t>
  </si>
  <si>
    <t>C&amp;W</t>
  </si>
  <si>
    <t>CLV</t>
  </si>
  <si>
    <t>CFD</t>
  </si>
  <si>
    <t>DEP</t>
  </si>
  <si>
    <t>DRY</t>
  </si>
  <si>
    <t>ECL</t>
  </si>
  <si>
    <t>EFM</t>
  </si>
  <si>
    <t>F&amp;C</t>
  </si>
  <si>
    <t>FWT</t>
  </si>
  <si>
    <t>GAR</t>
  </si>
  <si>
    <t>GIF</t>
  </si>
  <si>
    <t>GLN</t>
  </si>
  <si>
    <t>GRA</t>
  </si>
  <si>
    <t>H&amp;W</t>
  </si>
  <si>
    <t>HAR</t>
  </si>
  <si>
    <t>INT</t>
  </si>
  <si>
    <t>L&amp;R</t>
  </si>
  <si>
    <t>LEO</t>
  </si>
  <si>
    <t>LIB</t>
  </si>
  <si>
    <t>LIN</t>
  </si>
  <si>
    <t>LTF</t>
  </si>
  <si>
    <t>L&amp;S</t>
  </si>
  <si>
    <t>MGO</t>
  </si>
  <si>
    <t>MEA</t>
  </si>
  <si>
    <t>MTR</t>
  </si>
  <si>
    <t>MLN</t>
  </si>
  <si>
    <t>9CE</t>
  </si>
  <si>
    <t>NE</t>
  </si>
  <si>
    <t>NW</t>
  </si>
  <si>
    <t>ODS</t>
  </si>
  <si>
    <t>OPT</t>
  </si>
  <si>
    <t>OTH</t>
  </si>
  <si>
    <t>PAL</t>
  </si>
  <si>
    <t>RIT</t>
  </si>
  <si>
    <t>ROK</t>
  </si>
  <si>
    <t>RSA</t>
  </si>
  <si>
    <t>ROS</t>
  </si>
  <si>
    <t>ROX</t>
  </si>
  <si>
    <t>SLK</t>
  </si>
  <si>
    <t>SOT</t>
  </si>
  <si>
    <t>SPU</t>
  </si>
  <si>
    <t>SE</t>
  </si>
  <si>
    <t>SPA</t>
  </si>
  <si>
    <t>SPI</t>
  </si>
  <si>
    <t>SIP</t>
  </si>
  <si>
    <t>SPR</t>
  </si>
  <si>
    <t>SUN</t>
  </si>
  <si>
    <t>TVW</t>
  </si>
  <si>
    <t>3HT</t>
  </si>
  <si>
    <t>VAL</t>
  </si>
  <si>
    <t>WAK</t>
  </si>
  <si>
    <t>WAS</t>
  </si>
  <si>
    <t>WIL</t>
  </si>
  <si>
    <t>Connected Generation</t>
  </si>
  <si>
    <t>Avista Customers as 12/30/2019</t>
  </si>
  <si>
    <t>Franklin PUD K-1</t>
  </si>
  <si>
    <t>PST, 3HT</t>
  </si>
  <si>
    <t>SE, GLN, ROS, BEA, 9CE, C&amp;W, SUN, MTR</t>
  </si>
  <si>
    <t>Seasonal Constraints</t>
  </si>
  <si>
    <t>Full But w/ Seasonal Constraints</t>
  </si>
  <si>
    <t>None</t>
  </si>
  <si>
    <t>Partial But w/ Seasonal Constraints</t>
  </si>
  <si>
    <t>520**</t>
  </si>
  <si>
    <t>*</t>
  </si>
  <si>
    <t>**Not including Downtown Network Customrers served.</t>
  </si>
  <si>
    <t>*Downtown Network Service Customers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</si>
</sst>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0" fillId="0" borderId="0" xfId="0" applyFill="1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1"/>
  <sheetViews>
    <sheetView tabSelected="1" workbookViewId="0">
      <pane ySplit="1" topLeftCell="A2" activePane="bottomLeft" state="frozen"/>
      <selection pane="bottomLeft" activeCell="H85" sqref="H85"/>
    </sheetView>
  </sheetViews>
  <sheetFormatPr defaultRowHeight="15" x14ac:dyDescent="0.25"/>
  <cols>
    <col min="1" max="1" width="27.140625" bestFit="1" customWidth="1"/>
    <col min="2" max="2" width="13" customWidth="1"/>
    <col min="3" max="3" width="22.5703125" style="4" customWidth="1"/>
    <col min="4" max="4" width="14" style="4" customWidth="1"/>
    <col min="5" max="5" width="14.85546875" style="4" customWidth="1"/>
    <col min="6" max="6" width="6" style="4" customWidth="1"/>
    <col min="7" max="9" width="9.140625" style="4" customWidth="1"/>
    <col min="10" max="15" width="9.140625" customWidth="1"/>
    <col min="16" max="16" width="26.5703125" customWidth="1"/>
    <col min="17" max="17" width="32.28515625" customWidth="1"/>
    <col min="18" max="18" width="12" customWidth="1"/>
    <col min="19" max="19" width="11.28515625" bestFit="1" customWidth="1"/>
  </cols>
  <sheetData>
    <row r="1" spans="1:19" s="7" customFormat="1" ht="63" x14ac:dyDescent="0.25">
      <c r="A1" s="5" t="s">
        <v>0</v>
      </c>
      <c r="B1" s="5" t="s">
        <v>197</v>
      </c>
      <c r="C1" s="6" t="s">
        <v>192</v>
      </c>
      <c r="D1" s="6" t="s">
        <v>259</v>
      </c>
      <c r="E1" s="6" t="s">
        <v>1</v>
      </c>
      <c r="F1" s="6" t="s">
        <v>2</v>
      </c>
      <c r="G1" s="6" t="s">
        <v>3</v>
      </c>
      <c r="H1" s="6" t="s">
        <v>4</v>
      </c>
      <c r="I1" s="6" t="s">
        <v>5</v>
      </c>
      <c r="J1" s="5" t="s">
        <v>6</v>
      </c>
      <c r="K1" s="5" t="s">
        <v>7</v>
      </c>
      <c r="L1" s="5" t="s">
        <v>8</v>
      </c>
      <c r="M1" s="5" t="s">
        <v>9</v>
      </c>
      <c r="N1" s="5" t="s">
        <v>10</v>
      </c>
      <c r="O1" s="5" t="s">
        <v>11</v>
      </c>
      <c r="P1" s="5" t="s">
        <v>12</v>
      </c>
      <c r="Q1" s="5" t="s">
        <v>13</v>
      </c>
      <c r="R1" s="5" t="s">
        <v>264</v>
      </c>
      <c r="S1" s="5" t="s">
        <v>260</v>
      </c>
    </row>
    <row r="2" spans="1:19" ht="15.75" x14ac:dyDescent="0.25">
      <c r="A2" s="1" t="s">
        <v>14</v>
      </c>
      <c r="B2" s="1" t="s">
        <v>198</v>
      </c>
      <c r="C2" s="2" t="s">
        <v>193</v>
      </c>
      <c r="D2" s="2" t="s">
        <v>17</v>
      </c>
      <c r="E2" s="3" t="s">
        <v>15</v>
      </c>
      <c r="F2" s="3" t="s">
        <v>16</v>
      </c>
      <c r="G2" s="3">
        <v>40</v>
      </c>
      <c r="H2" s="3">
        <f>MAX(J2:N2)</f>
        <v>31.721</v>
      </c>
      <c r="I2" s="3" t="str">
        <f t="shared" ref="I2:I33" si="0">LEFT(INDEX($J$1:$N$1,MATCH(MAX(J2:N2),J2:N2,0)),4)</f>
        <v>2018</v>
      </c>
      <c r="J2" s="1">
        <v>29.85</v>
      </c>
      <c r="K2" s="1">
        <v>29.02</v>
      </c>
      <c r="L2" s="1">
        <v>31.721</v>
      </c>
      <c r="M2" s="1">
        <v>30.203000000000003</v>
      </c>
      <c r="N2" s="1">
        <v>31.69</v>
      </c>
      <c r="O2" s="1" t="s">
        <v>17</v>
      </c>
      <c r="P2" s="1" t="s">
        <v>134</v>
      </c>
      <c r="Q2" s="1" t="s">
        <v>265</v>
      </c>
      <c r="R2" s="1" t="s">
        <v>18</v>
      </c>
      <c r="S2" s="1">
        <v>3903</v>
      </c>
    </row>
    <row r="3" spans="1:19" ht="15.75" x14ac:dyDescent="0.25">
      <c r="A3" s="3" t="s">
        <v>19</v>
      </c>
      <c r="B3" s="1" t="s">
        <v>199</v>
      </c>
      <c r="C3" s="2" t="s">
        <v>17</v>
      </c>
      <c r="D3" s="2" t="s">
        <v>17</v>
      </c>
      <c r="E3" s="3" t="s">
        <v>20</v>
      </c>
      <c r="F3" s="3" t="s">
        <v>16</v>
      </c>
      <c r="G3" s="3">
        <v>9.375</v>
      </c>
      <c r="H3" s="3">
        <f t="shared" ref="H3:H65" si="1">MAX(J3:N3)</f>
        <v>7</v>
      </c>
      <c r="I3" s="3" t="str">
        <f t="shared" si="0"/>
        <v>2019</v>
      </c>
      <c r="J3" s="1">
        <v>6.5309999999999997</v>
      </c>
      <c r="K3" s="1">
        <v>6.5309999999999997</v>
      </c>
      <c r="L3" s="1">
        <v>5.9429999999999996</v>
      </c>
      <c r="M3" s="1">
        <v>7</v>
      </c>
      <c r="N3" s="3">
        <v>6.8250000000000002</v>
      </c>
      <c r="O3" s="1" t="s">
        <v>17</v>
      </c>
      <c r="P3" s="1" t="s">
        <v>135</v>
      </c>
      <c r="Q3" s="1" t="s">
        <v>267</v>
      </c>
      <c r="R3" s="1" t="s">
        <v>18</v>
      </c>
      <c r="S3" s="1">
        <v>945</v>
      </c>
    </row>
    <row r="4" spans="1:19" ht="15.75" x14ac:dyDescent="0.25">
      <c r="A4" s="1" t="s">
        <v>21</v>
      </c>
      <c r="B4" s="1" t="s">
        <v>200</v>
      </c>
      <c r="C4" s="2" t="s">
        <v>17</v>
      </c>
      <c r="D4" s="2" t="s">
        <v>17</v>
      </c>
      <c r="E4" s="3" t="s">
        <v>23</v>
      </c>
      <c r="F4" s="3" t="s">
        <v>16</v>
      </c>
      <c r="G4" s="3">
        <v>20</v>
      </c>
      <c r="H4" s="3">
        <f t="shared" si="1"/>
        <v>20.329999999999998</v>
      </c>
      <c r="I4" s="3" t="str">
        <f t="shared" si="0"/>
        <v>2016</v>
      </c>
      <c r="J4" s="1">
        <v>20.329999999999998</v>
      </c>
      <c r="K4" s="1">
        <v>14.51</v>
      </c>
      <c r="L4" s="1">
        <v>14.355</v>
      </c>
      <c r="M4" s="1">
        <v>13.065</v>
      </c>
      <c r="N4" s="1">
        <v>11.93</v>
      </c>
      <c r="O4" s="1" t="s">
        <v>17</v>
      </c>
      <c r="P4" s="1" t="s">
        <v>136</v>
      </c>
      <c r="Q4" s="1" t="s">
        <v>265</v>
      </c>
      <c r="R4" s="1" t="s">
        <v>18</v>
      </c>
      <c r="S4" s="1">
        <v>3815</v>
      </c>
    </row>
    <row r="5" spans="1:19" ht="15.75" x14ac:dyDescent="0.25">
      <c r="A5" s="1" t="s">
        <v>22</v>
      </c>
      <c r="B5" s="1" t="s">
        <v>201</v>
      </c>
      <c r="C5" s="2" t="s">
        <v>17</v>
      </c>
      <c r="D5" s="2" t="s">
        <v>17</v>
      </c>
      <c r="E5" s="3" t="s">
        <v>24</v>
      </c>
      <c r="F5" s="3" t="s">
        <v>16</v>
      </c>
      <c r="G5" s="3">
        <v>60</v>
      </c>
      <c r="H5" s="3">
        <f t="shared" si="1"/>
        <v>44.1</v>
      </c>
      <c r="I5" s="3" t="str">
        <f t="shared" si="0"/>
        <v>2018</v>
      </c>
      <c r="J5" s="1">
        <v>42.84</v>
      </c>
      <c r="K5" s="1">
        <v>42.945</v>
      </c>
      <c r="L5" s="1">
        <v>44.1</v>
      </c>
      <c r="M5" s="1">
        <v>42</v>
      </c>
      <c r="N5" s="1">
        <v>43.26</v>
      </c>
      <c r="O5" s="1" t="s">
        <v>17</v>
      </c>
      <c r="P5" s="1" t="s">
        <v>137</v>
      </c>
      <c r="Q5" s="1" t="s">
        <v>265</v>
      </c>
      <c r="R5" s="1" t="s">
        <v>18</v>
      </c>
      <c r="S5" s="1">
        <v>7797</v>
      </c>
    </row>
    <row r="6" spans="1:19" ht="15.75" x14ac:dyDescent="0.25">
      <c r="A6" s="1" t="s">
        <v>25</v>
      </c>
      <c r="B6" s="1" t="s">
        <v>202</v>
      </c>
      <c r="C6" s="2" t="s">
        <v>17</v>
      </c>
      <c r="D6" s="2" t="s">
        <v>17</v>
      </c>
      <c r="E6" s="3" t="s">
        <v>23</v>
      </c>
      <c r="F6" s="3" t="s">
        <v>16</v>
      </c>
      <c r="G6" s="3">
        <v>30</v>
      </c>
      <c r="H6" s="3">
        <f t="shared" si="1"/>
        <v>7</v>
      </c>
      <c r="I6" s="3" t="str">
        <f t="shared" si="0"/>
        <v>2020</v>
      </c>
      <c r="J6" s="3">
        <v>0</v>
      </c>
      <c r="K6" s="3">
        <v>0</v>
      </c>
      <c r="L6" s="3">
        <v>0</v>
      </c>
      <c r="M6" s="3">
        <v>4.91</v>
      </c>
      <c r="N6" s="3">
        <v>7</v>
      </c>
      <c r="O6" s="1" t="s">
        <v>17</v>
      </c>
      <c r="P6" s="1" t="s">
        <v>138</v>
      </c>
      <c r="Q6" s="1" t="s">
        <v>265</v>
      </c>
      <c r="R6" s="1" t="s">
        <v>18</v>
      </c>
      <c r="S6" s="3">
        <v>679</v>
      </c>
    </row>
    <row r="7" spans="1:19" ht="15.75" x14ac:dyDescent="0.25">
      <c r="A7" s="1" t="s">
        <v>26</v>
      </c>
      <c r="B7" s="1" t="s">
        <v>203</v>
      </c>
      <c r="C7" s="2" t="s">
        <v>17</v>
      </c>
      <c r="D7" s="2" t="s">
        <v>17</v>
      </c>
      <c r="E7" s="3" t="s">
        <v>23</v>
      </c>
      <c r="F7" s="3" t="s">
        <v>16</v>
      </c>
      <c r="G7" s="3">
        <v>40</v>
      </c>
      <c r="H7" s="3">
        <f t="shared" si="1"/>
        <v>24</v>
      </c>
      <c r="I7" s="3" t="str">
        <f t="shared" si="0"/>
        <v>2020</v>
      </c>
      <c r="J7" s="1">
        <v>19.12</v>
      </c>
      <c r="K7" s="1">
        <v>19.5</v>
      </c>
      <c r="L7" s="1">
        <v>20.25</v>
      </c>
      <c r="M7" s="1">
        <v>23</v>
      </c>
      <c r="N7" s="1">
        <v>24</v>
      </c>
      <c r="O7" s="1" t="s">
        <v>17</v>
      </c>
      <c r="P7" s="1" t="s">
        <v>139</v>
      </c>
      <c r="Q7" s="1" t="s">
        <v>265</v>
      </c>
      <c r="R7" s="1" t="s">
        <v>18</v>
      </c>
      <c r="S7" s="1">
        <v>6024</v>
      </c>
    </row>
    <row r="8" spans="1:19" ht="15.75" x14ac:dyDescent="0.25">
      <c r="A8" s="3" t="s">
        <v>27</v>
      </c>
      <c r="B8" s="1" t="s">
        <v>204</v>
      </c>
      <c r="C8" s="2" t="s">
        <v>194</v>
      </c>
      <c r="D8" s="2" t="s">
        <v>17</v>
      </c>
      <c r="E8" s="3" t="s">
        <v>28</v>
      </c>
      <c r="F8" s="3" t="s">
        <v>16</v>
      </c>
      <c r="G8" s="3">
        <v>20</v>
      </c>
      <c r="H8" s="3">
        <f t="shared" si="1"/>
        <v>15.358000000000001</v>
      </c>
      <c r="I8" s="3" t="str">
        <f t="shared" si="0"/>
        <v>2020</v>
      </c>
      <c r="J8" s="1">
        <v>13.795</v>
      </c>
      <c r="K8" s="1">
        <v>15.057</v>
      </c>
      <c r="L8" s="1">
        <v>12.974</v>
      </c>
      <c r="M8" s="1">
        <v>14.063000000000001</v>
      </c>
      <c r="N8" s="1">
        <v>15.358000000000001</v>
      </c>
      <c r="O8" s="1" t="s">
        <v>18</v>
      </c>
      <c r="P8" s="1" t="s">
        <v>266</v>
      </c>
      <c r="Q8" s="1" t="s">
        <v>266</v>
      </c>
      <c r="R8" s="1"/>
      <c r="S8" s="1">
        <v>2336</v>
      </c>
    </row>
    <row r="9" spans="1:19" ht="15.75" x14ac:dyDescent="0.25">
      <c r="A9" s="1" t="s">
        <v>29</v>
      </c>
      <c r="B9" s="1" t="s">
        <v>205</v>
      </c>
      <c r="C9" s="2" t="s">
        <v>17</v>
      </c>
      <c r="D9" s="2" t="s">
        <v>17</v>
      </c>
      <c r="E9" s="3" t="s">
        <v>32</v>
      </c>
      <c r="F9" s="3" t="s">
        <v>16</v>
      </c>
      <c r="G9" s="3">
        <v>20</v>
      </c>
      <c r="H9" s="3">
        <f t="shared" si="1"/>
        <v>17.579999999999998</v>
      </c>
      <c r="I9" s="3" t="str">
        <f t="shared" si="0"/>
        <v>2018</v>
      </c>
      <c r="J9" s="3">
        <v>16.43</v>
      </c>
      <c r="K9" s="3">
        <v>16.97</v>
      </c>
      <c r="L9" s="3">
        <v>17.579999999999998</v>
      </c>
      <c r="M9" s="3">
        <v>16.760000000000002</v>
      </c>
      <c r="N9" s="3">
        <v>17.36</v>
      </c>
      <c r="O9" s="1" t="s">
        <v>17</v>
      </c>
      <c r="P9" s="1" t="s">
        <v>141</v>
      </c>
      <c r="Q9" s="1" t="s">
        <v>265</v>
      </c>
      <c r="R9" s="1" t="s">
        <v>18</v>
      </c>
      <c r="S9" s="1">
        <v>4320</v>
      </c>
    </row>
    <row r="10" spans="1:19" ht="15.75" x14ac:dyDescent="0.25">
      <c r="A10" s="1" t="s">
        <v>30</v>
      </c>
      <c r="B10" s="1" t="s">
        <v>206</v>
      </c>
      <c r="C10" s="2" t="s">
        <v>17</v>
      </c>
      <c r="D10" s="2" t="s">
        <v>17</v>
      </c>
      <c r="E10" s="3" t="s">
        <v>24</v>
      </c>
      <c r="F10" s="3" t="s">
        <v>16</v>
      </c>
      <c r="G10" s="3">
        <v>60</v>
      </c>
      <c r="H10" s="3">
        <f t="shared" si="1"/>
        <v>40.700000000000003</v>
      </c>
      <c r="I10" s="3" t="str">
        <f t="shared" si="0"/>
        <v>2017</v>
      </c>
      <c r="J10" s="1">
        <v>39.137</v>
      </c>
      <c r="K10" s="1">
        <v>40.700000000000003</v>
      </c>
      <c r="L10" s="1">
        <v>39.299999999999997</v>
      </c>
      <c r="M10" s="1">
        <v>39.225000000000001</v>
      </c>
      <c r="N10" s="1">
        <v>38.299999999999997</v>
      </c>
      <c r="O10" s="1" t="s">
        <v>17</v>
      </c>
      <c r="P10" s="1" t="s">
        <v>142</v>
      </c>
      <c r="Q10" s="1" t="s">
        <v>265</v>
      </c>
      <c r="R10" s="1" t="s">
        <v>18</v>
      </c>
      <c r="S10" s="1">
        <v>11844</v>
      </c>
    </row>
    <row r="11" spans="1:19" ht="15.75" x14ac:dyDescent="0.25">
      <c r="A11" s="3" t="s">
        <v>31</v>
      </c>
      <c r="B11" s="1" t="s">
        <v>207</v>
      </c>
      <c r="C11" s="2" t="s">
        <v>17</v>
      </c>
      <c r="D11" s="2" t="s">
        <v>17</v>
      </c>
      <c r="E11" s="3" t="s">
        <v>20</v>
      </c>
      <c r="F11" s="3" t="s">
        <v>16</v>
      </c>
      <c r="G11" s="3">
        <v>49.375</v>
      </c>
      <c r="H11" s="3">
        <f t="shared" si="1"/>
        <v>32.570999999999998</v>
      </c>
      <c r="I11" s="3" t="str">
        <f t="shared" si="0"/>
        <v>2018</v>
      </c>
      <c r="J11" s="1">
        <v>28.664000000000001</v>
      </c>
      <c r="K11" s="1">
        <v>28.664000000000001</v>
      </c>
      <c r="L11" s="1">
        <v>32.570999999999998</v>
      </c>
      <c r="M11" s="1">
        <v>23.946999999999999</v>
      </c>
      <c r="N11" s="1">
        <v>29.387</v>
      </c>
      <c r="O11" s="1" t="s">
        <v>17</v>
      </c>
      <c r="P11" s="1" t="s">
        <v>135</v>
      </c>
      <c r="Q11" s="1" t="s">
        <v>267</v>
      </c>
      <c r="R11" s="1" t="s">
        <v>18</v>
      </c>
      <c r="S11" s="1">
        <v>5496</v>
      </c>
    </row>
    <row r="12" spans="1:19" ht="15.75" x14ac:dyDescent="0.25">
      <c r="A12" s="3" t="s">
        <v>33</v>
      </c>
      <c r="B12" s="1" t="s">
        <v>208</v>
      </c>
      <c r="C12" s="2" t="s">
        <v>17</v>
      </c>
      <c r="D12" s="2" t="s">
        <v>17</v>
      </c>
      <c r="E12" s="3" t="s">
        <v>34</v>
      </c>
      <c r="F12" s="3" t="s">
        <v>16</v>
      </c>
      <c r="G12" s="3">
        <v>20</v>
      </c>
      <c r="H12" s="3">
        <f t="shared" si="1"/>
        <v>12.499000000000001</v>
      </c>
      <c r="I12" s="3" t="str">
        <f t="shared" si="0"/>
        <v>2020</v>
      </c>
      <c r="J12" s="1">
        <v>11.7</v>
      </c>
      <c r="K12" s="1">
        <v>11.8</v>
      </c>
      <c r="L12" s="1">
        <v>12.3</v>
      </c>
      <c r="M12" s="1">
        <v>11.539</v>
      </c>
      <c r="N12" s="1">
        <v>12.499000000000001</v>
      </c>
      <c r="O12" s="3" t="s">
        <v>17</v>
      </c>
      <c r="P12" s="3" t="s">
        <v>143</v>
      </c>
      <c r="Q12" s="1" t="s">
        <v>267</v>
      </c>
      <c r="R12" s="3" t="s">
        <v>18</v>
      </c>
      <c r="S12" s="1">
        <v>2922</v>
      </c>
    </row>
    <row r="13" spans="1:19" ht="15.75" x14ac:dyDescent="0.25">
      <c r="A13" s="3" t="s">
        <v>35</v>
      </c>
      <c r="B13" s="1" t="s">
        <v>178</v>
      </c>
      <c r="C13" s="2" t="s">
        <v>17</v>
      </c>
      <c r="D13" s="2" t="s">
        <v>17</v>
      </c>
      <c r="E13" s="3" t="s">
        <v>36</v>
      </c>
      <c r="F13" s="3" t="s">
        <v>16</v>
      </c>
      <c r="G13" s="3">
        <v>9.375</v>
      </c>
      <c r="H13" s="3">
        <f t="shared" si="1"/>
        <v>5.7949999999999999</v>
      </c>
      <c r="I13" s="3" t="str">
        <f t="shared" si="0"/>
        <v>2016</v>
      </c>
      <c r="J13" s="1">
        <v>5.7949999999999999</v>
      </c>
      <c r="K13" s="1">
        <v>5.7080000000000002</v>
      </c>
      <c r="L13" s="1">
        <v>5.3090000000000002</v>
      </c>
      <c r="M13" s="1">
        <v>5.5609999999999999</v>
      </c>
      <c r="N13" s="1">
        <v>5.774</v>
      </c>
      <c r="O13" s="1" t="s">
        <v>17</v>
      </c>
      <c r="P13" s="1" t="s">
        <v>144</v>
      </c>
      <c r="Q13" s="1" t="s">
        <v>267</v>
      </c>
      <c r="R13" s="1" t="s">
        <v>18</v>
      </c>
      <c r="S13" s="1">
        <f>960+203</f>
        <v>1163</v>
      </c>
    </row>
    <row r="14" spans="1:19" ht="15.75" x14ac:dyDescent="0.25">
      <c r="A14" s="1" t="s">
        <v>37</v>
      </c>
      <c r="B14" s="1" t="s">
        <v>209</v>
      </c>
      <c r="C14" s="2" t="s">
        <v>193</v>
      </c>
      <c r="D14" s="2" t="s">
        <v>17</v>
      </c>
      <c r="E14" s="3" t="s">
        <v>38</v>
      </c>
      <c r="F14" s="3" t="s">
        <v>16</v>
      </c>
      <c r="G14" s="3">
        <v>20</v>
      </c>
      <c r="H14" s="3">
        <f t="shared" si="1"/>
        <v>15.8</v>
      </c>
      <c r="I14" s="3" t="str">
        <f t="shared" si="0"/>
        <v>2019</v>
      </c>
      <c r="J14" s="3">
        <v>13.3</v>
      </c>
      <c r="K14" s="3">
        <v>14.83</v>
      </c>
      <c r="L14" s="3">
        <v>13.67</v>
      </c>
      <c r="M14" s="3">
        <v>15.8</v>
      </c>
      <c r="N14" s="3">
        <v>12.08</v>
      </c>
      <c r="O14" s="1" t="s">
        <v>17</v>
      </c>
      <c r="P14" s="1" t="s">
        <v>145</v>
      </c>
      <c r="Q14" s="1" t="s">
        <v>265</v>
      </c>
      <c r="R14" s="1" t="s">
        <v>18</v>
      </c>
      <c r="S14" s="1">
        <v>3533</v>
      </c>
    </row>
    <row r="15" spans="1:19" ht="15.75" x14ac:dyDescent="0.25">
      <c r="A15" s="3" t="s">
        <v>39</v>
      </c>
      <c r="B15" s="1" t="s">
        <v>149</v>
      </c>
      <c r="C15" s="2" t="s">
        <v>17</v>
      </c>
      <c r="D15" s="2" t="s">
        <v>17</v>
      </c>
      <c r="E15" s="3" t="s">
        <v>40</v>
      </c>
      <c r="F15" s="3" t="s">
        <v>16</v>
      </c>
      <c r="G15" s="3">
        <v>4.6870000000000003</v>
      </c>
      <c r="H15" s="3">
        <f t="shared" si="1"/>
        <v>3.61</v>
      </c>
      <c r="I15" s="3" t="str">
        <f t="shared" si="0"/>
        <v>2019</v>
      </c>
      <c r="J15" s="1"/>
      <c r="K15" s="1"/>
      <c r="L15" s="1">
        <v>3.6</v>
      </c>
      <c r="M15" s="1">
        <v>3.61</v>
      </c>
      <c r="N15" s="1">
        <v>3.04</v>
      </c>
      <c r="O15" s="3" t="s">
        <v>17</v>
      </c>
      <c r="P15" s="3" t="s">
        <v>146</v>
      </c>
      <c r="Q15" s="1" t="s">
        <v>267</v>
      </c>
      <c r="R15" s="3" t="s">
        <v>18</v>
      </c>
      <c r="S15" s="1">
        <v>966</v>
      </c>
    </row>
    <row r="16" spans="1:19" ht="15.75" x14ac:dyDescent="0.25">
      <c r="A16" s="3" t="s">
        <v>41</v>
      </c>
      <c r="B16" s="1" t="s">
        <v>210</v>
      </c>
      <c r="C16" s="2" t="s">
        <v>17</v>
      </c>
      <c r="D16" s="2" t="s">
        <v>17</v>
      </c>
      <c r="E16" s="3" t="s">
        <v>34</v>
      </c>
      <c r="F16" s="3" t="s">
        <v>16</v>
      </c>
      <c r="G16" s="3">
        <v>20</v>
      </c>
      <c r="H16" s="3">
        <f t="shared" si="1"/>
        <v>10.843</v>
      </c>
      <c r="I16" s="3" t="str">
        <f t="shared" si="0"/>
        <v>2019</v>
      </c>
      <c r="J16" s="1">
        <v>7.5449999999999999</v>
      </c>
      <c r="K16" s="1">
        <v>8.8249999999999993</v>
      </c>
      <c r="L16" s="1">
        <v>9.3420000000000005</v>
      </c>
      <c r="M16" s="1">
        <v>10.843</v>
      </c>
      <c r="N16" s="1">
        <v>8.9719999999999995</v>
      </c>
      <c r="O16" s="3" t="s">
        <v>17</v>
      </c>
      <c r="P16" s="3" t="s">
        <v>143</v>
      </c>
      <c r="Q16" s="3" t="s">
        <v>265</v>
      </c>
      <c r="R16" s="3" t="s">
        <v>18</v>
      </c>
      <c r="S16" s="1">
        <v>1403</v>
      </c>
    </row>
    <row r="17" spans="1:19" ht="15.75" x14ac:dyDescent="0.25">
      <c r="A17" s="3" t="s">
        <v>42</v>
      </c>
      <c r="B17" s="1" t="s">
        <v>211</v>
      </c>
      <c r="C17" s="2" t="s">
        <v>193</v>
      </c>
      <c r="D17" s="2" t="s">
        <v>17</v>
      </c>
      <c r="E17" s="3" t="s">
        <v>40</v>
      </c>
      <c r="F17" s="3" t="s">
        <v>16</v>
      </c>
      <c r="G17" s="3">
        <v>20</v>
      </c>
      <c r="H17" s="3">
        <f t="shared" si="1"/>
        <v>11.4</v>
      </c>
      <c r="I17" s="3" t="str">
        <f t="shared" si="0"/>
        <v>2016</v>
      </c>
      <c r="J17" s="1">
        <v>11.4</v>
      </c>
      <c r="K17" s="1">
        <v>10.991</v>
      </c>
      <c r="L17" s="1">
        <v>10.4</v>
      </c>
      <c r="M17" s="1">
        <v>10.843</v>
      </c>
      <c r="N17" s="1">
        <v>9.0220000000000002</v>
      </c>
      <c r="O17" s="3" t="s">
        <v>17</v>
      </c>
      <c r="P17" s="3" t="s">
        <v>147</v>
      </c>
      <c r="Q17" s="1" t="s">
        <v>267</v>
      </c>
      <c r="R17" s="3" t="s">
        <v>18</v>
      </c>
      <c r="S17" s="1">
        <v>2024</v>
      </c>
    </row>
    <row r="18" spans="1:19" ht="15.75" x14ac:dyDescent="0.25">
      <c r="A18" s="1" t="s">
        <v>43</v>
      </c>
      <c r="B18" s="1" t="s">
        <v>212</v>
      </c>
      <c r="C18" s="2" t="s">
        <v>17</v>
      </c>
      <c r="D18" s="2" t="s">
        <v>17</v>
      </c>
      <c r="E18" s="3" t="s">
        <v>45</v>
      </c>
      <c r="F18" s="3" t="s">
        <v>16</v>
      </c>
      <c r="G18" s="3">
        <v>20</v>
      </c>
      <c r="H18" s="3">
        <f t="shared" si="1"/>
        <v>14.46</v>
      </c>
      <c r="I18" s="3" t="str">
        <f t="shared" si="0"/>
        <v>2017</v>
      </c>
      <c r="J18" s="1">
        <v>12.345000000000001</v>
      </c>
      <c r="K18" s="1">
        <v>14.46</v>
      </c>
      <c r="L18" s="1">
        <v>11.5</v>
      </c>
      <c r="M18" s="1">
        <v>11.7</v>
      </c>
      <c r="N18" s="1">
        <v>11.7</v>
      </c>
      <c r="O18" s="1" t="s">
        <v>17</v>
      </c>
      <c r="P18" s="1" t="s">
        <v>148</v>
      </c>
      <c r="Q18" s="1" t="s">
        <v>265</v>
      </c>
      <c r="R18" s="1" t="s">
        <v>18</v>
      </c>
      <c r="S18" s="1">
        <v>2543</v>
      </c>
    </row>
    <row r="19" spans="1:19" ht="15.75" x14ac:dyDescent="0.25">
      <c r="A19" s="3" t="s">
        <v>44</v>
      </c>
      <c r="B19" s="1" t="s">
        <v>146</v>
      </c>
      <c r="C19" s="2" t="s">
        <v>193</v>
      </c>
      <c r="D19" s="2" t="s">
        <v>17</v>
      </c>
      <c r="E19" s="3" t="s">
        <v>46</v>
      </c>
      <c r="F19" s="3" t="s">
        <v>16</v>
      </c>
      <c r="G19" s="3">
        <v>4.6870000000000003</v>
      </c>
      <c r="H19" s="3">
        <f t="shared" si="1"/>
        <v>4.12</v>
      </c>
      <c r="I19" s="3" t="str">
        <f t="shared" si="0"/>
        <v>2016</v>
      </c>
      <c r="J19" s="1">
        <v>4.12</v>
      </c>
      <c r="K19" s="1">
        <v>3.62</v>
      </c>
      <c r="L19" s="1">
        <v>3.41</v>
      </c>
      <c r="M19" s="1">
        <v>3.8</v>
      </c>
      <c r="N19" s="1">
        <v>3.5</v>
      </c>
      <c r="O19" s="3" t="s">
        <v>17</v>
      </c>
      <c r="P19" s="3" t="s">
        <v>149</v>
      </c>
      <c r="Q19" s="1" t="s">
        <v>267</v>
      </c>
      <c r="R19" s="3" t="s">
        <v>18</v>
      </c>
      <c r="S19" s="1">
        <v>423</v>
      </c>
    </row>
    <row r="20" spans="1:19" ht="15.75" x14ac:dyDescent="0.25">
      <c r="A20" s="3" t="s">
        <v>47</v>
      </c>
      <c r="B20" s="1" t="s">
        <v>163</v>
      </c>
      <c r="C20" s="2" t="s">
        <v>17</v>
      </c>
      <c r="D20" s="2" t="s">
        <v>17</v>
      </c>
      <c r="E20" s="3" t="s">
        <v>48</v>
      </c>
      <c r="F20" s="3" t="s">
        <v>16</v>
      </c>
      <c r="G20" s="3">
        <v>9.375</v>
      </c>
      <c r="H20" s="3">
        <f t="shared" si="1"/>
        <v>4.3099999999999996</v>
      </c>
      <c r="I20" s="3" t="str">
        <f t="shared" si="0"/>
        <v>2020</v>
      </c>
      <c r="J20" s="1">
        <v>3.1920000000000002</v>
      </c>
      <c r="K20" s="1">
        <v>3.528</v>
      </c>
      <c r="L20" s="1">
        <v>3.1920000000000002</v>
      </c>
      <c r="M20" s="1">
        <v>3.36</v>
      </c>
      <c r="N20" s="1">
        <v>4.3099999999999996</v>
      </c>
      <c r="O20" s="1" t="s">
        <v>17</v>
      </c>
      <c r="P20" s="1" t="s">
        <v>150</v>
      </c>
      <c r="Q20" s="1" t="s">
        <v>267</v>
      </c>
      <c r="R20" s="1" t="s">
        <v>18</v>
      </c>
      <c r="S20" s="1">
        <v>625</v>
      </c>
    </row>
    <row r="21" spans="1:19" ht="15.75" x14ac:dyDescent="0.25">
      <c r="A21" s="1" t="s">
        <v>49</v>
      </c>
      <c r="B21" s="1" t="s">
        <v>213</v>
      </c>
      <c r="C21" s="2" t="s">
        <v>17</v>
      </c>
      <c r="D21" s="2" t="s">
        <v>17</v>
      </c>
      <c r="E21" s="3" t="s">
        <v>24</v>
      </c>
      <c r="F21" s="3" t="s">
        <v>16</v>
      </c>
      <c r="G21" s="3">
        <v>60</v>
      </c>
      <c r="H21" s="3">
        <f t="shared" si="1"/>
        <v>50.3</v>
      </c>
      <c r="I21" s="3" t="str">
        <f t="shared" si="0"/>
        <v>2018</v>
      </c>
      <c r="J21" s="1">
        <v>42.8</v>
      </c>
      <c r="K21" s="1">
        <v>44.7</v>
      </c>
      <c r="L21" s="1">
        <v>50.3</v>
      </c>
      <c r="M21" s="1">
        <v>46.71</v>
      </c>
      <c r="N21" s="1">
        <v>48.89</v>
      </c>
      <c r="O21" s="1" t="s">
        <v>17</v>
      </c>
      <c r="P21" s="1" t="s">
        <v>151</v>
      </c>
      <c r="Q21" s="1" t="s">
        <v>265</v>
      </c>
      <c r="R21" s="1" t="s">
        <v>18</v>
      </c>
      <c r="S21" s="1">
        <v>13493</v>
      </c>
    </row>
    <row r="22" spans="1:19" ht="15.75" x14ac:dyDescent="0.25">
      <c r="A22" s="1" t="s">
        <v>50</v>
      </c>
      <c r="B22" s="1" t="s">
        <v>214</v>
      </c>
      <c r="C22" s="2" t="s">
        <v>17</v>
      </c>
      <c r="D22" s="2" t="s">
        <v>17</v>
      </c>
      <c r="E22" s="3" t="s">
        <v>24</v>
      </c>
      <c r="F22" s="3" t="s">
        <v>16</v>
      </c>
      <c r="G22" s="3">
        <v>40</v>
      </c>
      <c r="H22" s="3">
        <f t="shared" si="1"/>
        <v>29.221</v>
      </c>
      <c r="I22" s="3" t="str">
        <f t="shared" si="0"/>
        <v>2019</v>
      </c>
      <c r="J22" s="1">
        <v>22.654</v>
      </c>
      <c r="K22" s="1">
        <v>27.384</v>
      </c>
      <c r="L22" s="1">
        <v>26.634</v>
      </c>
      <c r="M22" s="1">
        <v>29.221</v>
      </c>
      <c r="N22" s="1">
        <v>24.521000000000001</v>
      </c>
      <c r="O22" s="1" t="s">
        <v>17</v>
      </c>
      <c r="P22" s="1" t="s">
        <v>152</v>
      </c>
      <c r="Q22" s="1" t="s">
        <v>265</v>
      </c>
      <c r="R22" s="1" t="s">
        <v>18</v>
      </c>
      <c r="S22" s="1">
        <v>7279</v>
      </c>
    </row>
    <row r="23" spans="1:19" ht="15.75" x14ac:dyDescent="0.25">
      <c r="A23" s="3" t="s">
        <v>51</v>
      </c>
      <c r="B23" s="1" t="s">
        <v>215</v>
      </c>
      <c r="C23" s="2" t="s">
        <v>17</v>
      </c>
      <c r="D23" s="2" t="s">
        <v>17</v>
      </c>
      <c r="E23" s="3" t="s">
        <v>54</v>
      </c>
      <c r="F23" s="3" t="s">
        <v>16</v>
      </c>
      <c r="G23" s="3">
        <v>4.6870000000000003</v>
      </c>
      <c r="H23" s="3">
        <f t="shared" si="1"/>
        <v>3.3759999999999999</v>
      </c>
      <c r="I23" s="3" t="str">
        <f t="shared" si="0"/>
        <v>2017</v>
      </c>
      <c r="J23" s="1">
        <v>3.28</v>
      </c>
      <c r="K23" s="1">
        <v>3.3759999999999999</v>
      </c>
      <c r="L23" s="1">
        <v>3.04</v>
      </c>
      <c r="M23" s="1">
        <v>3.2160000000000002</v>
      </c>
      <c r="N23" s="1">
        <v>2.452</v>
      </c>
      <c r="O23" s="3" t="s">
        <v>17</v>
      </c>
      <c r="P23" s="3" t="s">
        <v>153</v>
      </c>
      <c r="Q23" s="1" t="s">
        <v>267</v>
      </c>
      <c r="R23" s="3" t="s">
        <v>18</v>
      </c>
      <c r="S23" s="1">
        <v>601</v>
      </c>
    </row>
    <row r="24" spans="1:19" ht="15.75" x14ac:dyDescent="0.25">
      <c r="A24" s="3" t="s">
        <v>52</v>
      </c>
      <c r="B24" s="1" t="s">
        <v>216</v>
      </c>
      <c r="C24" s="2" t="s">
        <v>17</v>
      </c>
      <c r="D24" s="2" t="s">
        <v>17</v>
      </c>
      <c r="E24" s="3" t="s">
        <v>55</v>
      </c>
      <c r="F24" s="3" t="s">
        <v>16</v>
      </c>
      <c r="G24" s="3">
        <v>16.687000000000001</v>
      </c>
      <c r="H24" s="3">
        <f t="shared" si="1"/>
        <v>12.57</v>
      </c>
      <c r="I24" s="3" t="str">
        <f t="shared" si="0"/>
        <v>2020</v>
      </c>
      <c r="J24" s="1">
        <v>9.6180000000000003</v>
      </c>
      <c r="K24" s="1">
        <v>10.3</v>
      </c>
      <c r="L24" s="1">
        <v>11.23</v>
      </c>
      <c r="M24" s="1">
        <v>9.9719999999999995</v>
      </c>
      <c r="N24" s="1">
        <v>12.57</v>
      </c>
      <c r="O24" s="1" t="s">
        <v>18</v>
      </c>
      <c r="P24" s="1" t="s">
        <v>266</v>
      </c>
      <c r="Q24" s="1" t="s">
        <v>266</v>
      </c>
      <c r="R24" s="1"/>
      <c r="S24" s="1">
        <v>2632</v>
      </c>
    </row>
    <row r="25" spans="1:19" ht="15.75" x14ac:dyDescent="0.25">
      <c r="A25" s="1" t="s">
        <v>53</v>
      </c>
      <c r="B25" s="1" t="s">
        <v>217</v>
      </c>
      <c r="C25" s="2" t="s">
        <v>17</v>
      </c>
      <c r="D25" s="2" t="s">
        <v>17</v>
      </c>
      <c r="E25" s="3" t="s">
        <v>24</v>
      </c>
      <c r="F25" s="3" t="s">
        <v>16</v>
      </c>
      <c r="G25" s="3">
        <v>20</v>
      </c>
      <c r="H25" s="3">
        <f t="shared" si="1"/>
        <v>18.14</v>
      </c>
      <c r="I25" s="3" t="str">
        <f t="shared" si="0"/>
        <v>2020</v>
      </c>
      <c r="J25" s="1">
        <v>15.853999999999999</v>
      </c>
      <c r="K25" s="1">
        <v>16.149999999999999</v>
      </c>
      <c r="L25" s="1">
        <v>17.2</v>
      </c>
      <c r="M25" s="1">
        <v>16.57</v>
      </c>
      <c r="N25" s="1">
        <v>18.14</v>
      </c>
      <c r="O25" s="1" t="s">
        <v>17</v>
      </c>
      <c r="P25" s="1" t="s">
        <v>154</v>
      </c>
      <c r="Q25" s="1" t="s">
        <v>265</v>
      </c>
      <c r="R25" s="1" t="s">
        <v>18</v>
      </c>
      <c r="S25" s="1">
        <v>5227</v>
      </c>
    </row>
    <row r="26" spans="1:19" ht="15.75" x14ac:dyDescent="0.25">
      <c r="A26" s="1" t="s">
        <v>56</v>
      </c>
      <c r="B26" s="1" t="s">
        <v>218</v>
      </c>
      <c r="C26" s="2" t="s">
        <v>17</v>
      </c>
      <c r="D26" s="2" t="s">
        <v>17</v>
      </c>
      <c r="E26" s="3" t="s">
        <v>23</v>
      </c>
      <c r="F26" s="3" t="s">
        <v>16</v>
      </c>
      <c r="G26" s="3">
        <v>30</v>
      </c>
      <c r="H26" s="3">
        <f t="shared" si="1"/>
        <v>20.7</v>
      </c>
      <c r="I26" s="3" t="str">
        <f t="shared" si="0"/>
        <v>2019</v>
      </c>
      <c r="J26" s="3">
        <v>18.079999999999998</v>
      </c>
      <c r="K26" s="3">
        <v>17.78</v>
      </c>
      <c r="L26" s="3">
        <v>19.059999999999999</v>
      </c>
      <c r="M26" s="3">
        <v>20.7</v>
      </c>
      <c r="N26" s="3">
        <v>20.46</v>
      </c>
      <c r="O26" s="1" t="s">
        <v>17</v>
      </c>
      <c r="P26" s="1" t="s">
        <v>155</v>
      </c>
      <c r="Q26" s="1" t="s">
        <v>265</v>
      </c>
      <c r="R26" s="1" t="s">
        <v>18</v>
      </c>
      <c r="S26" s="1">
        <v>5117</v>
      </c>
    </row>
    <row r="27" spans="1:19" ht="15.75" x14ac:dyDescent="0.25">
      <c r="A27" s="3" t="s">
        <v>57</v>
      </c>
      <c r="B27" s="1" t="s">
        <v>159</v>
      </c>
      <c r="C27" s="2" t="s">
        <v>17</v>
      </c>
      <c r="D27" s="2" t="s">
        <v>18</v>
      </c>
      <c r="E27" s="3" t="s">
        <v>60</v>
      </c>
      <c r="F27" s="3" t="s">
        <v>16</v>
      </c>
      <c r="G27" s="3">
        <v>20</v>
      </c>
      <c r="H27" s="3">
        <f t="shared" si="1"/>
        <v>9.7279999999999998</v>
      </c>
      <c r="I27" s="3" t="str">
        <f t="shared" si="0"/>
        <v>2016</v>
      </c>
      <c r="J27" s="1">
        <v>9.7279999999999998</v>
      </c>
      <c r="K27" s="1">
        <v>9.6</v>
      </c>
      <c r="L27" s="1">
        <v>6.8</v>
      </c>
      <c r="M27" s="1">
        <v>8</v>
      </c>
      <c r="N27" s="1">
        <v>7.774</v>
      </c>
      <c r="O27" s="1" t="s">
        <v>17</v>
      </c>
      <c r="P27" s="1" t="s">
        <v>156</v>
      </c>
      <c r="Q27" s="1" t="s">
        <v>267</v>
      </c>
      <c r="R27" s="1" t="s">
        <v>18</v>
      </c>
      <c r="S27" s="1">
        <v>2071</v>
      </c>
    </row>
    <row r="28" spans="1:19" ht="15.75" x14ac:dyDescent="0.25">
      <c r="A28" s="1" t="s">
        <v>58</v>
      </c>
      <c r="B28" s="1" t="s">
        <v>219</v>
      </c>
      <c r="C28" s="2" t="s">
        <v>17</v>
      </c>
      <c r="D28" s="2" t="s">
        <v>17</v>
      </c>
      <c r="E28" s="3" t="s">
        <v>24</v>
      </c>
      <c r="F28" s="3" t="s">
        <v>16</v>
      </c>
      <c r="G28" s="3">
        <v>60</v>
      </c>
      <c r="H28" s="3">
        <f t="shared" si="1"/>
        <v>24.4</v>
      </c>
      <c r="I28" s="3" t="str">
        <f t="shared" si="0"/>
        <v>2019</v>
      </c>
      <c r="J28" s="3">
        <v>16.16</v>
      </c>
      <c r="K28" s="3">
        <v>15.323</v>
      </c>
      <c r="L28" s="3">
        <v>15.643000000000001</v>
      </c>
      <c r="M28" s="3">
        <f>11.79+12.61</f>
        <v>24.4</v>
      </c>
      <c r="N28" s="3">
        <f>10.86+9.45</f>
        <v>20.309999999999999</v>
      </c>
      <c r="O28" s="1" t="s">
        <v>17</v>
      </c>
      <c r="P28" s="1" t="s">
        <v>134</v>
      </c>
      <c r="Q28" s="1" t="s">
        <v>265</v>
      </c>
      <c r="R28" s="1" t="s">
        <v>18</v>
      </c>
      <c r="S28" s="3">
        <v>723</v>
      </c>
    </row>
    <row r="29" spans="1:19" ht="15.75" x14ac:dyDescent="0.25">
      <c r="A29" s="3" t="s">
        <v>59</v>
      </c>
      <c r="B29" s="1" t="s">
        <v>220</v>
      </c>
      <c r="C29" s="2" t="s">
        <v>17</v>
      </c>
      <c r="D29" s="2" t="s">
        <v>17</v>
      </c>
      <c r="E29" s="3" t="s">
        <v>61</v>
      </c>
      <c r="F29" s="3" t="s">
        <v>16</v>
      </c>
      <c r="G29" s="3">
        <v>4.6879999999999997</v>
      </c>
      <c r="H29" s="3">
        <f t="shared" si="1"/>
        <v>1.38</v>
      </c>
      <c r="I29" s="3" t="str">
        <f t="shared" si="0"/>
        <v>2017</v>
      </c>
      <c r="J29" s="1">
        <v>1.27</v>
      </c>
      <c r="K29" s="1">
        <v>1.38</v>
      </c>
      <c r="L29" s="1">
        <v>1.1200000000000001</v>
      </c>
      <c r="M29" s="1">
        <v>1.17</v>
      </c>
      <c r="N29" s="1">
        <v>1.145</v>
      </c>
      <c r="O29" s="1" t="s">
        <v>18</v>
      </c>
      <c r="P29" s="1" t="s">
        <v>266</v>
      </c>
      <c r="Q29" s="1" t="s">
        <v>266</v>
      </c>
      <c r="R29" s="1"/>
      <c r="S29" s="1">
        <v>358</v>
      </c>
    </row>
    <row r="30" spans="1:19" ht="15.75" x14ac:dyDescent="0.25">
      <c r="A30" s="1" t="s">
        <v>62</v>
      </c>
      <c r="B30" s="1" t="s">
        <v>221</v>
      </c>
      <c r="C30" s="2" t="s">
        <v>17</v>
      </c>
      <c r="D30" s="2" t="s">
        <v>17</v>
      </c>
      <c r="E30" s="3" t="s">
        <v>24</v>
      </c>
      <c r="F30" s="3" t="s">
        <v>16</v>
      </c>
      <c r="G30" s="3">
        <v>20</v>
      </c>
      <c r="H30" s="3">
        <f t="shared" si="1"/>
        <v>16.100000000000001</v>
      </c>
      <c r="I30" s="3" t="str">
        <f t="shared" si="0"/>
        <v>2017</v>
      </c>
      <c r="J30" s="1">
        <v>12.3</v>
      </c>
      <c r="K30" s="1">
        <v>16.100000000000001</v>
      </c>
      <c r="L30" s="1">
        <v>13.5</v>
      </c>
      <c r="M30" s="1">
        <v>13.286</v>
      </c>
      <c r="N30" s="1">
        <v>14.223000000000001</v>
      </c>
      <c r="O30" s="1" t="s">
        <v>17</v>
      </c>
      <c r="P30" s="1" t="s">
        <v>157</v>
      </c>
      <c r="Q30" s="1" t="s">
        <v>265</v>
      </c>
      <c r="R30" s="1" t="s">
        <v>18</v>
      </c>
      <c r="S30" s="1">
        <v>3416</v>
      </c>
    </row>
    <row r="31" spans="1:19" ht="15.75" x14ac:dyDescent="0.25">
      <c r="A31" s="3" t="s">
        <v>64</v>
      </c>
      <c r="B31" s="1" t="s">
        <v>156</v>
      </c>
      <c r="C31" s="2" t="s">
        <v>17</v>
      </c>
      <c r="D31" s="2" t="s">
        <v>17</v>
      </c>
      <c r="E31" s="3" t="s">
        <v>60</v>
      </c>
      <c r="F31" s="3" t="s">
        <v>16</v>
      </c>
      <c r="G31" s="3">
        <v>20</v>
      </c>
      <c r="H31" s="3">
        <f t="shared" si="1"/>
        <v>12.84</v>
      </c>
      <c r="I31" s="3" t="str">
        <f t="shared" si="0"/>
        <v>2020</v>
      </c>
      <c r="J31" s="1">
        <v>10.836</v>
      </c>
      <c r="K31" s="1">
        <v>11.843999999999999</v>
      </c>
      <c r="L31" s="1">
        <v>11.087999999999999</v>
      </c>
      <c r="M31" s="1">
        <v>10.836</v>
      </c>
      <c r="N31" s="1">
        <v>12.84</v>
      </c>
      <c r="O31" s="1" t="s">
        <v>17</v>
      </c>
      <c r="P31" s="1" t="s">
        <v>159</v>
      </c>
      <c r="Q31" s="1" t="s">
        <v>267</v>
      </c>
      <c r="R31" s="1" t="s">
        <v>18</v>
      </c>
      <c r="S31" s="1">
        <v>965</v>
      </c>
    </row>
    <row r="32" spans="1:19" ht="15.75" x14ac:dyDescent="0.25">
      <c r="A32" s="3" t="s">
        <v>65</v>
      </c>
      <c r="B32" s="1" t="s">
        <v>179</v>
      </c>
      <c r="C32" s="2" t="s">
        <v>17</v>
      </c>
      <c r="D32" s="2" t="s">
        <v>17</v>
      </c>
      <c r="E32" s="3" t="s">
        <v>68</v>
      </c>
      <c r="F32" s="3" t="s">
        <v>16</v>
      </c>
      <c r="G32" s="3">
        <v>7.5</v>
      </c>
      <c r="H32" s="3">
        <f t="shared" si="1"/>
        <v>4.2089999999999996</v>
      </c>
      <c r="I32" s="3" t="str">
        <f t="shared" si="0"/>
        <v>2018</v>
      </c>
      <c r="J32" s="1">
        <v>3.5670000000000002</v>
      </c>
      <c r="K32" s="1">
        <v>3.7</v>
      </c>
      <c r="L32" s="1">
        <v>4.2089999999999996</v>
      </c>
      <c r="M32" s="1">
        <v>4.2</v>
      </c>
      <c r="N32" s="1">
        <v>3.698</v>
      </c>
      <c r="O32" s="3" t="s">
        <v>17</v>
      </c>
      <c r="P32" s="3" t="s">
        <v>160</v>
      </c>
      <c r="Q32" s="1" t="s">
        <v>267</v>
      </c>
      <c r="R32" s="3" t="s">
        <v>18</v>
      </c>
      <c r="S32" s="1">
        <v>746</v>
      </c>
    </row>
    <row r="33" spans="1:19" ht="15.75" x14ac:dyDescent="0.25">
      <c r="A33" s="3" t="s">
        <v>66</v>
      </c>
      <c r="B33" s="1" t="s">
        <v>222</v>
      </c>
      <c r="C33" s="2" t="s">
        <v>195</v>
      </c>
      <c r="D33" s="2" t="s">
        <v>17</v>
      </c>
      <c r="E33" s="3" t="s">
        <v>69</v>
      </c>
      <c r="F33" s="3" t="s">
        <v>16</v>
      </c>
      <c r="G33" s="3">
        <v>60</v>
      </c>
      <c r="H33" s="3">
        <f t="shared" si="1"/>
        <v>24.619999999999997</v>
      </c>
      <c r="I33" s="3" t="str">
        <f t="shared" si="0"/>
        <v>2020</v>
      </c>
      <c r="J33" s="3">
        <v>18.399999999999999</v>
      </c>
      <c r="K33" s="3">
        <v>21.3</v>
      </c>
      <c r="L33" s="3">
        <v>17.7</v>
      </c>
      <c r="M33" s="3">
        <f>8.41+11.72</f>
        <v>20.130000000000003</v>
      </c>
      <c r="N33" s="3">
        <f>11.86+12.76</f>
        <v>24.619999999999997</v>
      </c>
      <c r="O33" s="1" t="s">
        <v>17</v>
      </c>
      <c r="P33" s="1" t="s">
        <v>161</v>
      </c>
      <c r="Q33" s="1" t="s">
        <v>267</v>
      </c>
      <c r="R33" s="1" t="s">
        <v>18</v>
      </c>
      <c r="S33" s="1">
        <v>883</v>
      </c>
    </row>
    <row r="34" spans="1:19" ht="15.75" x14ac:dyDescent="0.25">
      <c r="A34" s="3" t="s">
        <v>67</v>
      </c>
      <c r="B34" s="1" t="s">
        <v>223</v>
      </c>
      <c r="C34" s="2" t="s">
        <v>17</v>
      </c>
      <c r="D34" s="2" t="s">
        <v>17</v>
      </c>
      <c r="E34" s="3" t="s">
        <v>70</v>
      </c>
      <c r="F34" s="3" t="s">
        <v>16</v>
      </c>
      <c r="G34" s="3">
        <v>7.5</v>
      </c>
      <c r="H34" s="3">
        <f t="shared" si="1"/>
        <v>5.4</v>
      </c>
      <c r="I34" s="3" t="str">
        <f t="shared" ref="I34:I65" si="2">LEFT(INDEX($J$1:$N$1,MATCH(MAX(J34:N34),J34:N34,0)),4)</f>
        <v>2017</v>
      </c>
      <c r="J34" s="1">
        <v>5</v>
      </c>
      <c r="K34" s="1">
        <v>5.4</v>
      </c>
      <c r="L34" s="1">
        <v>4</v>
      </c>
      <c r="M34" s="1">
        <v>4.5999999999999996</v>
      </c>
      <c r="N34" s="1">
        <v>4.5999999999999996</v>
      </c>
      <c r="O34" s="3" t="s">
        <v>18</v>
      </c>
      <c r="P34" s="1" t="s">
        <v>266</v>
      </c>
      <c r="Q34" s="3" t="s">
        <v>266</v>
      </c>
      <c r="R34" s="3"/>
      <c r="S34" s="1">
        <v>1317</v>
      </c>
    </row>
    <row r="35" spans="1:19" ht="15.75" x14ac:dyDescent="0.25">
      <c r="A35" s="3" t="s">
        <v>71</v>
      </c>
      <c r="B35" s="1" t="s">
        <v>224</v>
      </c>
      <c r="C35" s="2" t="s">
        <v>17</v>
      </c>
      <c r="D35" s="2" t="s">
        <v>17</v>
      </c>
      <c r="E35" s="3" t="s">
        <v>74</v>
      </c>
      <c r="F35" s="3" t="s">
        <v>16</v>
      </c>
      <c r="G35" s="3">
        <v>40</v>
      </c>
      <c r="H35" s="3">
        <f t="shared" si="1"/>
        <v>35.97</v>
      </c>
      <c r="I35" s="3" t="str">
        <f t="shared" si="2"/>
        <v>2018</v>
      </c>
      <c r="J35" s="1">
        <v>31.751999999999999</v>
      </c>
      <c r="K35" s="1">
        <v>27.216000000000001</v>
      </c>
      <c r="L35" s="1">
        <v>35.97</v>
      </c>
      <c r="M35" s="1">
        <v>31.248000000000001</v>
      </c>
      <c r="N35" s="1">
        <v>28.224</v>
      </c>
      <c r="O35" s="1" t="s">
        <v>17</v>
      </c>
      <c r="P35" s="1" t="s">
        <v>162</v>
      </c>
      <c r="Q35" s="1" t="s">
        <v>265</v>
      </c>
      <c r="R35" s="1" t="s">
        <v>18</v>
      </c>
      <c r="S35" s="1">
        <v>5245</v>
      </c>
    </row>
    <row r="36" spans="1:19" ht="15.75" x14ac:dyDescent="0.25">
      <c r="A36" s="3" t="s">
        <v>72</v>
      </c>
      <c r="B36" s="1" t="s">
        <v>225</v>
      </c>
      <c r="C36" s="2" t="s">
        <v>17</v>
      </c>
      <c r="D36" s="2" t="s">
        <v>18</v>
      </c>
      <c r="E36" s="3" t="s">
        <v>75</v>
      </c>
      <c r="F36" s="3" t="s">
        <v>16</v>
      </c>
      <c r="G36" s="3">
        <v>20</v>
      </c>
      <c r="H36" s="3" cm="1">
        <f t="array" ref="H36">MAX(ABS(J36:N36))</f>
        <v>19.41</v>
      </c>
      <c r="I36" s="3" t="str">
        <f t="shared" si="2"/>
        <v>2017</v>
      </c>
      <c r="J36" s="3">
        <v>1.7290000000000001</v>
      </c>
      <c r="K36" s="3">
        <v>1.829</v>
      </c>
      <c r="L36" s="3">
        <v>-15.53</v>
      </c>
      <c r="M36" s="3">
        <v>-19.2</v>
      </c>
      <c r="N36" s="3">
        <v>-19.41</v>
      </c>
      <c r="O36" s="1" t="s">
        <v>18</v>
      </c>
      <c r="P36" s="1" t="s">
        <v>266</v>
      </c>
      <c r="Q36" s="1" t="s">
        <v>266</v>
      </c>
      <c r="R36" s="1"/>
      <c r="S36" s="1">
        <v>405</v>
      </c>
    </row>
    <row r="37" spans="1:19" ht="15.75" x14ac:dyDescent="0.25">
      <c r="A37" s="3" t="s">
        <v>73</v>
      </c>
      <c r="B37" s="1" t="s">
        <v>226</v>
      </c>
      <c r="C37" s="2" t="s">
        <v>17</v>
      </c>
      <c r="D37" s="2" t="s">
        <v>17</v>
      </c>
      <c r="E37" s="3" t="s">
        <v>76</v>
      </c>
      <c r="F37" s="3" t="s">
        <v>16</v>
      </c>
      <c r="G37" s="3">
        <v>12</v>
      </c>
      <c r="H37" s="3">
        <f t="shared" si="1"/>
        <v>5.2</v>
      </c>
      <c r="I37" s="3" t="str">
        <f t="shared" si="2"/>
        <v>2017</v>
      </c>
      <c r="J37" s="1">
        <v>4.5999999999999996</v>
      </c>
      <c r="K37" s="1">
        <v>5.2</v>
      </c>
      <c r="L37" s="1">
        <v>5</v>
      </c>
      <c r="M37" s="1">
        <v>4.7</v>
      </c>
      <c r="N37" s="1">
        <v>4.8</v>
      </c>
      <c r="O37" s="1" t="s">
        <v>18</v>
      </c>
      <c r="P37" s="1" t="s">
        <v>266</v>
      </c>
      <c r="Q37" s="1" t="s">
        <v>266</v>
      </c>
      <c r="R37" s="1"/>
      <c r="S37" s="1">
        <v>453</v>
      </c>
    </row>
    <row r="38" spans="1:19" ht="15.75" x14ac:dyDescent="0.25">
      <c r="A38" s="3" t="s">
        <v>77</v>
      </c>
      <c r="B38" s="1" t="s">
        <v>150</v>
      </c>
      <c r="C38" s="2" t="s">
        <v>17</v>
      </c>
      <c r="D38" s="2" t="s">
        <v>17</v>
      </c>
      <c r="E38" s="3" t="s">
        <v>76</v>
      </c>
      <c r="F38" s="3" t="s">
        <v>16</v>
      </c>
      <c r="G38" s="3">
        <v>4.6870000000000003</v>
      </c>
      <c r="H38" s="3">
        <f t="shared" si="1"/>
        <v>3.39</v>
      </c>
      <c r="I38" s="3" t="str">
        <f t="shared" si="2"/>
        <v>2019</v>
      </c>
      <c r="J38" s="1">
        <v>2.98</v>
      </c>
      <c r="K38" s="1">
        <v>3.08</v>
      </c>
      <c r="L38" s="1">
        <v>3.12</v>
      </c>
      <c r="M38" s="1">
        <v>3.39</v>
      </c>
      <c r="N38" s="1">
        <v>3.0630000000000002</v>
      </c>
      <c r="O38" s="1" t="s">
        <v>17</v>
      </c>
      <c r="P38" s="1" t="s">
        <v>163</v>
      </c>
      <c r="Q38" s="1" t="s">
        <v>267</v>
      </c>
      <c r="R38" s="1" t="s">
        <v>18</v>
      </c>
      <c r="S38" s="1">
        <v>476</v>
      </c>
    </row>
    <row r="39" spans="1:19" ht="15.75" x14ac:dyDescent="0.25">
      <c r="A39" s="3" t="s">
        <v>78</v>
      </c>
      <c r="B39" s="1" t="s">
        <v>190</v>
      </c>
      <c r="C39" s="2" t="s">
        <v>17</v>
      </c>
      <c r="D39" s="2" t="s">
        <v>17</v>
      </c>
      <c r="E39" s="3" t="s">
        <v>79</v>
      </c>
      <c r="F39" s="3" t="s">
        <v>16</v>
      </c>
      <c r="G39" s="3">
        <v>7.5</v>
      </c>
      <c r="H39" s="3">
        <f t="shared" si="1"/>
        <v>6</v>
      </c>
      <c r="I39" s="3" t="str">
        <f t="shared" si="2"/>
        <v>2020</v>
      </c>
      <c r="J39" s="3">
        <v>5.2389999999999999</v>
      </c>
      <c r="K39" s="3">
        <v>5.7030000000000003</v>
      </c>
      <c r="L39" s="3">
        <v>5.5590000000000002</v>
      </c>
      <c r="M39" s="3">
        <v>5.6980000000000004</v>
      </c>
      <c r="N39" s="3">
        <v>6</v>
      </c>
      <c r="O39" s="1" t="s">
        <v>17</v>
      </c>
      <c r="P39" s="1" t="s">
        <v>164</v>
      </c>
      <c r="Q39" s="1" t="s">
        <v>265</v>
      </c>
      <c r="R39" s="1" t="s">
        <v>18</v>
      </c>
      <c r="S39" s="1">
        <v>1830</v>
      </c>
    </row>
    <row r="40" spans="1:19" ht="15.75" x14ac:dyDescent="0.25">
      <c r="A40" s="1" t="s">
        <v>80</v>
      </c>
      <c r="B40" s="1" t="s">
        <v>227</v>
      </c>
      <c r="C40" s="2" t="s">
        <v>17</v>
      </c>
      <c r="D40" s="2" t="s">
        <v>17</v>
      </c>
      <c r="E40" s="3" t="s">
        <v>24</v>
      </c>
      <c r="F40" s="3" t="s">
        <v>16</v>
      </c>
      <c r="G40" s="3">
        <v>60</v>
      </c>
      <c r="H40" s="3">
        <f t="shared" si="1"/>
        <v>36.234000000000002</v>
      </c>
      <c r="I40" s="3" t="str">
        <f t="shared" si="2"/>
        <v>2018</v>
      </c>
      <c r="J40" s="1">
        <v>35.404000000000003</v>
      </c>
      <c r="K40" s="1">
        <v>33.295999999999999</v>
      </c>
      <c r="L40" s="1">
        <v>36.234000000000002</v>
      </c>
      <c r="M40" s="1">
        <v>32.704000000000001</v>
      </c>
      <c r="N40" s="1">
        <v>34.712000000000003</v>
      </c>
      <c r="O40" s="1" t="s">
        <v>17</v>
      </c>
      <c r="P40" s="1" t="s">
        <v>165</v>
      </c>
      <c r="Q40" s="1" t="s">
        <v>265</v>
      </c>
      <c r="R40" s="1" t="s">
        <v>18</v>
      </c>
      <c r="S40" s="1">
        <v>9547</v>
      </c>
    </row>
    <row r="41" spans="1:19" ht="15.75" x14ac:dyDescent="0.25">
      <c r="A41" s="1" t="s">
        <v>81</v>
      </c>
      <c r="B41" s="1" t="s">
        <v>228</v>
      </c>
      <c r="C41" s="2" t="s">
        <v>195</v>
      </c>
      <c r="D41" s="2" t="s">
        <v>17</v>
      </c>
      <c r="E41" s="3" t="s">
        <v>83</v>
      </c>
      <c r="F41" s="3" t="s">
        <v>16</v>
      </c>
      <c r="G41" s="3">
        <v>3.75</v>
      </c>
      <c r="H41" s="3">
        <f t="shared" si="1"/>
        <v>2.04</v>
      </c>
      <c r="I41" s="3" t="str">
        <f t="shared" si="2"/>
        <v>2020</v>
      </c>
      <c r="J41" s="1">
        <v>1.18</v>
      </c>
      <c r="K41" s="1">
        <v>1.37</v>
      </c>
      <c r="L41" s="1">
        <v>1.37</v>
      </c>
      <c r="M41" s="1">
        <v>1.3</v>
      </c>
      <c r="N41" s="1">
        <v>2.04</v>
      </c>
      <c r="O41" s="1" t="s">
        <v>18</v>
      </c>
      <c r="P41" s="1" t="s">
        <v>266</v>
      </c>
      <c r="Q41" s="1" t="s">
        <v>266</v>
      </c>
      <c r="R41" s="1"/>
      <c r="S41" s="1">
        <v>0</v>
      </c>
    </row>
    <row r="42" spans="1:19" ht="15.75" x14ac:dyDescent="0.25">
      <c r="A42" s="1" t="s">
        <v>82</v>
      </c>
      <c r="B42" s="1" t="s">
        <v>229</v>
      </c>
      <c r="C42" s="2" t="s">
        <v>17</v>
      </c>
      <c r="D42" s="2" t="s">
        <v>17</v>
      </c>
      <c r="E42" s="3" t="s">
        <v>84</v>
      </c>
      <c r="F42" s="3" t="s">
        <v>16</v>
      </c>
      <c r="G42" s="3">
        <v>30</v>
      </c>
      <c r="H42" s="3">
        <f t="shared" si="1"/>
        <v>17.908000000000001</v>
      </c>
      <c r="I42" s="3" t="str">
        <f t="shared" si="2"/>
        <v>2016</v>
      </c>
      <c r="J42" s="3">
        <v>17.908000000000001</v>
      </c>
      <c r="K42" s="3">
        <v>16.472000000000001</v>
      </c>
      <c r="L42" s="3">
        <v>13.272</v>
      </c>
      <c r="M42" s="3">
        <v>12.656000000000001</v>
      </c>
      <c r="N42" s="3">
        <v>17.087</v>
      </c>
      <c r="O42" s="1" t="s">
        <v>17</v>
      </c>
      <c r="P42" s="1" t="s">
        <v>166</v>
      </c>
      <c r="Q42" s="1" t="s">
        <v>265</v>
      </c>
      <c r="R42" s="1" t="s">
        <v>18</v>
      </c>
      <c r="S42" s="1">
        <v>2912</v>
      </c>
    </row>
    <row r="43" spans="1:19" ht="15.75" x14ac:dyDescent="0.25">
      <c r="A43" s="1" t="s">
        <v>85</v>
      </c>
      <c r="B43" s="1" t="s">
        <v>230</v>
      </c>
      <c r="C43" s="2" t="s">
        <v>17</v>
      </c>
      <c r="D43" s="2" t="s">
        <v>17</v>
      </c>
      <c r="E43" s="3" t="s">
        <v>24</v>
      </c>
      <c r="F43" s="3" t="s">
        <v>16</v>
      </c>
      <c r="G43" s="3">
        <v>40</v>
      </c>
      <c r="H43" s="3">
        <f t="shared" si="1"/>
        <v>30.46</v>
      </c>
      <c r="I43" s="3" t="str">
        <f t="shared" si="2"/>
        <v>2019</v>
      </c>
      <c r="J43" s="1">
        <v>20.34</v>
      </c>
      <c r="K43" s="1">
        <v>23.457000000000001</v>
      </c>
      <c r="L43" s="1">
        <v>29.3</v>
      </c>
      <c r="M43" s="1">
        <v>30.46</v>
      </c>
      <c r="N43" s="1">
        <v>19.239999999999998</v>
      </c>
      <c r="O43" s="1" t="s">
        <v>17</v>
      </c>
      <c r="P43" s="1" t="s">
        <v>262</v>
      </c>
      <c r="Q43" s="1" t="s">
        <v>265</v>
      </c>
      <c r="R43" s="1" t="s">
        <v>18</v>
      </c>
      <c r="S43" s="8" t="s">
        <v>269</v>
      </c>
    </row>
    <row r="44" spans="1:19" ht="15.75" x14ac:dyDescent="0.25">
      <c r="A44" s="1" t="s">
        <v>86</v>
      </c>
      <c r="B44" s="1" t="s">
        <v>231</v>
      </c>
      <c r="C44" s="2" t="s">
        <v>193</v>
      </c>
      <c r="D44" s="2" t="s">
        <v>17</v>
      </c>
      <c r="E44" s="3" t="s">
        <v>88</v>
      </c>
      <c r="F44" s="3" t="s">
        <v>16</v>
      </c>
      <c r="G44" s="3">
        <v>40</v>
      </c>
      <c r="H44" s="3">
        <f t="shared" si="1"/>
        <v>9.7799999999999994</v>
      </c>
      <c r="I44" s="3" t="str">
        <f t="shared" si="2"/>
        <v>2017</v>
      </c>
      <c r="J44" s="3">
        <v>9.0399999999999991</v>
      </c>
      <c r="K44" s="3">
        <v>9.7799999999999994</v>
      </c>
      <c r="L44" s="3">
        <v>8.77</v>
      </c>
      <c r="M44" s="3">
        <v>8.23</v>
      </c>
      <c r="N44" s="3">
        <v>7.48</v>
      </c>
      <c r="O44" s="1" t="s">
        <v>17</v>
      </c>
      <c r="P44" s="1" t="s">
        <v>168</v>
      </c>
      <c r="Q44" s="1" t="s">
        <v>265</v>
      </c>
      <c r="R44" s="1" t="s">
        <v>18</v>
      </c>
      <c r="S44" s="1">
        <v>1781</v>
      </c>
    </row>
    <row r="45" spans="1:19" ht="15.75" x14ac:dyDescent="0.25">
      <c r="A45" s="1" t="s">
        <v>87</v>
      </c>
      <c r="B45" s="1" t="s">
        <v>158</v>
      </c>
      <c r="C45" s="2" t="s">
        <v>17</v>
      </c>
      <c r="D45" s="2" t="s">
        <v>17</v>
      </c>
      <c r="E45" s="3" t="s">
        <v>63</v>
      </c>
      <c r="F45" s="3" t="s">
        <v>16</v>
      </c>
      <c r="G45" s="3">
        <v>65</v>
      </c>
      <c r="H45" s="3">
        <f t="shared" si="1"/>
        <v>38.255000000000003</v>
      </c>
      <c r="I45" s="3" t="str">
        <f t="shared" si="2"/>
        <v>2018</v>
      </c>
      <c r="J45" s="3">
        <f>10.184+11.4+11.5</f>
        <v>33.084000000000003</v>
      </c>
      <c r="K45" s="3">
        <f>11.832+11.6+12.2</f>
        <v>35.632000000000005</v>
      </c>
      <c r="L45" s="3">
        <f>12.755+12.4+13.1</f>
        <v>38.255000000000003</v>
      </c>
      <c r="M45" s="3">
        <f>12.294+11.7+12.3</f>
        <v>36.293999999999997</v>
      </c>
      <c r="N45" s="3">
        <f>11.16+12.497+14.3</f>
        <v>37.957000000000001</v>
      </c>
      <c r="O45" s="1" t="s">
        <v>17</v>
      </c>
      <c r="P45" s="1" t="s">
        <v>169</v>
      </c>
      <c r="Q45" s="1" t="s">
        <v>265</v>
      </c>
      <c r="R45" s="1" t="s">
        <v>18</v>
      </c>
      <c r="S45" s="1">
        <v>7308</v>
      </c>
    </row>
    <row r="46" spans="1:19" ht="15.75" x14ac:dyDescent="0.25">
      <c r="A46" s="1" t="s">
        <v>89</v>
      </c>
      <c r="B46" s="1" t="s">
        <v>232</v>
      </c>
      <c r="C46" s="2" t="s">
        <v>17</v>
      </c>
      <c r="D46" s="2" t="s">
        <v>17</v>
      </c>
      <c r="E46" s="3" t="s">
        <v>23</v>
      </c>
      <c r="F46" s="3" t="s">
        <v>16</v>
      </c>
      <c r="G46" s="3">
        <v>60</v>
      </c>
      <c r="H46" s="3">
        <f t="shared" si="1"/>
        <v>29.3</v>
      </c>
      <c r="I46" s="3" t="str">
        <f t="shared" si="2"/>
        <v>2020</v>
      </c>
      <c r="J46" s="1">
        <v>26.78</v>
      </c>
      <c r="K46" s="1">
        <v>27.315000000000001</v>
      </c>
      <c r="L46" s="1">
        <v>28.9</v>
      </c>
      <c r="M46" s="1">
        <v>28.15</v>
      </c>
      <c r="N46" s="1">
        <v>29.3</v>
      </c>
      <c r="O46" s="1" t="s">
        <v>17</v>
      </c>
      <c r="P46" s="1" t="s">
        <v>170</v>
      </c>
      <c r="Q46" s="1" t="s">
        <v>265</v>
      </c>
      <c r="R46" s="1" t="s">
        <v>18</v>
      </c>
      <c r="S46" s="1">
        <v>6215</v>
      </c>
    </row>
    <row r="47" spans="1:19" ht="15.75" x14ac:dyDescent="0.25">
      <c r="A47" s="1" t="s">
        <v>90</v>
      </c>
      <c r="B47" s="1" t="s">
        <v>233</v>
      </c>
      <c r="C47" s="2" t="s">
        <v>17</v>
      </c>
      <c r="D47" s="2" t="s">
        <v>17</v>
      </c>
      <c r="E47" s="3" t="s">
        <v>24</v>
      </c>
      <c r="F47" s="3" t="s">
        <v>16</v>
      </c>
      <c r="G47" s="3">
        <v>40</v>
      </c>
      <c r="H47" s="3">
        <f t="shared" si="1"/>
        <v>29.681999999999999</v>
      </c>
      <c r="I47" s="3" t="str">
        <f t="shared" si="2"/>
        <v>2017</v>
      </c>
      <c r="J47" s="1">
        <v>28.486000000000001</v>
      </c>
      <c r="K47" s="1">
        <v>29.681999999999999</v>
      </c>
      <c r="L47" s="1">
        <v>27.757000000000001</v>
      </c>
      <c r="M47" s="1">
        <v>28.791</v>
      </c>
      <c r="N47" s="1">
        <v>29.532</v>
      </c>
      <c r="O47" s="1" t="s">
        <v>17</v>
      </c>
      <c r="P47" s="1" t="s">
        <v>171</v>
      </c>
      <c r="Q47" s="1" t="s">
        <v>265</v>
      </c>
      <c r="R47" s="1" t="s">
        <v>18</v>
      </c>
      <c r="S47" s="1">
        <v>6312</v>
      </c>
    </row>
    <row r="48" spans="1:19" ht="15.75" x14ac:dyDescent="0.25">
      <c r="A48" s="1" t="s">
        <v>91</v>
      </c>
      <c r="B48" s="1" t="s">
        <v>234</v>
      </c>
      <c r="C48" s="2" t="s">
        <v>17</v>
      </c>
      <c r="D48" s="2" t="s">
        <v>17</v>
      </c>
      <c r="E48" s="3" t="s">
        <v>24</v>
      </c>
      <c r="F48" s="3" t="s">
        <v>16</v>
      </c>
      <c r="G48" s="3">
        <v>40</v>
      </c>
      <c r="H48" s="3">
        <f t="shared" si="1"/>
        <v>28.533000000000001</v>
      </c>
      <c r="I48" s="3" t="str">
        <f t="shared" si="2"/>
        <v>2020</v>
      </c>
      <c r="J48" s="1">
        <v>23.588000000000001</v>
      </c>
      <c r="K48" s="1">
        <v>26.949000000000002</v>
      </c>
      <c r="L48" s="1">
        <v>26.366</v>
      </c>
      <c r="M48" s="1">
        <v>26.56</v>
      </c>
      <c r="N48" s="1">
        <v>28.533000000000001</v>
      </c>
      <c r="O48" s="1" t="s">
        <v>17</v>
      </c>
      <c r="P48" s="1" t="s">
        <v>172</v>
      </c>
      <c r="Q48" s="1" t="s">
        <v>265</v>
      </c>
      <c r="R48" s="1" t="s">
        <v>18</v>
      </c>
      <c r="S48" s="1">
        <v>7121</v>
      </c>
    </row>
    <row r="49" spans="1:19" ht="15.75" x14ac:dyDescent="0.25">
      <c r="A49" s="3" t="s">
        <v>92</v>
      </c>
      <c r="B49" s="1" t="s">
        <v>235</v>
      </c>
      <c r="C49" s="2" t="s">
        <v>17</v>
      </c>
      <c r="D49" s="2" t="s">
        <v>17</v>
      </c>
      <c r="E49" s="3" t="s">
        <v>93</v>
      </c>
      <c r="F49" s="3" t="s">
        <v>16</v>
      </c>
      <c r="G49" s="3">
        <v>4.6870000000000003</v>
      </c>
      <c r="H49" s="3">
        <f t="shared" si="1"/>
        <v>2.875</v>
      </c>
      <c r="I49" s="3" t="str">
        <f t="shared" si="2"/>
        <v>2019</v>
      </c>
      <c r="J49" s="1">
        <v>2.54</v>
      </c>
      <c r="K49" s="1">
        <v>2.6</v>
      </c>
      <c r="L49" s="1">
        <v>2.7069999999999999</v>
      </c>
      <c r="M49" s="1">
        <v>2.875</v>
      </c>
      <c r="N49" s="1">
        <v>2.64</v>
      </c>
      <c r="O49" s="1" t="s">
        <v>18</v>
      </c>
      <c r="P49" s="1" t="s">
        <v>266</v>
      </c>
      <c r="Q49" s="1" t="s">
        <v>266</v>
      </c>
      <c r="R49" s="1"/>
      <c r="S49" s="1">
        <v>802</v>
      </c>
    </row>
    <row r="50" spans="1:19" ht="15.75" x14ac:dyDescent="0.25">
      <c r="A50" s="3" t="s">
        <v>94</v>
      </c>
      <c r="B50" s="1" t="s">
        <v>236</v>
      </c>
      <c r="C50" s="2" t="s">
        <v>196</v>
      </c>
      <c r="D50" s="2" t="s">
        <v>17</v>
      </c>
      <c r="E50" s="3" t="s">
        <v>23</v>
      </c>
      <c r="F50" s="3" t="s">
        <v>16</v>
      </c>
      <c r="G50" s="3">
        <v>20</v>
      </c>
      <c r="H50" s="3">
        <f t="shared" si="1"/>
        <v>14.67</v>
      </c>
      <c r="I50" s="3" t="str">
        <f t="shared" si="2"/>
        <v>2016</v>
      </c>
      <c r="J50" s="1">
        <v>14.67</v>
      </c>
      <c r="K50" s="1">
        <v>14.6</v>
      </c>
      <c r="L50" s="1">
        <v>14</v>
      </c>
      <c r="M50" s="1">
        <v>12.9</v>
      </c>
      <c r="N50" s="1">
        <v>12.4</v>
      </c>
      <c r="O50" s="1" t="s">
        <v>17</v>
      </c>
      <c r="P50" s="1" t="s">
        <v>173</v>
      </c>
      <c r="Q50" s="1" t="s">
        <v>265</v>
      </c>
      <c r="R50" s="1" t="s">
        <v>18</v>
      </c>
      <c r="S50" s="1">
        <v>2828</v>
      </c>
    </row>
    <row r="51" spans="1:19" ht="15.75" x14ac:dyDescent="0.25">
      <c r="A51" s="3" t="s">
        <v>95</v>
      </c>
      <c r="B51" s="1" t="s">
        <v>135</v>
      </c>
      <c r="C51" s="2" t="s">
        <v>17</v>
      </c>
      <c r="D51" s="2" t="s">
        <v>17</v>
      </c>
      <c r="E51" s="3" t="s">
        <v>20</v>
      </c>
      <c r="F51" s="3" t="s">
        <v>16</v>
      </c>
      <c r="G51" s="3">
        <v>9.375</v>
      </c>
      <c r="H51" s="3">
        <f t="shared" si="1"/>
        <v>5.758</v>
      </c>
      <c r="I51" s="3" t="str">
        <f t="shared" si="2"/>
        <v>2020</v>
      </c>
      <c r="J51" s="1">
        <v>5.5</v>
      </c>
      <c r="K51" s="1">
        <v>4.8</v>
      </c>
      <c r="L51" s="1">
        <v>4.5</v>
      </c>
      <c r="M51" s="1">
        <v>5.2</v>
      </c>
      <c r="N51" s="1">
        <v>5.758</v>
      </c>
      <c r="O51" s="1" t="s">
        <v>17</v>
      </c>
      <c r="P51" s="1" t="s">
        <v>174</v>
      </c>
      <c r="Q51" s="1" t="s">
        <v>265</v>
      </c>
      <c r="R51" s="1" t="s">
        <v>18</v>
      </c>
      <c r="S51" s="1">
        <v>2075</v>
      </c>
    </row>
    <row r="52" spans="1:19" ht="15.75" x14ac:dyDescent="0.25">
      <c r="A52" s="3" t="s">
        <v>96</v>
      </c>
      <c r="B52" s="1" t="s">
        <v>237</v>
      </c>
      <c r="C52" s="2" t="s">
        <v>17</v>
      </c>
      <c r="D52" s="2" t="s">
        <v>17</v>
      </c>
      <c r="E52" s="3" t="s">
        <v>69</v>
      </c>
      <c r="F52" s="3" t="s">
        <v>16</v>
      </c>
      <c r="G52" s="3">
        <v>40</v>
      </c>
      <c r="H52" s="3">
        <f t="shared" si="1"/>
        <v>24.465</v>
      </c>
      <c r="I52" s="3" t="str">
        <f t="shared" si="2"/>
        <v>2020</v>
      </c>
      <c r="J52" s="1">
        <v>23.1</v>
      </c>
      <c r="K52" s="1">
        <v>23.448</v>
      </c>
      <c r="L52" s="1">
        <v>22.948</v>
      </c>
      <c r="M52" s="1">
        <v>23.096</v>
      </c>
      <c r="N52" s="1">
        <v>24.465</v>
      </c>
      <c r="O52" s="1" t="s">
        <v>17</v>
      </c>
      <c r="P52" s="1" t="s">
        <v>175</v>
      </c>
      <c r="Q52" s="1" t="s">
        <v>267</v>
      </c>
      <c r="R52" s="1" t="s">
        <v>18</v>
      </c>
      <c r="S52" s="1">
        <v>1144</v>
      </c>
    </row>
    <row r="53" spans="1:19" ht="15.75" x14ac:dyDescent="0.25">
      <c r="A53" s="3" t="s">
        <v>97</v>
      </c>
      <c r="B53" s="1" t="s">
        <v>238</v>
      </c>
      <c r="C53" s="2" t="s">
        <v>17</v>
      </c>
      <c r="D53" s="2" t="s">
        <v>17</v>
      </c>
      <c r="E53" s="3" t="s">
        <v>98</v>
      </c>
      <c r="F53" s="3" t="s">
        <v>16</v>
      </c>
      <c r="G53" s="3">
        <v>8.4369999999999994</v>
      </c>
      <c r="H53" s="3">
        <f t="shared" si="1"/>
        <v>4.6619999999999999</v>
      </c>
      <c r="I53" s="3" t="str">
        <f t="shared" si="2"/>
        <v>2017</v>
      </c>
      <c r="J53" s="1">
        <v>4.41</v>
      </c>
      <c r="K53" s="1">
        <v>4.6619999999999999</v>
      </c>
      <c r="L53" s="1">
        <v>4.5359999999999996</v>
      </c>
      <c r="M53" s="1">
        <v>4.41</v>
      </c>
      <c r="N53" s="1">
        <v>3.78</v>
      </c>
      <c r="O53" s="3" t="s">
        <v>18</v>
      </c>
      <c r="P53" s="1" t="s">
        <v>266</v>
      </c>
      <c r="Q53" s="3" t="s">
        <v>266</v>
      </c>
      <c r="R53" s="3"/>
      <c r="S53" s="1">
        <v>1038</v>
      </c>
    </row>
    <row r="54" spans="1:19" ht="15.75" x14ac:dyDescent="0.25">
      <c r="A54" s="3" t="s">
        <v>99</v>
      </c>
      <c r="B54" s="1" t="s">
        <v>167</v>
      </c>
      <c r="C54" s="2" t="s">
        <v>17</v>
      </c>
      <c r="D54" s="2" t="s">
        <v>18</v>
      </c>
      <c r="E54" s="3" t="s">
        <v>24</v>
      </c>
      <c r="F54" s="3" t="s">
        <v>16</v>
      </c>
      <c r="G54" s="3">
        <v>60</v>
      </c>
      <c r="H54" s="3">
        <f t="shared" si="1"/>
        <v>41.709000000000003</v>
      </c>
      <c r="I54" s="3" t="str">
        <f t="shared" si="2"/>
        <v>2016</v>
      </c>
      <c r="J54" s="3">
        <v>41.709000000000003</v>
      </c>
      <c r="K54" s="3">
        <v>29.98</v>
      </c>
      <c r="L54" s="3">
        <v>37.795999999999999</v>
      </c>
      <c r="M54" s="3">
        <v>18.048999999999999</v>
      </c>
      <c r="N54" s="3">
        <v>18.201000000000001</v>
      </c>
      <c r="O54" s="1" t="s">
        <v>17</v>
      </c>
      <c r="P54" s="1" t="s">
        <v>176</v>
      </c>
      <c r="Q54" s="1" t="s">
        <v>265</v>
      </c>
      <c r="R54" s="1" t="s">
        <v>18</v>
      </c>
      <c r="S54" s="8" t="s">
        <v>268</v>
      </c>
    </row>
    <row r="55" spans="1:19" ht="15.75" x14ac:dyDescent="0.25">
      <c r="A55" s="3" t="s">
        <v>100</v>
      </c>
      <c r="B55" s="1" t="s">
        <v>143</v>
      </c>
      <c r="C55" s="2" t="s">
        <v>17</v>
      </c>
      <c r="D55" s="2" t="s">
        <v>17</v>
      </c>
      <c r="E55" s="3" t="s">
        <v>34</v>
      </c>
      <c r="F55" s="3" t="s">
        <v>16</v>
      </c>
      <c r="G55" s="3">
        <v>40</v>
      </c>
      <c r="H55" s="3">
        <f t="shared" si="1"/>
        <v>27.54</v>
      </c>
      <c r="I55" s="3" t="str">
        <f t="shared" si="2"/>
        <v>2016</v>
      </c>
      <c r="J55" s="1">
        <v>27.54</v>
      </c>
      <c r="K55" s="1">
        <v>25.934999999999999</v>
      </c>
      <c r="L55" s="1">
        <v>25.635000000000002</v>
      </c>
      <c r="M55" s="1">
        <v>26.712</v>
      </c>
      <c r="N55" s="1">
        <v>27.478999999999999</v>
      </c>
      <c r="O55" s="3" t="s">
        <v>17</v>
      </c>
      <c r="P55" s="3" t="s">
        <v>177</v>
      </c>
      <c r="Q55" s="3" t="s">
        <v>265</v>
      </c>
      <c r="R55" s="3" t="s">
        <v>18</v>
      </c>
      <c r="S55" s="1">
        <f>1639+2113+1573+674</f>
        <v>5999</v>
      </c>
    </row>
    <row r="56" spans="1:19" ht="15.75" x14ac:dyDescent="0.25">
      <c r="A56" s="3" t="s">
        <v>101</v>
      </c>
      <c r="B56" s="1" t="s">
        <v>144</v>
      </c>
      <c r="C56" s="2" t="s">
        <v>17</v>
      </c>
      <c r="D56" s="2" t="s">
        <v>17</v>
      </c>
      <c r="E56" s="3" t="s">
        <v>76</v>
      </c>
      <c r="F56" s="3" t="s">
        <v>16</v>
      </c>
      <c r="G56" s="3">
        <v>7.5</v>
      </c>
      <c r="H56" s="3">
        <f t="shared" si="1"/>
        <v>4.7880000000000003</v>
      </c>
      <c r="I56" s="3" t="str">
        <f t="shared" si="2"/>
        <v>2016</v>
      </c>
      <c r="J56" s="1">
        <v>4.7880000000000003</v>
      </c>
      <c r="K56" s="1">
        <v>4.7880000000000003</v>
      </c>
      <c r="L56" s="1">
        <v>3.9060000000000001</v>
      </c>
      <c r="M56" s="1">
        <v>4.7880000000000003</v>
      </c>
      <c r="N56" s="1">
        <v>3.9060000000000001</v>
      </c>
      <c r="O56" s="1" t="s">
        <v>17</v>
      </c>
      <c r="P56" s="1" t="s">
        <v>178</v>
      </c>
      <c r="Q56" s="1" t="s">
        <v>267</v>
      </c>
      <c r="R56" s="1" t="s">
        <v>18</v>
      </c>
      <c r="S56" s="1">
        <v>908</v>
      </c>
    </row>
    <row r="57" spans="1:19" ht="15.75" x14ac:dyDescent="0.25">
      <c r="A57" s="3" t="s">
        <v>102</v>
      </c>
      <c r="B57" s="1" t="s">
        <v>239</v>
      </c>
      <c r="C57" s="2" t="s">
        <v>195</v>
      </c>
      <c r="D57" s="2" t="s">
        <v>17</v>
      </c>
      <c r="E57" s="3" t="s">
        <v>83</v>
      </c>
      <c r="F57" s="3" t="s">
        <v>16</v>
      </c>
      <c r="G57" s="3">
        <v>9.375</v>
      </c>
      <c r="H57" s="3">
        <f t="shared" si="1"/>
        <v>4.5</v>
      </c>
      <c r="I57" s="3" t="str">
        <f t="shared" si="2"/>
        <v>2017</v>
      </c>
      <c r="J57" s="1">
        <v>3.7349999999999999</v>
      </c>
      <c r="K57" s="1">
        <v>4.5</v>
      </c>
      <c r="L57" s="1">
        <v>4.4000000000000004</v>
      </c>
      <c r="M57" s="1">
        <v>3.9</v>
      </c>
      <c r="N57" s="1">
        <v>4.3259999999999996</v>
      </c>
      <c r="O57" s="1" t="s">
        <v>18</v>
      </c>
      <c r="P57" s="1" t="s">
        <v>140</v>
      </c>
      <c r="Q57" s="1" t="s">
        <v>266</v>
      </c>
      <c r="R57" s="1"/>
      <c r="S57" s="1">
        <v>1180</v>
      </c>
    </row>
    <row r="58" spans="1:19" ht="15.75" x14ac:dyDescent="0.25">
      <c r="A58" s="3" t="s">
        <v>103</v>
      </c>
      <c r="B58" s="1" t="s">
        <v>240</v>
      </c>
      <c r="C58" s="2" t="s">
        <v>17</v>
      </c>
      <c r="D58" s="2" t="s">
        <v>17</v>
      </c>
      <c r="E58" s="3" t="s">
        <v>107</v>
      </c>
      <c r="F58" s="3" t="s">
        <v>16</v>
      </c>
      <c r="G58" s="3">
        <v>7.5</v>
      </c>
      <c r="H58" s="3">
        <f t="shared" si="1"/>
        <v>2.3210000000000002</v>
      </c>
      <c r="I58" s="3" t="str">
        <f t="shared" si="2"/>
        <v>2020</v>
      </c>
      <c r="J58" s="1">
        <v>1.7749999999999999</v>
      </c>
      <c r="K58" s="1">
        <v>1.89</v>
      </c>
      <c r="L58" s="1">
        <v>1.9910000000000001</v>
      </c>
      <c r="M58" s="1">
        <v>2.2650000000000001</v>
      </c>
      <c r="N58" s="1">
        <v>2.3210000000000002</v>
      </c>
      <c r="O58" s="3" t="s">
        <v>17</v>
      </c>
      <c r="P58" s="3" t="s">
        <v>179</v>
      </c>
      <c r="Q58" s="1" t="s">
        <v>267</v>
      </c>
      <c r="R58" s="3" t="s">
        <v>18</v>
      </c>
      <c r="S58" s="1">
        <v>330</v>
      </c>
    </row>
    <row r="59" spans="1:19" ht="15.75" x14ac:dyDescent="0.25">
      <c r="A59" s="3" t="s">
        <v>104</v>
      </c>
      <c r="B59" s="1" t="s">
        <v>241</v>
      </c>
      <c r="C59" s="2" t="s">
        <v>193</v>
      </c>
      <c r="D59" s="2" t="s">
        <v>17</v>
      </c>
      <c r="E59" s="3" t="s">
        <v>108</v>
      </c>
      <c r="F59" s="3" t="s">
        <v>16</v>
      </c>
      <c r="G59" s="3">
        <v>9.375</v>
      </c>
      <c r="H59" s="3">
        <f t="shared" si="1"/>
        <v>6.2</v>
      </c>
      <c r="I59" s="3" t="str">
        <f t="shared" si="2"/>
        <v>2019</v>
      </c>
      <c r="J59" s="1">
        <v>4.6500000000000004</v>
      </c>
      <c r="K59" s="1">
        <v>4.7</v>
      </c>
      <c r="L59" s="1">
        <v>5.2</v>
      </c>
      <c r="M59" s="1">
        <v>6.2</v>
      </c>
      <c r="N59" s="1">
        <v>5.45</v>
      </c>
      <c r="O59" s="3" t="s">
        <v>18</v>
      </c>
      <c r="P59" s="1" t="s">
        <v>266</v>
      </c>
      <c r="Q59" s="3" t="s">
        <v>266</v>
      </c>
      <c r="R59" s="3"/>
      <c r="S59" s="1">
        <v>656</v>
      </c>
    </row>
    <row r="60" spans="1:19" ht="15.75" x14ac:dyDescent="0.25">
      <c r="A60" s="3" t="s">
        <v>105</v>
      </c>
      <c r="B60" s="1" t="s">
        <v>242</v>
      </c>
      <c r="C60" s="2" t="s">
        <v>17</v>
      </c>
      <c r="D60" s="2" t="s">
        <v>17</v>
      </c>
      <c r="E60" s="3" t="s">
        <v>24</v>
      </c>
      <c r="F60" s="3" t="s">
        <v>16</v>
      </c>
      <c r="G60" s="3">
        <v>57</v>
      </c>
      <c r="H60" s="3">
        <f t="shared" si="1"/>
        <v>56.74</v>
      </c>
      <c r="I60" s="3" t="str">
        <f t="shared" si="2"/>
        <v>2016</v>
      </c>
      <c r="J60" s="1">
        <v>56.74</v>
      </c>
      <c r="K60" s="1">
        <v>44.74</v>
      </c>
      <c r="L60" s="1">
        <v>44.83</v>
      </c>
      <c r="M60" s="1">
        <v>49.25</v>
      </c>
      <c r="N60" s="1">
        <v>51.451000000000001</v>
      </c>
      <c r="O60" s="1" t="s">
        <v>17</v>
      </c>
      <c r="P60" s="1" t="s">
        <v>180</v>
      </c>
      <c r="Q60" s="1" t="s">
        <v>265</v>
      </c>
      <c r="R60" s="1" t="s">
        <v>18</v>
      </c>
      <c r="S60" s="1">
        <v>12114</v>
      </c>
    </row>
    <row r="61" spans="1:19" ht="15.75" x14ac:dyDescent="0.25">
      <c r="A61" s="3" t="s">
        <v>106</v>
      </c>
      <c r="B61" s="1" t="s">
        <v>243</v>
      </c>
      <c r="C61" s="2" t="s">
        <v>195</v>
      </c>
      <c r="D61" s="2" t="s">
        <v>17</v>
      </c>
      <c r="E61" s="3" t="s">
        <v>75</v>
      </c>
      <c r="F61" s="3" t="s">
        <v>16</v>
      </c>
      <c r="G61" s="3">
        <v>40</v>
      </c>
      <c r="H61" s="3">
        <f t="shared" si="1"/>
        <v>23.76</v>
      </c>
      <c r="I61" s="3" t="str">
        <f t="shared" si="2"/>
        <v>2016</v>
      </c>
      <c r="J61" s="1">
        <v>23.76</v>
      </c>
      <c r="K61" s="1">
        <v>23.76</v>
      </c>
      <c r="L61" s="1">
        <v>18.143999999999998</v>
      </c>
      <c r="M61" s="1">
        <v>21.6</v>
      </c>
      <c r="N61" s="1">
        <v>19.872</v>
      </c>
      <c r="O61" s="1" t="s">
        <v>18</v>
      </c>
      <c r="P61" s="1" t="s">
        <v>266</v>
      </c>
      <c r="Q61" s="1" t="s">
        <v>266</v>
      </c>
      <c r="R61" s="1"/>
      <c r="S61" s="1">
        <v>74</v>
      </c>
    </row>
    <row r="62" spans="1:19" ht="15.75" x14ac:dyDescent="0.25">
      <c r="A62" s="3" t="s">
        <v>109</v>
      </c>
      <c r="B62" s="1" t="s">
        <v>244</v>
      </c>
      <c r="C62" s="2" t="s">
        <v>17</v>
      </c>
      <c r="D62" s="2" t="s">
        <v>17</v>
      </c>
      <c r="E62" s="3" t="s">
        <v>110</v>
      </c>
      <c r="F62" s="3" t="s">
        <v>16</v>
      </c>
      <c r="G62" s="3">
        <v>20</v>
      </c>
      <c r="H62" s="3">
        <f t="shared" si="1"/>
        <v>14.782</v>
      </c>
      <c r="I62" s="3" t="str">
        <f t="shared" si="2"/>
        <v>2018</v>
      </c>
      <c r="J62" s="1">
        <v>13.984999999999999</v>
      </c>
      <c r="K62" s="1">
        <v>13.8</v>
      </c>
      <c r="L62" s="1">
        <v>14.782</v>
      </c>
      <c r="M62" s="1">
        <v>14.141999999999999</v>
      </c>
      <c r="N62" s="1">
        <v>13.132</v>
      </c>
      <c r="O62" s="1" t="s">
        <v>17</v>
      </c>
      <c r="P62" s="1" t="s">
        <v>181</v>
      </c>
      <c r="Q62" s="1" t="s">
        <v>265</v>
      </c>
      <c r="R62" s="1" t="s">
        <v>18</v>
      </c>
      <c r="S62" s="1">
        <v>3106</v>
      </c>
    </row>
    <row r="63" spans="1:19" ht="15.75" x14ac:dyDescent="0.25">
      <c r="A63" s="3" t="s">
        <v>111</v>
      </c>
      <c r="B63" s="1" t="s">
        <v>245</v>
      </c>
      <c r="C63" s="2" t="s">
        <v>17</v>
      </c>
      <c r="D63" s="2" t="s">
        <v>17</v>
      </c>
      <c r="E63" s="3" t="s">
        <v>69</v>
      </c>
      <c r="F63" s="3" t="s">
        <v>16</v>
      </c>
      <c r="G63" s="3">
        <v>20</v>
      </c>
      <c r="H63" s="3">
        <f t="shared" si="1"/>
        <v>16.898</v>
      </c>
      <c r="I63" s="3" t="str">
        <f t="shared" si="2"/>
        <v>2020</v>
      </c>
      <c r="J63" s="1">
        <v>13.5</v>
      </c>
      <c r="K63" s="1">
        <v>15.3</v>
      </c>
      <c r="L63" s="1">
        <v>13.7</v>
      </c>
      <c r="M63" s="1">
        <v>10.375</v>
      </c>
      <c r="N63" s="1">
        <v>16.898</v>
      </c>
      <c r="O63" s="1" t="s">
        <v>17</v>
      </c>
      <c r="P63" s="1" t="s">
        <v>182</v>
      </c>
      <c r="Q63" s="1" t="s">
        <v>265</v>
      </c>
      <c r="R63" s="1" t="s">
        <v>18</v>
      </c>
      <c r="S63" s="1">
        <v>2712</v>
      </c>
    </row>
    <row r="64" spans="1:19" ht="15.75" x14ac:dyDescent="0.25">
      <c r="A64" s="3" t="s">
        <v>112</v>
      </c>
      <c r="B64" s="1" t="s">
        <v>246</v>
      </c>
      <c r="C64" s="2" t="s">
        <v>17</v>
      </c>
      <c r="D64" s="2" t="s">
        <v>17</v>
      </c>
      <c r="E64" s="3" t="s">
        <v>116</v>
      </c>
      <c r="F64" s="3" t="s">
        <v>16</v>
      </c>
      <c r="G64" s="3">
        <v>50</v>
      </c>
      <c r="H64" s="3">
        <f t="shared" si="1"/>
        <v>30.3</v>
      </c>
      <c r="I64" s="3" t="str">
        <f t="shared" si="2"/>
        <v>2016</v>
      </c>
      <c r="J64" s="1">
        <v>30.3</v>
      </c>
      <c r="K64" s="1">
        <v>29.466000000000001</v>
      </c>
      <c r="L64" s="1">
        <v>26.9</v>
      </c>
      <c r="M64" s="1">
        <v>27.5</v>
      </c>
      <c r="N64" s="1">
        <v>27.728999999999999</v>
      </c>
      <c r="O64" s="3" t="s">
        <v>17</v>
      </c>
      <c r="P64" s="3" t="s">
        <v>183</v>
      </c>
      <c r="Q64" s="3" t="s">
        <v>265</v>
      </c>
      <c r="R64" s="3" t="s">
        <v>18</v>
      </c>
      <c r="S64" s="1">
        <v>3725</v>
      </c>
    </row>
    <row r="65" spans="1:19" ht="15.75" x14ac:dyDescent="0.25">
      <c r="A65" s="1" t="s">
        <v>113</v>
      </c>
      <c r="B65" s="1" t="s">
        <v>247</v>
      </c>
      <c r="C65" s="2" t="s">
        <v>17</v>
      </c>
      <c r="D65" s="2" t="s">
        <v>17</v>
      </c>
      <c r="E65" s="3" t="s">
        <v>24</v>
      </c>
      <c r="F65" s="3" t="s">
        <v>16</v>
      </c>
      <c r="G65" s="3">
        <v>60</v>
      </c>
      <c r="H65" s="3">
        <f t="shared" si="1"/>
        <v>41.5</v>
      </c>
      <c r="I65" s="3" t="str">
        <f t="shared" si="2"/>
        <v>2017</v>
      </c>
      <c r="J65" s="1">
        <v>40.360999999999997</v>
      </c>
      <c r="K65" s="1">
        <v>41.5</v>
      </c>
      <c r="L65" s="1">
        <v>41</v>
      </c>
      <c r="M65" s="1">
        <v>41.076999999999998</v>
      </c>
      <c r="N65" s="1">
        <v>41.5</v>
      </c>
      <c r="O65" s="1" t="s">
        <v>17</v>
      </c>
      <c r="P65" s="1" t="s">
        <v>184</v>
      </c>
      <c r="Q65" s="1" t="s">
        <v>265</v>
      </c>
      <c r="R65" s="1" t="s">
        <v>18</v>
      </c>
      <c r="S65" s="1">
        <v>12010</v>
      </c>
    </row>
    <row r="66" spans="1:19" ht="15.75" x14ac:dyDescent="0.25">
      <c r="A66" s="3" t="s">
        <v>114</v>
      </c>
      <c r="B66" s="1" t="s">
        <v>248</v>
      </c>
      <c r="C66" s="2" t="s">
        <v>193</v>
      </c>
      <c r="D66" s="2" t="s">
        <v>17</v>
      </c>
      <c r="E66" s="3" t="s">
        <v>117</v>
      </c>
      <c r="F66" s="3" t="s">
        <v>16</v>
      </c>
      <c r="G66" s="3">
        <v>7.5</v>
      </c>
      <c r="H66" s="3">
        <f t="shared" ref="H66:H78" si="3">MAX(J66:N66)</f>
        <v>7.56</v>
      </c>
      <c r="I66" s="3" t="str">
        <f t="shared" ref="I66:I78" si="4">LEFT(INDEX($J$1:$N$1,MATCH(MAX(J66:N66),J66:N66,0)),4)</f>
        <v>2019</v>
      </c>
      <c r="J66" s="1">
        <v>6.93</v>
      </c>
      <c r="K66" s="1">
        <v>7.4340000000000002</v>
      </c>
      <c r="L66" s="1">
        <v>7.1820000000000004</v>
      </c>
      <c r="M66" s="1">
        <v>7.56</v>
      </c>
      <c r="N66" s="1">
        <v>6.4260000000000002</v>
      </c>
      <c r="O66" s="3" t="s">
        <v>18</v>
      </c>
      <c r="P66" s="1" t="s">
        <v>266</v>
      </c>
      <c r="Q66" s="3" t="s">
        <v>266</v>
      </c>
      <c r="R66" s="3"/>
      <c r="S66" s="1">
        <v>244</v>
      </c>
    </row>
    <row r="67" spans="1:19" ht="15.75" x14ac:dyDescent="0.25">
      <c r="A67" s="3" t="s">
        <v>115</v>
      </c>
      <c r="B67" s="1" t="s">
        <v>249</v>
      </c>
      <c r="C67" s="2" t="s">
        <v>17</v>
      </c>
      <c r="D67" s="2" t="s">
        <v>18</v>
      </c>
      <c r="E67" s="3" t="s">
        <v>20</v>
      </c>
      <c r="F67" s="3" t="s">
        <v>16</v>
      </c>
      <c r="G67" s="3">
        <v>9.375</v>
      </c>
      <c r="H67" s="3">
        <f t="shared" si="3"/>
        <v>5.2130000000000001</v>
      </c>
      <c r="I67" s="3" t="str">
        <f t="shared" si="4"/>
        <v>2020</v>
      </c>
      <c r="J67" s="3">
        <v>4</v>
      </c>
      <c r="K67" s="3">
        <v>4.4119999999999999</v>
      </c>
      <c r="L67" s="3">
        <v>3.8</v>
      </c>
      <c r="M67" s="3">
        <v>4.0049999999999999</v>
      </c>
      <c r="N67" s="3">
        <v>5.2130000000000001</v>
      </c>
      <c r="O67" s="1" t="s">
        <v>18</v>
      </c>
      <c r="P67" s="1" t="s">
        <v>266</v>
      </c>
      <c r="Q67" s="1" t="s">
        <v>266</v>
      </c>
      <c r="R67" s="1"/>
      <c r="S67" s="1">
        <v>1196</v>
      </c>
    </row>
    <row r="68" spans="1:19" ht="15.75" x14ac:dyDescent="0.25">
      <c r="A68" s="1" t="s">
        <v>118</v>
      </c>
      <c r="B68" s="1" t="s">
        <v>250</v>
      </c>
      <c r="C68" s="2" t="s">
        <v>17</v>
      </c>
      <c r="D68" s="2" t="s">
        <v>17</v>
      </c>
      <c r="E68" s="3" t="s">
        <v>23</v>
      </c>
      <c r="F68" s="3" t="s">
        <v>16</v>
      </c>
      <c r="G68" s="3">
        <v>44.686999999999998</v>
      </c>
      <c r="H68" s="3">
        <f t="shared" si="3"/>
        <v>33.430999999999997</v>
      </c>
      <c r="I68" s="3" t="str">
        <f t="shared" si="4"/>
        <v>2016</v>
      </c>
      <c r="J68" s="1">
        <v>33.430999999999997</v>
      </c>
      <c r="K68" s="1">
        <v>33.08</v>
      </c>
      <c r="L68" s="1">
        <v>31.486999999999998</v>
      </c>
      <c r="M68" s="1">
        <v>30.638000000000002</v>
      </c>
      <c r="N68" s="1">
        <v>32.426000000000002</v>
      </c>
      <c r="O68" s="1" t="s">
        <v>17</v>
      </c>
      <c r="P68" s="1" t="s">
        <v>185</v>
      </c>
      <c r="Q68" s="1" t="s">
        <v>265</v>
      </c>
      <c r="R68" s="1" t="s">
        <v>18</v>
      </c>
      <c r="S68" s="1">
        <v>2592</v>
      </c>
    </row>
    <row r="69" spans="1:19" ht="15.75" x14ac:dyDescent="0.25">
      <c r="A69" s="3" t="s">
        <v>119</v>
      </c>
      <c r="B69" s="1" t="s">
        <v>251</v>
      </c>
      <c r="C69" s="2" t="s">
        <v>17</v>
      </c>
      <c r="D69" s="2" t="s">
        <v>17</v>
      </c>
      <c r="E69" s="3" t="s">
        <v>120</v>
      </c>
      <c r="F69" s="3" t="s">
        <v>16</v>
      </c>
      <c r="G69" s="3">
        <v>3.75</v>
      </c>
      <c r="H69" s="3">
        <f t="shared" si="3"/>
        <v>1.89</v>
      </c>
      <c r="I69" s="3" t="str">
        <f t="shared" si="4"/>
        <v>2016</v>
      </c>
      <c r="J69" s="1">
        <v>1.89</v>
      </c>
      <c r="K69" s="1">
        <v>1.73</v>
      </c>
      <c r="L69" s="1">
        <v>1.32</v>
      </c>
      <c r="M69" s="1">
        <v>1.62</v>
      </c>
      <c r="N69" s="1">
        <v>1.4</v>
      </c>
      <c r="O69" s="1" t="s">
        <v>18</v>
      </c>
      <c r="P69" s="1" t="s">
        <v>266</v>
      </c>
      <c r="Q69" s="1" t="s">
        <v>266</v>
      </c>
      <c r="R69" s="1"/>
      <c r="S69" s="1">
        <v>457</v>
      </c>
    </row>
    <row r="70" spans="1:19" ht="15.75" x14ac:dyDescent="0.25">
      <c r="A70" s="3" t="s">
        <v>121</v>
      </c>
      <c r="B70" s="1" t="s">
        <v>252</v>
      </c>
      <c r="C70" s="2" t="s">
        <v>17</v>
      </c>
      <c r="D70" s="2" t="s">
        <v>17</v>
      </c>
      <c r="E70" s="3" t="s">
        <v>24</v>
      </c>
      <c r="F70" s="3" t="s">
        <v>16</v>
      </c>
      <c r="G70" s="3">
        <v>55</v>
      </c>
      <c r="H70" s="3">
        <f t="shared" si="3"/>
        <v>42.5</v>
      </c>
      <c r="I70" s="3" t="str">
        <f t="shared" si="4"/>
        <v>2017</v>
      </c>
      <c r="J70" s="1">
        <v>41.45</v>
      </c>
      <c r="K70" s="1">
        <v>42.5</v>
      </c>
      <c r="L70" s="1">
        <v>37</v>
      </c>
      <c r="M70" s="1">
        <v>38.5</v>
      </c>
      <c r="N70" s="1">
        <v>39.5</v>
      </c>
      <c r="O70" s="1" t="s">
        <v>17</v>
      </c>
      <c r="P70" s="1" t="s">
        <v>186</v>
      </c>
      <c r="Q70" s="1" t="s">
        <v>265</v>
      </c>
      <c r="R70" s="1" t="s">
        <v>18</v>
      </c>
      <c r="S70" s="1">
        <v>11661</v>
      </c>
    </row>
    <row r="71" spans="1:19" ht="15.75" x14ac:dyDescent="0.25">
      <c r="A71" s="3" t="s">
        <v>122</v>
      </c>
      <c r="B71" s="1" t="s">
        <v>153</v>
      </c>
      <c r="C71" s="2" t="s">
        <v>17</v>
      </c>
      <c r="D71" s="2" t="s">
        <v>17</v>
      </c>
      <c r="E71" s="3" t="s">
        <v>123</v>
      </c>
      <c r="F71" s="3" t="s">
        <v>16</v>
      </c>
      <c r="G71" s="3">
        <v>9.375</v>
      </c>
      <c r="H71" s="3">
        <f t="shared" si="3"/>
        <v>4.9000000000000004</v>
      </c>
      <c r="I71" s="3" t="str">
        <f t="shared" si="4"/>
        <v>2018</v>
      </c>
      <c r="J71" s="1">
        <v>4.2679999999999998</v>
      </c>
      <c r="K71" s="1">
        <v>3.4</v>
      </c>
      <c r="L71" s="1">
        <v>4.9000000000000004</v>
      </c>
      <c r="M71" s="1">
        <v>4.5</v>
      </c>
      <c r="N71" s="1">
        <v>4.45</v>
      </c>
      <c r="O71" s="3" t="s">
        <v>17</v>
      </c>
      <c r="P71" s="3" t="s">
        <v>187</v>
      </c>
      <c r="Q71" s="1" t="s">
        <v>267</v>
      </c>
      <c r="R71" s="3" t="s">
        <v>18</v>
      </c>
      <c r="S71" s="1">
        <v>862</v>
      </c>
    </row>
    <row r="72" spans="1:19" ht="15.75" x14ac:dyDescent="0.25">
      <c r="A72" s="3" t="s">
        <v>124</v>
      </c>
      <c r="B72" s="1" t="s">
        <v>253</v>
      </c>
      <c r="C72" s="2" t="s">
        <v>17</v>
      </c>
      <c r="D72" s="2" t="s">
        <v>17</v>
      </c>
      <c r="E72" s="3" t="s">
        <v>116</v>
      </c>
      <c r="F72" s="3" t="s">
        <v>16</v>
      </c>
      <c r="G72" s="3">
        <v>20</v>
      </c>
      <c r="H72" s="3">
        <f t="shared" si="3"/>
        <v>9.3680000000000003</v>
      </c>
      <c r="I72" s="3" t="str">
        <f t="shared" si="4"/>
        <v>2020</v>
      </c>
      <c r="J72" s="1">
        <v>7.9</v>
      </c>
      <c r="K72" s="1">
        <v>8.9740000000000002</v>
      </c>
      <c r="L72" s="1">
        <v>7.7</v>
      </c>
      <c r="M72" s="1">
        <v>8.8000000000000007</v>
      </c>
      <c r="N72" s="1">
        <v>9.3680000000000003</v>
      </c>
      <c r="O72" s="3" t="s">
        <v>17</v>
      </c>
      <c r="P72" s="3" t="s">
        <v>188</v>
      </c>
      <c r="Q72" s="3" t="s">
        <v>265</v>
      </c>
      <c r="R72" s="3" t="s">
        <v>18</v>
      </c>
      <c r="S72" s="1">
        <v>1982</v>
      </c>
    </row>
    <row r="73" spans="1:19" ht="15.75" x14ac:dyDescent="0.25">
      <c r="A73" s="3" t="s">
        <v>125</v>
      </c>
      <c r="B73" s="1" t="s">
        <v>254</v>
      </c>
      <c r="C73" s="2" t="s">
        <v>17</v>
      </c>
      <c r="D73" s="2" t="s">
        <v>17</v>
      </c>
      <c r="E73" s="3" t="s">
        <v>24</v>
      </c>
      <c r="F73" s="3" t="s">
        <v>16</v>
      </c>
      <c r="G73" s="3">
        <v>90</v>
      </c>
      <c r="H73" s="3">
        <f t="shared" si="3"/>
        <v>56.49</v>
      </c>
      <c r="I73" s="3" t="str">
        <f t="shared" si="4"/>
        <v>2018</v>
      </c>
      <c r="J73" s="1">
        <v>51.3</v>
      </c>
      <c r="K73" s="1">
        <v>52.53</v>
      </c>
      <c r="L73" s="1">
        <v>56.49</v>
      </c>
      <c r="M73" s="1">
        <v>54.420999999999999</v>
      </c>
      <c r="N73" s="1">
        <v>49.448</v>
      </c>
      <c r="O73" s="1" t="s">
        <v>17</v>
      </c>
      <c r="P73" s="1" t="s">
        <v>263</v>
      </c>
      <c r="Q73" s="1" t="s">
        <v>265</v>
      </c>
      <c r="R73" s="1" t="s">
        <v>18</v>
      </c>
      <c r="S73" s="1">
        <v>9436</v>
      </c>
    </row>
    <row r="74" spans="1:19" ht="15.75" x14ac:dyDescent="0.25">
      <c r="A74" s="3" t="s">
        <v>126</v>
      </c>
      <c r="B74" s="1" t="s">
        <v>147</v>
      </c>
      <c r="C74" s="2" t="s">
        <v>17</v>
      </c>
      <c r="D74" s="2" t="s">
        <v>17</v>
      </c>
      <c r="E74" s="3" t="s">
        <v>116</v>
      </c>
      <c r="F74" s="3" t="s">
        <v>16</v>
      </c>
      <c r="G74" s="3">
        <v>60</v>
      </c>
      <c r="H74" s="3">
        <f t="shared" si="3"/>
        <v>18.655000000000001</v>
      </c>
      <c r="I74" s="3" t="str">
        <f t="shared" si="4"/>
        <v>2017</v>
      </c>
      <c r="J74" s="1">
        <v>17.3</v>
      </c>
      <c r="K74" s="1">
        <v>18.655000000000001</v>
      </c>
      <c r="L74" s="1">
        <v>15.6</v>
      </c>
      <c r="M74" s="1">
        <v>16.399999999999999</v>
      </c>
      <c r="N74" s="1">
        <v>15.16</v>
      </c>
      <c r="O74" s="3" t="s">
        <v>17</v>
      </c>
      <c r="P74" s="3" t="s">
        <v>189</v>
      </c>
      <c r="Q74" s="3" t="s">
        <v>265</v>
      </c>
      <c r="R74" s="3" t="s">
        <v>18</v>
      </c>
      <c r="S74" s="1">
        <v>9713</v>
      </c>
    </row>
    <row r="75" spans="1:19" ht="15.75" x14ac:dyDescent="0.25">
      <c r="A75" s="3" t="s">
        <v>127</v>
      </c>
      <c r="B75" s="1" t="s">
        <v>255</v>
      </c>
      <c r="C75" s="2" t="s">
        <v>17</v>
      </c>
      <c r="D75" s="2" t="s">
        <v>17</v>
      </c>
      <c r="E75" s="3" t="s">
        <v>128</v>
      </c>
      <c r="F75" s="3" t="s">
        <v>16</v>
      </c>
      <c r="G75" s="3">
        <v>9.375</v>
      </c>
      <c r="H75" s="3">
        <f t="shared" si="3"/>
        <v>9.6430000000000007</v>
      </c>
      <c r="I75" s="3" t="str">
        <f t="shared" si="4"/>
        <v>2018</v>
      </c>
      <c r="J75" s="1">
        <v>8.4239999999999995</v>
      </c>
      <c r="K75" s="1">
        <v>7.6769999999999996</v>
      </c>
      <c r="L75" s="1">
        <v>9.6430000000000007</v>
      </c>
      <c r="M75" s="1">
        <v>8.8109999999999999</v>
      </c>
      <c r="N75" s="1">
        <v>9.2010000000000005</v>
      </c>
      <c r="O75" s="1" t="s">
        <v>17</v>
      </c>
      <c r="P75" s="1" t="s">
        <v>190</v>
      </c>
      <c r="Q75" s="1" t="s">
        <v>267</v>
      </c>
      <c r="R75" s="1" t="s">
        <v>18</v>
      </c>
      <c r="S75" s="1">
        <v>2226</v>
      </c>
    </row>
    <row r="76" spans="1:19" ht="15.75" x14ac:dyDescent="0.25">
      <c r="A76" s="3" t="s">
        <v>129</v>
      </c>
      <c r="B76" s="1" t="s">
        <v>256</v>
      </c>
      <c r="C76" s="2" t="s">
        <v>17</v>
      </c>
      <c r="D76" s="2" t="s">
        <v>17</v>
      </c>
      <c r="E76" s="3" t="s">
        <v>24</v>
      </c>
      <c r="F76" s="3" t="s">
        <v>16</v>
      </c>
      <c r="G76" s="3">
        <v>40</v>
      </c>
      <c r="H76" s="3">
        <f t="shared" si="3"/>
        <v>36.26</v>
      </c>
      <c r="I76" s="3" t="str">
        <f t="shared" si="4"/>
        <v>2019</v>
      </c>
      <c r="J76" s="1">
        <v>29.231999999999999</v>
      </c>
      <c r="K76" s="1">
        <v>29.988</v>
      </c>
      <c r="L76" s="1">
        <v>33.768000000000001</v>
      </c>
      <c r="M76" s="1">
        <v>36.26</v>
      </c>
      <c r="N76" s="1">
        <v>31.03</v>
      </c>
      <c r="O76" s="1" t="s">
        <v>17</v>
      </c>
      <c r="P76" s="1" t="s">
        <v>191</v>
      </c>
      <c r="Q76" s="1" t="s">
        <v>265</v>
      </c>
      <c r="R76" s="1" t="s">
        <v>18</v>
      </c>
      <c r="S76" s="1">
        <v>6941</v>
      </c>
    </row>
    <row r="77" spans="1:19" ht="15.75" x14ac:dyDescent="0.25">
      <c r="A77" s="3" t="s">
        <v>130</v>
      </c>
      <c r="B77" s="1" t="s">
        <v>257</v>
      </c>
      <c r="C77" s="2" t="s">
        <v>17</v>
      </c>
      <c r="D77" s="2" t="s">
        <v>17</v>
      </c>
      <c r="E77" s="3" t="s">
        <v>131</v>
      </c>
      <c r="F77" s="3" t="s">
        <v>16</v>
      </c>
      <c r="G77" s="3">
        <v>3.75</v>
      </c>
      <c r="H77" s="3">
        <f t="shared" si="3"/>
        <v>1.9</v>
      </c>
      <c r="I77" s="3" t="str">
        <f t="shared" si="4"/>
        <v>2016</v>
      </c>
      <c r="J77" s="1">
        <v>1.9</v>
      </c>
      <c r="K77" s="1">
        <v>1.5</v>
      </c>
      <c r="L77" s="1">
        <v>1.7</v>
      </c>
      <c r="M77" s="1">
        <v>0.21</v>
      </c>
      <c r="N77" s="1">
        <v>1.0429999999999999</v>
      </c>
      <c r="O77" s="1" t="s">
        <v>17</v>
      </c>
      <c r="P77" s="1" t="s">
        <v>261</v>
      </c>
      <c r="Q77" s="1" t="s">
        <v>265</v>
      </c>
      <c r="R77" s="1" t="s">
        <v>18</v>
      </c>
      <c r="S77" s="1">
        <v>234</v>
      </c>
    </row>
    <row r="78" spans="1:19" ht="15.75" x14ac:dyDescent="0.25">
      <c r="A78" s="3" t="s">
        <v>132</v>
      </c>
      <c r="B78" s="1" t="s">
        <v>258</v>
      </c>
      <c r="C78" s="2" t="s">
        <v>17</v>
      </c>
      <c r="D78" s="2" t="s">
        <v>17</v>
      </c>
      <c r="E78" s="3" t="s">
        <v>133</v>
      </c>
      <c r="F78" s="3" t="s">
        <v>16</v>
      </c>
      <c r="G78" s="3">
        <v>7.5</v>
      </c>
      <c r="H78" s="3">
        <f t="shared" si="3"/>
        <v>8.9329999999999998</v>
      </c>
      <c r="I78" s="3" t="str">
        <f t="shared" si="4"/>
        <v>2017</v>
      </c>
      <c r="J78" s="3">
        <v>8.1929999999999996</v>
      </c>
      <c r="K78" s="3">
        <v>8.9329999999999998</v>
      </c>
      <c r="L78" s="3">
        <v>7.9359999999999999</v>
      </c>
      <c r="M78" s="3">
        <v>8.4369999999999994</v>
      </c>
      <c r="N78" s="3">
        <v>7.452</v>
      </c>
      <c r="O78" s="1" t="s">
        <v>18</v>
      </c>
      <c r="P78" s="1" t="s">
        <v>266</v>
      </c>
      <c r="Q78" s="1" t="s">
        <v>266</v>
      </c>
      <c r="R78" s="1"/>
      <c r="S78" s="1">
        <v>1329</v>
      </c>
    </row>
    <row r="79" spans="1:19" ht="15.75" x14ac:dyDescent="0.25">
      <c r="F79" s="3"/>
    </row>
    <row r="80" spans="1:19" ht="15.75" x14ac:dyDescent="0.25">
      <c r="A80" t="s">
        <v>271</v>
      </c>
      <c r="F80" s="3"/>
    </row>
    <row r="81" spans="1:1" x14ac:dyDescent="0.25">
      <c r="A81" t="s">
        <v>270</v>
      </c>
    </row>
  </sheetData>
  <autoFilter ref="A1:R78" xr:uid="{00000000-0009-0000-0000-000000000000}"/>
  <pageMargins left="0.7" right="0.7" top="0.75" bottom="0.75" header="0.3" footer="0.3"/>
  <pageSetup scale="47" fitToHeight="4" orientation="landscape" horizontalDpi="90" verticalDpi="90" r:id="rId1"/>
  <headerFooter>
    <oddFooter>&amp;L&amp;F&amp;R&amp;P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 - Proposed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Date1 xmlns="dc463f71-b30c-4ab2-9473-d307f9d35888">2021-06-30T07:00:00+00:00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5E94FC1-15EA-4481-B51C-35F73099CF94}"/>
</file>

<file path=customXml/itemProps2.xml><?xml version="1.0" encoding="utf-8"?>
<ds:datastoreItem xmlns:ds="http://schemas.openxmlformats.org/officeDocument/2006/customXml" ds:itemID="{C80DF99F-CC5D-4361-8514-C6DE3CBAE24C}"/>
</file>

<file path=customXml/itemProps3.xml><?xml version="1.0" encoding="utf-8"?>
<ds:datastoreItem xmlns:ds="http://schemas.openxmlformats.org/officeDocument/2006/customXml" ds:itemID="{A97F61C0-3BC4-4F2A-ABE4-765989EE95DC}"/>
</file>

<file path=customXml/itemProps4.xml><?xml version="1.0" encoding="utf-8"?>
<ds:datastoreItem xmlns:ds="http://schemas.openxmlformats.org/officeDocument/2006/customXml" ds:itemID="{8949990E-25A5-41AB-984E-B1286E1C93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Koeff, Sara</dc:creator>
  <cp:lastModifiedBy>La Bolle, Larry</cp:lastModifiedBy>
  <dcterms:created xsi:type="dcterms:W3CDTF">2021-06-15T16:41:48Z</dcterms:created>
  <dcterms:modified xsi:type="dcterms:W3CDTF">2021-06-18T00:14:30Z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