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6.xml" ContentType="application/vnd.openxmlformats-officedocument.drawingml.chartshapes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ulli\Desktop\PSE - kpm working\2023.11.17 Filing Prep\Exhibits\"/>
    </mc:Choice>
  </mc:AlternateContent>
  <xr:revisionPtr revIDLastSave="0" documentId="8_{E08B2491-18BD-4E95-89E1-71A9F431C0FE}" xr6:coauthVersionLast="47" xr6:coauthVersionMax="47" xr10:uidLastSave="{00000000-0000-0000-0000-000000000000}"/>
  <bookViews>
    <workbookView xWindow="4080" yWindow="450" windowWidth="13180" windowHeight="10860" tabRatio="900" activeTab="6" xr2:uid="{00000000-000D-0000-FFFF-FFFF00000000}"/>
  </bookViews>
  <sheets>
    <sheet name="CLW-24 BDR Status Rollup" sheetId="11" r:id="rId1"/>
    <sheet name="CLW-24 BDR Status Totals" sheetId="16" r:id="rId2"/>
    <sheet name="CLW-24 BDR By County" sheetId="27" r:id="rId3"/>
    <sheet name="CLW-24 BDR+PSE HELP APPS" sheetId="30" r:id="rId4"/>
    <sheet name="CLW-24 Running App Totals" sheetId="28" r:id="rId5"/>
    <sheet name="CLW-24 GAS APPS NEEDED" sheetId="17" r:id="rId6"/>
    <sheet name="CLW-24 Gas App Thermometer" sheetId="19" r:id="rId7"/>
    <sheet name="Data from Report Extractor" sheetId="1" state="hidden" r:id="rId8"/>
    <sheet name="UTC Summary Data" sheetId="22" state="hidden" r:id="rId9"/>
  </sheets>
  <definedNames>
    <definedName name="_xlchart.v1.0" hidden="1">'Data from Report Extractor'!$D$1</definedName>
    <definedName name="_xlchart.v1.1" hidden="1">'Data from Report Extractor'!$E$21:$K$21</definedName>
    <definedName name="_xlchart.v1.2" hidden="1">'Data from Report Extractor'!$E$2:$K$2</definedName>
    <definedName name="_xlchart.v1.3" hidden="1">'Data from Report Extractor'!$I$70:$I$79</definedName>
    <definedName name="_xlchart.v1.4" hidden="1">'Data from Report Extractor'!$J$69</definedName>
    <definedName name="_xlchart.v1.5" hidden="1">'Data from Report Extractor'!$J$70:$J$79</definedName>
    <definedName name="_xlchart.v1.6" hidden="1">'Data from Report Extractor'!$I$70:$I$79</definedName>
    <definedName name="_xlchart.v1.7" hidden="1">'Data from Report Extractor'!$J$69</definedName>
    <definedName name="_xlchart.v1.8" hidden="1">'Data from Report Extractor'!$J$70:$J$79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1" i="1" l="1"/>
  <c r="G161" i="1"/>
  <c r="F162" i="1"/>
  <c r="G162" i="1"/>
  <c r="F163" i="1"/>
  <c r="G163" i="1"/>
  <c r="E163" i="1"/>
  <c r="E162" i="1"/>
  <c r="E161" i="1"/>
  <c r="E123" i="1"/>
  <c r="F123" i="1"/>
  <c r="G123" i="1"/>
  <c r="E124" i="1"/>
  <c r="F124" i="1"/>
  <c r="G124" i="1"/>
  <c r="E125" i="1"/>
  <c r="E160" i="1" s="1"/>
  <c r="F125" i="1"/>
  <c r="F160" i="1" s="1"/>
  <c r="G125" i="1"/>
  <c r="G160" i="1" s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48" i="1" l="1"/>
  <c r="F48" i="1"/>
  <c r="G48" i="1"/>
  <c r="H48" i="1"/>
  <c r="I48" i="1"/>
  <c r="I47" i="1"/>
  <c r="H47" i="1"/>
  <c r="G47" i="1"/>
  <c r="F47" i="1"/>
  <c r="O4" i="1" l="1"/>
  <c r="O7" i="1" s="1"/>
  <c r="N4" i="1"/>
  <c r="P4" i="1" s="1"/>
  <c r="E47" i="1" l="1"/>
  <c r="E122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90" i="1"/>
  <c r="E159" i="1" l="1"/>
  <c r="F159" i="1"/>
  <c r="G159" i="1"/>
  <c r="G90" i="1"/>
  <c r="F90" i="1"/>
  <c r="N7" i="1"/>
  <c r="E81" i="1"/>
  <c r="G75" i="1" l="1"/>
  <c r="H75" i="1" s="1"/>
  <c r="G71" i="1"/>
  <c r="H71" i="1" s="1"/>
  <c r="G158" i="1"/>
  <c r="E156" i="1"/>
  <c r="E157" i="1"/>
  <c r="E155" i="1"/>
  <c r="F155" i="1"/>
  <c r="F158" i="1"/>
  <c r="E158" i="1"/>
  <c r="G156" i="1"/>
  <c r="F156" i="1"/>
  <c r="G155" i="1"/>
  <c r="F157" i="1"/>
  <c r="G157" i="1"/>
  <c r="O5" i="1"/>
  <c r="G73" i="1"/>
  <c r="H73" i="1" s="1"/>
  <c r="G70" i="1"/>
  <c r="G81" i="1"/>
  <c r="G74" i="1"/>
  <c r="H74" i="1" s="1"/>
  <c r="G80" i="1"/>
  <c r="G72" i="1"/>
  <c r="H72" i="1" s="1"/>
  <c r="G79" i="1"/>
  <c r="H79" i="1" s="1"/>
  <c r="G78" i="1"/>
  <c r="H78" i="1" s="1"/>
  <c r="G77" i="1"/>
  <c r="H77" i="1" s="1"/>
  <c r="G76" i="1"/>
  <c r="H76" i="1" s="1"/>
  <c r="N5" i="1"/>
  <c r="J21" i="1"/>
  <c r="G21" i="1"/>
  <c r="F21" i="1"/>
  <c r="I21" i="1"/>
  <c r="K21" i="1"/>
  <c r="E21" i="1"/>
  <c r="H70" i="1" l="1"/>
  <c r="I70" i="1" s="1"/>
  <c r="F167" i="1"/>
  <c r="F174" i="1"/>
  <c r="F171" i="1"/>
  <c r="F175" i="1"/>
  <c r="F172" i="1"/>
  <c r="F173" i="1"/>
  <c r="E174" i="1"/>
  <c r="E175" i="1"/>
  <c r="G168" i="1"/>
  <c r="G171" i="1"/>
  <c r="G175" i="1"/>
  <c r="G172" i="1"/>
  <c r="G174" i="1"/>
  <c r="G173" i="1"/>
  <c r="E172" i="1"/>
  <c r="E171" i="1"/>
  <c r="E173" i="1"/>
  <c r="F168" i="1"/>
  <c r="E168" i="1"/>
  <c r="E169" i="1"/>
  <c r="G169" i="1"/>
  <c r="E170" i="1"/>
  <c r="F170" i="1"/>
  <c r="E167" i="1"/>
  <c r="G167" i="1"/>
  <c r="F169" i="1"/>
  <c r="G170" i="1"/>
  <c r="L21" i="1" l="1"/>
  <c r="H21" i="1"/>
  <c r="C3" i="22" l="1"/>
  <c r="B3" i="22"/>
  <c r="I73" i="1" l="1"/>
  <c r="I74" i="1"/>
  <c r="I75" i="1"/>
  <c r="I76" i="1"/>
  <c r="I77" i="1"/>
  <c r="I78" i="1"/>
  <c r="I79" i="1"/>
  <c r="H80" i="1"/>
  <c r="I80" i="1" s="1"/>
  <c r="H81" i="1"/>
  <c r="I81" i="1" s="1"/>
  <c r="I71" i="1"/>
  <c r="I72" i="1"/>
  <c r="C6" i="22" l="1"/>
  <c r="F17" i="22" l="1"/>
  <c r="G17" i="22"/>
  <c r="E15" i="22" l="1"/>
  <c r="E14" i="22"/>
  <c r="E17" i="22" s="1"/>
  <c r="B17" i="22"/>
  <c r="B6" i="22" l="1"/>
  <c r="G4" i="22" l="1"/>
  <c r="H4" i="22"/>
  <c r="I5" i="22" l="1"/>
  <c r="I4" i="22" l="1"/>
  <c r="E3" i="22" l="1"/>
  <c r="E6" i="22" s="1"/>
  <c r="F3" i="22"/>
  <c r="F6" i="22" l="1"/>
  <c r="D3" i="22" l="1"/>
  <c r="D6" i="22" s="1"/>
  <c r="I6" i="22" s="1"/>
  <c r="G3" i="22"/>
  <c r="G6" i="22" s="1"/>
  <c r="H3" i="22"/>
  <c r="H6" i="22" s="1"/>
  <c r="I3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Burch, Theresa</author>
  </authors>
  <commentList>
    <comment ref="D39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Burch, Theresa:</t>
        </r>
        <r>
          <rPr>
            <sz val="9"/>
            <color indexed="81"/>
            <rFont val="Tahoma"/>
            <family val="2"/>
          </rPr>
          <t xml:space="preserve">
look out for new status' in Jan '24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Theresa Burch</author>
  </authors>
  <commentList>
    <comment ref="B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Theresa Burch:</t>
        </r>
        <r>
          <rPr>
            <sz val="9"/>
            <color indexed="81"/>
            <rFont val="Tahoma"/>
            <family val="2"/>
          </rPr>
          <t xml:space="preserve">
removed duplicates add in auto created on May 3rd</t>
        </r>
      </text>
    </comment>
    <comment ref="C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Theresa Burch:</t>
        </r>
        <r>
          <rPr>
            <sz val="9"/>
            <color indexed="81"/>
            <rFont val="Tahoma"/>
            <family val="2"/>
          </rPr>
          <t xml:space="preserve">
exlude 4 cancelled for testing</t>
        </r>
      </text>
    </comment>
  </commentList>
</comments>
</file>

<file path=xl/sharedStrings.xml><?xml version="1.0" encoding="utf-8"?>
<sst xmlns="http://schemas.openxmlformats.org/spreadsheetml/2006/main" count="207" uniqueCount="137">
  <si>
    <t>Approved</t>
  </si>
  <si>
    <t>Canceled</t>
  </si>
  <si>
    <t>Total</t>
  </si>
  <si>
    <t>SAP_Paid</t>
  </si>
  <si>
    <t>Under_Review</t>
  </si>
  <si>
    <t>Status</t>
  </si>
  <si>
    <t>(blank)</t>
  </si>
  <si>
    <t>Grand Total</t>
  </si>
  <si>
    <t>ALLOCATION OF DOLLARS</t>
  </si>
  <si>
    <t>Achieved %</t>
  </si>
  <si>
    <t>Target %</t>
  </si>
  <si>
    <t>FROM REPORT EXTRACTOR PIVOT TABLE</t>
  </si>
  <si>
    <t>Denied</t>
  </si>
  <si>
    <t>PSE HELP</t>
  </si>
  <si>
    <t>LIHEAP</t>
  </si>
  <si>
    <t>Customers Served</t>
  </si>
  <si>
    <t>Gas $$$ Spent</t>
  </si>
  <si>
    <t>Electric $$$ Spent</t>
  </si>
  <si>
    <t>Gas $$$ Remaining</t>
  </si>
  <si>
    <t>Electric $$$ Remaining</t>
  </si>
  <si>
    <t>PSE Low Income Energy Assistance Program</t>
  </si>
  <si>
    <t>Total Auto Apps Created</t>
  </si>
  <si>
    <t>N/A</t>
  </si>
  <si>
    <t>Average Posted</t>
  </si>
  <si>
    <t>TOTAL</t>
  </si>
  <si>
    <t>DATA FOR APRIL 1ST - APRIL 30TH 2020</t>
  </si>
  <si>
    <t>Automatic Grants Approved</t>
  </si>
  <si>
    <t>Automatic Grants Paid</t>
  </si>
  <si>
    <t>Number of accounts</t>
  </si>
  <si>
    <t>Average Benefits</t>
  </si>
  <si>
    <t>Total Electric Benefits</t>
  </si>
  <si>
    <t>Total Gas Benefits</t>
  </si>
  <si>
    <r>
      <t>New Applications</t>
    </r>
    <r>
      <rPr>
        <sz val="8"/>
        <color rgb="FF000000"/>
        <rFont val="Arial"/>
        <family val="2"/>
      </rPr>
      <t xml:space="preserve"> (starts 5/10)</t>
    </r>
  </si>
  <si>
    <r>
      <rPr>
        <sz val="12"/>
        <color rgb="FF000000"/>
        <rFont val="Arial"/>
        <family val="2"/>
      </rPr>
      <t>LIHEAP</t>
    </r>
    <r>
      <rPr>
        <sz val="8"/>
        <color rgb="FF000000"/>
        <rFont val="Arial"/>
        <family val="2"/>
      </rPr>
      <t xml:space="preserve">
</t>
    </r>
    <r>
      <rPr>
        <sz val="7"/>
        <color rgb="FF000000"/>
        <rFont val="Arial"/>
        <family val="2"/>
      </rPr>
      <t>*The total is combined gas and electric as we do not have the ability to break it out in our system</t>
    </r>
  </si>
  <si>
    <t>WARM HOME FUND TOTAL DOLLARS SPENT 1/1/2021-4/30/2021:</t>
  </si>
  <si>
    <t>Total Manual Created Apps</t>
  </si>
  <si>
    <t>New</t>
  </si>
  <si>
    <t>_New</t>
  </si>
  <si>
    <t>Scheduled</t>
  </si>
  <si>
    <t>COVID Bill Assistance</t>
  </si>
  <si>
    <t>New COVID Bill Assistance Program</t>
  </si>
  <si>
    <t>County</t>
  </si>
  <si>
    <t>Percent of Total</t>
  </si>
  <si>
    <t>Nbr Customers</t>
  </si>
  <si>
    <t>Count of Status</t>
  </si>
  <si>
    <t>In_Process</t>
  </si>
  <si>
    <t>Ineligible</t>
  </si>
  <si>
    <t>Under Review</t>
  </si>
  <si>
    <t>October 2023</t>
  </si>
  <si>
    <t>TOTAL NEEDED</t>
  </si>
  <si>
    <t>Total Approved</t>
  </si>
  <si>
    <t>Remaining Needed</t>
  </si>
  <si>
    <t>ISLAND COUNTY</t>
  </si>
  <si>
    <t>KING COUNTY</t>
  </si>
  <si>
    <t>KITSAP COUNTY</t>
  </si>
  <si>
    <t>KITTITAS COUNTY</t>
  </si>
  <si>
    <t>LEWIS COUNTY</t>
  </si>
  <si>
    <t>PIERCE COUNTY</t>
  </si>
  <si>
    <t>SKAGIT COUNTY</t>
  </si>
  <si>
    <t>SNOHOMISH COUNTY</t>
  </si>
  <si>
    <t>THURSTON COUNTY</t>
  </si>
  <si>
    <t>WHATCOM COUNTY</t>
  </si>
  <si>
    <t>Gas/Dual</t>
  </si>
  <si>
    <t>Energy_Type</t>
  </si>
  <si>
    <t>Declined</t>
  </si>
  <si>
    <t>All_Electric</t>
  </si>
  <si>
    <t>ELECTRIC</t>
  </si>
  <si>
    <t>Electric___Gas</t>
  </si>
  <si>
    <t>GAS</t>
  </si>
  <si>
    <t>Electric Only</t>
  </si>
  <si>
    <t>GAS APP GOAL</t>
  </si>
  <si>
    <t>Approved Total</t>
  </si>
  <si>
    <t>Days</t>
  </si>
  <si>
    <t>1-Oct</t>
  </si>
  <si>
    <t>2-Oct</t>
  </si>
  <si>
    <t>3-Oct</t>
  </si>
  <si>
    <t>4-Oct</t>
  </si>
  <si>
    <t>5-Oct</t>
  </si>
  <si>
    <t>6-Oct</t>
  </si>
  <si>
    <t>7-Oct</t>
  </si>
  <si>
    <t>8-Oct</t>
  </si>
  <si>
    <t>9-Oct</t>
  </si>
  <si>
    <t>10-Oct</t>
  </si>
  <si>
    <t>11-Oct</t>
  </si>
  <si>
    <t>12-Oct</t>
  </si>
  <si>
    <t>13-Oct</t>
  </si>
  <si>
    <t>14-Oct</t>
  </si>
  <si>
    <t>15-Oct</t>
  </si>
  <si>
    <t>16-Oct</t>
  </si>
  <si>
    <t>17-Oct</t>
  </si>
  <si>
    <t>18-Oct</t>
  </si>
  <si>
    <t>19-Oct</t>
  </si>
  <si>
    <t>20-Oct</t>
  </si>
  <si>
    <t>21-Oct</t>
  </si>
  <si>
    <t>22-Oct</t>
  </si>
  <si>
    <t>23-Oct</t>
  </si>
  <si>
    <t>24-Oct</t>
  </si>
  <si>
    <t>25-Oct</t>
  </si>
  <si>
    <t>26-Oct</t>
  </si>
  <si>
    <t>27-Oct</t>
  </si>
  <si>
    <t>28-Oct</t>
  </si>
  <si>
    <t>29-Oct</t>
  </si>
  <si>
    <t>30-Oct</t>
  </si>
  <si>
    <t>DUAL</t>
  </si>
  <si>
    <t>WEEK</t>
  </si>
  <si>
    <t>OCT 1</t>
  </si>
  <si>
    <t>OCT 8</t>
  </si>
  <si>
    <t>OCT 15</t>
  </si>
  <si>
    <t>OCT 22</t>
  </si>
  <si>
    <t>OCT 29</t>
  </si>
  <si>
    <t>running totals</t>
  </si>
  <si>
    <t>Month</t>
  </si>
  <si>
    <t>November 2023</t>
  </si>
  <si>
    <t>December 2023</t>
  </si>
  <si>
    <t>31-Oct</t>
  </si>
  <si>
    <t>1-Nov</t>
  </si>
  <si>
    <t>2-Nov</t>
  </si>
  <si>
    <t>Application Type</t>
  </si>
  <si>
    <t>On_Hold</t>
  </si>
  <si>
    <t>SAP_Pledged</t>
  </si>
  <si>
    <t>BDR</t>
  </si>
  <si>
    <t>In Progress</t>
  </si>
  <si>
    <t>Denied/Ineligible</t>
  </si>
  <si>
    <t>NOV 5</t>
  </si>
  <si>
    <t>NOV 12</t>
  </si>
  <si>
    <t>NOV 19</t>
  </si>
  <si>
    <t>NOV 26</t>
  </si>
  <si>
    <t>BDR APPLICATION STATUS COUNTS</t>
  </si>
  <si>
    <t>Reschedule</t>
  </si>
  <si>
    <t>3-Nov</t>
  </si>
  <si>
    <t>4-Nov</t>
  </si>
  <si>
    <t>5-Nov</t>
  </si>
  <si>
    <t>6-Nov</t>
  </si>
  <si>
    <t>7-Nov</t>
  </si>
  <si>
    <t>8-Nov</t>
  </si>
  <si>
    <t>9-Nov</t>
  </si>
  <si>
    <t>10-Nov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</si>
</sst>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/d/yyyy;@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7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5D4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" fontId="2" fillId="0" borderId="0" xfId="0" applyNumberFormat="1" applyFont="1"/>
    <xf numFmtId="1" fontId="0" fillId="0" borderId="0" xfId="0" applyNumberFormat="1"/>
    <xf numFmtId="0" fontId="0" fillId="0" borderId="0" xfId="0" applyNumberFormat="1" applyBorder="1"/>
    <xf numFmtId="43" fontId="0" fillId="0" borderId="0" xfId="1" applyFont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49" fontId="0" fillId="0" borderId="5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44" fontId="0" fillId="0" borderId="0" xfId="3" applyFont="1" applyBorder="1"/>
    <xf numFmtId="0" fontId="0" fillId="0" borderId="7" xfId="0" applyBorder="1"/>
    <xf numFmtId="9" fontId="0" fillId="0" borderId="0" xfId="2" applyFont="1"/>
    <xf numFmtId="10" fontId="0" fillId="0" borderId="0" xfId="2" applyNumberFormat="1" applyFont="1"/>
    <xf numFmtId="0" fontId="0" fillId="2" borderId="0" xfId="0" applyFill="1" applyBorder="1"/>
    <xf numFmtId="44" fontId="0" fillId="0" borderId="0" xfId="0" applyNumberFormat="1"/>
    <xf numFmtId="0" fontId="4" fillId="0" borderId="0" xfId="0" applyFont="1" applyBorder="1"/>
    <xf numFmtId="44" fontId="4" fillId="0" borderId="0" xfId="3" applyFont="1" applyBorder="1"/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7" xfId="0" applyFont="1" applyBorder="1"/>
    <xf numFmtId="0" fontId="6" fillId="0" borderId="20" xfId="0" applyFont="1" applyBorder="1" applyAlignment="1">
      <alignment horizontal="center"/>
    </xf>
    <xf numFmtId="0" fontId="6" fillId="0" borderId="18" xfId="0" applyFont="1" applyBorder="1"/>
    <xf numFmtId="0" fontId="6" fillId="0" borderId="21" xfId="0" applyFont="1" applyBorder="1" applyAlignment="1">
      <alignment horizontal="center"/>
    </xf>
    <xf numFmtId="0" fontId="6" fillId="0" borderId="19" xfId="0" applyFont="1" applyBorder="1"/>
    <xf numFmtId="0" fontId="6" fillId="0" borderId="22" xfId="0" applyFont="1" applyBorder="1" applyAlignment="1">
      <alignment horizontal="center"/>
    </xf>
    <xf numFmtId="0" fontId="8" fillId="0" borderId="0" xfId="0" applyFont="1" applyBorder="1"/>
    <xf numFmtId="44" fontId="8" fillId="0" borderId="0" xfId="3" applyFont="1" applyBorder="1"/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0" borderId="23" xfId="0" applyFont="1" applyFill="1" applyBorder="1"/>
    <xf numFmtId="0" fontId="0" fillId="0" borderId="24" xfId="0" applyBorder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165" fontId="6" fillId="0" borderId="20" xfId="3" applyNumberFormat="1" applyFont="1" applyBorder="1"/>
    <xf numFmtId="165" fontId="6" fillId="0" borderId="14" xfId="3" applyNumberFormat="1" applyFont="1" applyBorder="1"/>
    <xf numFmtId="165" fontId="6" fillId="0" borderId="21" xfId="3" applyNumberFormat="1" applyFont="1" applyBorder="1"/>
    <xf numFmtId="165" fontId="6" fillId="0" borderId="22" xfId="3" applyNumberFormat="1" applyFont="1" applyBorder="1"/>
    <xf numFmtId="165" fontId="6" fillId="3" borderId="22" xfId="3" applyNumberFormat="1" applyFont="1" applyFill="1" applyBorder="1"/>
    <xf numFmtId="165" fontId="6" fillId="0" borderId="15" xfId="3" applyNumberFormat="1" applyFont="1" applyBorder="1"/>
    <xf numFmtId="165" fontId="6" fillId="4" borderId="0" xfId="3" applyNumberFormat="1" applyFont="1" applyFill="1" applyBorder="1"/>
    <xf numFmtId="165" fontId="0" fillId="0" borderId="24" xfId="0" applyNumberFormat="1" applyBorder="1"/>
    <xf numFmtId="165" fontId="6" fillId="0" borderId="24" xfId="3" applyNumberFormat="1" applyFont="1" applyFill="1" applyBorder="1"/>
    <xf numFmtId="165" fontId="0" fillId="0" borderId="10" xfId="0" applyNumberFormat="1" applyBorder="1"/>
    <xf numFmtId="0" fontId="6" fillId="0" borderId="23" xfId="0" applyFont="1" applyBorder="1"/>
    <xf numFmtId="0" fontId="6" fillId="0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165" fontId="6" fillId="0" borderId="24" xfId="3" applyNumberFormat="1" applyFont="1" applyBorder="1"/>
    <xf numFmtId="165" fontId="6" fillId="0" borderId="10" xfId="3" applyNumberFormat="1" applyFont="1" applyBorder="1"/>
    <xf numFmtId="0" fontId="12" fillId="0" borderId="9" xfId="0" applyFont="1" applyBorder="1" applyAlignment="1">
      <alignment horizontal="center" vertical="center" wrapText="1"/>
    </xf>
    <xf numFmtId="0" fontId="12" fillId="0" borderId="26" xfId="0" applyFont="1" applyBorder="1" applyAlignment="1">
      <alignment vertical="center" wrapText="1"/>
    </xf>
    <xf numFmtId="44" fontId="12" fillId="0" borderId="9" xfId="3" applyFont="1" applyBorder="1" applyAlignment="1">
      <alignment vertical="center" wrapText="1"/>
    </xf>
    <xf numFmtId="165" fontId="0" fillId="0" borderId="0" xfId="0" applyNumberFormat="1" applyBorder="1"/>
    <xf numFmtId="0" fontId="11" fillId="0" borderId="0" xfId="0" applyFont="1" applyBorder="1" applyAlignment="1">
      <alignment horizontal="center"/>
    </xf>
    <xf numFmtId="0" fontId="6" fillId="0" borderId="0" xfId="0" applyFont="1" applyFill="1" applyBorder="1"/>
    <xf numFmtId="165" fontId="6" fillId="0" borderId="0" xfId="3" applyNumberFormat="1" applyFont="1" applyFill="1" applyBorder="1"/>
    <xf numFmtId="44" fontId="12" fillId="7" borderId="9" xfId="3" applyFont="1" applyFill="1" applyBorder="1" applyAlignment="1">
      <alignment vertical="center" wrapText="1"/>
    </xf>
    <xf numFmtId="44" fontId="13" fillId="0" borderId="9" xfId="3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Fill="1" applyBorder="1"/>
    <xf numFmtId="0" fontId="2" fillId="0" borderId="3" xfId="0" applyFont="1" applyBorder="1"/>
    <xf numFmtId="164" fontId="0" fillId="0" borderId="0" xfId="0" applyNumberFormat="1" applyBorder="1"/>
    <xf numFmtId="0" fontId="0" fillId="0" borderId="0" xfId="0" applyNumberFormat="1"/>
    <xf numFmtId="0" fontId="3" fillId="0" borderId="5" xfId="0" applyFont="1" applyBorder="1"/>
    <xf numFmtId="0" fontId="3" fillId="0" borderId="0" xfId="0" applyFont="1" applyBorder="1"/>
    <xf numFmtId="0" fontId="0" fillId="0" borderId="0" xfId="2" applyNumberFormat="1" applyFont="1" applyBorder="1"/>
    <xf numFmtId="9" fontId="0" fillId="0" borderId="0" xfId="2" quotePrefix="1" applyNumberFormat="1" applyFont="1" applyBorder="1"/>
    <xf numFmtId="44" fontId="0" fillId="0" borderId="0" xfId="0" applyNumberFormat="1" applyBorder="1"/>
    <xf numFmtId="164" fontId="3" fillId="8" borderId="2" xfId="0" applyNumberFormat="1" applyFont="1" applyFill="1" applyBorder="1"/>
    <xf numFmtId="164" fontId="3" fillId="8" borderId="3" xfId="0" applyNumberFormat="1" applyFont="1" applyFill="1" applyBorder="1"/>
    <xf numFmtId="0" fontId="0" fillId="8" borderId="3" xfId="0" applyFill="1" applyBorder="1"/>
    <xf numFmtId="164" fontId="7" fillId="0" borderId="0" xfId="0" applyNumberFormat="1" applyFont="1" applyBorder="1"/>
    <xf numFmtId="14" fontId="8" fillId="0" borderId="0" xfId="0" applyNumberFormat="1" applyFont="1" applyBorder="1"/>
    <xf numFmtId="14" fontId="0" fillId="0" borderId="0" xfId="0" applyNumberFormat="1" applyBorder="1"/>
    <xf numFmtId="0" fontId="0" fillId="0" borderId="6" xfId="0" applyNumberFormat="1" applyBorder="1"/>
    <xf numFmtId="0" fontId="3" fillId="0" borderId="3" xfId="0" applyFont="1" applyFill="1" applyBorder="1"/>
    <xf numFmtId="0" fontId="0" fillId="0" borderId="3" xfId="0" applyFill="1" applyBorder="1"/>
    <xf numFmtId="0" fontId="5" fillId="9" borderId="1" xfId="0" applyFont="1" applyFill="1" applyBorder="1"/>
    <xf numFmtId="0" fontId="6" fillId="9" borderId="10" xfId="0" applyFont="1" applyFill="1" applyBorder="1"/>
    <xf numFmtId="44" fontId="16" fillId="0" borderId="31" xfId="0" applyNumberFormat="1" applyFont="1" applyFill="1" applyBorder="1"/>
    <xf numFmtId="0" fontId="0" fillId="0" borderId="5" xfId="0" applyFont="1" applyBorder="1"/>
    <xf numFmtId="0" fontId="0" fillId="0" borderId="0" xfId="0" applyFont="1" applyBorder="1"/>
    <xf numFmtId="3" fontId="0" fillId="0" borderId="0" xfId="0" applyNumberFormat="1" applyBorder="1"/>
    <xf numFmtId="44" fontId="0" fillId="0" borderId="0" xfId="0" applyNumberFormat="1" applyFont="1" applyBorder="1"/>
    <xf numFmtId="0" fontId="0" fillId="0" borderId="0" xfId="0" applyNumberFormat="1" applyFill="1" applyBorder="1"/>
    <xf numFmtId="0" fontId="17" fillId="0" borderId="32" xfId="0" applyNumberFormat="1" applyFont="1" applyBorder="1"/>
    <xf numFmtId="1" fontId="0" fillId="0" borderId="0" xfId="3" applyNumberFormat="1" applyFont="1" applyBorder="1"/>
    <xf numFmtId="1" fontId="0" fillId="0" borderId="6" xfId="3" applyNumberFormat="1" applyFont="1" applyBorder="1"/>
    <xf numFmtId="1" fontId="0" fillId="0" borderId="8" xfId="3" applyNumberFormat="1" applyFont="1" applyBorder="1"/>
    <xf numFmtId="49" fontId="0" fillId="0" borderId="0" xfId="0" applyNumberFormat="1"/>
    <xf numFmtId="0" fontId="0" fillId="10" borderId="0" xfId="0" applyFill="1"/>
    <xf numFmtId="0" fontId="0" fillId="11" borderId="0" xfId="0" applyFill="1"/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30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3" fillId="5" borderId="4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45D48"/>
      <color rgb="FF58C3B4"/>
      <color rgb="FF474B55"/>
      <color rgb="FF0066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from Report Extractor'!$D$3</c:f>
              <c:strCache>
                <c:ptCount val="1"/>
                <c:pt idx="0">
                  <c:v>October 2023</c:v>
                </c:pt>
              </c:strCache>
            </c:strRef>
          </c:tx>
          <c:spPr>
            <a:solidFill>
              <a:srgbClr val="474B5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from Report Extractor'!$E$2:$L$2</c15:sqref>
                  </c15:fullRef>
                </c:ext>
              </c:extLst>
              <c:f>'Data from Report Extractor'!$E$2:$L$2</c:f>
              <c:strCache>
                <c:ptCount val="8"/>
                <c:pt idx="0">
                  <c:v>New</c:v>
                </c:pt>
                <c:pt idx="1">
                  <c:v>Approved</c:v>
                </c:pt>
                <c:pt idx="2">
                  <c:v>Canceled</c:v>
                </c:pt>
                <c:pt idx="3">
                  <c:v>Declined</c:v>
                </c:pt>
                <c:pt idx="4">
                  <c:v>In_Process</c:v>
                </c:pt>
                <c:pt idx="5">
                  <c:v>Ineligible</c:v>
                </c:pt>
                <c:pt idx="6">
                  <c:v>Under Review</c:v>
                </c:pt>
                <c:pt idx="7">
                  <c:v>Grand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from Report Extractor'!$E$3:$L$3</c15:sqref>
                  </c15:fullRef>
                </c:ext>
              </c:extLst>
              <c:f>'Data from Report Extractor'!$E$3:$L$3</c:f>
              <c:numCache>
                <c:formatCode>General</c:formatCode>
                <c:ptCount val="8"/>
                <c:pt idx="0">
                  <c:v>12</c:v>
                </c:pt>
                <c:pt idx="1">
                  <c:v>8831</c:v>
                </c:pt>
                <c:pt idx="2">
                  <c:v>80</c:v>
                </c:pt>
                <c:pt idx="3">
                  <c:v>1</c:v>
                </c:pt>
                <c:pt idx="4">
                  <c:v>1</c:v>
                </c:pt>
                <c:pt idx="5">
                  <c:v>42</c:v>
                </c:pt>
                <c:pt idx="6">
                  <c:v>265</c:v>
                </c:pt>
                <c:pt idx="7">
                  <c:v>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0-4A13-A424-5BAAF0DE40DE}"/>
            </c:ext>
          </c:extLst>
        </c:ser>
        <c:ser>
          <c:idx val="8"/>
          <c:order val="8"/>
          <c:tx>
            <c:strRef>
              <c:f>'Data from Report Extractor'!$D$4</c:f>
              <c:strCache>
                <c:ptCount val="1"/>
                <c:pt idx="0">
                  <c:v>November 2023</c:v>
                </c:pt>
              </c:strCache>
            </c:strRef>
          </c:tx>
          <c:spPr>
            <a:solidFill>
              <a:srgbClr val="E45D48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from Report Extractor'!$E$2:$L$2</c15:sqref>
                  </c15:fullRef>
                </c:ext>
              </c:extLst>
              <c:f>'Data from Report Extractor'!$E$2:$L$2</c:f>
              <c:strCache>
                <c:ptCount val="8"/>
                <c:pt idx="0">
                  <c:v>New</c:v>
                </c:pt>
                <c:pt idx="1">
                  <c:v>Approved</c:v>
                </c:pt>
                <c:pt idx="2">
                  <c:v>Canceled</c:v>
                </c:pt>
                <c:pt idx="3">
                  <c:v>Declined</c:v>
                </c:pt>
                <c:pt idx="4">
                  <c:v>In_Process</c:v>
                </c:pt>
                <c:pt idx="5">
                  <c:v>Ineligible</c:v>
                </c:pt>
                <c:pt idx="6">
                  <c:v>Under Review</c:v>
                </c:pt>
                <c:pt idx="7">
                  <c:v>Grand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from Report Extractor'!$E$4:$L$4</c15:sqref>
                  </c15:fullRef>
                </c:ext>
              </c:extLst>
              <c:f>'Data from Report Extractor'!$E$4:$L$4</c:f>
              <c:numCache>
                <c:formatCode>General</c:formatCode>
                <c:ptCount val="8"/>
                <c:pt idx="0">
                  <c:v>460</c:v>
                </c:pt>
                <c:pt idx="1">
                  <c:v>3129</c:v>
                </c:pt>
                <c:pt idx="2">
                  <c:v>6</c:v>
                </c:pt>
                <c:pt idx="4">
                  <c:v>1</c:v>
                </c:pt>
                <c:pt idx="5">
                  <c:v>7</c:v>
                </c:pt>
                <c:pt idx="6">
                  <c:v>136</c:v>
                </c:pt>
                <c:pt idx="7">
                  <c:v>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B4-4FBA-8E30-B563929AF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9097568"/>
        <c:axId val="8090906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rgbClr val="58C3B4"/>
                  </a:soli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'Data from Report Extractor'!$E$2:$L$2</c15:sqref>
                        </c15:fullRef>
                        <c15:formulaRef>
                          <c15:sqref>'Data from Report Extractor'!$E$2:$L$2</c15:sqref>
                        </c15:formulaRef>
                      </c:ext>
                    </c:extLst>
                    <c:strCache>
                      <c:ptCount val="8"/>
                      <c:pt idx="0">
                        <c:v>New</c:v>
                      </c:pt>
                      <c:pt idx="1">
                        <c:v>Approved</c:v>
                      </c:pt>
                      <c:pt idx="2">
                        <c:v>Canceled</c:v>
                      </c:pt>
                      <c:pt idx="3">
                        <c:v>Declined</c:v>
                      </c:pt>
                      <c:pt idx="4">
                        <c:v>In_Process</c:v>
                      </c:pt>
                      <c:pt idx="5">
                        <c:v>Ineligible</c:v>
                      </c:pt>
                      <c:pt idx="6">
                        <c:v>Under Review</c:v>
                      </c:pt>
                      <c:pt idx="7">
                        <c:v>Grand 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'Data from Report Extractor'!$D$4:$L$4</c15:sqref>
                        </c15:fullRef>
                        <c15:formulaRef>
                          <c15:sqref>'Data from Report Extractor'!$D$4:$K$4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 formatCode="@">
                        <c:v>0</c:v>
                      </c:pt>
                      <c:pt idx="1">
                        <c:v>460</c:v>
                      </c:pt>
                      <c:pt idx="2">
                        <c:v>3129</c:v>
                      </c:pt>
                      <c:pt idx="3">
                        <c:v>6</c:v>
                      </c:pt>
                      <c:pt idx="5">
                        <c:v>1</c:v>
                      </c:pt>
                      <c:pt idx="6">
                        <c:v>7</c:v>
                      </c:pt>
                      <c:pt idx="7">
                        <c:v>136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525-4750-B135-0ADECC173AA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rgbClr val="E45D48"/>
                  </a:soli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'Data from Report Extractor'!$E$2:$L$2</c15:sqref>
                        </c15:fullRef>
                        <c15:formulaRef>
                          <c15:sqref>'Data from Report Extractor'!$E$2:$L$2</c15:sqref>
                        </c15:formulaRef>
                      </c:ext>
                    </c:extLst>
                    <c:strCache>
                      <c:ptCount val="8"/>
                      <c:pt idx="0">
                        <c:v>New</c:v>
                      </c:pt>
                      <c:pt idx="1">
                        <c:v>Approved</c:v>
                      </c:pt>
                      <c:pt idx="2">
                        <c:v>Canceled</c:v>
                      </c:pt>
                      <c:pt idx="3">
                        <c:v>Declined</c:v>
                      </c:pt>
                      <c:pt idx="4">
                        <c:v>In_Process</c:v>
                      </c:pt>
                      <c:pt idx="5">
                        <c:v>Ineligible</c:v>
                      </c:pt>
                      <c:pt idx="6">
                        <c:v>Under Review</c:v>
                      </c:pt>
                      <c:pt idx="7">
                        <c:v>Grand 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'Data from Report Extractor'!$D$5:$L$5</c15:sqref>
                        </c15:fullRef>
                        <c15:formulaRef>
                          <c15:sqref>'Data from Report Extractor'!$D$5:$K$5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 formatCode="@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25-4750-B135-0ADECC173AA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rgbClr val="006671"/>
                  </a:soli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'Data from Report Extractor'!$E$2:$L$2</c15:sqref>
                        </c15:fullRef>
                        <c15:formulaRef>
                          <c15:sqref>'Data from Report Extractor'!$E$2:$L$2</c15:sqref>
                        </c15:formulaRef>
                      </c:ext>
                    </c:extLst>
                    <c:strCache>
                      <c:ptCount val="8"/>
                      <c:pt idx="0">
                        <c:v>New</c:v>
                      </c:pt>
                      <c:pt idx="1">
                        <c:v>Approved</c:v>
                      </c:pt>
                      <c:pt idx="2">
                        <c:v>Canceled</c:v>
                      </c:pt>
                      <c:pt idx="3">
                        <c:v>Declined</c:v>
                      </c:pt>
                      <c:pt idx="4">
                        <c:v>In_Process</c:v>
                      </c:pt>
                      <c:pt idx="5">
                        <c:v>Ineligible</c:v>
                      </c:pt>
                      <c:pt idx="6">
                        <c:v>Under Review</c:v>
                      </c:pt>
                      <c:pt idx="7">
                        <c:v>Grand 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'Data from Report Extractor'!$D$6:$L$6</c15:sqref>
                        </c15:fullRef>
                        <c15:formulaRef>
                          <c15:sqref>'Data from Report Extractor'!$D$6:$K$6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25-4750-B135-0ADECC173AAF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'Data from Report Extractor'!$E$2:$L$2</c15:sqref>
                        </c15:fullRef>
                        <c15:formulaRef>
                          <c15:sqref>'Data from Report Extractor'!$E$2:$L$2</c15:sqref>
                        </c15:formulaRef>
                      </c:ext>
                    </c:extLst>
                    <c:strCache>
                      <c:ptCount val="8"/>
                      <c:pt idx="0">
                        <c:v>New</c:v>
                      </c:pt>
                      <c:pt idx="1">
                        <c:v>Approved</c:v>
                      </c:pt>
                      <c:pt idx="2">
                        <c:v>Canceled</c:v>
                      </c:pt>
                      <c:pt idx="3">
                        <c:v>Declined</c:v>
                      </c:pt>
                      <c:pt idx="4">
                        <c:v>In_Process</c:v>
                      </c:pt>
                      <c:pt idx="5">
                        <c:v>Ineligible</c:v>
                      </c:pt>
                      <c:pt idx="6">
                        <c:v>Under Review</c:v>
                      </c:pt>
                      <c:pt idx="7">
                        <c:v>Grand 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'Data from Report Extractor'!$D$7:$L$7</c15:sqref>
                        </c15:fullRef>
                        <c15:formulaRef>
                          <c15:sqref>'Data from Report Extractor'!$D$7:$K$7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525-4750-B135-0ADECC173AAF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gradFill rotWithShape="1">
                    <a:gsLst>
                      <a:gs pos="0">
                        <a:schemeClr val="accent6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'Data from Report Extractor'!$E$2:$L$2</c15:sqref>
                        </c15:fullRef>
                        <c15:formulaRef>
                          <c15:sqref>'Data from Report Extractor'!$E$2:$L$2</c15:sqref>
                        </c15:formulaRef>
                      </c:ext>
                    </c:extLst>
                    <c:strCache>
                      <c:ptCount val="8"/>
                      <c:pt idx="0">
                        <c:v>New</c:v>
                      </c:pt>
                      <c:pt idx="1">
                        <c:v>Approved</c:v>
                      </c:pt>
                      <c:pt idx="2">
                        <c:v>Canceled</c:v>
                      </c:pt>
                      <c:pt idx="3">
                        <c:v>Declined</c:v>
                      </c:pt>
                      <c:pt idx="4">
                        <c:v>In_Process</c:v>
                      </c:pt>
                      <c:pt idx="5">
                        <c:v>Ineligible</c:v>
                      </c:pt>
                      <c:pt idx="6">
                        <c:v>Under Review</c:v>
                      </c:pt>
                      <c:pt idx="7">
                        <c:v>Grand 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'Data from Report Extractor'!$D$8:$L$8</c15:sqref>
                        </c15:fullRef>
                        <c15:formulaRef>
                          <c15:sqref>'Data from Report Extractor'!$D$8:$K$8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525-4750-B135-0ADECC173AAF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'Data from Report Extractor'!$E$2:$L$2</c15:sqref>
                        </c15:fullRef>
                        <c15:formulaRef>
                          <c15:sqref>'Data from Report Extractor'!$E$2:$L$2</c15:sqref>
                        </c15:formulaRef>
                      </c:ext>
                    </c:extLst>
                    <c:strCache>
                      <c:ptCount val="8"/>
                      <c:pt idx="0">
                        <c:v>New</c:v>
                      </c:pt>
                      <c:pt idx="1">
                        <c:v>Approved</c:v>
                      </c:pt>
                      <c:pt idx="2">
                        <c:v>Canceled</c:v>
                      </c:pt>
                      <c:pt idx="3">
                        <c:v>Declined</c:v>
                      </c:pt>
                      <c:pt idx="4">
                        <c:v>In_Process</c:v>
                      </c:pt>
                      <c:pt idx="5">
                        <c:v>Ineligible</c:v>
                      </c:pt>
                      <c:pt idx="6">
                        <c:v>Under Review</c:v>
                      </c:pt>
                      <c:pt idx="7">
                        <c:v>Grand 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'Data from Report Extractor'!$D$9:$L$9</c15:sqref>
                        </c15:fullRef>
                        <c15:formulaRef>
                          <c15:sqref>'Data from Report Extractor'!$D$9:$K$9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525-4750-B135-0ADECC173AAF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gradFill rotWithShape="1">
                    <a:gsLst>
                      <a:gs pos="0">
                        <a:schemeClr val="accent2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'Data from Report Extractor'!$E$2:$L$2</c15:sqref>
                        </c15:fullRef>
                        <c15:formulaRef>
                          <c15:sqref>'Data from Report Extractor'!$E$2:$L$2</c15:sqref>
                        </c15:formulaRef>
                      </c:ext>
                    </c:extLst>
                    <c:strCache>
                      <c:ptCount val="8"/>
                      <c:pt idx="0">
                        <c:v>New</c:v>
                      </c:pt>
                      <c:pt idx="1">
                        <c:v>Approved</c:v>
                      </c:pt>
                      <c:pt idx="2">
                        <c:v>Canceled</c:v>
                      </c:pt>
                      <c:pt idx="3">
                        <c:v>Declined</c:v>
                      </c:pt>
                      <c:pt idx="4">
                        <c:v>In_Process</c:v>
                      </c:pt>
                      <c:pt idx="5">
                        <c:v>Ineligible</c:v>
                      </c:pt>
                      <c:pt idx="6">
                        <c:v>Under Review</c:v>
                      </c:pt>
                      <c:pt idx="7">
                        <c:v>Grand 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'Data from Report Extractor'!$D$10:$L$10</c15:sqref>
                        </c15:fullRef>
                        <c15:formulaRef>
                          <c15:sqref>'Data from Report Extractor'!$D$10:$K$10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525-4750-B135-0ADECC173AAF}"/>
                  </c:ext>
                </c:extLst>
              </c15:ser>
            </c15:filteredBarSeries>
          </c:ext>
        </c:extLst>
      </c:barChart>
      <c:catAx>
        <c:axId val="80909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090680"/>
        <c:crosses val="autoZero"/>
        <c:auto val="1"/>
        <c:lblAlgn val="ctr"/>
        <c:lblOffset val="100"/>
        <c:noMultiLvlLbl val="0"/>
      </c:catAx>
      <c:valAx>
        <c:axId val="8090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097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APPLICATIONS, BDR AND PSE HELP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from Report Extractor'!$D$47</c:f>
              <c:strCache>
                <c:ptCount val="1"/>
                <c:pt idx="0">
                  <c:v>BDR</c:v>
                </c:pt>
              </c:strCache>
            </c:strRef>
          </c:tx>
          <c:spPr>
            <a:solidFill>
              <a:srgbClr val="58C3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from Report Extractor'!$E$46:$I$46</c:f>
              <c:strCache>
                <c:ptCount val="5"/>
                <c:pt idx="0">
                  <c:v>New</c:v>
                </c:pt>
                <c:pt idx="1">
                  <c:v>Approved</c:v>
                </c:pt>
                <c:pt idx="2">
                  <c:v>In Progress</c:v>
                </c:pt>
                <c:pt idx="3">
                  <c:v>Canceled</c:v>
                </c:pt>
                <c:pt idx="4">
                  <c:v>Denied/Ineligible</c:v>
                </c:pt>
              </c:strCache>
            </c:strRef>
          </c:cat>
          <c:val>
            <c:numRef>
              <c:f>'Data from Report Extractor'!$E$47:$I$47</c:f>
              <c:numCache>
                <c:formatCode>General</c:formatCode>
                <c:ptCount val="5"/>
                <c:pt idx="0">
                  <c:v>472</c:v>
                </c:pt>
                <c:pt idx="1">
                  <c:v>11960</c:v>
                </c:pt>
                <c:pt idx="2">
                  <c:v>403</c:v>
                </c:pt>
                <c:pt idx="3">
                  <c:v>86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3-4CEC-96AC-F22DBF75EA64}"/>
            </c:ext>
          </c:extLst>
        </c:ser>
        <c:ser>
          <c:idx val="1"/>
          <c:order val="1"/>
          <c:tx>
            <c:strRef>
              <c:f>'Data from Report Extractor'!$D$48</c:f>
              <c:strCache>
                <c:ptCount val="1"/>
                <c:pt idx="0">
                  <c:v>PSE HELP</c:v>
                </c:pt>
              </c:strCache>
            </c:strRef>
          </c:tx>
          <c:spPr>
            <a:solidFill>
              <a:srgbClr val="E45D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from Report Extractor'!$E$46:$I$46</c:f>
              <c:strCache>
                <c:ptCount val="5"/>
                <c:pt idx="0">
                  <c:v>New</c:v>
                </c:pt>
                <c:pt idx="1">
                  <c:v>Approved</c:v>
                </c:pt>
                <c:pt idx="2">
                  <c:v>In Progress</c:v>
                </c:pt>
                <c:pt idx="3">
                  <c:v>Canceled</c:v>
                </c:pt>
                <c:pt idx="4">
                  <c:v>Denied/Ineligible</c:v>
                </c:pt>
              </c:strCache>
            </c:strRef>
          </c:cat>
          <c:val>
            <c:numRef>
              <c:f>'Data from Report Extractor'!$E$48:$I$48</c:f>
              <c:numCache>
                <c:formatCode>General</c:formatCode>
                <c:ptCount val="5"/>
                <c:pt idx="0">
                  <c:v>4326</c:v>
                </c:pt>
                <c:pt idx="1">
                  <c:v>5155</c:v>
                </c:pt>
                <c:pt idx="2">
                  <c:v>3805</c:v>
                </c:pt>
                <c:pt idx="3">
                  <c:v>132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3-4CEC-96AC-F22DBF75E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432528"/>
        <c:axId val="830432856"/>
      </c:barChart>
      <c:catAx>
        <c:axId val="83043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432856"/>
        <c:crosses val="autoZero"/>
        <c:auto val="1"/>
        <c:lblAlgn val="ctr"/>
        <c:lblOffset val="100"/>
        <c:noMultiLvlLbl val="0"/>
      </c:catAx>
      <c:valAx>
        <c:axId val="83043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43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from Report Extractor'!$E$166</c:f>
              <c:strCache>
                <c:ptCount val="1"/>
                <c:pt idx="0">
                  <c:v>ELECTRIC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from Report Extractor'!$D$167:$D$172</c:f>
              <c:strCache>
                <c:ptCount val="6"/>
                <c:pt idx="0">
                  <c:v>OCT 1</c:v>
                </c:pt>
                <c:pt idx="1">
                  <c:v>OCT 8</c:v>
                </c:pt>
                <c:pt idx="2">
                  <c:v>OCT 15</c:v>
                </c:pt>
                <c:pt idx="3">
                  <c:v>OCT 22</c:v>
                </c:pt>
                <c:pt idx="4">
                  <c:v>OCT 29</c:v>
                </c:pt>
                <c:pt idx="5">
                  <c:v>NOV 5</c:v>
                </c:pt>
              </c:strCache>
            </c:strRef>
          </c:cat>
          <c:val>
            <c:numRef>
              <c:f>'Data from Report Extractor'!$E$167:$E$172</c:f>
              <c:numCache>
                <c:formatCode>General</c:formatCode>
                <c:ptCount val="6"/>
                <c:pt idx="0">
                  <c:v>1246</c:v>
                </c:pt>
                <c:pt idx="1">
                  <c:v>2344</c:v>
                </c:pt>
                <c:pt idx="2">
                  <c:v>3502</c:v>
                </c:pt>
                <c:pt idx="3">
                  <c:v>5347</c:v>
                </c:pt>
                <c:pt idx="4">
                  <c:v>7457</c:v>
                </c:pt>
                <c:pt idx="5">
                  <c:v>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0-4903-83A9-4D7B878CE8B5}"/>
            </c:ext>
          </c:extLst>
        </c:ser>
        <c:ser>
          <c:idx val="1"/>
          <c:order val="1"/>
          <c:tx>
            <c:strRef>
              <c:f>'Data from Report Extractor'!$F$166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from Report Extractor'!$D$167:$D$172</c:f>
              <c:strCache>
                <c:ptCount val="6"/>
                <c:pt idx="0">
                  <c:v>OCT 1</c:v>
                </c:pt>
                <c:pt idx="1">
                  <c:v>OCT 8</c:v>
                </c:pt>
                <c:pt idx="2">
                  <c:v>OCT 15</c:v>
                </c:pt>
                <c:pt idx="3">
                  <c:v>OCT 22</c:v>
                </c:pt>
                <c:pt idx="4">
                  <c:v>OCT 29</c:v>
                </c:pt>
                <c:pt idx="5">
                  <c:v>NOV 5</c:v>
                </c:pt>
              </c:strCache>
            </c:strRef>
          </c:cat>
          <c:val>
            <c:numRef>
              <c:f>'Data from Report Extractor'!$F$167:$F$172</c:f>
              <c:numCache>
                <c:formatCode>General</c:formatCode>
                <c:ptCount val="6"/>
                <c:pt idx="0">
                  <c:v>126</c:v>
                </c:pt>
                <c:pt idx="1">
                  <c:v>297</c:v>
                </c:pt>
                <c:pt idx="2">
                  <c:v>461</c:v>
                </c:pt>
                <c:pt idx="3">
                  <c:v>722</c:v>
                </c:pt>
                <c:pt idx="4">
                  <c:v>1100</c:v>
                </c:pt>
                <c:pt idx="5">
                  <c:v>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0-4903-83A9-4D7B878CE8B5}"/>
            </c:ext>
          </c:extLst>
        </c:ser>
        <c:ser>
          <c:idx val="2"/>
          <c:order val="2"/>
          <c:tx>
            <c:strRef>
              <c:f>'Data from Report Extractor'!$G$166</c:f>
              <c:strCache>
                <c:ptCount val="1"/>
                <c:pt idx="0">
                  <c:v>DUAL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from Report Extractor'!$D$167:$D$172</c:f>
              <c:strCache>
                <c:ptCount val="6"/>
                <c:pt idx="0">
                  <c:v>OCT 1</c:v>
                </c:pt>
                <c:pt idx="1">
                  <c:v>OCT 8</c:v>
                </c:pt>
                <c:pt idx="2">
                  <c:v>OCT 15</c:v>
                </c:pt>
                <c:pt idx="3">
                  <c:v>OCT 22</c:v>
                </c:pt>
                <c:pt idx="4">
                  <c:v>OCT 29</c:v>
                </c:pt>
                <c:pt idx="5">
                  <c:v>NOV 5</c:v>
                </c:pt>
              </c:strCache>
            </c:strRef>
          </c:cat>
          <c:val>
            <c:numRef>
              <c:f>'Data from Report Extractor'!$G$167:$G$172</c:f>
              <c:numCache>
                <c:formatCode>General</c:formatCode>
                <c:ptCount val="6"/>
                <c:pt idx="0">
                  <c:v>269</c:v>
                </c:pt>
                <c:pt idx="1">
                  <c:v>541</c:v>
                </c:pt>
                <c:pt idx="2">
                  <c:v>830</c:v>
                </c:pt>
                <c:pt idx="3">
                  <c:v>1287</c:v>
                </c:pt>
                <c:pt idx="4">
                  <c:v>1715</c:v>
                </c:pt>
                <c:pt idx="5">
                  <c:v>1984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30-4903-83A9-4D7B878CE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7379208"/>
        <c:axId val="647381504"/>
      </c:barChart>
      <c:catAx>
        <c:axId val="64737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381504"/>
        <c:crosses val="autoZero"/>
        <c:auto val="1"/>
        <c:lblAlgn val="ctr"/>
        <c:lblOffset val="100"/>
        <c:noMultiLvlLbl val="0"/>
      </c:catAx>
      <c:valAx>
        <c:axId val="6473815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37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BILL DISCOUNT RATE APPS NEEDED FOR CCA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from Report Extractor'!$O$2</c:f>
              <c:strCache>
                <c:ptCount val="1"/>
                <c:pt idx="0">
                  <c:v>Gas/Dual</c:v>
                </c:pt>
              </c:strCache>
            </c:strRef>
          </c:tx>
          <c:spPr>
            <a:solidFill>
              <a:srgbClr val="E45D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from Report Extractor'!$M$3:$M$5</c:f>
              <c:strCache>
                <c:ptCount val="3"/>
                <c:pt idx="0">
                  <c:v>TOTAL NEEDED</c:v>
                </c:pt>
                <c:pt idx="1">
                  <c:v>Total Approved</c:v>
                </c:pt>
                <c:pt idx="2">
                  <c:v>Remaining Needed</c:v>
                </c:pt>
              </c:strCache>
            </c:strRef>
          </c:cat>
          <c:val>
            <c:numRef>
              <c:f>'Data from Report Extractor'!$O$3:$O$5</c:f>
              <c:numCache>
                <c:formatCode>0</c:formatCode>
                <c:ptCount val="3"/>
                <c:pt idx="0">
                  <c:v>70000</c:v>
                </c:pt>
                <c:pt idx="1">
                  <c:v>3232</c:v>
                </c:pt>
                <c:pt idx="2">
                  <c:v>66768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9-45E1-8C14-B423DD0182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985117560"/>
        <c:axId val="985125432"/>
      </c:barChart>
      <c:catAx>
        <c:axId val="985117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125432"/>
        <c:crosses val="autoZero"/>
        <c:auto val="1"/>
        <c:lblAlgn val="ctr"/>
        <c:lblOffset val="100"/>
        <c:noMultiLvlLbl val="0"/>
      </c:catAx>
      <c:valAx>
        <c:axId val="98512543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98511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5750512722098"/>
          <c:y val="9.4957698815566829E-2"/>
          <c:w val="0.88704249487277897"/>
          <c:h val="0.863985859635565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from Report Extractor'!$M$7</c:f>
              <c:strCache>
                <c:ptCount val="1"/>
                <c:pt idx="0">
                  <c:v>Achieved %</c:v>
                </c:pt>
              </c:strCache>
            </c:strRef>
          </c:tx>
          <c:spPr>
            <a:solidFill>
              <a:srgbClr val="58C3B4"/>
            </a:solidFill>
            <a:ln>
              <a:noFill/>
            </a:ln>
            <a:effectLst/>
          </c:spPr>
          <c:invertIfNegative val="0"/>
          <c:val>
            <c:numRef>
              <c:f>'Data from Report Extractor'!$N$7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2-4F7B-B93E-52919A683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2409024"/>
        <c:axId val="702407384"/>
      </c:barChart>
      <c:catAx>
        <c:axId val="702409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02407384"/>
        <c:crosses val="autoZero"/>
        <c:auto val="1"/>
        <c:lblAlgn val="ctr"/>
        <c:lblOffset val="100"/>
        <c:noMultiLvlLbl val="0"/>
      </c:catAx>
      <c:valAx>
        <c:axId val="702407384"/>
        <c:scaling>
          <c:orientation val="minMax"/>
          <c:max val="1"/>
          <c:min val="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%" sourceLinked="1"/>
        <c:majorTickMark val="in"/>
        <c:minorTickMark val="none"/>
        <c:tickLblPos val="nextTo"/>
        <c:crossAx val="70240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63063713207234"/>
          <c:y val="3.1280544199367905E-2"/>
          <c:w val="0.7924770147149699"/>
          <c:h val="0.94265233563449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from Report Extractor'!$M$7</c:f>
              <c:strCache>
                <c:ptCount val="1"/>
                <c:pt idx="0">
                  <c:v>Achieved %</c:v>
                </c:pt>
              </c:strCache>
            </c:strRef>
          </c:tx>
          <c:spPr>
            <a:solidFill>
              <a:srgbClr val="58C3B4"/>
            </a:solidFill>
            <a:ln>
              <a:noFill/>
            </a:ln>
            <a:effectLst/>
          </c:spPr>
          <c:invertIfNegative val="0"/>
          <c:val>
            <c:numRef>
              <c:f>'Data from Report Extractor'!$O$7</c:f>
              <c:numCache>
                <c:formatCode>0.00%</c:formatCode>
                <c:ptCount val="1"/>
                <c:pt idx="0">
                  <c:v>4.6171428571428572E-2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A-457A-BD69-2117593E2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5166376"/>
        <c:axId val="985165392"/>
      </c:barChart>
      <c:barChart>
        <c:barDir val="col"/>
        <c:grouping val="clustered"/>
        <c:varyColors val="0"/>
        <c:ser>
          <c:idx val="1"/>
          <c:order val="1"/>
          <c:tx>
            <c:strRef>
              <c:f>'Data from Report Extractor'!$M$8</c:f>
              <c:strCache>
                <c:ptCount val="1"/>
                <c:pt idx="0">
                  <c:v>Target %</c:v>
                </c:pt>
              </c:strCache>
            </c:strRef>
          </c:tx>
          <c:spPr>
            <a:noFill/>
            <a:ln w="19050">
              <a:solidFill>
                <a:srgbClr val="58C3B4"/>
              </a:solidFill>
            </a:ln>
            <a:effectLst/>
          </c:spPr>
          <c:invertIfNegative val="0"/>
          <c:val>
            <c:numRef>
              <c:f>'Data from Report Extractor'!$O$8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DA-457A-BD69-2117593E2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5194256"/>
        <c:axId val="985190648"/>
      </c:barChart>
      <c:catAx>
        <c:axId val="985166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165392"/>
        <c:crosses val="autoZero"/>
        <c:auto val="1"/>
        <c:lblAlgn val="ctr"/>
        <c:lblOffset val="100"/>
        <c:noMultiLvlLbl val="0"/>
      </c:catAx>
      <c:valAx>
        <c:axId val="985165392"/>
        <c:scaling>
          <c:orientation val="minMax"/>
          <c:max val="1"/>
          <c:min val="0"/>
        </c:scaling>
        <c:delete val="0"/>
        <c:axPos val="l"/>
        <c:numFmt formatCode="0.00%" sourceLinked="1"/>
        <c:majorTickMark val="in"/>
        <c:minorTickMark val="none"/>
        <c:tickLblPos val="nextTo"/>
        <c:spPr>
          <a:noFill/>
          <a:ln>
            <a:solidFill>
              <a:srgbClr val="474B55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166376"/>
        <c:crosses val="autoZero"/>
        <c:crossBetween val="between"/>
      </c:valAx>
      <c:valAx>
        <c:axId val="98519064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85194256"/>
        <c:crosses val="max"/>
        <c:crossBetween val="between"/>
      </c:valAx>
      <c:catAx>
        <c:axId val="985194256"/>
        <c:scaling>
          <c:orientation val="minMax"/>
        </c:scaling>
        <c:delete val="1"/>
        <c:axPos val="b"/>
        <c:majorTickMark val="out"/>
        <c:minorTickMark val="none"/>
        <c:tickLblPos val="nextTo"/>
        <c:crossAx val="985190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</cx:f>
      </cx:strDim>
      <cx:numDim type="val">
        <cx:f dir="row">_xlchart.v1.1</cx:f>
      </cx:numDim>
    </cx:data>
  </cx:chartData>
  <cx:chart>
    <cx:title pos="t" align="ctr" overlay="0">
      <cx:tx>
        <cx:txData>
          <cx:v>BILL DISCOUNT RATE STATUS TOTALS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>
              <a:solidFill>
                <a:srgbClr val="474B55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en-US">
              <a:solidFill>
                <a:srgbClr val="474B55"/>
              </a:solidFill>
              <a:latin typeface="Arial" panose="020B0604020202020204" pitchFamily="34" charset="0"/>
              <a:cs typeface="Arial" panose="020B0604020202020204" pitchFamily="34" charset="0"/>
            </a:rPr>
            <a:t>BILL DISCOUNT RATE STATUS TOTALS</a:t>
          </a:r>
        </a:p>
      </cx:txPr>
    </cx:title>
    <cx:plotArea>
      <cx:plotAreaRegion>
        <cx:series layoutId="clusteredColumn" uniqueId="{972CBC38-2CE3-4DC3-801D-287029D07C98}">
          <cx:tx>
            <cx:txData>
              <cx:f>_xlchart.v1.0</cx:f>
              <cx:v>BDR APPLICATION STATUS COUNTS</cx:v>
            </cx:txData>
          </cx:tx>
          <cx:spPr>
            <a:solidFill>
              <a:srgbClr val="58C3B4"/>
            </a:solidFill>
          </cx:spPr>
          <cx:dataId val="0"/>
          <cx:layoutPr>
            <cx:aggregation/>
          </cx:layoutPr>
          <cx:axisId val="1"/>
        </cx:series>
        <cx:series layoutId="paretoLine" ownerIdx="0" uniqueId="{17226B1A-9581-479E-BD01-C50CF62580E4}">
          <cx:spPr>
            <a:ln w="22225">
              <a:solidFill>
                <a:srgbClr val="474B55"/>
              </a:solidFill>
            </a:ln>
          </cx:spPr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_xlchart.v1.8</cx:f>
      </cx:numDim>
    </cx:data>
  </cx:chartData>
  <cx:chart>
    <cx:title pos="t" align="ctr" overlay="0">
      <cx:tx>
        <cx:txData>
          <cx:v>BDR ASSISTANCE NUMBERS BY COUNTY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>
              <a:latin typeface="Arial Narrow" panose="020B0606020202030204" pitchFamily="34" charset="0"/>
              <a:ea typeface="Arial Narrow" panose="020B0606020202030204" pitchFamily="34" charset="0"/>
              <a:cs typeface="Arial Narrow" panose="020B0606020202030204" pitchFamily="34" charset="0"/>
            </a:defRPr>
          </a:pPr>
          <a:r>
            <a:rPr lang="en-US">
              <a:latin typeface="Arial Narrow" panose="020B0606020202030204" pitchFamily="34" charset="0"/>
            </a:rPr>
            <a:t>BDR ASSISTANCE NUMBERS BY COUNTY</a:t>
          </a:r>
        </a:p>
      </cx:txPr>
    </cx:title>
    <cx:plotArea>
      <cx:plotAreaRegion>
        <cx:series layoutId="treemap" uniqueId="{DDAA8A9F-FD38-46CD-8DCA-34458C1F164C}">
          <cx:tx>
            <cx:txData>
              <cx:f>_xlchart.v1.7</cx:f>
              <cx:v>Nbr Customers</cx:v>
            </cx:txData>
          </cx:tx>
          <cx:dataLabels>
            <cx:visibility seriesName="0" categoryName="1" value="1"/>
            <cx:separator>, </cx:separator>
          </cx:dataLabels>
          <cx:dataId val="0"/>
          <cx:layoutPr/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dataLabel>
  <cs:dataLabelCallout>
    <cs:lnRef idx="0"/>
    <cs:fillRef idx="0"/>
    <cs:effectRef idx="0"/>
    <cs:fontRef idx="minor">
      <a:schemeClr val="tx1">
        <a:lumMod val="50000"/>
        <a:lumOff val="50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dk1"/>
    </cs:fontRef>
  </cs:dropLine>
  <cs:errorBar>
    <cs:lnRef idx="0"/>
    <cs:fillRef idx="0"/>
    <cs:effectRef idx="0"/>
    <cs:fontRef idx="minor">
      <a:schemeClr val="dk1"/>
    </cs:fontRef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  <cs:bodyPr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5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tx1"/>
        </a:solidFill>
      </a:ln>
    </cs:spPr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lt1">
        <a:lumMod val="95000"/>
      </a:schemeClr>
    </cs:fontRef>
    <cs:spPr>
      <a:solidFill>
        <a:schemeClr val="lt1"/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58C3B4"/>
  </sheetPr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58C3B4"/>
  </sheetPr>
  <sheetViews>
    <sheetView zoomScale="60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58C3B4"/>
  </sheetPr>
  <sheetViews>
    <sheetView zoomScale="6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58C3B4"/>
  </sheetPr>
  <sheetViews>
    <sheetView zoomScale="66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6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4105276" y="1031081"/>
    <xdr:ext cx="321945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6</xdr:col>
      <xdr:colOff>304799</xdr:colOff>
      <xdr:row>7</xdr:row>
      <xdr:rowOff>133349</xdr:rowOff>
    </xdr:from>
    <xdr:to>
      <xdr:col>11</xdr:col>
      <xdr:colOff>600075</xdr:colOff>
      <xdr:row>34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352585</xdr:colOff>
      <xdr:row>32</xdr:row>
      <xdr:rowOff>174998</xdr:rowOff>
    </xdr:from>
    <xdr:to>
      <xdr:col>10</xdr:col>
      <xdr:colOff>314485</xdr:colOff>
      <xdr:row>38</xdr:row>
      <xdr:rowOff>88005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243033" y="6117461"/>
          <a:ext cx="1298243" cy="1021887"/>
        </a:xfrm>
        <a:prstGeom prst="ellipse">
          <a:avLst/>
        </a:prstGeom>
        <a:solidFill>
          <a:srgbClr val="58C3B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0.12747</cdr:x>
      <cdr:y>0.01664</cdr:y>
    </cdr:from>
    <cdr:to>
      <cdr:x>0.8</cdr:x>
      <cdr:y>0.11498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04900" y="104775"/>
          <a:ext cx="5829300" cy="619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US" sz="1400" b="0" i="0" baseline="0">
              <a:solidFill>
                <a:srgbClr val="474B55"/>
              </a:solidFill>
              <a:effectLst>
                <a:outerShdw blurRad="50800" dist="38100" dir="5400000" algn="t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BILL DISCOUNT RATE STATUS SUMMARY</a:t>
          </a:r>
          <a:endParaRPr lang="en-US" sz="1400" b="0" i="0" baseline="0">
            <a:solidFill>
              <a:srgbClr val="474B55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872347C-F24F-F5A9-8ED0-79DE59BC4524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8657167" cy="6286500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en-US" sz="1100"/>
            <a:t>This chart isn't available in your version of Excel.
Editing this shape or saving this workbook into a different file format will permanently break the chart.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D397ED35-06E5-B4A5-8BB5-4FE597DA241A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8657167" cy="6286500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en-US" sz="1100"/>
            <a:t>This chart isn't available in your version of Excel.
Editing this shape or saving this workbook into a different file format will permanently break the chart.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0.08659</cdr:x>
      <cdr:y>0.03466</cdr:y>
    </cdr:from>
    <cdr:to>
      <cdr:x>0.57356</cdr:x>
      <cdr:y>0.13607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0699" y="217945"/>
          <a:ext cx="4221674" cy="637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PSE BDR APPLICATIONS, WEEKLY RUNNING TOTALS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F5:M39"/>
  <sheetViews>
    <sheetView showGridLines="0" tabSelected="1" zoomScale="90" zoomScaleNormal="90" workbookViewId="0">
      <selection activeCell="P36" sqref="P36"/>
    </sheetView>
  </sheetViews>
  <sheetFormatPr defaultColWidth="9.1796875" defaultRowHeight="14.5" x14ac:dyDescent="0.35"/>
  <cols>
    <col min="1" max="8" width="9.1796875" style="12"/>
    <col min="9" max="9" width="10.81640625" style="12" customWidth="1"/>
    <col min="10" max="16384" width="9.1796875" style="12"/>
  </cols>
  <sheetData>
    <row r="5" spans="6:13" x14ac:dyDescent="0.35">
      <c r="F5" s="23"/>
      <c r="G5" s="23"/>
      <c r="H5" s="23"/>
      <c r="I5" s="23"/>
      <c r="J5" s="23"/>
      <c r="K5" s="23"/>
      <c r="L5" s="23"/>
      <c r="M5" s="23"/>
    </row>
    <row r="6" spans="6:13" ht="15" thickBot="1" x14ac:dyDescent="0.4">
      <c r="F6" s="23"/>
      <c r="G6" s="23"/>
      <c r="H6" s="23"/>
      <c r="I6" s="23"/>
      <c r="J6" s="23"/>
      <c r="K6" s="23"/>
      <c r="L6" s="23"/>
      <c r="M6" s="23"/>
    </row>
    <row r="7" spans="6:13" ht="15" thickBot="1" x14ac:dyDescent="0.4">
      <c r="F7" s="23"/>
      <c r="G7" s="23"/>
      <c r="H7" s="90" t="s">
        <v>70</v>
      </c>
      <c r="I7" s="91"/>
      <c r="J7" s="23"/>
      <c r="K7" s="23"/>
      <c r="L7" s="23"/>
      <c r="M7" s="23"/>
    </row>
    <row r="8" spans="6:13" x14ac:dyDescent="0.35">
      <c r="F8" s="23"/>
      <c r="G8" s="23"/>
      <c r="H8" s="23"/>
      <c r="I8" s="23"/>
      <c r="J8" s="23"/>
      <c r="K8" s="23"/>
      <c r="L8" s="23"/>
      <c r="M8" s="23"/>
    </row>
    <row r="9" spans="6:13" x14ac:dyDescent="0.35">
      <c r="F9" s="23"/>
      <c r="G9" s="23"/>
      <c r="H9" s="23"/>
      <c r="I9" s="23"/>
      <c r="J9" s="23"/>
      <c r="K9" s="23"/>
      <c r="L9" s="23"/>
      <c r="M9" s="23"/>
    </row>
    <row r="10" spans="6:13" x14ac:dyDescent="0.35">
      <c r="F10" s="23"/>
      <c r="G10" s="23"/>
      <c r="H10" s="23"/>
      <c r="I10" s="23"/>
      <c r="J10" s="23"/>
      <c r="K10" s="23"/>
      <c r="L10" s="23"/>
      <c r="M10" s="23"/>
    </row>
    <row r="11" spans="6:13" x14ac:dyDescent="0.35">
      <c r="F11" s="23"/>
      <c r="G11" s="23"/>
      <c r="H11" s="23"/>
      <c r="I11" s="23"/>
      <c r="J11" s="23"/>
      <c r="K11" s="23"/>
      <c r="L11" s="23"/>
      <c r="M11" s="23"/>
    </row>
    <row r="12" spans="6:13" x14ac:dyDescent="0.35">
      <c r="F12" s="23"/>
      <c r="G12" s="23"/>
      <c r="H12" s="23"/>
      <c r="I12" s="23"/>
      <c r="J12" s="23"/>
      <c r="K12" s="23"/>
      <c r="L12" s="23"/>
      <c r="M12" s="23"/>
    </row>
    <row r="13" spans="6:13" x14ac:dyDescent="0.35">
      <c r="F13" s="23"/>
      <c r="G13" s="23"/>
      <c r="H13" s="23"/>
      <c r="I13" s="23"/>
      <c r="J13" s="23"/>
      <c r="K13" s="23"/>
      <c r="L13" s="23"/>
      <c r="M13" s="23"/>
    </row>
    <row r="14" spans="6:13" x14ac:dyDescent="0.35">
      <c r="F14" s="23"/>
      <c r="G14" s="23"/>
      <c r="H14" s="23"/>
      <c r="I14" s="23"/>
      <c r="J14" s="23"/>
      <c r="K14" s="23"/>
      <c r="L14" s="23"/>
      <c r="M14" s="23"/>
    </row>
    <row r="15" spans="6:13" x14ac:dyDescent="0.35">
      <c r="F15" s="23"/>
      <c r="G15" s="23"/>
      <c r="H15" s="23"/>
      <c r="I15" s="23"/>
      <c r="J15" s="23"/>
      <c r="K15" s="23"/>
      <c r="L15" s="23"/>
      <c r="M15" s="23"/>
    </row>
    <row r="16" spans="6:13" x14ac:dyDescent="0.35">
      <c r="F16" s="23"/>
      <c r="G16" s="23"/>
      <c r="H16" s="23"/>
      <c r="I16" s="23"/>
      <c r="J16" s="23"/>
      <c r="K16" s="23"/>
      <c r="L16" s="23"/>
      <c r="M16" s="23"/>
    </row>
    <row r="17" spans="6:13" x14ac:dyDescent="0.35">
      <c r="F17" s="23"/>
      <c r="G17" s="23"/>
      <c r="H17" s="23"/>
      <c r="I17" s="23"/>
      <c r="J17" s="23"/>
      <c r="K17" s="23"/>
      <c r="L17" s="23"/>
      <c r="M17" s="23"/>
    </row>
    <row r="18" spans="6:13" x14ac:dyDescent="0.35">
      <c r="F18" s="23"/>
      <c r="G18" s="23"/>
      <c r="H18" s="23"/>
      <c r="I18" s="23"/>
      <c r="J18" s="23"/>
      <c r="K18" s="23"/>
      <c r="L18" s="23"/>
      <c r="M18" s="23"/>
    </row>
    <row r="19" spans="6:13" x14ac:dyDescent="0.35">
      <c r="F19" s="23"/>
      <c r="G19" s="23"/>
      <c r="H19" s="23"/>
      <c r="I19" s="23"/>
      <c r="J19" s="23"/>
      <c r="K19" s="23"/>
      <c r="L19" s="23"/>
      <c r="M19" s="23"/>
    </row>
    <row r="20" spans="6:13" x14ac:dyDescent="0.35">
      <c r="F20" s="23"/>
      <c r="G20" s="23"/>
      <c r="H20" s="23"/>
      <c r="I20" s="23"/>
      <c r="J20" s="23"/>
      <c r="K20" s="23"/>
      <c r="L20" s="23"/>
      <c r="M20" s="23"/>
    </row>
    <row r="21" spans="6:13" x14ac:dyDescent="0.35">
      <c r="F21" s="23"/>
      <c r="G21" s="23"/>
      <c r="H21" s="23"/>
      <c r="I21" s="23"/>
      <c r="J21" s="23"/>
      <c r="K21" s="23"/>
      <c r="L21" s="23"/>
      <c r="M21" s="23"/>
    </row>
    <row r="22" spans="6:13" x14ac:dyDescent="0.35">
      <c r="F22" s="23"/>
      <c r="G22" s="23"/>
      <c r="H22" s="23"/>
      <c r="I22" s="23"/>
      <c r="J22" s="23"/>
      <c r="K22" s="23"/>
      <c r="L22" s="23"/>
      <c r="M22" s="23"/>
    </row>
    <row r="23" spans="6:13" x14ac:dyDescent="0.35">
      <c r="F23" s="23"/>
      <c r="G23" s="23"/>
      <c r="H23" s="23"/>
      <c r="I23" s="23"/>
      <c r="J23" s="23"/>
      <c r="K23" s="23"/>
      <c r="L23" s="23"/>
      <c r="M23" s="23"/>
    </row>
    <row r="24" spans="6:13" x14ac:dyDescent="0.35">
      <c r="F24" s="23"/>
      <c r="G24" s="23"/>
      <c r="H24" s="23"/>
      <c r="I24" s="23"/>
      <c r="J24" s="23"/>
      <c r="K24" s="23"/>
      <c r="L24" s="23"/>
      <c r="M24" s="23"/>
    </row>
    <row r="25" spans="6:13" x14ac:dyDescent="0.35">
      <c r="F25" s="23"/>
      <c r="G25" s="23"/>
      <c r="H25" s="23"/>
      <c r="I25" s="23"/>
      <c r="J25" s="23"/>
      <c r="K25" s="23"/>
      <c r="L25" s="23"/>
      <c r="M25" s="23"/>
    </row>
    <row r="26" spans="6:13" x14ac:dyDescent="0.35">
      <c r="F26" s="23"/>
      <c r="G26" s="23"/>
      <c r="H26" s="23"/>
      <c r="I26" s="23"/>
      <c r="J26" s="23"/>
      <c r="K26" s="23"/>
      <c r="L26" s="23"/>
      <c r="M26" s="23"/>
    </row>
    <row r="27" spans="6:13" x14ac:dyDescent="0.35">
      <c r="F27" s="23"/>
      <c r="G27" s="23"/>
      <c r="H27" s="23"/>
      <c r="I27" s="23"/>
      <c r="J27" s="23"/>
      <c r="K27" s="23"/>
      <c r="L27" s="23"/>
      <c r="M27" s="23"/>
    </row>
    <row r="28" spans="6:13" x14ac:dyDescent="0.35">
      <c r="F28" s="23"/>
      <c r="G28" s="23"/>
      <c r="H28" s="23"/>
      <c r="I28" s="23"/>
      <c r="J28" s="23"/>
      <c r="K28" s="23"/>
      <c r="L28" s="23"/>
      <c r="M28" s="23"/>
    </row>
    <row r="29" spans="6:13" x14ac:dyDescent="0.35">
      <c r="F29" s="23"/>
      <c r="G29" s="23"/>
      <c r="H29" s="23"/>
      <c r="I29" s="23"/>
      <c r="J29" s="23"/>
      <c r="K29" s="23"/>
      <c r="L29" s="23"/>
      <c r="M29" s="23"/>
    </row>
    <row r="30" spans="6:13" x14ac:dyDescent="0.35">
      <c r="F30" s="23"/>
      <c r="G30" s="23"/>
      <c r="H30" s="23"/>
      <c r="I30" s="23"/>
      <c r="J30" s="23"/>
      <c r="K30" s="23"/>
      <c r="L30" s="23"/>
      <c r="M30" s="23"/>
    </row>
    <row r="31" spans="6:13" x14ac:dyDescent="0.35">
      <c r="F31" s="23"/>
      <c r="G31" s="23"/>
      <c r="H31" s="23"/>
      <c r="I31" s="23"/>
      <c r="J31" s="23"/>
      <c r="K31" s="23"/>
      <c r="L31" s="23"/>
      <c r="M31" s="23"/>
    </row>
    <row r="32" spans="6:13" x14ac:dyDescent="0.35">
      <c r="F32" s="23"/>
      <c r="G32" s="23"/>
      <c r="H32" s="23"/>
      <c r="I32" s="23"/>
      <c r="J32" s="23"/>
      <c r="K32" s="23"/>
      <c r="L32" s="23"/>
      <c r="M32" s="23"/>
    </row>
    <row r="33" spans="6:13" x14ac:dyDescent="0.35">
      <c r="F33" s="23"/>
      <c r="G33" s="23"/>
      <c r="H33" s="23"/>
      <c r="I33" s="23"/>
      <c r="J33" s="23"/>
      <c r="K33" s="23"/>
      <c r="L33" s="23"/>
      <c r="M33" s="23"/>
    </row>
    <row r="34" spans="6:13" x14ac:dyDescent="0.35">
      <c r="F34" s="23"/>
      <c r="G34" s="23"/>
      <c r="H34" s="23"/>
      <c r="I34" s="23"/>
      <c r="J34" s="23"/>
      <c r="K34" s="23"/>
      <c r="L34" s="23"/>
      <c r="M34" s="23"/>
    </row>
    <row r="35" spans="6:13" x14ac:dyDescent="0.35">
      <c r="F35" s="23"/>
      <c r="G35" s="23"/>
      <c r="H35" s="23"/>
      <c r="I35" s="23"/>
      <c r="J35" s="23"/>
      <c r="K35" s="23"/>
      <c r="L35" s="23"/>
      <c r="M35" s="23"/>
    </row>
    <row r="36" spans="6:13" x14ac:dyDescent="0.35">
      <c r="F36" s="23"/>
      <c r="G36" s="23"/>
      <c r="H36" s="23"/>
      <c r="I36" s="23"/>
      <c r="J36" s="23"/>
      <c r="K36" s="23"/>
      <c r="L36" s="23"/>
      <c r="M36" s="23"/>
    </row>
    <row r="37" spans="6:13" x14ac:dyDescent="0.35">
      <c r="F37" s="23"/>
      <c r="G37" s="23"/>
      <c r="H37" s="23"/>
      <c r="I37" s="23"/>
      <c r="J37" s="23"/>
      <c r="K37" s="23"/>
      <c r="L37" s="23"/>
      <c r="M37" s="23"/>
    </row>
    <row r="38" spans="6:13" x14ac:dyDescent="0.35">
      <c r="F38" s="23"/>
      <c r="G38" s="23"/>
      <c r="H38" s="23"/>
      <c r="I38" s="23"/>
      <c r="J38" s="23"/>
      <c r="K38" s="23"/>
      <c r="L38" s="23"/>
      <c r="M38" s="23"/>
    </row>
    <row r="39" spans="6:13" x14ac:dyDescent="0.35">
      <c r="F39" s="23"/>
      <c r="G39" s="23"/>
      <c r="H39" s="23"/>
      <c r="I39" s="23"/>
      <c r="J39" s="23"/>
      <c r="K39" s="23"/>
      <c r="L39" s="23"/>
      <c r="M39" s="23"/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75"/>
  <sheetViews>
    <sheetView zoomScale="70" zoomScaleNormal="70" workbookViewId="0">
      <selection activeCell="O8" sqref="O8"/>
    </sheetView>
  </sheetViews>
  <sheetFormatPr defaultRowHeight="14.5" x14ac:dyDescent="0.35"/>
  <cols>
    <col min="1" max="1" width="10.453125" style="5" bestFit="1" customWidth="1"/>
    <col min="2" max="2" width="19.81640625" hidden="1" customWidth="1"/>
    <col min="3" max="3" width="12.26953125" hidden="1" customWidth="1"/>
    <col min="4" max="9" width="20.1796875" customWidth="1"/>
    <col min="10" max="10" width="18.453125" customWidth="1"/>
    <col min="11" max="11" width="15.7265625" customWidth="1"/>
    <col min="12" max="12" width="21.81640625" customWidth="1"/>
    <col min="13" max="13" width="29.81640625" customWidth="1"/>
    <col min="14" max="14" width="21.54296875" bestFit="1" customWidth="1"/>
    <col min="15" max="15" width="18.1796875" bestFit="1" customWidth="1"/>
    <col min="16" max="16" width="16.81640625" bestFit="1" customWidth="1"/>
    <col min="17" max="17" width="18" customWidth="1"/>
    <col min="18" max="18" width="16.1796875" bestFit="1" customWidth="1"/>
    <col min="19" max="19" width="15.1796875" bestFit="1" customWidth="1"/>
    <col min="20" max="20" width="13.26953125" bestFit="1" customWidth="1"/>
    <col min="21" max="21" width="18.7265625" bestFit="1" customWidth="1"/>
    <col min="22" max="22" width="19.1796875" bestFit="1" customWidth="1"/>
    <col min="23" max="23" width="26.1796875" bestFit="1" customWidth="1"/>
    <col min="24" max="24" width="34.1796875" bestFit="1" customWidth="1"/>
    <col min="25" max="25" width="34.453125" bestFit="1" customWidth="1"/>
    <col min="26" max="26" width="10.453125" bestFit="1" customWidth="1"/>
    <col min="27" max="27" width="21.26953125" bestFit="1" customWidth="1"/>
    <col min="28" max="28" width="5.1796875" bestFit="1" customWidth="1"/>
  </cols>
  <sheetData>
    <row r="1" spans="1:17" x14ac:dyDescent="0.35">
      <c r="A1" s="4"/>
      <c r="B1" s="1"/>
      <c r="C1" s="1"/>
      <c r="D1" s="8" t="s">
        <v>127</v>
      </c>
      <c r="E1" s="73"/>
      <c r="F1" s="9"/>
      <c r="G1" s="9"/>
      <c r="H1" s="9"/>
      <c r="I1" s="9"/>
      <c r="J1" s="9"/>
      <c r="K1" s="9"/>
      <c r="L1" s="10"/>
      <c r="M1" s="73" t="s">
        <v>8</v>
      </c>
      <c r="N1" s="9"/>
      <c r="O1" s="10"/>
    </row>
    <row r="2" spans="1:17" x14ac:dyDescent="0.35">
      <c r="B2" s="3"/>
      <c r="D2" s="11" t="s">
        <v>111</v>
      </c>
      <c r="E2" s="12" t="s">
        <v>36</v>
      </c>
      <c r="F2" s="12" t="s">
        <v>0</v>
      </c>
      <c r="G2" s="12" t="s">
        <v>1</v>
      </c>
      <c r="H2" s="12" t="s">
        <v>64</v>
      </c>
      <c r="I2" s="72" t="s">
        <v>45</v>
      </c>
      <c r="J2" s="12" t="s">
        <v>46</v>
      </c>
      <c r="K2" s="72" t="s">
        <v>47</v>
      </c>
      <c r="L2" s="13" t="s">
        <v>7</v>
      </c>
      <c r="M2" s="12"/>
      <c r="N2" s="12" t="s">
        <v>69</v>
      </c>
      <c r="O2" s="13" t="s">
        <v>62</v>
      </c>
    </row>
    <row r="3" spans="1:17" x14ac:dyDescent="0.35">
      <c r="B3" s="3"/>
      <c r="D3" s="14" t="s">
        <v>48</v>
      </c>
      <c r="E3" s="6">
        <v>12</v>
      </c>
      <c r="F3" s="12">
        <v>8831</v>
      </c>
      <c r="G3" s="12">
        <v>80</v>
      </c>
      <c r="H3" s="12">
        <v>1</v>
      </c>
      <c r="I3" s="12">
        <v>1</v>
      </c>
      <c r="J3" s="12">
        <v>42</v>
      </c>
      <c r="K3" s="12">
        <v>265</v>
      </c>
      <c r="L3" s="12">
        <v>9232</v>
      </c>
      <c r="M3" s="12" t="s">
        <v>49</v>
      </c>
      <c r="N3" s="99">
        <v>0</v>
      </c>
      <c r="O3" s="100">
        <v>70000</v>
      </c>
      <c r="P3" t="s">
        <v>2</v>
      </c>
    </row>
    <row r="4" spans="1:17" x14ac:dyDescent="0.35">
      <c r="B4" s="3"/>
      <c r="D4" s="14" t="s">
        <v>112</v>
      </c>
      <c r="E4" s="6">
        <v>460</v>
      </c>
      <c r="F4" s="12">
        <v>3129</v>
      </c>
      <c r="G4" s="12">
        <v>6</v>
      </c>
      <c r="H4" s="12"/>
      <c r="I4" s="12">
        <v>1</v>
      </c>
      <c r="J4" s="12">
        <v>7</v>
      </c>
      <c r="K4" s="12">
        <v>136</v>
      </c>
      <c r="L4" s="13">
        <v>3739</v>
      </c>
      <c r="M4" s="12" t="s">
        <v>50</v>
      </c>
      <c r="N4" s="99">
        <f>F31+F32</f>
        <v>7840</v>
      </c>
      <c r="O4" s="100">
        <f>F33+F34</f>
        <v>3232</v>
      </c>
      <c r="P4" s="99">
        <f>N4+O4</f>
        <v>11072</v>
      </c>
      <c r="Q4" s="24"/>
    </row>
    <row r="5" spans="1:17" ht="15" thickBot="1" x14ac:dyDescent="0.4">
      <c r="B5" s="3"/>
      <c r="D5" s="14" t="s">
        <v>113</v>
      </c>
      <c r="E5" s="6"/>
      <c r="F5" s="12"/>
      <c r="G5" s="12"/>
      <c r="H5" s="12"/>
      <c r="I5" s="12"/>
      <c r="J5" s="12"/>
      <c r="K5" s="12"/>
      <c r="L5" s="13"/>
      <c r="M5" s="17" t="s">
        <v>51</v>
      </c>
      <c r="N5" s="101">
        <f>N3-N4</f>
        <v>-7840</v>
      </c>
      <c r="O5" s="101">
        <f>O3-O4</f>
        <v>66768</v>
      </c>
    </row>
    <row r="6" spans="1:17" x14ac:dyDescent="0.35">
      <c r="B6" s="3"/>
      <c r="D6" s="14"/>
      <c r="E6" s="6"/>
      <c r="F6" s="12"/>
      <c r="G6" s="12"/>
      <c r="H6" s="12"/>
      <c r="I6" s="12"/>
      <c r="J6" s="12"/>
      <c r="K6" s="12"/>
      <c r="L6" s="13"/>
    </row>
    <row r="7" spans="1:17" x14ac:dyDescent="0.35">
      <c r="B7" s="3"/>
      <c r="D7" s="14"/>
      <c r="E7" s="6"/>
      <c r="F7" s="6"/>
      <c r="G7" s="6"/>
      <c r="H7" s="6"/>
      <c r="I7" s="6"/>
      <c r="J7" s="6"/>
      <c r="K7" s="6"/>
      <c r="L7" s="87"/>
      <c r="M7" t="s">
        <v>9</v>
      </c>
      <c r="N7" s="22" t="e">
        <f>N4/N3</f>
        <v>#DIV/0!</v>
      </c>
      <c r="O7" s="22">
        <f>O4/O3</f>
        <v>4.6171428571428572E-2</v>
      </c>
    </row>
    <row r="8" spans="1:17" x14ac:dyDescent="0.35">
      <c r="B8" s="3"/>
      <c r="D8" s="15"/>
      <c r="E8" s="6"/>
      <c r="F8" s="6"/>
      <c r="G8" s="6"/>
      <c r="H8" s="6"/>
      <c r="I8" s="6"/>
      <c r="J8" s="6"/>
      <c r="K8" s="6"/>
      <c r="L8" s="87"/>
      <c r="M8" t="s">
        <v>10</v>
      </c>
      <c r="N8" s="21">
        <v>1</v>
      </c>
      <c r="O8" s="21">
        <v>1</v>
      </c>
      <c r="P8" s="21"/>
    </row>
    <row r="9" spans="1:17" x14ac:dyDescent="0.35">
      <c r="B9" s="3"/>
      <c r="D9" s="14"/>
      <c r="E9" s="6"/>
      <c r="F9" s="6"/>
      <c r="G9" s="6"/>
      <c r="H9" s="6"/>
      <c r="I9" s="6"/>
      <c r="J9" s="6"/>
      <c r="K9" s="6"/>
      <c r="L9" s="87"/>
    </row>
    <row r="10" spans="1:17" x14ac:dyDescent="0.35">
      <c r="B10" s="3"/>
      <c r="D10" s="14"/>
      <c r="E10" s="6"/>
      <c r="F10" s="6"/>
      <c r="G10" s="6"/>
      <c r="H10" s="6"/>
      <c r="I10" s="6"/>
      <c r="J10" s="6"/>
      <c r="K10" s="6"/>
      <c r="L10" s="87"/>
    </row>
    <row r="11" spans="1:17" x14ac:dyDescent="0.35">
      <c r="B11" s="3"/>
      <c r="D11" s="14"/>
      <c r="E11" s="6"/>
      <c r="F11" s="6"/>
      <c r="G11" s="6"/>
      <c r="H11" s="6"/>
      <c r="I11" s="6"/>
      <c r="J11" s="6"/>
      <c r="K11" s="6"/>
      <c r="L11" s="87"/>
    </row>
    <row r="12" spans="1:17" x14ac:dyDescent="0.35">
      <c r="B12" s="3"/>
      <c r="D12" s="14"/>
      <c r="E12" s="6"/>
      <c r="F12" s="6"/>
      <c r="G12" s="6"/>
      <c r="H12" s="6"/>
      <c r="I12" s="6"/>
      <c r="J12" s="6"/>
      <c r="K12" s="6"/>
      <c r="L12" s="87"/>
    </row>
    <row r="13" spans="1:17" x14ac:dyDescent="0.35">
      <c r="B13" s="3"/>
      <c r="D13" s="14"/>
      <c r="E13" s="6"/>
      <c r="F13" s="6"/>
      <c r="G13" s="6"/>
      <c r="H13" s="6"/>
      <c r="I13" s="6"/>
      <c r="J13" s="6"/>
      <c r="K13" s="6"/>
      <c r="L13" s="87"/>
    </row>
    <row r="14" spans="1:17" x14ac:dyDescent="0.35">
      <c r="B14" s="3"/>
      <c r="D14" s="14"/>
      <c r="E14" s="6"/>
      <c r="F14" s="6"/>
      <c r="G14" s="6"/>
      <c r="H14" s="6"/>
      <c r="I14" s="6"/>
      <c r="J14" s="6"/>
      <c r="K14" s="6"/>
      <c r="L14" s="87"/>
    </row>
    <row r="15" spans="1:17" x14ac:dyDescent="0.35">
      <c r="B15" s="3"/>
      <c r="D15" s="14"/>
      <c r="E15" s="6"/>
      <c r="F15" s="6"/>
      <c r="G15" s="6"/>
      <c r="H15" s="6"/>
      <c r="I15" s="6"/>
      <c r="J15" s="6"/>
      <c r="K15" s="6"/>
      <c r="L15" s="87"/>
    </row>
    <row r="16" spans="1:17" x14ac:dyDescent="0.35">
      <c r="B16" s="3"/>
      <c r="D16" s="14"/>
      <c r="E16" s="6"/>
      <c r="F16" s="6"/>
      <c r="G16" s="6"/>
      <c r="H16" s="6"/>
      <c r="I16" s="6"/>
      <c r="J16" s="6"/>
      <c r="K16" s="6"/>
      <c r="L16" s="87"/>
    </row>
    <row r="17" spans="2:22" x14ac:dyDescent="0.35">
      <c r="B17" s="3"/>
      <c r="D17" s="14"/>
      <c r="E17" s="6"/>
      <c r="F17" s="6"/>
      <c r="G17" s="6"/>
      <c r="H17" s="6"/>
      <c r="I17" s="6"/>
      <c r="J17" s="6"/>
      <c r="K17" s="6"/>
      <c r="L17" s="87"/>
    </row>
    <row r="18" spans="2:22" x14ac:dyDescent="0.35">
      <c r="B18" s="3"/>
      <c r="D18" s="14"/>
      <c r="E18" s="6"/>
      <c r="F18" s="6"/>
      <c r="G18" s="6"/>
      <c r="H18" s="6"/>
      <c r="I18" s="6"/>
      <c r="J18" s="6"/>
      <c r="K18" s="6"/>
      <c r="L18" s="87"/>
    </row>
    <row r="19" spans="2:22" x14ac:dyDescent="0.35">
      <c r="B19" s="3"/>
      <c r="D19" s="14"/>
      <c r="E19" s="97"/>
      <c r="F19" s="6"/>
      <c r="G19" s="6"/>
      <c r="H19" s="6"/>
      <c r="I19" s="6"/>
      <c r="J19" s="6"/>
      <c r="K19" s="6"/>
      <c r="L19" s="87"/>
    </row>
    <row r="20" spans="2:22" x14ac:dyDescent="0.35">
      <c r="B20" s="3"/>
      <c r="D20" s="14"/>
      <c r="E20" s="6"/>
      <c r="F20" s="12"/>
      <c r="G20" s="12"/>
      <c r="H20" s="12"/>
      <c r="I20" s="12"/>
      <c r="J20" s="12"/>
      <c r="K20" s="12"/>
      <c r="L20" s="12"/>
    </row>
    <row r="21" spans="2:22" ht="15" thickBot="1" x14ac:dyDescent="0.4">
      <c r="B21" s="3"/>
      <c r="D21" s="16" t="s">
        <v>2</v>
      </c>
      <c r="E21" s="17">
        <f t="shared" ref="E21:L21" si="0">SUM(E3:E20)</f>
        <v>472</v>
      </c>
      <c r="F21" s="17">
        <f t="shared" si="0"/>
        <v>11960</v>
      </c>
      <c r="G21" s="17">
        <f t="shared" si="0"/>
        <v>86</v>
      </c>
      <c r="H21" s="17">
        <f t="shared" si="0"/>
        <v>1</v>
      </c>
      <c r="I21" s="17">
        <f t="shared" si="0"/>
        <v>2</v>
      </c>
      <c r="J21" s="17">
        <f t="shared" si="0"/>
        <v>49</v>
      </c>
      <c r="K21" s="17">
        <f t="shared" si="0"/>
        <v>401</v>
      </c>
      <c r="L21" s="18">
        <f t="shared" si="0"/>
        <v>12971</v>
      </c>
    </row>
    <row r="22" spans="2:22" x14ac:dyDescent="0.35">
      <c r="B22" s="3"/>
      <c r="D22" s="2"/>
      <c r="E22" s="2"/>
    </row>
    <row r="23" spans="2:22" x14ac:dyDescent="0.35">
      <c r="B23" s="3"/>
      <c r="D23" s="2"/>
      <c r="E23" s="2"/>
    </row>
    <row r="24" spans="2:22" x14ac:dyDescent="0.35">
      <c r="B24" s="3"/>
      <c r="D24" s="2"/>
      <c r="E24" s="2"/>
    </row>
    <row r="25" spans="2:22" x14ac:dyDescent="0.35">
      <c r="B25" s="3"/>
      <c r="D25" s="2"/>
      <c r="E25" s="2"/>
    </row>
    <row r="26" spans="2:22" x14ac:dyDescent="0.35">
      <c r="B26" s="3"/>
      <c r="D26" s="7"/>
      <c r="E26" s="7"/>
    </row>
    <row r="27" spans="2:22" x14ac:dyDescent="0.35">
      <c r="B27" s="3"/>
      <c r="D27" s="7"/>
      <c r="E27" s="7"/>
    </row>
    <row r="28" spans="2:22" ht="15" thickBot="1" x14ac:dyDescent="0.4">
      <c r="B28" s="3"/>
      <c r="D28" s="7"/>
      <c r="E28" s="7"/>
      <c r="O28" s="12"/>
      <c r="P28" s="12"/>
      <c r="Q28" s="12"/>
      <c r="R28" s="12"/>
      <c r="S28" s="12"/>
      <c r="T28" s="12"/>
      <c r="U28" s="12"/>
      <c r="V28" s="12"/>
    </row>
    <row r="29" spans="2:22" x14ac:dyDescent="0.35">
      <c r="B29" s="3"/>
      <c r="D29" s="81" t="s">
        <v>11</v>
      </c>
      <c r="E29" s="82"/>
      <c r="F29" s="88"/>
      <c r="G29" s="89"/>
      <c r="H29" s="9"/>
      <c r="I29" s="9"/>
      <c r="J29" s="9"/>
      <c r="K29" s="9"/>
      <c r="L29" s="9"/>
      <c r="M29" s="10"/>
      <c r="O29" s="84"/>
      <c r="P29" s="39"/>
      <c r="Q29" s="39"/>
      <c r="R29" s="39"/>
      <c r="S29" s="25"/>
      <c r="T29" s="25"/>
      <c r="U29" s="12"/>
      <c r="V29" s="12"/>
    </row>
    <row r="30" spans="2:22" x14ac:dyDescent="0.35">
      <c r="B30" s="3"/>
      <c r="D30" s="15" t="s">
        <v>63</v>
      </c>
      <c r="E30" s="12" t="s">
        <v>37</v>
      </c>
      <c r="F30" s="12" t="s">
        <v>0</v>
      </c>
      <c r="G30" s="12" t="s">
        <v>1</v>
      </c>
      <c r="H30" s="12" t="s">
        <v>64</v>
      </c>
      <c r="I30" s="72" t="s">
        <v>45</v>
      </c>
      <c r="J30" s="12" t="s">
        <v>46</v>
      </c>
      <c r="K30" s="72" t="s">
        <v>4</v>
      </c>
      <c r="L30" s="12" t="s">
        <v>7</v>
      </c>
      <c r="M30" s="13"/>
      <c r="O30" s="39"/>
      <c r="P30" s="39"/>
      <c r="Q30" s="39"/>
      <c r="R30" s="39"/>
      <c r="S30" s="25"/>
      <c r="T30" s="25"/>
      <c r="U30" s="12"/>
      <c r="V30" s="12"/>
    </row>
    <row r="31" spans="2:22" x14ac:dyDescent="0.35">
      <c r="B31" s="3"/>
      <c r="D31" s="15" t="s">
        <v>65</v>
      </c>
      <c r="E31" s="12">
        <v>316</v>
      </c>
      <c r="F31" s="12">
        <v>7749</v>
      </c>
      <c r="G31" s="12">
        <v>41</v>
      </c>
      <c r="H31" s="12">
        <v>1</v>
      </c>
      <c r="I31" s="12">
        <v>1</v>
      </c>
      <c r="J31" s="12">
        <v>27</v>
      </c>
      <c r="K31" s="12">
        <v>234</v>
      </c>
      <c r="L31" s="12">
        <v>8369</v>
      </c>
      <c r="M31" s="13"/>
      <c r="O31" s="85"/>
      <c r="P31" s="39"/>
      <c r="Q31" s="40"/>
      <c r="R31" s="40"/>
      <c r="S31" s="25"/>
      <c r="T31" s="25"/>
      <c r="U31" s="12"/>
      <c r="V31" s="12"/>
    </row>
    <row r="32" spans="2:22" x14ac:dyDescent="0.35">
      <c r="B32" s="3"/>
      <c r="D32" s="15" t="s">
        <v>66</v>
      </c>
      <c r="E32" s="12">
        <v>6</v>
      </c>
      <c r="F32" s="12">
        <v>91</v>
      </c>
      <c r="G32" s="75"/>
      <c r="H32" s="75"/>
      <c r="I32" s="12"/>
      <c r="J32" s="75"/>
      <c r="K32" s="12">
        <v>2</v>
      </c>
      <c r="L32" s="12">
        <v>99</v>
      </c>
      <c r="M32" s="13"/>
      <c r="O32" s="85"/>
      <c r="P32" s="39"/>
      <c r="Q32" s="40"/>
      <c r="R32" s="40"/>
      <c r="S32" s="25"/>
      <c r="T32" s="25"/>
      <c r="U32" s="12"/>
      <c r="V32" s="12"/>
    </row>
    <row r="33" spans="2:22" x14ac:dyDescent="0.35">
      <c r="B33" s="3"/>
      <c r="D33" s="15" t="s">
        <v>67</v>
      </c>
      <c r="E33" s="12">
        <v>62</v>
      </c>
      <c r="F33" s="12">
        <v>1985</v>
      </c>
      <c r="G33" s="75">
        <v>23</v>
      </c>
      <c r="H33" s="75"/>
      <c r="I33" s="12"/>
      <c r="J33" s="75">
        <v>9</v>
      </c>
      <c r="K33" s="12">
        <v>81</v>
      </c>
      <c r="L33" s="12">
        <v>2160</v>
      </c>
      <c r="M33" s="13"/>
      <c r="O33" s="85"/>
      <c r="P33" s="39"/>
      <c r="Q33" s="40"/>
      <c r="R33" s="40"/>
      <c r="S33" s="25"/>
      <c r="T33" s="25"/>
      <c r="U33" s="12"/>
      <c r="V33" s="12"/>
    </row>
    <row r="34" spans="2:22" x14ac:dyDescent="0.35">
      <c r="B34" s="3"/>
      <c r="D34" s="15" t="s">
        <v>68</v>
      </c>
      <c r="E34" s="12">
        <v>52</v>
      </c>
      <c r="F34" s="12">
        <v>1247</v>
      </c>
      <c r="G34" s="75">
        <v>15</v>
      </c>
      <c r="H34" s="75"/>
      <c r="I34" s="12"/>
      <c r="J34" s="75">
        <v>9</v>
      </c>
      <c r="K34" s="12">
        <v>48</v>
      </c>
      <c r="L34" s="12">
        <v>1371</v>
      </c>
      <c r="M34" s="13"/>
      <c r="O34" s="85"/>
      <c r="P34" s="39"/>
      <c r="Q34" s="40"/>
      <c r="R34" s="40"/>
      <c r="S34" s="25"/>
      <c r="T34" s="25"/>
      <c r="U34" s="12"/>
      <c r="V34" s="12"/>
    </row>
    <row r="35" spans="2:22" x14ac:dyDescent="0.35">
      <c r="B35" s="3"/>
      <c r="D35" s="15" t="s">
        <v>6</v>
      </c>
      <c r="E35" s="12">
        <v>36</v>
      </c>
      <c r="F35" s="12">
        <v>888</v>
      </c>
      <c r="G35" s="75">
        <v>7</v>
      </c>
      <c r="H35" s="75"/>
      <c r="I35" s="12">
        <v>1</v>
      </c>
      <c r="J35" s="75">
        <v>4</v>
      </c>
      <c r="K35" s="12">
        <v>36</v>
      </c>
      <c r="L35" s="12">
        <v>972</v>
      </c>
      <c r="M35" s="13"/>
      <c r="O35" s="85"/>
      <c r="P35" s="39"/>
      <c r="Q35" s="40"/>
      <c r="R35" s="40"/>
      <c r="S35" s="25"/>
      <c r="T35" s="25"/>
      <c r="U35" s="12"/>
      <c r="V35" s="12"/>
    </row>
    <row r="36" spans="2:22" x14ac:dyDescent="0.35">
      <c r="B36" s="3"/>
      <c r="D36" s="11" t="s">
        <v>7</v>
      </c>
      <c r="E36" s="12">
        <v>472</v>
      </c>
      <c r="F36" s="12">
        <v>11960</v>
      </c>
      <c r="G36" s="75">
        <v>86</v>
      </c>
      <c r="H36" s="75">
        <v>1</v>
      </c>
      <c r="I36" s="12">
        <v>2</v>
      </c>
      <c r="J36" s="75">
        <v>49</v>
      </c>
      <c r="K36" s="12">
        <v>401</v>
      </c>
      <c r="L36" s="12">
        <v>12971</v>
      </c>
      <c r="M36" s="13"/>
      <c r="O36" s="85"/>
      <c r="P36" s="39"/>
      <c r="Q36" s="40"/>
      <c r="R36" s="40"/>
      <c r="S36" s="25"/>
      <c r="T36" s="25"/>
      <c r="U36" s="12"/>
      <c r="V36" s="12"/>
    </row>
    <row r="37" spans="2:22" x14ac:dyDescent="0.35">
      <c r="B37" s="3"/>
      <c r="D37" s="11"/>
      <c r="E37" s="12"/>
      <c r="F37" s="12"/>
      <c r="G37" s="75"/>
      <c r="H37" s="75"/>
      <c r="I37" s="12"/>
      <c r="J37" s="75"/>
      <c r="K37" s="12"/>
      <c r="L37" s="12"/>
      <c r="M37" s="13"/>
      <c r="O37" s="85"/>
      <c r="P37" s="39"/>
      <c r="Q37" s="40"/>
      <c r="R37" s="40"/>
      <c r="S37" s="25"/>
      <c r="T37" s="25"/>
      <c r="U37" s="12"/>
      <c r="V37" s="12"/>
    </row>
    <row r="38" spans="2:22" x14ac:dyDescent="0.35">
      <c r="B38" s="3"/>
      <c r="D38" s="11"/>
      <c r="E38" s="12"/>
      <c r="F38" s="12"/>
      <c r="G38" s="75"/>
      <c r="H38" s="75"/>
      <c r="I38" s="12"/>
      <c r="J38" s="75"/>
      <c r="K38" s="12"/>
      <c r="L38" s="12"/>
      <c r="M38" s="13"/>
      <c r="O38" s="85"/>
      <c r="P38" s="39"/>
      <c r="Q38" s="40"/>
      <c r="R38" s="40"/>
      <c r="S38" s="25"/>
      <c r="T38" s="25"/>
      <c r="U38" s="12"/>
      <c r="V38" s="12"/>
    </row>
    <row r="39" spans="2:22" x14ac:dyDescent="0.35">
      <c r="B39" s="3"/>
      <c r="D39" s="11" t="s">
        <v>117</v>
      </c>
      <c r="E39" s="12" t="s">
        <v>37</v>
      </c>
      <c r="F39" s="12" t="s">
        <v>0</v>
      </c>
      <c r="G39" s="75" t="s">
        <v>1</v>
      </c>
      <c r="H39" s="75" t="s">
        <v>64</v>
      </c>
      <c r="I39" s="12" t="s">
        <v>12</v>
      </c>
      <c r="J39" s="75" t="s">
        <v>45</v>
      </c>
      <c r="K39" s="12" t="s">
        <v>46</v>
      </c>
      <c r="L39" s="12" t="s">
        <v>118</v>
      </c>
      <c r="M39" s="13" t="s">
        <v>128</v>
      </c>
      <c r="N39" t="s">
        <v>3</v>
      </c>
      <c r="O39" s="85" t="s">
        <v>119</v>
      </c>
      <c r="P39" s="39" t="s">
        <v>38</v>
      </c>
      <c r="Q39" s="40" t="s">
        <v>4</v>
      </c>
      <c r="R39" s="40" t="s">
        <v>6</v>
      </c>
      <c r="S39" s="25" t="s">
        <v>7</v>
      </c>
      <c r="T39" s="25"/>
      <c r="U39" s="12"/>
      <c r="V39" s="12"/>
    </row>
    <row r="40" spans="2:22" x14ac:dyDescent="0.35">
      <c r="B40" s="3"/>
      <c r="D40" s="11" t="s">
        <v>120</v>
      </c>
      <c r="E40" s="12">
        <v>472</v>
      </c>
      <c r="F40" s="12">
        <v>11960</v>
      </c>
      <c r="G40" s="75">
        <v>86</v>
      </c>
      <c r="H40" s="75">
        <v>1</v>
      </c>
      <c r="I40" s="12"/>
      <c r="J40" s="75">
        <v>2</v>
      </c>
      <c r="K40" s="12">
        <v>49</v>
      </c>
      <c r="L40" s="12"/>
      <c r="M40" s="13"/>
      <c r="O40" s="85"/>
      <c r="P40" s="39"/>
      <c r="Q40" s="39">
        <v>401</v>
      </c>
      <c r="R40" s="39"/>
      <c r="S40" s="39">
        <v>12971</v>
      </c>
      <c r="T40" s="25"/>
      <c r="U40" s="12"/>
      <c r="V40" s="12"/>
    </row>
    <row r="41" spans="2:22" x14ac:dyDescent="0.35">
      <c r="B41" s="3"/>
      <c r="D41" s="11" t="s">
        <v>13</v>
      </c>
      <c r="E41" s="12">
        <v>4326</v>
      </c>
      <c r="F41" s="12">
        <v>3087</v>
      </c>
      <c r="G41" s="98">
        <v>132</v>
      </c>
      <c r="H41" s="75"/>
      <c r="I41" s="12">
        <v>52</v>
      </c>
      <c r="J41" s="12">
        <v>573</v>
      </c>
      <c r="K41" s="12">
        <v>2</v>
      </c>
      <c r="L41" s="12">
        <v>5</v>
      </c>
      <c r="M41" s="13">
        <v>1</v>
      </c>
      <c r="N41">
        <v>259</v>
      </c>
      <c r="O41" s="39">
        <v>1809</v>
      </c>
      <c r="P41" s="39">
        <v>35</v>
      </c>
      <c r="Q41" s="39">
        <v>3191</v>
      </c>
      <c r="R41" s="39"/>
      <c r="S41" s="39">
        <v>13472</v>
      </c>
      <c r="T41" s="25"/>
      <c r="U41" s="12"/>
      <c r="V41" s="12"/>
    </row>
    <row r="42" spans="2:22" x14ac:dyDescent="0.35">
      <c r="B42" s="3"/>
      <c r="D42" s="11" t="s">
        <v>6</v>
      </c>
      <c r="E42" s="12"/>
      <c r="F42" s="12"/>
      <c r="G42" s="75"/>
      <c r="H42" s="75"/>
      <c r="I42" s="12"/>
      <c r="J42" s="12"/>
      <c r="K42" s="12"/>
      <c r="L42" s="12"/>
      <c r="M42" s="13"/>
      <c r="O42" s="39"/>
      <c r="P42" s="39"/>
      <c r="Q42" s="39"/>
      <c r="R42" s="39"/>
      <c r="S42" s="39"/>
      <c r="T42" s="25"/>
      <c r="U42" s="12"/>
      <c r="V42" s="12"/>
    </row>
    <row r="43" spans="2:22" x14ac:dyDescent="0.35">
      <c r="B43" s="3"/>
      <c r="D43" s="11" t="s">
        <v>7</v>
      </c>
      <c r="E43" s="12">
        <v>4798</v>
      </c>
      <c r="F43" s="12">
        <v>15047</v>
      </c>
      <c r="G43" s="75">
        <v>218</v>
      </c>
      <c r="H43" s="75">
        <v>1</v>
      </c>
      <c r="I43" s="12">
        <v>52</v>
      </c>
      <c r="J43" s="12">
        <v>575</v>
      </c>
      <c r="K43" s="12">
        <v>51</v>
      </c>
      <c r="L43" s="12">
        <v>5</v>
      </c>
      <c r="M43" s="13">
        <v>1</v>
      </c>
      <c r="N43">
        <v>259</v>
      </c>
      <c r="O43" s="39">
        <v>1809</v>
      </c>
      <c r="P43" s="39">
        <v>35</v>
      </c>
      <c r="Q43" s="39">
        <v>3592</v>
      </c>
      <c r="R43" s="39"/>
      <c r="S43" s="39">
        <v>26443</v>
      </c>
      <c r="T43" s="25"/>
      <c r="U43" s="12"/>
      <c r="V43" s="12"/>
    </row>
    <row r="44" spans="2:22" x14ac:dyDescent="0.35">
      <c r="B44" s="3"/>
      <c r="D44" s="11"/>
      <c r="E44" s="12"/>
      <c r="F44" s="12"/>
      <c r="G44" s="75"/>
      <c r="H44" s="75"/>
      <c r="I44" s="12"/>
      <c r="J44" s="12"/>
      <c r="K44" s="12"/>
      <c r="L44" s="12"/>
      <c r="M44" s="13"/>
      <c r="O44" s="85"/>
      <c r="P44" s="39"/>
      <c r="Q44" s="39"/>
      <c r="R44" s="39"/>
      <c r="S44" s="39"/>
      <c r="T44" s="25"/>
      <c r="U44" s="12"/>
      <c r="V44" s="12"/>
    </row>
    <row r="45" spans="2:22" x14ac:dyDescent="0.35">
      <c r="B45" s="3"/>
      <c r="D45" s="11"/>
      <c r="E45" s="12"/>
      <c r="F45" s="12"/>
      <c r="G45" s="75"/>
      <c r="H45" s="75"/>
      <c r="I45" s="12"/>
      <c r="J45" s="12"/>
      <c r="K45" s="12"/>
      <c r="L45" s="12"/>
      <c r="M45" s="13"/>
      <c r="O45" s="85"/>
      <c r="P45" s="39"/>
      <c r="Q45" s="39"/>
      <c r="R45" s="39"/>
      <c r="S45" s="39"/>
      <c r="T45" s="25"/>
      <c r="U45" s="12"/>
      <c r="V45" s="12"/>
    </row>
    <row r="46" spans="2:22" x14ac:dyDescent="0.35">
      <c r="B46" s="3"/>
      <c r="D46" s="11" t="s">
        <v>117</v>
      </c>
      <c r="E46" s="12" t="s">
        <v>36</v>
      </c>
      <c r="F46" s="12" t="s">
        <v>0</v>
      </c>
      <c r="G46" s="97" t="s">
        <v>121</v>
      </c>
      <c r="H46" s="97" t="s">
        <v>1</v>
      </c>
      <c r="I46" s="97" t="s">
        <v>122</v>
      </c>
      <c r="J46" s="12"/>
      <c r="K46" s="12"/>
      <c r="L46" s="12"/>
      <c r="M46" s="13"/>
      <c r="O46" s="85"/>
      <c r="P46" s="39"/>
      <c r="Q46" s="40"/>
      <c r="R46" s="40"/>
      <c r="S46" s="25"/>
      <c r="T46" s="25"/>
      <c r="U46" s="12"/>
      <c r="V46" s="12"/>
    </row>
    <row r="47" spans="2:22" x14ac:dyDescent="0.35">
      <c r="B47" s="3"/>
      <c r="D47" s="11" t="s">
        <v>120</v>
      </c>
      <c r="E47" s="12">
        <f>E40</f>
        <v>472</v>
      </c>
      <c r="F47" s="12">
        <f>F40+N40+O40</f>
        <v>11960</v>
      </c>
      <c r="G47" s="12">
        <f>J40+L40+M40+P40+Q40</f>
        <v>403</v>
      </c>
      <c r="H47" s="12">
        <f>G40</f>
        <v>86</v>
      </c>
      <c r="I47" s="12">
        <f>I40+K40+H40</f>
        <v>50</v>
      </c>
      <c r="K47" s="12"/>
      <c r="L47" s="12"/>
      <c r="M47" s="13"/>
      <c r="O47" s="85"/>
      <c r="P47" s="39"/>
      <c r="Q47" s="40"/>
      <c r="R47" s="40"/>
      <c r="S47" s="25"/>
      <c r="T47" s="25"/>
      <c r="U47" s="12"/>
      <c r="V47" s="12"/>
    </row>
    <row r="48" spans="2:22" x14ac:dyDescent="0.35">
      <c r="D48" s="11" t="s">
        <v>13</v>
      </c>
      <c r="E48" s="12">
        <f>E41</f>
        <v>4326</v>
      </c>
      <c r="F48" s="12">
        <f>F41+N41+O41</f>
        <v>5155</v>
      </c>
      <c r="G48" s="12">
        <f>J41+L41+M41+P41+Q41</f>
        <v>3805</v>
      </c>
      <c r="H48" s="12">
        <f>G41</f>
        <v>132</v>
      </c>
      <c r="I48" s="12">
        <f>I41+K41+H41</f>
        <v>54</v>
      </c>
      <c r="J48" s="12"/>
      <c r="M48" s="13"/>
    </row>
    <row r="49" spans="2:22" x14ac:dyDescent="0.35">
      <c r="D49" s="11" t="s">
        <v>6</v>
      </c>
      <c r="J49" s="12"/>
      <c r="M49" s="13"/>
    </row>
    <row r="50" spans="2:22" x14ac:dyDescent="0.35">
      <c r="B50" s="3"/>
      <c r="D50" s="11" t="s">
        <v>7</v>
      </c>
      <c r="E50" s="12"/>
      <c r="F50" s="12"/>
      <c r="I50" s="12"/>
      <c r="J50" s="6"/>
      <c r="K50" s="12"/>
      <c r="L50" s="12"/>
      <c r="M50" s="13"/>
      <c r="O50" s="85"/>
      <c r="P50" s="39"/>
      <c r="Q50" s="40"/>
      <c r="R50" s="40"/>
      <c r="S50" s="25"/>
      <c r="T50" s="25"/>
      <c r="U50" s="12"/>
      <c r="V50" s="12"/>
    </row>
    <row r="51" spans="2:22" x14ac:dyDescent="0.35">
      <c r="B51" s="3"/>
      <c r="D51" s="15"/>
      <c r="E51" s="74"/>
      <c r="F51" s="12"/>
      <c r="G51" s="12"/>
      <c r="H51" s="12"/>
      <c r="I51" s="12"/>
      <c r="J51" s="12"/>
      <c r="K51" s="12"/>
      <c r="L51" s="12"/>
      <c r="M51" s="13"/>
      <c r="O51" s="85"/>
      <c r="P51" s="39"/>
      <c r="Q51" s="40"/>
      <c r="R51" s="40"/>
      <c r="S51" s="25"/>
      <c r="T51" s="25"/>
      <c r="U51" s="12"/>
      <c r="V51" s="12"/>
    </row>
    <row r="52" spans="2:22" x14ac:dyDescent="0.35">
      <c r="B52" s="3"/>
      <c r="D52" s="15"/>
      <c r="E52" s="74"/>
      <c r="F52" s="12"/>
      <c r="G52" s="12"/>
      <c r="H52" s="12"/>
      <c r="I52" s="12"/>
      <c r="J52" s="12"/>
      <c r="K52" s="12"/>
      <c r="L52" s="12"/>
      <c r="M52" s="13"/>
      <c r="O52" s="85"/>
      <c r="P52" s="39"/>
      <c r="Q52" s="40"/>
      <c r="R52" s="40"/>
      <c r="S52" s="26"/>
      <c r="T52" s="25"/>
      <c r="U52" s="12"/>
      <c r="V52" s="12"/>
    </row>
    <row r="53" spans="2:22" x14ac:dyDescent="0.35">
      <c r="B53" s="3"/>
      <c r="D53" s="15"/>
      <c r="E53" s="74"/>
      <c r="F53" s="12"/>
      <c r="G53" s="12"/>
      <c r="H53" s="12"/>
      <c r="I53" s="12"/>
      <c r="J53" s="12"/>
      <c r="K53" s="12"/>
      <c r="L53" s="12"/>
      <c r="M53" s="13"/>
      <c r="O53" s="85"/>
      <c r="P53" s="39"/>
      <c r="Q53" s="40"/>
      <c r="R53" s="40"/>
      <c r="S53" s="19"/>
      <c r="T53" s="12"/>
      <c r="U53" s="12"/>
      <c r="V53" s="12"/>
    </row>
    <row r="54" spans="2:22" x14ac:dyDescent="0.35">
      <c r="B54" s="3"/>
      <c r="D54" s="15"/>
      <c r="E54" s="24"/>
      <c r="F54" s="24"/>
      <c r="G54" s="19"/>
      <c r="H54" s="12"/>
      <c r="I54" s="12"/>
      <c r="J54" s="12"/>
      <c r="K54" s="12"/>
      <c r="L54" s="12"/>
      <c r="M54" s="13"/>
      <c r="O54" s="85"/>
      <c r="P54" s="39"/>
      <c r="Q54" s="40"/>
      <c r="R54" s="40"/>
      <c r="S54" s="19"/>
      <c r="T54" s="12"/>
      <c r="U54" s="12"/>
      <c r="V54" s="12"/>
    </row>
    <row r="55" spans="2:22" x14ac:dyDescent="0.35">
      <c r="B55" s="3"/>
      <c r="D55" s="15"/>
      <c r="E55" s="24"/>
      <c r="F55" s="24"/>
      <c r="G55" s="19"/>
      <c r="H55" s="12"/>
      <c r="I55" s="12"/>
      <c r="J55" s="12"/>
      <c r="K55" s="12"/>
      <c r="L55" s="12"/>
      <c r="M55" s="13"/>
      <c r="O55" s="85"/>
      <c r="P55" s="39"/>
      <c r="Q55" s="40"/>
      <c r="R55" s="40"/>
      <c r="S55" s="19"/>
      <c r="T55" s="12"/>
      <c r="U55" s="12"/>
      <c r="V55" s="12"/>
    </row>
    <row r="56" spans="2:22" x14ac:dyDescent="0.35">
      <c r="B56" s="3"/>
      <c r="D56" s="15"/>
      <c r="E56" s="24"/>
      <c r="F56" s="24"/>
      <c r="G56" s="19"/>
      <c r="H56" s="12"/>
      <c r="I56" s="12"/>
      <c r="J56" s="12"/>
      <c r="K56" s="12"/>
      <c r="L56" s="12"/>
      <c r="M56" s="13"/>
      <c r="O56" s="85"/>
      <c r="P56" s="39"/>
      <c r="Q56" s="40"/>
      <c r="R56" s="40"/>
      <c r="S56" s="19"/>
      <c r="T56" s="12"/>
      <c r="U56" s="12"/>
      <c r="V56" s="12"/>
    </row>
    <row r="57" spans="2:22" x14ac:dyDescent="0.35">
      <c r="B57" s="3"/>
      <c r="D57" s="15"/>
      <c r="E57" s="24"/>
      <c r="F57" s="24"/>
      <c r="G57" s="19"/>
      <c r="H57" s="12"/>
      <c r="I57" s="12"/>
      <c r="J57" s="12"/>
      <c r="K57" s="12"/>
      <c r="L57" s="12"/>
      <c r="M57" s="13"/>
      <c r="O57" s="85"/>
      <c r="P57" s="39"/>
      <c r="Q57" s="40"/>
      <c r="R57" s="40"/>
      <c r="S57" s="19"/>
      <c r="T57" s="12"/>
      <c r="U57" s="12"/>
      <c r="V57" s="12"/>
    </row>
    <row r="58" spans="2:22" x14ac:dyDescent="0.35">
      <c r="B58" s="3"/>
      <c r="D58" s="15"/>
      <c r="E58" s="24"/>
      <c r="F58" s="24"/>
      <c r="G58" s="19"/>
      <c r="H58" s="12"/>
      <c r="I58" s="12"/>
      <c r="J58" s="12"/>
      <c r="K58" s="12"/>
      <c r="L58" s="12"/>
      <c r="M58" s="13"/>
      <c r="O58" s="86"/>
      <c r="P58" s="12"/>
      <c r="Q58" s="40"/>
      <c r="R58" s="40"/>
      <c r="S58" s="19"/>
      <c r="T58" s="12"/>
      <c r="U58" s="12"/>
      <c r="V58" s="12"/>
    </row>
    <row r="59" spans="2:22" x14ac:dyDescent="0.35">
      <c r="B59" s="3"/>
      <c r="D59" s="15"/>
      <c r="E59" s="24"/>
      <c r="F59" s="24"/>
      <c r="G59" s="19"/>
      <c r="H59" s="12"/>
      <c r="I59" s="12"/>
      <c r="J59" s="12"/>
      <c r="K59" s="12"/>
      <c r="L59" s="12"/>
      <c r="M59" s="13"/>
      <c r="O59" s="86"/>
      <c r="P59" s="12"/>
      <c r="Q59" s="40"/>
      <c r="R59" s="40"/>
      <c r="S59" s="19"/>
      <c r="T59" s="12"/>
      <c r="U59" s="12"/>
      <c r="V59" s="12"/>
    </row>
    <row r="60" spans="2:22" x14ac:dyDescent="0.35">
      <c r="B60" s="3"/>
      <c r="D60" s="15"/>
      <c r="E60" s="24"/>
      <c r="F60" s="24"/>
      <c r="G60" s="12"/>
      <c r="H60" s="12"/>
      <c r="I60" s="12"/>
      <c r="J60" s="12"/>
      <c r="K60" s="12"/>
      <c r="L60" s="12"/>
      <c r="M60" s="13"/>
      <c r="O60" s="86"/>
      <c r="P60" s="12"/>
      <c r="Q60" s="40"/>
      <c r="R60" s="40"/>
      <c r="S60" s="19"/>
      <c r="T60" s="12"/>
      <c r="U60" s="12"/>
      <c r="V60" s="12"/>
    </row>
    <row r="61" spans="2:22" x14ac:dyDescent="0.35">
      <c r="D61" s="15"/>
      <c r="E61" s="24"/>
      <c r="F61" s="24"/>
      <c r="G61" s="12"/>
      <c r="H61" s="12"/>
      <c r="I61" s="12"/>
      <c r="J61" s="12"/>
      <c r="K61" s="12"/>
      <c r="L61" s="12"/>
      <c r="M61" s="13"/>
      <c r="O61" s="86"/>
      <c r="P61" s="12"/>
      <c r="Q61" s="40"/>
      <c r="R61" s="40"/>
      <c r="S61" s="12"/>
      <c r="T61" s="12"/>
      <c r="U61" s="12"/>
      <c r="V61" s="12"/>
    </row>
    <row r="62" spans="2:22" x14ac:dyDescent="0.35">
      <c r="D62" s="15"/>
      <c r="E62" s="24"/>
      <c r="F62" s="24"/>
      <c r="G62" s="12"/>
      <c r="H62" s="12"/>
      <c r="I62" s="12"/>
      <c r="J62" s="12"/>
      <c r="K62" s="12"/>
      <c r="L62" s="12"/>
      <c r="M62" s="13"/>
      <c r="O62" s="86"/>
      <c r="P62" s="12"/>
      <c r="Q62" s="40"/>
      <c r="R62" s="40"/>
      <c r="S62" s="12"/>
      <c r="T62" s="12"/>
      <c r="U62" s="12"/>
      <c r="V62" s="12"/>
    </row>
    <row r="63" spans="2:22" x14ac:dyDescent="0.35">
      <c r="D63" s="11"/>
      <c r="E63" s="92"/>
      <c r="F63" s="92"/>
      <c r="G63" s="12"/>
      <c r="H63" s="12"/>
      <c r="I63" s="12"/>
      <c r="J63" s="12"/>
      <c r="K63" s="12"/>
      <c r="L63" s="12"/>
      <c r="M63" s="13"/>
      <c r="O63" s="86"/>
      <c r="P63" s="12"/>
      <c r="Q63" s="40"/>
      <c r="R63" s="40"/>
      <c r="S63" s="12"/>
      <c r="T63" s="12"/>
      <c r="U63" s="12"/>
      <c r="V63" s="12"/>
    </row>
    <row r="64" spans="2:22" ht="15" thickBot="1" x14ac:dyDescent="0.4">
      <c r="D64" s="20"/>
      <c r="E64" s="17"/>
      <c r="F64" s="17"/>
      <c r="G64" s="17"/>
      <c r="H64" s="17"/>
      <c r="I64" s="17"/>
      <c r="J64" s="17"/>
      <c r="K64" s="17"/>
      <c r="L64" s="17"/>
      <c r="M64" s="18"/>
      <c r="O64" s="86"/>
      <c r="P64" s="12"/>
      <c r="Q64" s="40"/>
      <c r="R64" s="40"/>
      <c r="S64" s="12"/>
      <c r="T64" s="12"/>
      <c r="U64" s="12"/>
      <c r="V64" s="12"/>
    </row>
    <row r="65" spans="4:22" x14ac:dyDescent="0.35">
      <c r="O65" s="86"/>
      <c r="P65" s="12"/>
      <c r="Q65" s="40"/>
      <c r="R65" s="40"/>
      <c r="S65" s="12"/>
      <c r="T65" s="12"/>
      <c r="U65" s="12"/>
      <c r="V65" s="12"/>
    </row>
    <row r="66" spans="4:22" ht="15" thickBot="1" x14ac:dyDescent="0.4">
      <c r="O66" s="86"/>
      <c r="P66" s="12"/>
      <c r="Q66" s="40"/>
      <c r="R66" s="40"/>
      <c r="S66" s="12"/>
      <c r="T66" s="12"/>
      <c r="U66" s="12"/>
      <c r="V66" s="12"/>
    </row>
    <row r="67" spans="4:22" x14ac:dyDescent="0.35">
      <c r="D67" s="81" t="s">
        <v>11</v>
      </c>
      <c r="E67" s="83"/>
      <c r="F67" s="88"/>
      <c r="G67" s="89"/>
      <c r="H67" s="9"/>
      <c r="I67" s="9"/>
      <c r="J67" s="9"/>
      <c r="K67" s="9"/>
      <c r="L67" s="9"/>
      <c r="M67" s="10"/>
      <c r="O67" s="86"/>
      <c r="P67" s="12"/>
      <c r="Q67" s="40"/>
      <c r="R67" s="40"/>
      <c r="S67" s="12"/>
      <c r="T67" s="12"/>
      <c r="U67" s="12"/>
      <c r="V67" s="12"/>
    </row>
    <row r="68" spans="4:22" x14ac:dyDescent="0.35">
      <c r="D68" s="76"/>
      <c r="E68" s="77" t="s">
        <v>3</v>
      </c>
      <c r="F68" s="77"/>
      <c r="G68" s="77"/>
      <c r="H68" s="77"/>
      <c r="I68" s="12"/>
      <c r="J68" s="12"/>
      <c r="K68" s="12"/>
      <c r="L68" s="12"/>
      <c r="M68" s="13"/>
      <c r="O68" s="86"/>
      <c r="P68" s="12"/>
      <c r="Q68" s="40"/>
      <c r="R68" s="40"/>
      <c r="S68" s="12"/>
      <c r="T68" s="12"/>
      <c r="U68" s="12"/>
      <c r="V68" s="12"/>
    </row>
    <row r="69" spans="4:22" x14ac:dyDescent="0.35">
      <c r="D69" s="76" t="s">
        <v>41</v>
      </c>
      <c r="E69" s="77" t="s">
        <v>43</v>
      </c>
      <c r="F69" s="77"/>
      <c r="G69" s="77" t="s">
        <v>42</v>
      </c>
      <c r="H69" s="77" t="s">
        <v>42</v>
      </c>
      <c r="I69" s="77" t="s">
        <v>41</v>
      </c>
      <c r="J69" s="77" t="s">
        <v>43</v>
      </c>
      <c r="K69" s="77"/>
      <c r="L69" s="12"/>
      <c r="M69" s="13"/>
      <c r="O69" s="86"/>
      <c r="P69" s="12"/>
      <c r="Q69" s="40"/>
      <c r="R69" s="40"/>
      <c r="S69" s="12"/>
      <c r="T69" s="12"/>
      <c r="U69" s="12"/>
      <c r="V69" s="12"/>
    </row>
    <row r="70" spans="4:22" x14ac:dyDescent="0.35">
      <c r="D70" s="93" t="s">
        <v>52</v>
      </c>
      <c r="E70" s="94">
        <v>223</v>
      </c>
      <c r="F70" s="96"/>
      <c r="G70" s="78">
        <f>ROUND((E70/$E$81)*100,0)</f>
        <v>2</v>
      </c>
      <c r="H70" s="79" t="str">
        <f>G70&amp;"%"</f>
        <v>2%</v>
      </c>
      <c r="I70" s="12" t="str">
        <f>D70&amp;"-"&amp;H70&amp;" "&amp;" Customers"</f>
        <v>ISLAND COUNTY-2%  Customers</v>
      </c>
      <c r="J70" s="94">
        <v>223</v>
      </c>
      <c r="K70" s="77"/>
      <c r="L70" s="12"/>
      <c r="M70" s="13"/>
      <c r="O70" s="86"/>
      <c r="P70" s="12"/>
      <c r="Q70" s="40"/>
      <c r="R70" s="40"/>
      <c r="S70" s="12"/>
      <c r="T70" s="12"/>
      <c r="U70" s="12"/>
      <c r="V70" s="12"/>
    </row>
    <row r="71" spans="4:22" x14ac:dyDescent="0.35">
      <c r="D71" s="11" t="s">
        <v>53</v>
      </c>
      <c r="E71" s="6">
        <v>5141</v>
      </c>
      <c r="F71" s="80"/>
      <c r="G71" s="78">
        <f>ROUND((E71/$E$81)*100,0)</f>
        <v>43</v>
      </c>
      <c r="H71" s="79" t="str">
        <f>G71&amp;"%"</f>
        <v>43%</v>
      </c>
      <c r="I71" s="12" t="str">
        <f t="shared" ref="I71:I80" si="1">D71&amp;"-"&amp;H71&amp;" "&amp;" Customers"</f>
        <v>KING COUNTY-43%  Customers</v>
      </c>
      <c r="J71" s="6">
        <v>5141</v>
      </c>
      <c r="K71" s="12"/>
      <c r="L71" s="12"/>
      <c r="M71" s="13"/>
      <c r="O71" s="86"/>
      <c r="P71" s="12"/>
      <c r="Q71" s="40"/>
      <c r="R71" s="40"/>
      <c r="S71" s="12"/>
      <c r="T71" s="12"/>
      <c r="U71" s="12"/>
      <c r="V71" s="12"/>
    </row>
    <row r="72" spans="4:22" x14ac:dyDescent="0.35">
      <c r="D72" s="11" t="s">
        <v>54</v>
      </c>
      <c r="E72" s="95">
        <v>1181</v>
      </c>
      <c r="F72" s="80"/>
      <c r="G72" s="78">
        <f t="shared" ref="G72:G81" si="2">ROUND((E72/$E$81)*100,0)</f>
        <v>10</v>
      </c>
      <c r="H72" s="79" t="str">
        <f t="shared" ref="H72:H81" si="3">G72&amp;"%"</f>
        <v>10%</v>
      </c>
      <c r="I72" s="12" t="str">
        <f t="shared" si="1"/>
        <v>KITSAP COUNTY-10%  Customers</v>
      </c>
      <c r="J72" s="95">
        <v>1181</v>
      </c>
      <c r="K72" s="12"/>
      <c r="L72" s="12"/>
      <c r="M72" s="13"/>
      <c r="O72" s="86"/>
      <c r="P72" s="12"/>
      <c r="Q72" s="40"/>
      <c r="R72" s="40"/>
      <c r="S72" s="12"/>
      <c r="T72" s="12"/>
      <c r="U72" s="12"/>
      <c r="V72" s="12"/>
    </row>
    <row r="73" spans="4:22" x14ac:dyDescent="0.35">
      <c r="D73" s="11" t="s">
        <v>55</v>
      </c>
      <c r="E73" s="95">
        <v>117</v>
      </c>
      <c r="F73" s="80"/>
      <c r="G73" s="78">
        <f t="shared" si="2"/>
        <v>1</v>
      </c>
      <c r="H73" s="79" t="str">
        <f t="shared" si="3"/>
        <v>1%</v>
      </c>
      <c r="I73" s="12" t="str">
        <f t="shared" si="1"/>
        <v>KITTITAS COUNTY-1%  Customers</v>
      </c>
      <c r="J73" s="95">
        <v>117</v>
      </c>
      <c r="K73" s="12"/>
      <c r="L73" s="12"/>
      <c r="M73" s="13"/>
      <c r="O73" s="86"/>
      <c r="P73" s="12"/>
      <c r="Q73" s="40"/>
      <c r="R73" s="40"/>
      <c r="S73" s="12"/>
      <c r="T73" s="12"/>
      <c r="U73" s="12"/>
      <c r="V73" s="12"/>
    </row>
    <row r="74" spans="4:22" x14ac:dyDescent="0.35">
      <c r="D74" s="11" t="s">
        <v>56</v>
      </c>
      <c r="E74" s="95">
        <v>31</v>
      </c>
      <c r="F74" s="80"/>
      <c r="G74" s="78">
        <f t="shared" si="2"/>
        <v>0</v>
      </c>
      <c r="H74" s="79" t="str">
        <f t="shared" si="3"/>
        <v>0%</v>
      </c>
      <c r="I74" s="12" t="str">
        <f t="shared" si="1"/>
        <v>LEWIS COUNTY-0%  Customers</v>
      </c>
      <c r="J74" s="95">
        <v>31</v>
      </c>
      <c r="K74" s="12"/>
      <c r="L74" s="12"/>
      <c r="M74" s="13"/>
      <c r="O74" s="86"/>
      <c r="P74" s="12"/>
      <c r="Q74" s="40"/>
      <c r="R74" s="40"/>
      <c r="S74" s="12"/>
      <c r="T74" s="12"/>
      <c r="U74" s="12"/>
      <c r="V74" s="12"/>
    </row>
    <row r="75" spans="4:22" x14ac:dyDescent="0.35">
      <c r="D75" s="11" t="s">
        <v>57</v>
      </c>
      <c r="E75" s="95">
        <v>1106</v>
      </c>
      <c r="F75" s="80"/>
      <c r="G75" s="78">
        <f t="shared" si="2"/>
        <v>9</v>
      </c>
      <c r="H75" s="79" t="str">
        <f t="shared" si="3"/>
        <v>9%</v>
      </c>
      <c r="I75" s="12" t="str">
        <f t="shared" si="1"/>
        <v>PIERCE COUNTY-9%  Customers</v>
      </c>
      <c r="J75" s="95">
        <v>1106</v>
      </c>
      <c r="K75" s="12"/>
      <c r="L75" s="12"/>
      <c r="M75" s="13"/>
      <c r="O75" s="86"/>
      <c r="P75" s="12"/>
      <c r="Q75" s="40"/>
      <c r="R75" s="40"/>
      <c r="S75" s="12"/>
      <c r="T75" s="12"/>
      <c r="U75" s="12"/>
      <c r="V75" s="12"/>
    </row>
    <row r="76" spans="4:22" x14ac:dyDescent="0.35">
      <c r="D76" s="11" t="s">
        <v>58</v>
      </c>
      <c r="E76" s="95">
        <v>941</v>
      </c>
      <c r="F76" s="80"/>
      <c r="G76" s="78">
        <f t="shared" si="2"/>
        <v>8</v>
      </c>
      <c r="H76" s="79" t="str">
        <f t="shared" si="3"/>
        <v>8%</v>
      </c>
      <c r="I76" s="12" t="str">
        <f t="shared" si="1"/>
        <v>SKAGIT COUNTY-8%  Customers</v>
      </c>
      <c r="J76" s="95">
        <v>941</v>
      </c>
      <c r="K76" s="12"/>
      <c r="L76" s="12"/>
      <c r="M76" s="13"/>
      <c r="O76" s="86"/>
      <c r="P76" s="12"/>
      <c r="Q76" s="40"/>
      <c r="R76" s="40"/>
      <c r="S76" s="12"/>
      <c r="T76" s="12"/>
      <c r="U76" s="12"/>
      <c r="V76" s="12"/>
    </row>
    <row r="77" spans="4:22" x14ac:dyDescent="0.35">
      <c r="D77" s="11" t="s">
        <v>59</v>
      </c>
      <c r="E77" s="95">
        <v>606</v>
      </c>
      <c r="F77" s="80"/>
      <c r="G77" s="78">
        <f t="shared" si="2"/>
        <v>5</v>
      </c>
      <c r="H77" s="79" t="str">
        <f t="shared" si="3"/>
        <v>5%</v>
      </c>
      <c r="I77" s="12" t="str">
        <f t="shared" si="1"/>
        <v>SNOHOMISH COUNTY-5%  Customers</v>
      </c>
      <c r="J77" s="95">
        <v>606</v>
      </c>
      <c r="K77" s="12"/>
      <c r="L77" s="12"/>
      <c r="M77" s="13"/>
      <c r="O77" s="86"/>
      <c r="P77" s="12"/>
      <c r="Q77" s="40"/>
      <c r="R77" s="40"/>
      <c r="S77" s="12"/>
      <c r="T77" s="12"/>
      <c r="U77" s="12"/>
      <c r="V77" s="12"/>
    </row>
    <row r="78" spans="4:22" x14ac:dyDescent="0.35">
      <c r="D78" s="11" t="s">
        <v>60</v>
      </c>
      <c r="E78" s="95">
        <v>1309</v>
      </c>
      <c r="F78" s="80"/>
      <c r="G78" s="78">
        <f t="shared" si="2"/>
        <v>11</v>
      </c>
      <c r="H78" s="79" t="str">
        <f t="shared" si="3"/>
        <v>11%</v>
      </c>
      <c r="I78" s="12" t="str">
        <f t="shared" si="1"/>
        <v>THURSTON COUNTY-11%  Customers</v>
      </c>
      <c r="J78" s="95">
        <v>1309</v>
      </c>
      <c r="K78" s="12"/>
      <c r="L78" s="12"/>
      <c r="M78" s="13"/>
      <c r="O78" s="86"/>
      <c r="P78" s="12"/>
      <c r="Q78" s="40"/>
      <c r="R78" s="40"/>
      <c r="S78" s="12"/>
      <c r="T78" s="12"/>
      <c r="U78" s="12"/>
      <c r="V78" s="12"/>
    </row>
    <row r="79" spans="4:22" x14ac:dyDescent="0.35">
      <c r="D79" s="11" t="s">
        <v>61</v>
      </c>
      <c r="E79" s="95">
        <v>1305</v>
      </c>
      <c r="F79" s="80"/>
      <c r="G79" s="78">
        <f t="shared" si="2"/>
        <v>11</v>
      </c>
      <c r="H79" s="79" t="str">
        <f t="shared" si="3"/>
        <v>11%</v>
      </c>
      <c r="I79" s="12" t="str">
        <f t="shared" si="1"/>
        <v>WHATCOM COUNTY-11%  Customers</v>
      </c>
      <c r="J79" s="95">
        <v>1305</v>
      </c>
      <c r="K79" s="12"/>
      <c r="L79" s="12"/>
      <c r="M79" s="13"/>
      <c r="O79" s="86"/>
      <c r="P79" s="12"/>
      <c r="Q79" s="40"/>
      <c r="R79" s="40"/>
      <c r="S79" s="12"/>
      <c r="T79" s="12"/>
      <c r="U79" s="12"/>
      <c r="V79" s="12"/>
    </row>
    <row r="80" spans="4:22" x14ac:dyDescent="0.35">
      <c r="D80" s="11"/>
      <c r="E80" s="95"/>
      <c r="F80" s="80"/>
      <c r="G80" s="78">
        <f t="shared" si="2"/>
        <v>0</v>
      </c>
      <c r="H80" s="79" t="str">
        <f t="shared" si="3"/>
        <v>0%</v>
      </c>
      <c r="I80" s="12" t="str">
        <f t="shared" si="1"/>
        <v>-0%  Customers</v>
      </c>
      <c r="J80" s="80"/>
      <c r="K80" s="12"/>
      <c r="L80" s="12"/>
      <c r="M80" s="13"/>
      <c r="O80" s="86"/>
      <c r="P80" s="12"/>
      <c r="Q80" s="40"/>
      <c r="R80" s="40"/>
      <c r="S80" s="12"/>
      <c r="T80" s="12"/>
      <c r="U80" s="12"/>
      <c r="V80" s="12"/>
    </row>
    <row r="81" spans="4:22" x14ac:dyDescent="0.35">
      <c r="D81" s="11" t="s">
        <v>7</v>
      </c>
      <c r="E81" s="95">
        <f>SUM(E70:E79)</f>
        <v>11960</v>
      </c>
      <c r="F81" s="80"/>
      <c r="G81" s="78">
        <f t="shared" si="2"/>
        <v>100</v>
      </c>
      <c r="H81" s="79" t="str">
        <f t="shared" si="3"/>
        <v>100%</v>
      </c>
      <c r="I81" s="12" t="str">
        <f t="shared" ref="I81" si="4">D81&amp;"-"&amp;H81&amp;", "&amp;E81&amp;" Customers"</f>
        <v>Grand Total-100%, 11960 Customers</v>
      </c>
      <c r="J81" s="80"/>
      <c r="K81" s="12"/>
      <c r="L81" s="12"/>
      <c r="M81" s="13"/>
      <c r="O81" s="86"/>
      <c r="P81" s="12"/>
      <c r="Q81" s="40"/>
      <c r="R81" s="40"/>
      <c r="S81" s="12"/>
      <c r="T81" s="12"/>
      <c r="U81" s="12"/>
      <c r="V81" s="12"/>
    </row>
    <row r="82" spans="4:22" x14ac:dyDescent="0.35">
      <c r="D82" s="11"/>
      <c r="E82" s="12"/>
      <c r="F82" s="12"/>
      <c r="G82" s="12"/>
      <c r="H82" s="12"/>
      <c r="I82" s="12"/>
      <c r="J82" s="12"/>
      <c r="K82" s="12"/>
      <c r="L82" s="12"/>
      <c r="M82" s="13"/>
      <c r="O82" s="86"/>
      <c r="P82" s="12"/>
      <c r="Q82" s="40"/>
      <c r="R82" s="40"/>
      <c r="S82" s="12"/>
      <c r="T82" s="12"/>
      <c r="U82" s="12"/>
      <c r="V82" s="12"/>
    </row>
    <row r="83" spans="4:22" x14ac:dyDescent="0.35">
      <c r="D83" s="11"/>
      <c r="E83" s="12"/>
      <c r="F83" s="12"/>
      <c r="G83" s="12"/>
      <c r="H83" s="12"/>
      <c r="I83" s="12"/>
      <c r="J83" s="12"/>
      <c r="K83" s="12"/>
      <c r="L83" s="12"/>
      <c r="M83" s="13"/>
      <c r="O83" s="86"/>
      <c r="P83" s="12"/>
      <c r="Q83" s="40"/>
      <c r="R83" s="40"/>
      <c r="S83" s="12"/>
      <c r="T83" s="12"/>
      <c r="U83" s="12"/>
      <c r="V83" s="12"/>
    </row>
    <row r="84" spans="4:22" ht="15" thickBot="1" x14ac:dyDescent="0.4">
      <c r="D84" s="20"/>
      <c r="E84" s="17"/>
      <c r="F84" s="17"/>
      <c r="G84" s="17"/>
      <c r="H84" s="17"/>
      <c r="I84" s="17"/>
      <c r="J84" s="17"/>
      <c r="K84" s="17"/>
      <c r="L84" s="17"/>
      <c r="M84" s="18"/>
      <c r="O84" s="86"/>
      <c r="P84" s="12"/>
      <c r="Q84" s="40"/>
      <c r="R84" s="40"/>
      <c r="S84" s="12"/>
      <c r="T84" s="12"/>
      <c r="U84" s="12"/>
      <c r="V84" s="12"/>
    </row>
    <row r="85" spans="4:22" x14ac:dyDescent="0.35">
      <c r="O85" s="86"/>
      <c r="P85" s="12"/>
      <c r="Q85" s="40"/>
      <c r="R85" s="40"/>
      <c r="S85" s="12"/>
      <c r="T85" s="12"/>
      <c r="U85" s="12"/>
      <c r="V85" s="12"/>
    </row>
    <row r="87" spans="4:22" x14ac:dyDescent="0.35">
      <c r="D87" t="s">
        <v>44</v>
      </c>
      <c r="I87" t="s">
        <v>5</v>
      </c>
      <c r="J87" t="s">
        <v>63</v>
      </c>
    </row>
    <row r="88" spans="4:22" x14ac:dyDescent="0.35">
      <c r="I88" t="s">
        <v>0</v>
      </c>
      <c r="N88" t="s">
        <v>71</v>
      </c>
      <c r="O88" t="s">
        <v>7</v>
      </c>
    </row>
    <row r="89" spans="4:22" x14ac:dyDescent="0.35">
      <c r="D89" t="s">
        <v>72</v>
      </c>
      <c r="E89" t="s">
        <v>66</v>
      </c>
      <c r="F89" t="s">
        <v>68</v>
      </c>
      <c r="G89" t="s">
        <v>103</v>
      </c>
      <c r="I89" t="s">
        <v>65</v>
      </c>
      <c r="J89" t="s">
        <v>66</v>
      </c>
      <c r="K89" t="s">
        <v>67</v>
      </c>
      <c r="L89" t="s">
        <v>68</v>
      </c>
      <c r="M89" t="s">
        <v>6</v>
      </c>
    </row>
    <row r="90" spans="4:22" x14ac:dyDescent="0.35">
      <c r="D90" s="103" t="s">
        <v>73</v>
      </c>
      <c r="E90">
        <f>I90+J90+M90</f>
        <v>26</v>
      </c>
      <c r="F90">
        <f>L90</f>
        <v>4</v>
      </c>
      <c r="G90">
        <f>K90</f>
        <v>9</v>
      </c>
      <c r="I90">
        <v>26</v>
      </c>
      <c r="K90">
        <v>9</v>
      </c>
      <c r="L90">
        <v>4</v>
      </c>
      <c r="N90">
        <v>39</v>
      </c>
      <c r="O90">
        <v>39</v>
      </c>
    </row>
    <row r="91" spans="4:22" x14ac:dyDescent="0.35">
      <c r="D91" s="103" t="s">
        <v>74</v>
      </c>
      <c r="E91">
        <f t="shared" ref="E91:E121" si="5">I91+J91+M91</f>
        <v>210</v>
      </c>
      <c r="F91">
        <f t="shared" ref="F91:F122" si="6">L91</f>
        <v>26</v>
      </c>
      <c r="G91">
        <f t="shared" ref="G91:G122" si="7">K91</f>
        <v>53</v>
      </c>
      <c r="I91">
        <v>207</v>
      </c>
      <c r="J91">
        <v>3</v>
      </c>
      <c r="K91">
        <v>53</v>
      </c>
      <c r="L91">
        <v>26</v>
      </c>
      <c r="N91">
        <v>289</v>
      </c>
      <c r="O91">
        <v>289</v>
      </c>
    </row>
    <row r="92" spans="4:22" x14ac:dyDescent="0.35">
      <c r="D92" s="103" t="s">
        <v>75</v>
      </c>
      <c r="E92">
        <f t="shared" si="5"/>
        <v>276</v>
      </c>
      <c r="F92">
        <f t="shared" si="6"/>
        <v>22</v>
      </c>
      <c r="G92">
        <f t="shared" si="7"/>
        <v>44</v>
      </c>
      <c r="I92">
        <v>273</v>
      </c>
      <c r="J92">
        <v>3</v>
      </c>
      <c r="K92">
        <v>44</v>
      </c>
      <c r="L92">
        <v>22</v>
      </c>
      <c r="N92">
        <v>342</v>
      </c>
      <c r="O92">
        <v>342</v>
      </c>
    </row>
    <row r="93" spans="4:22" x14ac:dyDescent="0.35">
      <c r="D93" s="103" t="s">
        <v>76</v>
      </c>
      <c r="E93">
        <f t="shared" si="5"/>
        <v>264</v>
      </c>
      <c r="F93">
        <f t="shared" si="6"/>
        <v>24</v>
      </c>
      <c r="G93">
        <f t="shared" si="7"/>
        <v>60</v>
      </c>
      <c r="I93">
        <v>259</v>
      </c>
      <c r="J93">
        <v>5</v>
      </c>
      <c r="K93">
        <v>60</v>
      </c>
      <c r="L93">
        <v>24</v>
      </c>
      <c r="N93">
        <v>348</v>
      </c>
      <c r="O93">
        <v>348</v>
      </c>
    </row>
    <row r="94" spans="4:22" x14ac:dyDescent="0.35">
      <c r="D94" s="103" t="s">
        <v>77</v>
      </c>
      <c r="E94">
        <f t="shared" si="5"/>
        <v>188</v>
      </c>
      <c r="F94">
        <f t="shared" si="6"/>
        <v>21</v>
      </c>
      <c r="G94">
        <f t="shared" si="7"/>
        <v>39</v>
      </c>
      <c r="I94">
        <v>185</v>
      </c>
      <c r="J94">
        <v>3</v>
      </c>
      <c r="K94">
        <v>39</v>
      </c>
      <c r="L94">
        <v>21</v>
      </c>
      <c r="N94">
        <v>248</v>
      </c>
      <c r="O94">
        <v>248</v>
      </c>
    </row>
    <row r="95" spans="4:22" x14ac:dyDescent="0.35">
      <c r="D95" s="103" t="s">
        <v>78</v>
      </c>
      <c r="E95">
        <f t="shared" si="5"/>
        <v>207</v>
      </c>
      <c r="F95">
        <f t="shared" si="6"/>
        <v>25</v>
      </c>
      <c r="G95">
        <f t="shared" si="7"/>
        <v>50</v>
      </c>
      <c r="I95">
        <v>207</v>
      </c>
      <c r="K95">
        <v>50</v>
      </c>
      <c r="L95">
        <v>25</v>
      </c>
      <c r="N95">
        <v>282</v>
      </c>
      <c r="O95">
        <v>282</v>
      </c>
    </row>
    <row r="96" spans="4:22" x14ac:dyDescent="0.35">
      <c r="D96" s="103" t="s">
        <v>79</v>
      </c>
      <c r="E96">
        <f t="shared" si="5"/>
        <v>75</v>
      </c>
      <c r="F96">
        <f t="shared" si="6"/>
        <v>4</v>
      </c>
      <c r="G96">
        <f t="shared" si="7"/>
        <v>14</v>
      </c>
      <c r="I96">
        <v>75</v>
      </c>
      <c r="K96">
        <v>14</v>
      </c>
      <c r="L96">
        <v>4</v>
      </c>
      <c r="N96">
        <v>93</v>
      </c>
      <c r="O96">
        <v>93</v>
      </c>
    </row>
    <row r="97" spans="4:15" x14ac:dyDescent="0.35">
      <c r="D97" s="104" t="s">
        <v>80</v>
      </c>
      <c r="E97">
        <f t="shared" si="5"/>
        <v>21</v>
      </c>
      <c r="F97">
        <f t="shared" si="6"/>
        <v>5</v>
      </c>
      <c r="G97">
        <f t="shared" si="7"/>
        <v>9</v>
      </c>
      <c r="I97">
        <v>21</v>
      </c>
      <c r="K97">
        <v>9</v>
      </c>
      <c r="L97">
        <v>5</v>
      </c>
      <c r="N97">
        <v>35</v>
      </c>
      <c r="O97">
        <v>35</v>
      </c>
    </row>
    <row r="98" spans="4:15" x14ac:dyDescent="0.35">
      <c r="D98" s="104" t="s">
        <v>81</v>
      </c>
      <c r="E98">
        <f t="shared" si="5"/>
        <v>132</v>
      </c>
      <c r="F98">
        <f t="shared" si="6"/>
        <v>19</v>
      </c>
      <c r="G98">
        <f t="shared" si="7"/>
        <v>31</v>
      </c>
      <c r="I98">
        <v>132</v>
      </c>
      <c r="K98">
        <v>31</v>
      </c>
      <c r="L98">
        <v>19</v>
      </c>
      <c r="N98">
        <v>182</v>
      </c>
      <c r="O98">
        <v>182</v>
      </c>
    </row>
    <row r="99" spans="4:15" x14ac:dyDescent="0.35">
      <c r="D99" s="104" t="s">
        <v>82</v>
      </c>
      <c r="E99">
        <f t="shared" si="5"/>
        <v>286</v>
      </c>
      <c r="F99">
        <f t="shared" si="6"/>
        <v>45</v>
      </c>
      <c r="G99">
        <f t="shared" si="7"/>
        <v>68</v>
      </c>
      <c r="I99">
        <v>285</v>
      </c>
      <c r="J99">
        <v>1</v>
      </c>
      <c r="K99">
        <v>68</v>
      </c>
      <c r="L99">
        <v>45</v>
      </c>
      <c r="N99">
        <v>399</v>
      </c>
      <c r="O99">
        <v>399</v>
      </c>
    </row>
    <row r="100" spans="4:15" x14ac:dyDescent="0.35">
      <c r="D100" s="104" t="s">
        <v>83</v>
      </c>
      <c r="E100">
        <f t="shared" si="5"/>
        <v>213</v>
      </c>
      <c r="F100">
        <f t="shared" si="6"/>
        <v>45</v>
      </c>
      <c r="G100">
        <f t="shared" si="7"/>
        <v>56</v>
      </c>
      <c r="I100">
        <v>210</v>
      </c>
      <c r="J100">
        <v>3</v>
      </c>
      <c r="K100">
        <v>56</v>
      </c>
      <c r="L100">
        <v>45</v>
      </c>
      <c r="N100">
        <v>314</v>
      </c>
      <c r="O100">
        <v>314</v>
      </c>
    </row>
    <row r="101" spans="4:15" x14ac:dyDescent="0.35">
      <c r="D101" s="104" t="s">
        <v>84</v>
      </c>
      <c r="E101">
        <f t="shared" si="5"/>
        <v>220</v>
      </c>
      <c r="F101">
        <f t="shared" si="6"/>
        <v>24</v>
      </c>
      <c r="G101">
        <f t="shared" si="7"/>
        <v>46</v>
      </c>
      <c r="I101">
        <v>214</v>
      </c>
      <c r="J101">
        <v>6</v>
      </c>
      <c r="K101">
        <v>46</v>
      </c>
      <c r="L101">
        <v>24</v>
      </c>
      <c r="N101">
        <v>290</v>
      </c>
      <c r="O101">
        <v>290</v>
      </c>
    </row>
    <row r="102" spans="4:15" x14ac:dyDescent="0.35">
      <c r="D102" s="104" t="s">
        <v>85</v>
      </c>
      <c r="E102">
        <f t="shared" si="5"/>
        <v>172</v>
      </c>
      <c r="F102">
        <f t="shared" si="6"/>
        <v>18</v>
      </c>
      <c r="G102">
        <f t="shared" si="7"/>
        <v>41</v>
      </c>
      <c r="I102">
        <v>165</v>
      </c>
      <c r="J102">
        <v>7</v>
      </c>
      <c r="K102">
        <v>41</v>
      </c>
      <c r="L102">
        <v>18</v>
      </c>
      <c r="N102">
        <v>231</v>
      </c>
      <c r="O102">
        <v>231</v>
      </c>
    </row>
    <row r="103" spans="4:15" x14ac:dyDescent="0.35">
      <c r="D103" s="104" t="s">
        <v>86</v>
      </c>
      <c r="E103">
        <f t="shared" si="5"/>
        <v>54</v>
      </c>
      <c r="F103">
        <f t="shared" si="6"/>
        <v>15</v>
      </c>
      <c r="G103">
        <f t="shared" si="7"/>
        <v>21</v>
      </c>
      <c r="I103">
        <v>54</v>
      </c>
      <c r="K103">
        <v>21</v>
      </c>
      <c r="L103">
        <v>15</v>
      </c>
      <c r="N103">
        <v>90</v>
      </c>
      <c r="O103">
        <v>90</v>
      </c>
    </row>
    <row r="104" spans="4:15" x14ac:dyDescent="0.35">
      <c r="D104" s="103" t="s">
        <v>87</v>
      </c>
      <c r="E104">
        <f t="shared" si="5"/>
        <v>38</v>
      </c>
      <c r="F104">
        <f t="shared" si="6"/>
        <v>7</v>
      </c>
      <c r="G104">
        <f t="shared" si="7"/>
        <v>5</v>
      </c>
      <c r="I104">
        <v>38</v>
      </c>
      <c r="K104">
        <v>5</v>
      </c>
      <c r="L104">
        <v>7</v>
      </c>
      <c r="N104">
        <v>50</v>
      </c>
      <c r="O104">
        <v>50</v>
      </c>
    </row>
    <row r="105" spans="4:15" x14ac:dyDescent="0.35">
      <c r="D105" s="103" t="s">
        <v>88</v>
      </c>
      <c r="E105">
        <f t="shared" si="5"/>
        <v>191</v>
      </c>
      <c r="F105">
        <f t="shared" si="6"/>
        <v>20</v>
      </c>
      <c r="G105">
        <f t="shared" si="7"/>
        <v>44</v>
      </c>
      <c r="I105">
        <v>188</v>
      </c>
      <c r="J105">
        <v>3</v>
      </c>
      <c r="K105">
        <v>44</v>
      </c>
      <c r="L105">
        <v>20</v>
      </c>
      <c r="N105">
        <v>255</v>
      </c>
      <c r="O105">
        <v>255</v>
      </c>
    </row>
    <row r="106" spans="4:15" x14ac:dyDescent="0.35">
      <c r="D106" s="103" t="s">
        <v>89</v>
      </c>
      <c r="E106">
        <f t="shared" si="5"/>
        <v>261</v>
      </c>
      <c r="F106">
        <f t="shared" si="6"/>
        <v>41</v>
      </c>
      <c r="G106">
        <f t="shared" si="7"/>
        <v>85</v>
      </c>
      <c r="I106">
        <v>257</v>
      </c>
      <c r="J106">
        <v>4</v>
      </c>
      <c r="K106">
        <v>85</v>
      </c>
      <c r="L106">
        <v>41</v>
      </c>
      <c r="N106">
        <v>387</v>
      </c>
      <c r="O106">
        <v>387</v>
      </c>
    </row>
    <row r="107" spans="4:15" x14ac:dyDescent="0.35">
      <c r="D107" s="103" t="s">
        <v>90</v>
      </c>
      <c r="E107">
        <f t="shared" si="5"/>
        <v>256</v>
      </c>
      <c r="F107">
        <f t="shared" si="6"/>
        <v>52</v>
      </c>
      <c r="G107">
        <f t="shared" si="7"/>
        <v>61</v>
      </c>
      <c r="I107">
        <v>252</v>
      </c>
      <c r="J107">
        <v>4</v>
      </c>
      <c r="K107">
        <v>61</v>
      </c>
      <c r="L107">
        <v>52</v>
      </c>
      <c r="N107">
        <v>369</v>
      </c>
      <c r="O107">
        <v>369</v>
      </c>
    </row>
    <row r="108" spans="4:15" x14ac:dyDescent="0.35">
      <c r="D108" s="103" t="s">
        <v>91</v>
      </c>
      <c r="E108">
        <f t="shared" si="5"/>
        <v>170</v>
      </c>
      <c r="F108">
        <f t="shared" si="6"/>
        <v>14</v>
      </c>
      <c r="G108">
        <f t="shared" si="7"/>
        <v>42</v>
      </c>
      <c r="I108">
        <v>168</v>
      </c>
      <c r="J108">
        <v>2</v>
      </c>
      <c r="K108">
        <v>42</v>
      </c>
      <c r="L108">
        <v>14</v>
      </c>
      <c r="N108">
        <v>226</v>
      </c>
      <c r="O108">
        <v>226</v>
      </c>
    </row>
    <row r="109" spans="4:15" x14ac:dyDescent="0.35">
      <c r="D109" s="103" t="s">
        <v>92</v>
      </c>
      <c r="E109">
        <f t="shared" si="5"/>
        <v>171</v>
      </c>
      <c r="F109">
        <f t="shared" si="6"/>
        <v>17</v>
      </c>
      <c r="G109">
        <f t="shared" si="7"/>
        <v>43</v>
      </c>
      <c r="I109">
        <v>160</v>
      </c>
      <c r="J109">
        <v>3</v>
      </c>
      <c r="K109">
        <v>43</v>
      </c>
      <c r="L109">
        <v>17</v>
      </c>
      <c r="M109">
        <v>8</v>
      </c>
      <c r="N109">
        <v>231</v>
      </c>
      <c r="O109">
        <v>231</v>
      </c>
    </row>
    <row r="110" spans="4:15" x14ac:dyDescent="0.35">
      <c r="D110" s="103" t="s">
        <v>93</v>
      </c>
      <c r="E110">
        <f t="shared" si="5"/>
        <v>71</v>
      </c>
      <c r="F110">
        <f t="shared" si="6"/>
        <v>13</v>
      </c>
      <c r="G110">
        <f t="shared" si="7"/>
        <v>9</v>
      </c>
      <c r="I110">
        <v>51</v>
      </c>
      <c r="K110">
        <v>9</v>
      </c>
      <c r="L110">
        <v>13</v>
      </c>
      <c r="M110">
        <v>20</v>
      </c>
      <c r="N110">
        <v>93</v>
      </c>
      <c r="O110">
        <v>93</v>
      </c>
    </row>
    <row r="111" spans="4:15" x14ac:dyDescent="0.35">
      <c r="D111" s="104" t="s">
        <v>94</v>
      </c>
      <c r="E111">
        <f t="shared" si="5"/>
        <v>35</v>
      </c>
      <c r="F111">
        <f t="shared" si="6"/>
        <v>7</v>
      </c>
      <c r="G111">
        <f t="shared" si="7"/>
        <v>14</v>
      </c>
      <c r="I111">
        <v>31</v>
      </c>
      <c r="K111">
        <v>14</v>
      </c>
      <c r="L111">
        <v>7</v>
      </c>
      <c r="M111">
        <v>4</v>
      </c>
      <c r="N111">
        <v>56</v>
      </c>
      <c r="O111">
        <v>56</v>
      </c>
    </row>
    <row r="112" spans="4:15" x14ac:dyDescent="0.35">
      <c r="D112" s="104" t="s">
        <v>95</v>
      </c>
      <c r="E112">
        <f t="shared" si="5"/>
        <v>485</v>
      </c>
      <c r="F112">
        <f t="shared" si="6"/>
        <v>77</v>
      </c>
      <c r="G112">
        <f t="shared" si="7"/>
        <v>134</v>
      </c>
      <c r="I112">
        <v>437</v>
      </c>
      <c r="J112">
        <v>1</v>
      </c>
      <c r="K112">
        <v>134</v>
      </c>
      <c r="L112">
        <v>77</v>
      </c>
      <c r="M112">
        <v>47</v>
      </c>
      <c r="N112">
        <v>696</v>
      </c>
      <c r="O112">
        <v>696</v>
      </c>
    </row>
    <row r="113" spans="4:15" x14ac:dyDescent="0.35">
      <c r="D113" s="104" t="s">
        <v>96</v>
      </c>
      <c r="E113">
        <f t="shared" si="5"/>
        <v>440</v>
      </c>
      <c r="F113">
        <f t="shared" si="6"/>
        <v>64</v>
      </c>
      <c r="G113">
        <f t="shared" si="7"/>
        <v>107</v>
      </c>
      <c r="I113">
        <v>383</v>
      </c>
      <c r="J113">
        <v>4</v>
      </c>
      <c r="K113">
        <v>107</v>
      </c>
      <c r="L113">
        <v>64</v>
      </c>
      <c r="M113">
        <v>53</v>
      </c>
      <c r="N113">
        <v>611</v>
      </c>
      <c r="O113">
        <v>611</v>
      </c>
    </row>
    <row r="114" spans="4:15" x14ac:dyDescent="0.35">
      <c r="D114" s="104" t="s">
        <v>97</v>
      </c>
      <c r="E114">
        <f t="shared" si="5"/>
        <v>323</v>
      </c>
      <c r="F114">
        <f t="shared" si="6"/>
        <v>31</v>
      </c>
      <c r="G114">
        <f t="shared" si="7"/>
        <v>79</v>
      </c>
      <c r="I114">
        <v>281</v>
      </c>
      <c r="J114">
        <v>2</v>
      </c>
      <c r="K114">
        <v>79</v>
      </c>
      <c r="L114">
        <v>31</v>
      </c>
      <c r="M114">
        <v>40</v>
      </c>
      <c r="N114">
        <v>433</v>
      </c>
      <c r="O114">
        <v>433</v>
      </c>
    </row>
    <row r="115" spans="4:15" x14ac:dyDescent="0.35">
      <c r="D115" s="104" t="s">
        <v>98</v>
      </c>
      <c r="E115">
        <f t="shared" si="5"/>
        <v>296</v>
      </c>
      <c r="F115">
        <f t="shared" si="6"/>
        <v>32</v>
      </c>
      <c r="G115">
        <f t="shared" si="7"/>
        <v>56</v>
      </c>
      <c r="I115">
        <v>241</v>
      </c>
      <c r="J115">
        <v>5</v>
      </c>
      <c r="K115">
        <v>56</v>
      </c>
      <c r="L115">
        <v>32</v>
      </c>
      <c r="M115">
        <v>50</v>
      </c>
      <c r="N115">
        <v>384</v>
      </c>
      <c r="O115">
        <v>384</v>
      </c>
    </row>
    <row r="116" spans="4:15" x14ac:dyDescent="0.35">
      <c r="D116" s="104" t="s">
        <v>99</v>
      </c>
      <c r="E116">
        <f t="shared" si="5"/>
        <v>191</v>
      </c>
      <c r="F116">
        <f t="shared" si="6"/>
        <v>29</v>
      </c>
      <c r="G116">
        <f t="shared" si="7"/>
        <v>50</v>
      </c>
      <c r="I116">
        <v>153</v>
      </c>
      <c r="J116">
        <v>2</v>
      </c>
      <c r="K116">
        <v>50</v>
      </c>
      <c r="L116">
        <v>29</v>
      </c>
      <c r="M116">
        <v>36</v>
      </c>
      <c r="N116">
        <v>270</v>
      </c>
      <c r="O116">
        <v>270</v>
      </c>
    </row>
    <row r="117" spans="4:15" x14ac:dyDescent="0.35">
      <c r="D117" s="104" t="s">
        <v>100</v>
      </c>
      <c r="E117">
        <f t="shared" si="5"/>
        <v>75</v>
      </c>
      <c r="F117">
        <f t="shared" si="6"/>
        <v>21</v>
      </c>
      <c r="G117">
        <f t="shared" si="7"/>
        <v>17</v>
      </c>
      <c r="I117">
        <v>64</v>
      </c>
      <c r="K117">
        <v>17</v>
      </c>
      <c r="L117">
        <v>21</v>
      </c>
      <c r="M117">
        <v>11</v>
      </c>
      <c r="N117">
        <v>113</v>
      </c>
      <c r="O117">
        <v>113</v>
      </c>
    </row>
    <row r="118" spans="4:15" x14ac:dyDescent="0.35">
      <c r="D118" s="103" t="s">
        <v>101</v>
      </c>
      <c r="E118">
        <f t="shared" si="5"/>
        <v>59</v>
      </c>
      <c r="F118">
        <f t="shared" si="6"/>
        <v>18</v>
      </c>
      <c r="G118">
        <f t="shared" si="7"/>
        <v>16</v>
      </c>
      <c r="I118">
        <v>50</v>
      </c>
      <c r="K118">
        <v>16</v>
      </c>
      <c r="L118">
        <v>18</v>
      </c>
      <c r="M118">
        <v>9</v>
      </c>
      <c r="N118">
        <v>93</v>
      </c>
      <c r="O118">
        <v>93</v>
      </c>
    </row>
    <row r="119" spans="4:15" x14ac:dyDescent="0.35">
      <c r="D119" s="103" t="s">
        <v>102</v>
      </c>
      <c r="E119">
        <f t="shared" si="5"/>
        <v>498</v>
      </c>
      <c r="F119">
        <f t="shared" si="6"/>
        <v>97</v>
      </c>
      <c r="G119">
        <f t="shared" si="7"/>
        <v>136</v>
      </c>
      <c r="I119">
        <v>425</v>
      </c>
      <c r="J119">
        <v>4</v>
      </c>
      <c r="K119">
        <v>136</v>
      </c>
      <c r="L119">
        <v>97</v>
      </c>
      <c r="M119">
        <v>69</v>
      </c>
      <c r="N119">
        <v>731</v>
      </c>
      <c r="O119">
        <v>731</v>
      </c>
    </row>
    <row r="120" spans="4:15" x14ac:dyDescent="0.35">
      <c r="D120" s="103" t="s">
        <v>114</v>
      </c>
      <c r="E120">
        <f t="shared" si="5"/>
        <v>481</v>
      </c>
      <c r="F120">
        <f t="shared" si="6"/>
        <v>84</v>
      </c>
      <c r="G120">
        <f t="shared" si="7"/>
        <v>86</v>
      </c>
      <c r="I120">
        <v>406</v>
      </c>
      <c r="J120">
        <v>3</v>
      </c>
      <c r="K120">
        <v>86</v>
      </c>
      <c r="L120">
        <v>84</v>
      </c>
      <c r="M120">
        <v>72</v>
      </c>
      <c r="N120">
        <v>651</v>
      </c>
      <c r="O120">
        <v>651</v>
      </c>
    </row>
    <row r="121" spans="4:15" x14ac:dyDescent="0.35">
      <c r="D121" s="103" t="s">
        <v>115</v>
      </c>
      <c r="E121">
        <f t="shared" si="5"/>
        <v>322</v>
      </c>
      <c r="F121">
        <f t="shared" si="6"/>
        <v>57</v>
      </c>
      <c r="G121">
        <f t="shared" si="7"/>
        <v>60</v>
      </c>
      <c r="I121">
        <v>262</v>
      </c>
      <c r="J121">
        <v>3</v>
      </c>
      <c r="K121">
        <v>60</v>
      </c>
      <c r="L121">
        <v>57</v>
      </c>
      <c r="M121">
        <v>57</v>
      </c>
      <c r="N121">
        <v>439</v>
      </c>
      <c r="O121">
        <v>439</v>
      </c>
    </row>
    <row r="122" spans="4:15" x14ac:dyDescent="0.35">
      <c r="D122" s="103" t="s">
        <v>116</v>
      </c>
      <c r="E122">
        <f>I122+J122+M122</f>
        <v>373</v>
      </c>
      <c r="F122">
        <f t="shared" si="6"/>
        <v>42</v>
      </c>
      <c r="G122">
        <f t="shared" si="7"/>
        <v>59</v>
      </c>
      <c r="I122">
        <v>295</v>
      </c>
      <c r="J122">
        <v>2</v>
      </c>
      <c r="K122">
        <v>59</v>
      </c>
      <c r="L122">
        <v>42</v>
      </c>
      <c r="M122">
        <v>76</v>
      </c>
      <c r="N122">
        <v>474</v>
      </c>
      <c r="O122">
        <v>474</v>
      </c>
    </row>
    <row r="123" spans="4:15" x14ac:dyDescent="0.35">
      <c r="D123" s="103" t="s">
        <v>129</v>
      </c>
      <c r="E123">
        <f t="shared" ref="E123:E130" si="8">I123+J123+M123</f>
        <v>238</v>
      </c>
      <c r="F123">
        <f t="shared" ref="F123:F130" si="9">L123</f>
        <v>57</v>
      </c>
      <c r="G123">
        <f t="shared" ref="G123:G130" si="10">K123</f>
        <v>48</v>
      </c>
      <c r="I123">
        <v>189</v>
      </c>
      <c r="K123">
        <v>48</v>
      </c>
      <c r="L123">
        <v>57</v>
      </c>
      <c r="M123">
        <v>49</v>
      </c>
      <c r="N123">
        <v>343</v>
      </c>
      <c r="O123">
        <v>343</v>
      </c>
    </row>
    <row r="124" spans="4:15" x14ac:dyDescent="0.35">
      <c r="D124" s="103" t="s">
        <v>130</v>
      </c>
      <c r="E124">
        <f t="shared" si="8"/>
        <v>139</v>
      </c>
      <c r="F124">
        <f t="shared" si="9"/>
        <v>23</v>
      </c>
      <c r="G124">
        <f t="shared" si="10"/>
        <v>23</v>
      </c>
      <c r="I124">
        <v>111</v>
      </c>
      <c r="K124">
        <v>23</v>
      </c>
      <c r="L124">
        <v>23</v>
      </c>
      <c r="M124">
        <v>28</v>
      </c>
      <c r="N124">
        <v>185</v>
      </c>
      <c r="O124">
        <v>185</v>
      </c>
    </row>
    <row r="125" spans="4:15" x14ac:dyDescent="0.35">
      <c r="D125" s="104" t="s">
        <v>131</v>
      </c>
      <c r="E125">
        <f t="shared" si="8"/>
        <v>96</v>
      </c>
      <c r="F125">
        <f t="shared" si="9"/>
        <v>13</v>
      </c>
      <c r="G125">
        <f t="shared" si="10"/>
        <v>17</v>
      </c>
      <c r="I125">
        <v>83</v>
      </c>
      <c r="K125">
        <v>17</v>
      </c>
      <c r="L125">
        <v>13</v>
      </c>
      <c r="M125">
        <v>13</v>
      </c>
      <c r="N125">
        <v>126</v>
      </c>
      <c r="O125">
        <v>126</v>
      </c>
    </row>
    <row r="126" spans="4:15" x14ac:dyDescent="0.35">
      <c r="D126" s="104" t="s">
        <v>132</v>
      </c>
      <c r="E126">
        <f t="shared" si="8"/>
        <v>261</v>
      </c>
      <c r="F126">
        <f t="shared" si="9"/>
        <v>48</v>
      </c>
      <c r="G126">
        <f t="shared" si="10"/>
        <v>65</v>
      </c>
      <c r="I126">
        <v>210</v>
      </c>
      <c r="J126">
        <v>7</v>
      </c>
      <c r="K126">
        <v>65</v>
      </c>
      <c r="L126">
        <v>48</v>
      </c>
      <c r="M126">
        <v>44</v>
      </c>
      <c r="N126">
        <v>374</v>
      </c>
      <c r="O126">
        <v>374</v>
      </c>
    </row>
    <row r="127" spans="4:15" x14ac:dyDescent="0.35">
      <c r="D127" s="104" t="s">
        <v>133</v>
      </c>
      <c r="E127">
        <f t="shared" si="8"/>
        <v>347</v>
      </c>
      <c r="F127">
        <f t="shared" si="9"/>
        <v>26</v>
      </c>
      <c r="G127">
        <f t="shared" si="10"/>
        <v>67</v>
      </c>
      <c r="I127">
        <v>270</v>
      </c>
      <c r="J127">
        <v>4</v>
      </c>
      <c r="K127">
        <v>67</v>
      </c>
      <c r="L127">
        <v>26</v>
      </c>
      <c r="M127">
        <v>73</v>
      </c>
      <c r="N127">
        <v>440</v>
      </c>
      <c r="O127">
        <v>440</v>
      </c>
    </row>
    <row r="128" spans="4:15" x14ac:dyDescent="0.35">
      <c r="D128" s="104" t="s">
        <v>134</v>
      </c>
      <c r="E128">
        <f t="shared" si="8"/>
        <v>330</v>
      </c>
      <c r="F128">
        <f t="shared" si="9"/>
        <v>35</v>
      </c>
      <c r="G128">
        <f t="shared" si="10"/>
        <v>66</v>
      </c>
      <c r="I128">
        <v>260</v>
      </c>
      <c r="J128">
        <v>7</v>
      </c>
      <c r="K128">
        <v>66</v>
      </c>
      <c r="L128">
        <v>35</v>
      </c>
      <c r="M128">
        <v>63</v>
      </c>
      <c r="N128">
        <v>431</v>
      </c>
      <c r="O128">
        <v>431</v>
      </c>
    </row>
    <row r="129" spans="4:15" x14ac:dyDescent="0.35">
      <c r="D129" s="104" t="s">
        <v>135</v>
      </c>
      <c r="E129">
        <f t="shared" si="8"/>
        <v>191</v>
      </c>
      <c r="F129">
        <f t="shared" si="9"/>
        <v>19</v>
      </c>
      <c r="G129">
        <f t="shared" si="10"/>
        <v>40</v>
      </c>
      <c r="I129">
        <v>132</v>
      </c>
      <c r="K129">
        <v>40</v>
      </c>
      <c r="L129">
        <v>19</v>
      </c>
      <c r="M129">
        <v>59</v>
      </c>
      <c r="N129">
        <v>250</v>
      </c>
      <c r="O129">
        <v>250</v>
      </c>
    </row>
    <row r="130" spans="4:15" x14ac:dyDescent="0.35">
      <c r="D130" s="104" t="s">
        <v>136</v>
      </c>
      <c r="E130">
        <f t="shared" si="8"/>
        <v>45</v>
      </c>
      <c r="F130">
        <f t="shared" si="9"/>
        <v>6</v>
      </c>
      <c r="G130">
        <f t="shared" si="10"/>
        <v>14</v>
      </c>
      <c r="I130">
        <v>38</v>
      </c>
      <c r="K130">
        <v>14</v>
      </c>
      <c r="L130">
        <v>6</v>
      </c>
      <c r="M130">
        <v>7</v>
      </c>
      <c r="N130">
        <v>65</v>
      </c>
      <c r="O130">
        <v>65</v>
      </c>
    </row>
    <row r="131" spans="4:15" x14ac:dyDescent="0.35">
      <c r="D131" s="104"/>
      <c r="N131">
        <v>2</v>
      </c>
      <c r="O131">
        <v>2</v>
      </c>
    </row>
    <row r="132" spans="4:15" x14ac:dyDescent="0.35">
      <c r="D132" s="103"/>
    </row>
    <row r="133" spans="4:15" x14ac:dyDescent="0.35">
      <c r="D133" s="103"/>
    </row>
    <row r="134" spans="4:15" x14ac:dyDescent="0.35">
      <c r="D134" s="103"/>
    </row>
    <row r="135" spans="4:15" x14ac:dyDescent="0.35">
      <c r="D135" s="103"/>
    </row>
    <row r="136" spans="4:15" x14ac:dyDescent="0.35">
      <c r="D136" s="103"/>
    </row>
    <row r="137" spans="4:15" x14ac:dyDescent="0.35">
      <c r="D137" s="103"/>
    </row>
    <row r="138" spans="4:15" x14ac:dyDescent="0.35">
      <c r="D138" s="103"/>
    </row>
    <row r="139" spans="4:15" x14ac:dyDescent="0.35">
      <c r="D139" s="104"/>
    </row>
    <row r="140" spans="4:15" x14ac:dyDescent="0.35">
      <c r="D140" s="104"/>
    </row>
    <row r="141" spans="4:15" x14ac:dyDescent="0.35">
      <c r="D141" s="104"/>
    </row>
    <row r="142" spans="4:15" x14ac:dyDescent="0.35">
      <c r="D142" s="104"/>
    </row>
    <row r="143" spans="4:15" x14ac:dyDescent="0.35">
      <c r="D143" s="104"/>
    </row>
    <row r="144" spans="4:15" x14ac:dyDescent="0.35">
      <c r="D144" s="104"/>
    </row>
    <row r="145" spans="4:7" x14ac:dyDescent="0.35">
      <c r="D145" s="104"/>
    </row>
    <row r="146" spans="4:7" x14ac:dyDescent="0.35">
      <c r="D146" s="103"/>
    </row>
    <row r="147" spans="4:7" x14ac:dyDescent="0.35">
      <c r="D147" s="103"/>
    </row>
    <row r="148" spans="4:7" x14ac:dyDescent="0.35">
      <c r="D148" s="103"/>
    </row>
    <row r="149" spans="4:7" x14ac:dyDescent="0.35">
      <c r="D149" s="103"/>
    </row>
    <row r="150" spans="4:7" x14ac:dyDescent="0.35">
      <c r="D150" s="103"/>
    </row>
    <row r="151" spans="4:7" x14ac:dyDescent="0.35">
      <c r="D151" s="103"/>
    </row>
    <row r="152" spans="4:7" x14ac:dyDescent="0.35">
      <c r="D152" s="103"/>
    </row>
    <row r="154" spans="4:7" x14ac:dyDescent="0.35">
      <c r="D154" t="s">
        <v>104</v>
      </c>
      <c r="E154" t="s">
        <v>66</v>
      </c>
      <c r="F154" t="s">
        <v>68</v>
      </c>
      <c r="G154" t="s">
        <v>103</v>
      </c>
    </row>
    <row r="155" spans="4:7" x14ac:dyDescent="0.35">
      <c r="D155" s="102" t="s">
        <v>105</v>
      </c>
      <c r="E155">
        <f>SUM(E90:E96)</f>
        <v>1246</v>
      </c>
      <c r="F155">
        <f t="shared" ref="F155:G155" si="11">SUM(F90:F96)</f>
        <v>126</v>
      </c>
      <c r="G155">
        <f t="shared" si="11"/>
        <v>269</v>
      </c>
    </row>
    <row r="156" spans="4:7" x14ac:dyDescent="0.35">
      <c r="D156" s="102" t="s">
        <v>106</v>
      </c>
      <c r="E156">
        <f>SUM(E97:E103)</f>
        <v>1098</v>
      </c>
      <c r="F156">
        <f t="shared" ref="F156:G156" si="12">SUM(F97:F103)</f>
        <v>171</v>
      </c>
      <c r="G156">
        <f t="shared" si="12"/>
        <v>272</v>
      </c>
    </row>
    <row r="157" spans="4:7" x14ac:dyDescent="0.35">
      <c r="D157" s="102" t="s">
        <v>107</v>
      </c>
      <c r="E157">
        <f>SUM(E104:E110)</f>
        <v>1158</v>
      </c>
      <c r="F157">
        <f t="shared" ref="F157:G157" si="13">SUM(F104:F110)</f>
        <v>164</v>
      </c>
      <c r="G157">
        <f t="shared" si="13"/>
        <v>289</v>
      </c>
    </row>
    <row r="158" spans="4:7" x14ac:dyDescent="0.35">
      <c r="D158" s="102" t="s">
        <v>108</v>
      </c>
      <c r="E158">
        <f>SUM(E111:E117)</f>
        <v>1845</v>
      </c>
      <c r="F158">
        <f t="shared" ref="F158:G158" si="14">SUM(F111:F117)</f>
        <v>261</v>
      </c>
      <c r="G158">
        <f t="shared" si="14"/>
        <v>457</v>
      </c>
    </row>
    <row r="159" spans="4:7" x14ac:dyDescent="0.35">
      <c r="D159" s="102" t="s">
        <v>109</v>
      </c>
      <c r="E159">
        <f>SUM(E118:E124)</f>
        <v>2110</v>
      </c>
      <c r="F159">
        <f t="shared" ref="F159:G159" si="15">SUM(F118:F124)</f>
        <v>378</v>
      </c>
      <c r="G159">
        <f t="shared" si="15"/>
        <v>428</v>
      </c>
    </row>
    <row r="160" spans="4:7" x14ac:dyDescent="0.35">
      <c r="D160" s="102" t="s">
        <v>123</v>
      </c>
      <c r="E160">
        <f>SUM(E125:E131)</f>
        <v>1270</v>
      </c>
      <c r="F160">
        <f t="shared" ref="F160:G160" si="16">SUM(F125:F131)</f>
        <v>147</v>
      </c>
      <c r="G160">
        <f t="shared" si="16"/>
        <v>269</v>
      </c>
    </row>
    <row r="161" spans="4:7" x14ac:dyDescent="0.35">
      <c r="D161" s="102" t="s">
        <v>124</v>
      </c>
      <c r="E161">
        <f>SUM(E132:E138)</f>
        <v>0</v>
      </c>
      <c r="F161">
        <f t="shared" ref="F161:G161" si="17">SUM(F132:F138)</f>
        <v>0</v>
      </c>
      <c r="G161">
        <f t="shared" si="17"/>
        <v>0</v>
      </c>
    </row>
    <row r="162" spans="4:7" x14ac:dyDescent="0.35">
      <c r="D162" s="102" t="s">
        <v>125</v>
      </c>
      <c r="E162">
        <f>SUM(E139:E145)</f>
        <v>0</v>
      </c>
      <c r="F162">
        <f t="shared" ref="F162:G162" si="18">SUM(F139:F145)</f>
        <v>0</v>
      </c>
      <c r="G162">
        <f t="shared" si="18"/>
        <v>0</v>
      </c>
    </row>
    <row r="163" spans="4:7" x14ac:dyDescent="0.35">
      <c r="D163" s="102" t="s">
        <v>126</v>
      </c>
      <c r="E163">
        <f>SUM(E146:E152)</f>
        <v>0</v>
      </c>
      <c r="F163">
        <f t="shared" ref="F163:G163" si="19">SUM(F146:F152)</f>
        <v>0</v>
      </c>
      <c r="G163">
        <f t="shared" si="19"/>
        <v>0</v>
      </c>
    </row>
    <row r="164" spans="4:7" x14ac:dyDescent="0.35">
      <c r="D164" s="102"/>
    </row>
    <row r="165" spans="4:7" x14ac:dyDescent="0.35">
      <c r="D165" s="102" t="s">
        <v>110</v>
      </c>
    </row>
    <row r="166" spans="4:7" x14ac:dyDescent="0.35">
      <c r="D166" t="s">
        <v>104</v>
      </c>
      <c r="E166" t="s">
        <v>66</v>
      </c>
      <c r="F166" t="s">
        <v>68</v>
      </c>
      <c r="G166" t="s">
        <v>103</v>
      </c>
    </row>
    <row r="167" spans="4:7" x14ac:dyDescent="0.35">
      <c r="D167" t="s">
        <v>105</v>
      </c>
      <c r="E167">
        <f>E155</f>
        <v>1246</v>
      </c>
      <c r="F167">
        <f t="shared" ref="F167:G167" si="20">F155</f>
        <v>126</v>
      </c>
      <c r="G167">
        <f t="shared" si="20"/>
        <v>269</v>
      </c>
    </row>
    <row r="168" spans="4:7" x14ac:dyDescent="0.35">
      <c r="D168" t="s">
        <v>106</v>
      </c>
      <c r="E168">
        <f>E155+E156</f>
        <v>2344</v>
      </c>
      <c r="F168">
        <f t="shared" ref="F168:G168" si="21">F155+F156</f>
        <v>297</v>
      </c>
      <c r="G168">
        <f t="shared" si="21"/>
        <v>541</v>
      </c>
    </row>
    <row r="169" spans="4:7" x14ac:dyDescent="0.35">
      <c r="D169" t="s">
        <v>107</v>
      </c>
      <c r="E169">
        <f>E155+E156+E157</f>
        <v>3502</v>
      </c>
      <c r="F169">
        <f t="shared" ref="F169:G169" si="22">F155+F156+F157</f>
        <v>461</v>
      </c>
      <c r="G169">
        <f t="shared" si="22"/>
        <v>830</v>
      </c>
    </row>
    <row r="170" spans="4:7" x14ac:dyDescent="0.35">
      <c r="D170" t="s">
        <v>108</v>
      </c>
      <c r="E170">
        <f>E155+E156+E157+E158</f>
        <v>5347</v>
      </c>
      <c r="F170">
        <f t="shared" ref="F170:G170" si="23">F155+F156+F157+F158</f>
        <v>722</v>
      </c>
      <c r="G170">
        <f t="shared" si="23"/>
        <v>1287</v>
      </c>
    </row>
    <row r="171" spans="4:7" x14ac:dyDescent="0.35">
      <c r="D171" t="s">
        <v>109</v>
      </c>
      <c r="E171">
        <f>SUM($E$155:E159)</f>
        <v>7457</v>
      </c>
      <c r="F171">
        <f>SUM($F$155:F159)</f>
        <v>1100</v>
      </c>
      <c r="G171">
        <f>SUM($G$155:G159)</f>
        <v>1715</v>
      </c>
    </row>
    <row r="172" spans="4:7" x14ac:dyDescent="0.35">
      <c r="D172" s="102" t="s">
        <v>123</v>
      </c>
      <c r="E172">
        <f>SUM($E$155:E160)</f>
        <v>8727</v>
      </c>
      <c r="F172">
        <f>SUM($F$155:F160)</f>
        <v>1247</v>
      </c>
      <c r="G172">
        <f>SUM($G$155:G160)</f>
        <v>1984</v>
      </c>
    </row>
    <row r="173" spans="4:7" x14ac:dyDescent="0.35">
      <c r="D173" s="102" t="s">
        <v>124</v>
      </c>
      <c r="E173">
        <f>SUM($E$155:E161)</f>
        <v>8727</v>
      </c>
      <c r="F173">
        <f>SUM($F$155:F161)</f>
        <v>1247</v>
      </c>
      <c r="G173">
        <f>SUM($G$155:G161)</f>
        <v>1984</v>
      </c>
    </row>
    <row r="174" spans="4:7" x14ac:dyDescent="0.35">
      <c r="D174" s="102" t="s">
        <v>125</v>
      </c>
      <c r="E174">
        <f>SUM($E$155:E162)</f>
        <v>8727</v>
      </c>
      <c r="F174">
        <f>SUM($F$155:F162)</f>
        <v>1247</v>
      </c>
      <c r="G174">
        <f>SUM($G$155:G162)</f>
        <v>1984</v>
      </c>
    </row>
    <row r="175" spans="4:7" x14ac:dyDescent="0.35">
      <c r="D175" s="102" t="s">
        <v>126</v>
      </c>
      <c r="E175">
        <f>SUM($E$155:E163)</f>
        <v>8727</v>
      </c>
      <c r="F175">
        <f>SUM($F$155:F163)</f>
        <v>1247</v>
      </c>
      <c r="G175">
        <f>SUM($G$155:G163)</f>
        <v>1984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workbookViewId="0">
      <selection activeCell="I20" sqref="I20"/>
    </sheetView>
  </sheetViews>
  <sheetFormatPr defaultRowHeight="14.5" x14ac:dyDescent="0.35"/>
  <cols>
    <col min="1" max="1" width="26.1796875" bestFit="1" customWidth="1"/>
    <col min="2" max="2" width="17.1796875" bestFit="1" customWidth="1"/>
    <col min="3" max="3" width="13.7265625" customWidth="1"/>
    <col min="4" max="6" width="17.1796875" bestFit="1" customWidth="1"/>
    <col min="7" max="7" width="16.81640625" bestFit="1" customWidth="1"/>
    <col min="8" max="8" width="14.26953125" customWidth="1"/>
  </cols>
  <sheetData>
    <row r="1" spans="1:10" ht="15" thickBot="1" x14ac:dyDescent="0.4"/>
    <row r="2" spans="1:10" ht="29" thickBot="1" x14ac:dyDescent="0.4">
      <c r="A2" s="28" t="s">
        <v>20</v>
      </c>
      <c r="B2" s="29" t="s">
        <v>21</v>
      </c>
      <c r="C2" s="29" t="s">
        <v>35</v>
      </c>
      <c r="D2" s="29" t="s">
        <v>15</v>
      </c>
      <c r="E2" s="30" t="s">
        <v>16</v>
      </c>
      <c r="F2" s="30" t="s">
        <v>17</v>
      </c>
      <c r="G2" s="30" t="s">
        <v>18</v>
      </c>
      <c r="H2" s="31" t="s">
        <v>19</v>
      </c>
      <c r="I2" s="32" t="s">
        <v>23</v>
      </c>
      <c r="J2" s="27"/>
    </row>
    <row r="3" spans="1:10" ht="15" thickBot="1" x14ac:dyDescent="0.4">
      <c r="A3" s="33" t="s">
        <v>39</v>
      </c>
      <c r="B3" s="34" t="e">
        <f>'Data from Report Extractor'!#REF!</f>
        <v>#REF!</v>
      </c>
      <c r="C3" s="34" t="e">
        <f>'Data from Report Extractor'!#REF!</f>
        <v>#REF!</v>
      </c>
      <c r="D3" s="34">
        <f>'Data from Report Extractor'!J21</f>
        <v>49</v>
      </c>
      <c r="E3" s="47">
        <f>'Data from Report Extractor'!O4</f>
        <v>3232</v>
      </c>
      <c r="F3" s="47">
        <f>'Data from Report Extractor'!N4</f>
        <v>7840</v>
      </c>
      <c r="G3" s="47">
        <f>'Data from Report Extractor'!O5</f>
        <v>66768</v>
      </c>
      <c r="H3" s="47">
        <f>'Data from Report Extractor'!N5</f>
        <v>-7840</v>
      </c>
      <c r="I3" s="48">
        <f>(F3+E3)/D3</f>
        <v>225.9591836734694</v>
      </c>
    </row>
    <row r="4" spans="1:10" ht="15.5" thickTop="1" thickBot="1" x14ac:dyDescent="0.4">
      <c r="A4" s="35" t="s">
        <v>13</v>
      </c>
      <c r="B4" s="41" t="s">
        <v>22</v>
      </c>
      <c r="C4" s="41" t="s">
        <v>22</v>
      </c>
      <c r="D4" s="36">
        <v>20022</v>
      </c>
      <c r="E4" s="49">
        <v>1395657</v>
      </c>
      <c r="F4" s="49">
        <v>8932746</v>
      </c>
      <c r="G4" s="49">
        <f>6025474-E4</f>
        <v>4629817</v>
      </c>
      <c r="H4" s="49">
        <f>21452698-F4</f>
        <v>12519952</v>
      </c>
      <c r="I4" s="48">
        <f>(F4+E4)/D4</f>
        <v>515.85271201678154</v>
      </c>
    </row>
    <row r="5" spans="1:10" ht="15.5" thickTop="1" thickBot="1" x14ac:dyDescent="0.4">
      <c r="A5" s="37" t="s">
        <v>14</v>
      </c>
      <c r="B5" s="42" t="s">
        <v>22</v>
      </c>
      <c r="C5" s="42" t="s">
        <v>22</v>
      </c>
      <c r="D5" s="38">
        <v>24228</v>
      </c>
      <c r="E5" s="50">
        <v>1593667</v>
      </c>
      <c r="F5" s="50">
        <v>7854856</v>
      </c>
      <c r="G5" s="51" t="s">
        <v>22</v>
      </c>
      <c r="H5" s="51" t="s">
        <v>22</v>
      </c>
      <c r="I5" s="52">
        <f>(F5+E5)/D5</f>
        <v>389.98361400033019</v>
      </c>
    </row>
    <row r="6" spans="1:10" ht="15" thickBot="1" x14ac:dyDescent="0.4">
      <c r="A6" s="57" t="s">
        <v>24</v>
      </c>
      <c r="B6" s="58" t="e">
        <f>SUM(B3:B5)</f>
        <v>#REF!</v>
      </c>
      <c r="C6" s="58" t="e">
        <f>C3</f>
        <v>#REF!</v>
      </c>
      <c r="D6" s="59">
        <f>SUM(D3:D5)</f>
        <v>44299</v>
      </c>
      <c r="E6" s="60">
        <f t="shared" ref="E6:H6" si="0">SUM(E3:E5)</f>
        <v>2992556</v>
      </c>
      <c r="F6" s="60">
        <f t="shared" si="0"/>
        <v>16795442</v>
      </c>
      <c r="G6" s="55">
        <f t="shared" si="0"/>
        <v>4696585</v>
      </c>
      <c r="H6" s="55">
        <f t="shared" si="0"/>
        <v>12512112</v>
      </c>
      <c r="I6" s="61">
        <f>(F6+E6)/D6</f>
        <v>446.69175376419332</v>
      </c>
    </row>
    <row r="7" spans="1:10" ht="15" thickBot="1" x14ac:dyDescent="0.4">
      <c r="A7" s="45"/>
      <c r="B7" s="46"/>
      <c r="C7" s="46"/>
      <c r="D7" s="46"/>
      <c r="E7" s="53"/>
      <c r="F7" s="53"/>
      <c r="G7" s="53"/>
      <c r="H7" s="53"/>
      <c r="I7" s="53"/>
    </row>
    <row r="8" spans="1:10" ht="15" thickBot="1" x14ac:dyDescent="0.4">
      <c r="A8" s="43" t="s">
        <v>34</v>
      </c>
      <c r="B8" s="44"/>
      <c r="C8" s="44"/>
      <c r="D8" s="44"/>
      <c r="E8" s="54"/>
      <c r="F8" s="55">
        <v>629006.29</v>
      </c>
      <c r="G8" s="54"/>
      <c r="H8" s="54"/>
      <c r="I8" s="56"/>
    </row>
    <row r="9" spans="1:10" x14ac:dyDescent="0.35">
      <c r="A9" s="12"/>
      <c r="B9" s="12"/>
      <c r="C9" s="12"/>
      <c r="D9" s="12"/>
      <c r="E9" s="12"/>
      <c r="F9" s="12"/>
    </row>
    <row r="10" spans="1:10" ht="15" thickBot="1" x14ac:dyDescent="0.4">
      <c r="A10" s="67"/>
      <c r="B10" s="12"/>
      <c r="C10" s="12"/>
      <c r="D10" s="65"/>
      <c r="E10" s="68"/>
      <c r="F10" s="65"/>
      <c r="G10" s="65"/>
      <c r="H10" s="65"/>
    </row>
    <row r="11" spans="1:10" ht="19" thickBot="1" x14ac:dyDescent="0.5">
      <c r="A11" s="105" t="s">
        <v>25</v>
      </c>
      <c r="B11" s="106"/>
      <c r="C11" s="106"/>
      <c r="D11" s="106"/>
      <c r="E11" s="106"/>
      <c r="F11" s="106"/>
      <c r="G11" s="107"/>
      <c r="H11" s="66"/>
      <c r="I11" s="66"/>
    </row>
    <row r="12" spans="1:10" ht="30.75" customHeight="1" thickBot="1" x14ac:dyDescent="0.4">
      <c r="A12" s="108"/>
      <c r="B12" s="114" t="s">
        <v>40</v>
      </c>
      <c r="C12" s="115"/>
      <c r="D12" s="115"/>
      <c r="E12" s="116"/>
      <c r="F12" s="110" t="s">
        <v>33</v>
      </c>
      <c r="G12" s="112" t="s">
        <v>13</v>
      </c>
      <c r="H12" s="12"/>
      <c r="I12" s="12"/>
    </row>
    <row r="13" spans="1:10" ht="47" thickBot="1" x14ac:dyDescent="0.4">
      <c r="A13" s="109"/>
      <c r="B13" s="62" t="s">
        <v>27</v>
      </c>
      <c r="C13" s="62" t="s">
        <v>26</v>
      </c>
      <c r="D13" s="62" t="s">
        <v>32</v>
      </c>
      <c r="E13" s="62" t="s">
        <v>2</v>
      </c>
      <c r="F13" s="111"/>
      <c r="G13" s="113"/>
    </row>
    <row r="14" spans="1:10" ht="16" thickBot="1" x14ac:dyDescent="0.4">
      <c r="A14" s="63" t="s">
        <v>30</v>
      </c>
      <c r="B14" s="64">
        <v>4158532.1628667298</v>
      </c>
      <c r="C14" s="69" t="s">
        <v>22</v>
      </c>
      <c r="D14" s="64">
        <v>0</v>
      </c>
      <c r="E14" s="64">
        <f>B14+D14</f>
        <v>4158532.1628667298</v>
      </c>
      <c r="F14" s="64">
        <v>2329508</v>
      </c>
      <c r="G14" s="64">
        <v>1146117</v>
      </c>
    </row>
    <row r="15" spans="1:10" ht="16" thickBot="1" x14ac:dyDescent="0.4">
      <c r="A15" s="63" t="s">
        <v>31</v>
      </c>
      <c r="B15" s="64">
        <v>961754.22149378015</v>
      </c>
      <c r="C15" s="69" t="s">
        <v>22</v>
      </c>
      <c r="D15" s="64">
        <v>0</v>
      </c>
      <c r="E15" s="64">
        <f>B15+D15</f>
        <v>961754.22149378015</v>
      </c>
      <c r="F15" s="70"/>
      <c r="G15" s="64">
        <v>154637</v>
      </c>
    </row>
    <row r="16" spans="1:10" ht="16" thickBot="1" x14ac:dyDescent="0.4">
      <c r="A16" s="63" t="s">
        <v>28</v>
      </c>
      <c r="B16" s="62">
        <v>4148</v>
      </c>
      <c r="C16" s="62">
        <v>3087</v>
      </c>
      <c r="D16" s="62">
        <v>0</v>
      </c>
      <c r="E16" s="62">
        <v>4148</v>
      </c>
      <c r="F16" s="62">
        <v>5560</v>
      </c>
      <c r="G16" s="62">
        <v>2553</v>
      </c>
    </row>
    <row r="17" spans="1:7" ht="16" thickBot="1" x14ac:dyDescent="0.4">
      <c r="A17" s="63" t="s">
        <v>29</v>
      </c>
      <c r="B17" s="64">
        <f>(B14+B15)/B16</f>
        <v>1234.398839045446</v>
      </c>
      <c r="C17" s="69" t="s">
        <v>22</v>
      </c>
      <c r="D17" s="64">
        <v>0</v>
      </c>
      <c r="E17" s="64">
        <f>(E14+E15)/E16</f>
        <v>1234.398839045446</v>
      </c>
      <c r="F17" s="64">
        <f>F14/F16</f>
        <v>418.97625899280575</v>
      </c>
      <c r="G17" s="64">
        <f>(G14+G15)/G16</f>
        <v>509.50019584802192</v>
      </c>
    </row>
    <row r="18" spans="1:7" x14ac:dyDescent="0.35">
      <c r="F18" s="71"/>
    </row>
  </sheetData>
  <mergeCells count="5">
    <mergeCell ref="A11:G11"/>
    <mergeCell ref="A12:A13"/>
    <mergeCell ref="F12:F13"/>
    <mergeCell ref="G12:G13"/>
    <mergeCell ref="B12:E12"/>
  </mergeCells>
  <pageMargins left="0.7" right="0.7" top="0.75" bottom="0.75" header="0.3" footer="0.3"/>
  <customProperties>
    <customPr name="EpmWorksheetKeyString_GUID" r:id="rId1"/>
  </customPropertie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FDE3DD-765C-4BBE-A369-52CA3BAD1979}"/>
</file>

<file path=customXml/itemProps2.xml><?xml version="1.0" encoding="utf-8"?>
<ds:datastoreItem xmlns:ds="http://schemas.openxmlformats.org/officeDocument/2006/customXml" ds:itemID="{D8D0945A-8AD3-45E1-913B-56AE088BC7B3}"/>
</file>

<file path=customXml/itemProps3.xml><?xml version="1.0" encoding="utf-8"?>
<ds:datastoreItem xmlns:ds="http://schemas.openxmlformats.org/officeDocument/2006/customXml" ds:itemID="{FFDF3B23-DCA8-4B61-8ABC-1C6FEE79F175}"/>
</file>

<file path=customXml/itemProps4.xml><?xml version="1.0" encoding="utf-8"?>
<ds:datastoreItem xmlns:ds="http://schemas.openxmlformats.org/officeDocument/2006/customXml" ds:itemID="{54340916-A66B-4A6E-9920-9ED72DDB31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6</vt:i4>
      </vt:variant>
    </vt:vector>
  </HeadingPairs>
  <TitlesOfParts>
    <vt:vector size="9" baseType="lpstr">
      <vt:lpstr>CLW-24 Gas App Thermometer</vt:lpstr>
      <vt:lpstr>Data from Report Extractor</vt:lpstr>
      <vt:lpstr>UTC Summary Data</vt:lpstr>
      <vt:lpstr>CLW-24 BDR Status Rollup</vt:lpstr>
      <vt:lpstr>CLW-24 BDR Status Totals</vt:lpstr>
      <vt:lpstr>CLW-24 BDR By County</vt:lpstr>
      <vt:lpstr>CLW-24 BDR+PSE HELP APPS</vt:lpstr>
      <vt:lpstr>CLW-24 Running App Totals</vt:lpstr>
      <vt:lpstr>CLW-24 GAS APPS NEEDED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Burch</dc:creator>
  <cp:lastModifiedBy>Mullins, Kimball (SEA)</cp:lastModifiedBy>
  <cp:lastPrinted>2021-05-11T17:43:32Z</cp:lastPrinted>
  <dcterms:created xsi:type="dcterms:W3CDTF">2020-04-16T21:26:42Z</dcterms:created>
  <dcterms:modified xsi:type="dcterms:W3CDTF">2023-11-18T00:03:33Z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444d61b5-6f67-4d8d-94d5-a53a1d5ed94b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</Properties>
</file>