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9690" windowHeight="5880" tabRatio="795" activeTab="1"/>
  </bookViews>
  <sheets>
    <sheet name="Assets" sheetId="1" r:id="rId1"/>
    <sheet name="Liabilities" sheetId="2" r:id="rId2"/>
    <sheet name="Workpapers" sheetId="3" r:id="rId3"/>
  </sheets>
  <definedNames>
    <definedName name="_xlnm.Print_Titles" localSheetId="2">'Workpapers'!$1:$1</definedName>
  </definedNames>
  <calcPr fullCalcOnLoad="1" fullPrecision="0"/>
</workbook>
</file>

<file path=xl/sharedStrings.xml><?xml version="1.0" encoding="utf-8"?>
<sst xmlns="http://schemas.openxmlformats.org/spreadsheetml/2006/main" count="197" uniqueCount="120">
  <si>
    <t>Assets</t>
  </si>
  <si>
    <t>Capital</t>
  </si>
  <si>
    <t>WASTE CONTROL, INC.</t>
  </si>
  <si>
    <t>Liabilities and Stockholders’ Equity</t>
  </si>
  <si>
    <t>Garbage Collection Equip</t>
  </si>
  <si>
    <t>Woodlan Garbage Equipment</t>
  </si>
  <si>
    <t>Service Cars and Equipment</t>
  </si>
  <si>
    <t>Garbage Collection Equip-Carts</t>
  </si>
  <si>
    <t>Woodland Garbage Coll-Carts</t>
  </si>
  <si>
    <t>Furniture and Office Equipment</t>
  </si>
  <si>
    <t>Accumulated Depr - Woodland</t>
  </si>
  <si>
    <t>Leasehold Improvements</t>
  </si>
  <si>
    <t>Goodwill - Woodland</t>
  </si>
  <si>
    <t>Covenant not to Compete - Wood</t>
  </si>
  <si>
    <t>Accumulated Amortization - WL</t>
  </si>
  <si>
    <t>Equipment</t>
  </si>
  <si>
    <t>Accounts Payable</t>
  </si>
  <si>
    <t>Wages Payable</t>
  </si>
  <si>
    <t>SUTA Payable</t>
  </si>
  <si>
    <t>Labor and Industry Tax Payable</t>
  </si>
  <si>
    <t>FUTA Payable</t>
  </si>
  <si>
    <t>Current Portion Long Term Debt</t>
  </si>
  <si>
    <t>Less Current Portion LTD</t>
  </si>
  <si>
    <t>Deferred Revenue</t>
  </si>
  <si>
    <t>Capital Stock</t>
  </si>
  <si>
    <t>Additional Paid-In Stock</t>
  </si>
  <si>
    <t>Beginning Balance Equity</t>
  </si>
  <si>
    <t>Retained Earnings</t>
  </si>
  <si>
    <t>FICA Taxes Payable</t>
  </si>
  <si>
    <t>Medicare Payable</t>
  </si>
  <si>
    <t>Federal Withholding Payable</t>
  </si>
  <si>
    <t>(See Independent Accountants’ Compilation Report)</t>
  </si>
  <si>
    <t>Wilcox &amp; Flegal Payable</t>
  </si>
  <si>
    <t>HB - 9596 - General</t>
  </si>
  <si>
    <t>HB - 6854 - Savings</t>
  </si>
  <si>
    <t>HB - 1539 - FSA</t>
  </si>
  <si>
    <t>UB - 5604 - General</t>
  </si>
  <si>
    <t>Prepaid Insurance</t>
  </si>
  <si>
    <t xml:space="preserve">CURRENT ASSETS </t>
  </si>
  <si>
    <t xml:space="preserve">Cash </t>
  </si>
  <si>
    <t xml:space="preserve">Accounts receivable, net of allowance </t>
  </si>
  <si>
    <t xml:space="preserve">Employee and other receivables </t>
  </si>
  <si>
    <t xml:space="preserve">Prepaid expenses </t>
  </si>
  <si>
    <t xml:space="preserve">VEHICLES, EQUIPMENT AND IMPROVEMENTS </t>
  </si>
  <si>
    <t xml:space="preserve">Collection equipment </t>
  </si>
  <si>
    <t xml:space="preserve">Service cars and equipment </t>
  </si>
  <si>
    <t xml:space="preserve">Furniture and office equipment </t>
  </si>
  <si>
    <t xml:space="preserve">Leasehold improvements </t>
  </si>
  <si>
    <t xml:space="preserve">Less - accumulated depreciation </t>
  </si>
  <si>
    <t xml:space="preserve">OTHER ASSETS </t>
  </si>
  <si>
    <t xml:space="preserve">Goodwill </t>
  </si>
  <si>
    <t xml:space="preserve">CURRENT LIABILITIES </t>
  </si>
  <si>
    <t xml:space="preserve">Payable to bank resulting from checks in transit </t>
  </si>
  <si>
    <t xml:space="preserve">Accounts payable </t>
  </si>
  <si>
    <t xml:space="preserve">Accrued payroll and related liabilities </t>
  </si>
  <si>
    <t xml:space="preserve">Accrued business taxes </t>
  </si>
  <si>
    <t xml:space="preserve">Accrued SEP payable </t>
  </si>
  <si>
    <t xml:space="preserve">Deferred revenue </t>
  </si>
  <si>
    <t xml:space="preserve">Payable - related companies </t>
  </si>
  <si>
    <t xml:space="preserve">Current maturities of long-term debt - related companies </t>
  </si>
  <si>
    <r>
      <t>LONG-TERM DEBT</t>
    </r>
    <r>
      <rPr>
        <sz val="12"/>
        <rFont val="Times New Roman"/>
        <family val="1"/>
      </rPr>
      <t xml:space="preserve">- related companies </t>
    </r>
  </si>
  <si>
    <t xml:space="preserve">STOCKHOLDERS’ EQUITY </t>
  </si>
  <si>
    <t xml:space="preserve">Common stock, no par value, 2,000 shares </t>
  </si>
  <si>
    <t xml:space="preserve">  authorized, 840 shares issued and outstanding </t>
  </si>
  <si>
    <t xml:space="preserve">Additional paid-in capital </t>
  </si>
  <si>
    <t/>
  </si>
  <si>
    <t>Total Liabilities &amp; Capital</t>
  </si>
  <si>
    <t>Total Capital</t>
  </si>
  <si>
    <t>Net Income</t>
  </si>
  <si>
    <t>Dividends - outside</t>
  </si>
  <si>
    <t>Dividends - Shirley Willis</t>
  </si>
  <si>
    <t>Dividends - inside</t>
  </si>
  <si>
    <t>Total Liabilities</t>
  </si>
  <si>
    <t>Total Long-Term Liabilities</t>
  </si>
  <si>
    <t>HB - N/P TK 27 - 2012</t>
  </si>
  <si>
    <t>HB - N/P TK 24 - 2012</t>
  </si>
  <si>
    <t>HB - N/P Tk 55 - 2012</t>
  </si>
  <si>
    <t>HB - N/P Tk 01 - 2012</t>
  </si>
  <si>
    <t>HB - N/P - Tk Newest #15</t>
  </si>
  <si>
    <t>HB - N/P - TK#13</t>
  </si>
  <si>
    <t>HB - N/P PRIUS</t>
  </si>
  <si>
    <t>Long-Term Liabilities</t>
  </si>
  <si>
    <t>Total Current Liabilities</t>
  </si>
  <si>
    <t>HSA</t>
  </si>
  <si>
    <t>Fuel Payable</t>
  </si>
  <si>
    <t>Contact Hualing Payable - WCR</t>
  </si>
  <si>
    <t>Current Liabilities</t>
  </si>
  <si>
    <t>LIABILITIES AND CAPITAL</t>
  </si>
  <si>
    <t>Total Assets</t>
  </si>
  <si>
    <t>Total Other Assets</t>
  </si>
  <si>
    <t>Other Assets</t>
  </si>
  <si>
    <t>Total Property and Equipment</t>
  </si>
  <si>
    <t>Accumulated Depr - County</t>
  </si>
  <si>
    <t>Property and Equipment</t>
  </si>
  <si>
    <t>Total Current Assets</t>
  </si>
  <si>
    <t>Allowance for Doubtful Acct</t>
  </si>
  <si>
    <t>Kalama A/R</t>
  </si>
  <si>
    <t>Woodland DB Hauling A/R</t>
  </si>
  <si>
    <t>Hauling A/R</t>
  </si>
  <si>
    <t>DB Hauling A/R</t>
  </si>
  <si>
    <t>Woodland Commerical A/R</t>
  </si>
  <si>
    <t>Woodland Residential A/R</t>
  </si>
  <si>
    <t>Commercial A/R</t>
  </si>
  <si>
    <t>Residential A/R</t>
  </si>
  <si>
    <t>Current Assets</t>
  </si>
  <si>
    <t>ASSETS</t>
  </si>
  <si>
    <t>June 30, 2013</t>
  </si>
  <si>
    <t>cash</t>
  </si>
  <si>
    <t>a/r</t>
  </si>
  <si>
    <t>accum depn</t>
  </si>
  <si>
    <t>took fixed asset categories from rate case operations spreadsheet on the depn recon tab</t>
  </si>
  <si>
    <t>Figure used on Comp</t>
  </si>
  <si>
    <t>accr p/r and related liabs</t>
  </si>
  <si>
    <t>a/p</t>
  </si>
  <si>
    <t>Extracted the balance sheet from Peachtree backup PBC - 09/11/13 MES</t>
  </si>
  <si>
    <t>BALANCE SHEET</t>
  </si>
  <si>
    <t>Retained earnings</t>
  </si>
  <si>
    <t>WCI uses to recalculate Equity</t>
  </si>
  <si>
    <t>WCI Notes:</t>
  </si>
  <si>
    <t>Staff Notes: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</si>
</sst>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_);_(&quot;$&quot;* \(#,##0.0\);_(&quot;$&quot;* &quot;-&quot;?_);_(@_)"/>
    <numFmt numFmtId="166" formatCode="_(* #,##0.00000_);_(* \(#,##0.00000\);_(* &quot;-&quot;?????_);_(@_)"/>
    <numFmt numFmtId="167" formatCode="#,##0.00;\(#,##0.00\)"/>
    <numFmt numFmtId="168" formatCode="&quot;$&quot;* #,##0.00;\(&quot;$&quot;* #,##0.00\)"/>
    <numFmt numFmtId="169" formatCode="0.0%"/>
  </numFmts>
  <fonts count="56">
    <font>
      <sz val="11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1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1"/>
    </font>
    <font>
      <sz val="11"/>
      <color rgb="FF7030A0"/>
      <name val="Times New Roman"/>
      <family val="1"/>
    </font>
    <font>
      <sz val="12"/>
      <color rgb="FF7030A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10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2" fontId="1" fillId="0" borderId="11" xfId="0" applyNumberFormat="1" applyFont="1" applyBorder="1" applyAlignment="1">
      <alignment vertical="center"/>
    </xf>
    <xf numFmtId="42" fontId="1" fillId="0" borderId="0" xfId="0" applyNumberFormat="1" applyFont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1" fontId="1" fillId="0" borderId="1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50" fillId="0" borderId="0" xfId="60" applyFont="1">
      <alignment/>
      <protection/>
    </xf>
    <xf numFmtId="0" fontId="32" fillId="0" borderId="0" xfId="60">
      <alignment/>
      <protection/>
    </xf>
    <xf numFmtId="167" fontId="32" fillId="0" borderId="12" xfId="60" applyNumberFormat="1" applyBorder="1" applyAlignment="1">
      <alignment horizontal="right"/>
      <protection/>
    </xf>
    <xf numFmtId="49" fontId="32" fillId="0" borderId="13" xfId="60" applyNumberFormat="1" applyBorder="1" applyAlignment="1">
      <alignment horizontal="left"/>
      <protection/>
    </xf>
    <xf numFmtId="168" fontId="50" fillId="0" borderId="0" xfId="60" applyNumberFormat="1" applyFont="1" applyAlignment="1">
      <alignment horizontal="right"/>
      <protection/>
    </xf>
    <xf numFmtId="49" fontId="50" fillId="0" borderId="0" xfId="60" applyNumberFormat="1" applyFont="1" applyAlignment="1">
      <alignment horizontal="left"/>
      <protection/>
    </xf>
    <xf numFmtId="167" fontId="32" fillId="0" borderId="14" xfId="60" applyNumberFormat="1" applyBorder="1" applyAlignment="1">
      <alignment horizontal="right"/>
      <protection/>
    </xf>
    <xf numFmtId="49" fontId="32" fillId="0" borderId="0" xfId="60" applyNumberFormat="1" applyAlignment="1">
      <alignment horizontal="left"/>
      <protection/>
    </xf>
    <xf numFmtId="167" fontId="50" fillId="0" borderId="0" xfId="60" applyNumberFormat="1" applyFont="1" applyAlignment="1">
      <alignment horizontal="right"/>
      <protection/>
    </xf>
    <xf numFmtId="167" fontId="32" fillId="0" borderId="0" xfId="60" applyNumberFormat="1" applyAlignment="1">
      <alignment horizontal="right"/>
      <protection/>
    </xf>
    <xf numFmtId="49" fontId="32" fillId="0" borderId="14" xfId="60" applyNumberFormat="1" applyBorder="1" applyAlignment="1">
      <alignment horizontal="left"/>
      <protection/>
    </xf>
    <xf numFmtId="49" fontId="50" fillId="0" borderId="0" xfId="60" applyNumberFormat="1" applyFont="1" applyAlignment="1">
      <alignment horizontal="center"/>
      <protection/>
    </xf>
    <xf numFmtId="167" fontId="32" fillId="0" borderId="15" xfId="60" applyNumberFormat="1" applyBorder="1" applyAlignment="1">
      <alignment horizontal="right"/>
      <protection/>
    </xf>
    <xf numFmtId="49" fontId="50" fillId="0" borderId="0" xfId="60" applyNumberFormat="1" applyFont="1" applyAlignment="1">
      <alignment horizontal="center" wrapText="1"/>
      <protection/>
    </xf>
    <xf numFmtId="4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8" fontId="50" fillId="0" borderId="0" xfId="60" applyNumberFormat="1" applyFont="1">
      <alignment/>
      <protection/>
    </xf>
    <xf numFmtId="167" fontId="50" fillId="0" borderId="0" xfId="60" applyNumberFormat="1" applyFont="1">
      <alignment/>
      <protection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7" fontId="32" fillId="0" borderId="0" xfId="60" applyNumberFormat="1">
      <alignment/>
      <protection/>
    </xf>
    <xf numFmtId="42" fontId="1" fillId="0" borderId="0" xfId="0" applyNumberFormat="1" applyFont="1" applyAlignment="1">
      <alignment/>
    </xf>
    <xf numFmtId="0" fontId="50" fillId="0" borderId="0" xfId="60" applyFont="1" applyAlignment="1">
      <alignment horizontal="center"/>
      <protection/>
    </xf>
    <xf numFmtId="0" fontId="32" fillId="0" borderId="0" xfId="60" applyAlignment="1">
      <alignment horizontal="center"/>
      <protection/>
    </xf>
    <xf numFmtId="41" fontId="1" fillId="33" borderId="10" xfId="0" applyNumberFormat="1" applyFont="1" applyFill="1" applyBorder="1" applyAlignment="1">
      <alignment vertical="center"/>
    </xf>
    <xf numFmtId="169" fontId="51" fillId="0" borderId="0" xfId="63" applyNumberFormat="1" applyFont="1" applyAlignment="1">
      <alignment/>
    </xf>
    <xf numFmtId="169" fontId="52" fillId="0" borderId="0" xfId="63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1" fontId="52" fillId="0" borderId="0" xfId="0" applyNumberFormat="1" applyFont="1" applyAlignment="1">
      <alignment/>
    </xf>
    <xf numFmtId="0" fontId="53" fillId="0" borderId="0" xfId="60" applyFont="1">
      <alignment/>
      <protection/>
    </xf>
    <xf numFmtId="49" fontId="54" fillId="0" borderId="0" xfId="60" applyNumberFormat="1" applyFont="1" applyAlignment="1">
      <alignment horizontal="center" wrapText="1"/>
      <protection/>
    </xf>
    <xf numFmtId="168" fontId="53" fillId="0" borderId="0" xfId="60" applyNumberFormat="1" applyFont="1" applyAlignment="1">
      <alignment horizontal="right"/>
      <protection/>
    </xf>
    <xf numFmtId="168" fontId="53" fillId="0" borderId="0" xfId="60" applyNumberFormat="1" applyFont="1">
      <alignment/>
      <protection/>
    </xf>
    <xf numFmtId="167" fontId="53" fillId="0" borderId="0" xfId="60" applyNumberFormat="1" applyFont="1">
      <alignment/>
      <protection/>
    </xf>
    <xf numFmtId="49" fontId="54" fillId="0" borderId="0" xfId="60" applyNumberFormat="1" applyFont="1" applyAlignment="1">
      <alignment horizontal="left"/>
      <protection/>
    </xf>
    <xf numFmtId="167" fontId="53" fillId="0" borderId="0" xfId="60" applyNumberFormat="1" applyFont="1" applyAlignment="1">
      <alignment horizontal="right"/>
      <protection/>
    </xf>
    <xf numFmtId="39" fontId="53" fillId="0" borderId="0" xfId="60" applyNumberFormat="1" applyFont="1">
      <alignment/>
      <protection/>
    </xf>
    <xf numFmtId="167" fontId="53" fillId="0" borderId="0" xfId="60" applyNumberFormat="1" applyFont="1" applyFill="1" applyAlignment="1">
      <alignment horizontal="right"/>
      <protection/>
    </xf>
    <xf numFmtId="167" fontId="55" fillId="0" borderId="14" xfId="60" applyNumberFormat="1" applyFont="1" applyBorder="1">
      <alignment/>
      <protection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I27" sqref="I27"/>
    </sheetView>
  </sheetViews>
  <sheetFormatPr defaultColWidth="9.140625" defaultRowHeight="15"/>
  <cols>
    <col min="1" max="5" width="1.7109375" style="15" customWidth="1"/>
    <col min="6" max="6" width="52.00390625" style="17" customWidth="1"/>
    <col min="7" max="7" width="12.7109375" style="0" customWidth="1"/>
    <col min="8" max="8" width="3.7109375" style="0" customWidth="1"/>
    <col min="9" max="9" width="12.7109375" style="0" customWidth="1"/>
    <col min="10" max="12" width="9.140625" style="54" customWidth="1"/>
  </cols>
  <sheetData>
    <row r="1" spans="1:9" ht="16.5">
      <c r="A1" s="67" t="s">
        <v>2</v>
      </c>
      <c r="B1" s="67"/>
      <c r="C1" s="67"/>
      <c r="D1" s="67"/>
      <c r="E1" s="67"/>
      <c r="F1" s="67"/>
      <c r="G1" s="67"/>
      <c r="H1" s="67"/>
      <c r="I1" s="67"/>
    </row>
    <row r="2" ht="13.5" customHeight="1">
      <c r="G2" s="4"/>
    </row>
    <row r="3" spans="1:9" ht="16.5">
      <c r="A3" s="67" t="s">
        <v>115</v>
      </c>
      <c r="B3" s="67"/>
      <c r="C3" s="67"/>
      <c r="D3" s="67"/>
      <c r="E3" s="67"/>
      <c r="F3" s="67"/>
      <c r="G3" s="67"/>
      <c r="H3" s="67"/>
      <c r="I3" s="67"/>
    </row>
    <row r="4" spans="1:9" ht="16.5" customHeight="1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ht="13.5" customHeight="1">
      <c r="G5" s="4"/>
    </row>
    <row r="6" spans="1:9" ht="15.75" customHeight="1">
      <c r="A6" s="68" t="s">
        <v>106</v>
      </c>
      <c r="B6" s="68"/>
      <c r="C6" s="68"/>
      <c r="D6" s="68"/>
      <c r="E6" s="68"/>
      <c r="F6" s="68"/>
      <c r="G6" s="68"/>
      <c r="H6" s="68"/>
      <c r="I6" s="68"/>
    </row>
    <row r="7" ht="15.75" customHeight="1">
      <c r="G7" s="4"/>
    </row>
    <row r="8" spans="1:12" s="1" customFormat="1" ht="15.75" customHeight="1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55"/>
      <c r="K8" s="55"/>
      <c r="L8" s="55"/>
    </row>
    <row r="9" spans="1:12" s="1" customFormat="1" ht="15" customHeight="1">
      <c r="A9" s="18"/>
      <c r="B9" s="18"/>
      <c r="C9" s="18"/>
      <c r="D9" s="18"/>
      <c r="E9" s="18"/>
      <c r="F9" s="18"/>
      <c r="G9" s="5"/>
      <c r="H9" s="5"/>
      <c r="I9" s="5"/>
      <c r="J9" s="55"/>
      <c r="K9" s="55"/>
      <c r="L9" s="55"/>
    </row>
    <row r="10" spans="1:12" s="1" customFormat="1" ht="15" customHeight="1">
      <c r="A10" s="18"/>
      <c r="B10" s="18"/>
      <c r="C10" s="18"/>
      <c r="D10" s="18"/>
      <c r="E10" s="18"/>
      <c r="F10" s="18"/>
      <c r="G10" s="5"/>
      <c r="H10" s="5"/>
      <c r="I10" s="5"/>
      <c r="J10" s="55"/>
      <c r="K10" s="55"/>
      <c r="L10" s="55"/>
    </row>
    <row r="11" spans="1:12" s="1" customFormat="1" ht="15" customHeight="1">
      <c r="A11" s="15"/>
      <c r="B11" s="15"/>
      <c r="C11" s="15"/>
      <c r="D11" s="15"/>
      <c r="E11" s="15"/>
      <c r="F11" s="15"/>
      <c r="G11" s="23"/>
      <c r="I11" s="16"/>
      <c r="J11" s="55"/>
      <c r="K11" s="55"/>
      <c r="L11" s="55"/>
    </row>
    <row r="12" spans="1:12" s="1" customFormat="1" ht="15" customHeight="1">
      <c r="A12" s="19" t="s">
        <v>38</v>
      </c>
      <c r="B12" s="15"/>
      <c r="C12" s="15"/>
      <c r="D12" s="15"/>
      <c r="E12" s="15"/>
      <c r="F12" s="15"/>
      <c r="G12" s="22"/>
      <c r="J12" s="55" t="s">
        <v>119</v>
      </c>
      <c r="K12" s="55"/>
      <c r="L12" s="55"/>
    </row>
    <row r="13" spans="1:12" s="1" customFormat="1" ht="15" customHeight="1">
      <c r="A13" s="19"/>
      <c r="B13" s="15" t="s">
        <v>39</v>
      </c>
      <c r="C13" s="15"/>
      <c r="D13" s="15"/>
      <c r="E13" s="15"/>
      <c r="F13" s="15"/>
      <c r="G13" s="39"/>
      <c r="I13" s="6">
        <f>+Workpapers!D8</f>
        <v>77260</v>
      </c>
      <c r="J13" s="55"/>
      <c r="K13" s="55"/>
      <c r="L13" s="55"/>
    </row>
    <row r="14" spans="1:12" s="1" customFormat="1" ht="15" customHeight="1">
      <c r="A14" s="19"/>
      <c r="B14" s="15" t="s">
        <v>40</v>
      </c>
      <c r="C14" s="15"/>
      <c r="D14" s="15"/>
      <c r="E14" s="15"/>
      <c r="F14" s="15"/>
      <c r="G14" s="21"/>
      <c r="I14" s="12">
        <f>+Workpapers!D17</f>
        <v>404322</v>
      </c>
      <c r="J14" s="55"/>
      <c r="K14" s="55"/>
      <c r="L14" s="55"/>
    </row>
    <row r="15" spans="1:12" s="1" customFormat="1" ht="15" customHeight="1" hidden="1">
      <c r="A15" s="15"/>
      <c r="B15" s="15" t="s">
        <v>41</v>
      </c>
      <c r="C15" s="15"/>
      <c r="D15" s="15"/>
      <c r="E15" s="15"/>
      <c r="F15" s="15"/>
      <c r="G15" s="21"/>
      <c r="I15" s="12">
        <v>0</v>
      </c>
      <c r="J15" s="55"/>
      <c r="K15" s="55"/>
      <c r="L15" s="55"/>
    </row>
    <row r="16" spans="1:12" s="1" customFormat="1" ht="15" customHeight="1">
      <c r="A16" s="15"/>
      <c r="B16" s="15" t="s">
        <v>42</v>
      </c>
      <c r="C16" s="15"/>
      <c r="D16" s="15"/>
      <c r="E16" s="15"/>
      <c r="F16" s="15"/>
      <c r="G16" s="21"/>
      <c r="I16" s="8">
        <f>+Workpapers!B36</f>
        <v>6000</v>
      </c>
      <c r="J16" s="55"/>
      <c r="K16" s="55"/>
      <c r="L16" s="55"/>
    </row>
    <row r="17" spans="1:12" s="1" customFormat="1" ht="15" customHeight="1">
      <c r="A17" s="15"/>
      <c r="B17" s="15"/>
      <c r="C17" s="15"/>
      <c r="D17" s="15"/>
      <c r="E17" s="15"/>
      <c r="F17" s="15"/>
      <c r="G17" s="40"/>
      <c r="J17" s="55"/>
      <c r="K17" s="55"/>
      <c r="L17" s="55"/>
    </row>
    <row r="18" spans="1:12" s="1" customFormat="1" ht="15" customHeight="1">
      <c r="A18" s="15"/>
      <c r="B18" s="15"/>
      <c r="C18" s="15"/>
      <c r="D18" s="15"/>
      <c r="E18" s="15"/>
      <c r="F18" s="15"/>
      <c r="G18" s="21"/>
      <c r="I18" s="8">
        <f>SUM(I13:I16)</f>
        <v>487582</v>
      </c>
      <c r="J18" s="55"/>
      <c r="K18" s="55"/>
      <c r="L18" s="55"/>
    </row>
    <row r="19" spans="1:12" s="1" customFormat="1" ht="15" customHeight="1">
      <c r="A19" s="15"/>
      <c r="B19" s="15"/>
      <c r="C19" s="15"/>
      <c r="D19" s="15"/>
      <c r="E19" s="15"/>
      <c r="F19" s="15"/>
      <c r="G19" s="21"/>
      <c r="I19" s="9"/>
      <c r="J19" s="55"/>
      <c r="K19" s="55"/>
      <c r="L19" s="55"/>
    </row>
    <row r="20" spans="1:12" s="1" customFormat="1" ht="15" customHeight="1">
      <c r="A20" s="19" t="s">
        <v>43</v>
      </c>
      <c r="B20" s="15"/>
      <c r="C20" s="15"/>
      <c r="D20" s="15"/>
      <c r="E20" s="15"/>
      <c r="F20" s="15"/>
      <c r="G20" s="21"/>
      <c r="I20" s="9"/>
      <c r="J20" s="55"/>
      <c r="K20" s="55"/>
      <c r="L20" s="55"/>
    </row>
    <row r="21" spans="1:12" s="1" customFormat="1" ht="15" customHeight="1">
      <c r="A21" s="15"/>
      <c r="B21" s="15" t="s">
        <v>44</v>
      </c>
      <c r="C21" s="15"/>
      <c r="D21" s="15"/>
      <c r="E21" s="15"/>
      <c r="F21" s="15"/>
      <c r="G21" s="21"/>
      <c r="I21" s="9">
        <f>135533.62+76535.11+752647.06</f>
        <v>964716</v>
      </c>
      <c r="J21" s="55"/>
      <c r="K21" s="55"/>
      <c r="L21" s="55"/>
    </row>
    <row r="22" spans="1:12" s="1" customFormat="1" ht="15" customHeight="1">
      <c r="A22" s="15"/>
      <c r="B22" s="15" t="s">
        <v>45</v>
      </c>
      <c r="C22" s="15"/>
      <c r="D22" s="15"/>
      <c r="E22" s="15"/>
      <c r="F22" s="15"/>
      <c r="G22" s="21"/>
      <c r="I22" s="9">
        <f>338800.2+1443724.46+309040.45+12803.34</f>
        <v>2104368</v>
      </c>
      <c r="J22" s="55"/>
      <c r="K22" s="55"/>
      <c r="L22" s="55"/>
    </row>
    <row r="23" spans="1:12" s="1" customFormat="1" ht="15" customHeight="1">
      <c r="A23" s="15"/>
      <c r="B23" s="15" t="s">
        <v>46</v>
      </c>
      <c r="C23" s="15"/>
      <c r="D23" s="15"/>
      <c r="E23" s="15"/>
      <c r="F23" s="15"/>
      <c r="G23" s="21"/>
      <c r="I23" s="9">
        <f>+Workpapers!B27</f>
        <v>24233</v>
      </c>
      <c r="J23" s="55"/>
      <c r="K23" s="55"/>
      <c r="L23" s="55"/>
    </row>
    <row r="24" spans="1:12" s="1" customFormat="1" ht="15" customHeight="1">
      <c r="A24" s="15"/>
      <c r="B24" s="15" t="s">
        <v>47</v>
      </c>
      <c r="C24" s="15"/>
      <c r="D24" s="15"/>
      <c r="E24" s="15"/>
      <c r="F24" s="15"/>
      <c r="G24" s="21"/>
      <c r="I24" s="9">
        <f>+Workpapers!B30</f>
        <v>54737</v>
      </c>
      <c r="J24" s="55"/>
      <c r="K24" s="55"/>
      <c r="L24" s="55"/>
    </row>
    <row r="25" spans="1:12" s="1" customFormat="1" ht="15" customHeight="1">
      <c r="A25" s="15"/>
      <c r="B25" s="15" t="s">
        <v>48</v>
      </c>
      <c r="C25" s="15"/>
      <c r="D25" s="15"/>
      <c r="E25" s="15"/>
      <c r="F25" s="15"/>
      <c r="G25" s="21"/>
      <c r="I25" s="51">
        <f>+Workpapers!D29</f>
        <v>-1938986</v>
      </c>
      <c r="J25" s="55" t="s">
        <v>117</v>
      </c>
      <c r="K25" s="55"/>
      <c r="L25" s="55"/>
    </row>
    <row r="26" spans="1:12" s="1" customFormat="1" ht="15" customHeight="1">
      <c r="A26" s="15"/>
      <c r="B26" s="15"/>
      <c r="C26" s="15"/>
      <c r="D26" s="15"/>
      <c r="E26" s="15"/>
      <c r="F26" s="15"/>
      <c r="G26" s="21"/>
      <c r="I26" s="9"/>
      <c r="J26" s="55"/>
      <c r="K26" s="55"/>
      <c r="L26" s="55"/>
    </row>
    <row r="27" spans="1:12" s="1" customFormat="1" ht="15" customHeight="1">
      <c r="A27" s="15"/>
      <c r="B27" s="15"/>
      <c r="C27" s="15"/>
      <c r="D27" s="15"/>
      <c r="E27" s="15"/>
      <c r="F27" s="15"/>
      <c r="G27" s="21"/>
      <c r="I27" s="8">
        <f>SUM(I21:I26)</f>
        <v>1209068</v>
      </c>
      <c r="J27" s="55"/>
      <c r="K27" s="55"/>
      <c r="L27" s="55"/>
    </row>
    <row r="28" spans="1:12" s="1" customFormat="1" ht="15" customHeight="1">
      <c r="A28" s="15"/>
      <c r="B28" s="15"/>
      <c r="C28" s="15"/>
      <c r="D28" s="15"/>
      <c r="E28" s="15"/>
      <c r="F28" s="15"/>
      <c r="G28" s="21"/>
      <c r="I28" s="9"/>
      <c r="J28" s="55"/>
      <c r="K28" s="55"/>
      <c r="L28" s="55"/>
    </row>
    <row r="29" spans="1:12" s="1" customFormat="1" ht="15" customHeight="1">
      <c r="A29" s="19" t="s">
        <v>49</v>
      </c>
      <c r="B29" s="15"/>
      <c r="C29" s="15"/>
      <c r="D29" s="15"/>
      <c r="E29" s="15"/>
      <c r="F29" s="15"/>
      <c r="G29" s="21"/>
      <c r="I29" s="9"/>
      <c r="J29" s="55"/>
      <c r="K29" s="55"/>
      <c r="L29" s="55"/>
    </row>
    <row r="30" spans="1:12" s="1" customFormat="1" ht="15" customHeight="1">
      <c r="A30" s="15"/>
      <c r="B30" s="15" t="s">
        <v>50</v>
      </c>
      <c r="C30" s="15"/>
      <c r="D30" s="15"/>
      <c r="E30" s="15"/>
      <c r="F30" s="15"/>
      <c r="G30" s="21"/>
      <c r="I30" s="8">
        <f>+Workpapers!B37</f>
        <v>225000</v>
      </c>
      <c r="J30" s="55"/>
      <c r="K30" s="55"/>
      <c r="L30" s="55"/>
    </row>
    <row r="31" spans="1:12" s="1" customFormat="1" ht="15" customHeight="1">
      <c r="A31" s="15"/>
      <c r="B31" s="15"/>
      <c r="C31" s="15"/>
      <c r="D31" s="15"/>
      <c r="E31" s="15"/>
      <c r="F31" s="15"/>
      <c r="G31" s="21"/>
      <c r="I31" s="9"/>
      <c r="J31" s="55"/>
      <c r="K31" s="55"/>
      <c r="L31" s="55"/>
    </row>
    <row r="32" spans="1:12" s="1" customFormat="1" ht="15" customHeight="1">
      <c r="A32" s="15"/>
      <c r="B32" s="15"/>
      <c r="C32" s="15"/>
      <c r="D32" s="15"/>
      <c r="E32" s="15"/>
      <c r="F32" s="15"/>
      <c r="G32" s="21"/>
      <c r="I32" s="8">
        <f>SUM(I30:I30)</f>
        <v>225000</v>
      </c>
      <c r="J32" s="55"/>
      <c r="K32" s="55"/>
      <c r="L32" s="55"/>
    </row>
    <row r="33" spans="1:12" s="1" customFormat="1" ht="15" customHeight="1">
      <c r="A33" s="15"/>
      <c r="B33" s="15"/>
      <c r="C33" s="15"/>
      <c r="D33" s="15"/>
      <c r="E33" s="15"/>
      <c r="F33" s="15"/>
      <c r="G33" s="21"/>
      <c r="I33" s="9"/>
      <c r="J33" s="55"/>
      <c r="K33" s="55"/>
      <c r="L33" s="55"/>
    </row>
    <row r="34" spans="1:12" s="1" customFormat="1" ht="15" customHeight="1">
      <c r="A34" s="15"/>
      <c r="B34" s="15"/>
      <c r="C34" s="15"/>
      <c r="D34" s="15"/>
      <c r="E34" s="15"/>
      <c r="F34" s="15"/>
      <c r="G34" s="21"/>
      <c r="I34" s="9"/>
      <c r="J34" s="55"/>
      <c r="K34" s="55"/>
      <c r="L34" s="55"/>
    </row>
    <row r="35" spans="1:12" s="1" customFormat="1" ht="15" customHeight="1" thickBot="1">
      <c r="A35" s="15"/>
      <c r="B35" s="15"/>
      <c r="C35" s="15"/>
      <c r="D35" s="15"/>
      <c r="E35" s="15"/>
      <c r="F35" s="15"/>
      <c r="G35" s="39"/>
      <c r="I35" s="10">
        <f>+I18+I27+I32</f>
        <v>1921650</v>
      </c>
      <c r="J35" s="55"/>
      <c r="K35" s="55"/>
      <c r="L35" s="55"/>
    </row>
    <row r="36" spans="1:12" s="1" customFormat="1" ht="15" customHeight="1" thickTop="1">
      <c r="A36" s="15"/>
      <c r="B36" s="15"/>
      <c r="C36" s="15"/>
      <c r="D36" s="15"/>
      <c r="E36" s="15"/>
      <c r="F36" s="15"/>
      <c r="G36" s="12"/>
      <c r="J36" s="55"/>
      <c r="K36" s="55"/>
      <c r="L36" s="55"/>
    </row>
    <row r="37" spans="1:12" s="1" customFormat="1" ht="15" customHeight="1">
      <c r="A37" s="15"/>
      <c r="B37" s="15"/>
      <c r="C37" s="15"/>
      <c r="D37" s="15"/>
      <c r="E37" s="15"/>
      <c r="F37" s="15"/>
      <c r="G37" s="12"/>
      <c r="J37" s="55"/>
      <c r="K37" s="55"/>
      <c r="L37" s="55"/>
    </row>
    <row r="38" spans="1:12" s="1" customFormat="1" ht="15" customHeight="1">
      <c r="A38" s="15"/>
      <c r="B38" s="15"/>
      <c r="C38" s="15"/>
      <c r="D38" s="15"/>
      <c r="E38" s="15"/>
      <c r="F38" s="15"/>
      <c r="G38" s="12"/>
      <c r="J38" s="55"/>
      <c r="K38" s="55"/>
      <c r="L38" s="55"/>
    </row>
    <row r="39" spans="1:12" s="1" customFormat="1" ht="15" customHeight="1">
      <c r="A39" s="15"/>
      <c r="B39" s="15"/>
      <c r="C39" s="15"/>
      <c r="D39" s="15"/>
      <c r="E39" s="15"/>
      <c r="F39" s="15"/>
      <c r="G39" s="9"/>
      <c r="J39" s="55"/>
      <c r="K39" s="55"/>
      <c r="L39" s="55"/>
    </row>
    <row r="40" spans="1:12" s="1" customFormat="1" ht="15" customHeight="1">
      <c r="A40" s="15"/>
      <c r="B40" s="15"/>
      <c r="C40" s="15"/>
      <c r="D40" s="15"/>
      <c r="E40" s="15"/>
      <c r="F40" s="15"/>
      <c r="G40" s="9"/>
      <c r="J40" s="55"/>
      <c r="K40" s="55"/>
      <c r="L40" s="55"/>
    </row>
    <row r="41" spans="1:12" s="1" customFormat="1" ht="15" customHeight="1">
      <c r="A41" s="15"/>
      <c r="B41" s="15"/>
      <c r="C41" s="15"/>
      <c r="D41" s="15"/>
      <c r="E41" s="15"/>
      <c r="F41" s="15"/>
      <c r="G41" s="9"/>
      <c r="J41" s="55"/>
      <c r="K41" s="55"/>
      <c r="L41" s="55"/>
    </row>
    <row r="42" spans="1:12" s="1" customFormat="1" ht="15" customHeight="1">
      <c r="A42" s="15"/>
      <c r="B42" s="15"/>
      <c r="C42" s="15"/>
      <c r="D42" s="15"/>
      <c r="E42" s="15"/>
      <c r="F42" s="15"/>
      <c r="G42" s="9"/>
      <c r="J42" s="55"/>
      <c r="K42" s="55"/>
      <c r="L42" s="55"/>
    </row>
    <row r="43" spans="1:12" s="1" customFormat="1" ht="15" customHeight="1">
      <c r="A43" s="15"/>
      <c r="B43" s="15"/>
      <c r="C43" s="15"/>
      <c r="D43" s="15"/>
      <c r="E43" s="15"/>
      <c r="F43" s="15"/>
      <c r="G43" s="9"/>
      <c r="J43" s="55"/>
      <c r="K43" s="55"/>
      <c r="L43" s="55"/>
    </row>
    <row r="44" spans="1:12" s="1" customFormat="1" ht="15" customHeight="1">
      <c r="A44" s="15"/>
      <c r="B44" s="15"/>
      <c r="C44" s="15"/>
      <c r="D44" s="15"/>
      <c r="E44" s="15"/>
      <c r="F44" s="15"/>
      <c r="G44" s="9"/>
      <c r="J44" s="55"/>
      <c r="K44" s="55"/>
      <c r="L44" s="55"/>
    </row>
    <row r="45" spans="1:12" s="1" customFormat="1" ht="15" customHeight="1">
      <c r="A45" s="15"/>
      <c r="B45" s="15"/>
      <c r="C45" s="15"/>
      <c r="D45" s="15"/>
      <c r="E45" s="15"/>
      <c r="F45" s="15"/>
      <c r="G45" s="9"/>
      <c r="J45" s="55"/>
      <c r="K45" s="55"/>
      <c r="L45" s="55"/>
    </row>
    <row r="46" spans="1:12" s="1" customFormat="1" ht="15.75">
      <c r="A46" s="15"/>
      <c r="B46" s="15"/>
      <c r="C46" s="15"/>
      <c r="D46" s="15"/>
      <c r="E46" s="15"/>
      <c r="F46" s="15"/>
      <c r="G46" s="9"/>
      <c r="J46" s="55"/>
      <c r="K46" s="55"/>
      <c r="L46" s="55"/>
    </row>
    <row r="47" spans="1:12" s="1" customFormat="1" ht="15.75">
      <c r="A47" s="15"/>
      <c r="B47" s="15"/>
      <c r="C47" s="15"/>
      <c r="D47" s="15"/>
      <c r="E47" s="15"/>
      <c r="F47" s="15"/>
      <c r="G47" s="2"/>
      <c r="J47" s="55"/>
      <c r="K47" s="55"/>
      <c r="L47" s="55"/>
    </row>
    <row r="48" ht="15.75">
      <c r="G48" s="3"/>
    </row>
  </sheetData>
  <sheetProtection/>
  <mergeCells count="5">
    <mergeCell ref="A1:I1"/>
    <mergeCell ref="A3:I3"/>
    <mergeCell ref="A4:I4"/>
    <mergeCell ref="A6:I6"/>
    <mergeCell ref="A8:I8"/>
  </mergeCells>
  <printOptions/>
  <pageMargins left="0.9" right="0.7" top="0.75" bottom="0.5" header="0" footer="0.25"/>
  <pageSetup fitToHeight="1" fitToWidth="1" horizontalDpi="600" verticalDpi="600" orientation="landscape" r:id="rId1"/>
  <headerFooter scaleWithDoc="0" alignWithMargins="0">
    <oddFooter xml:space="preserve">&amp;L&amp;A&amp;C
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5" width="1.7109375" style="17" customWidth="1"/>
    <col min="6" max="6" width="52.00390625" style="17" customWidth="1"/>
    <col min="7" max="7" width="12.7109375" style="0" customWidth="1"/>
    <col min="8" max="8" width="3.7109375" style="0" customWidth="1"/>
    <col min="9" max="9" width="12.7109375" style="0" customWidth="1"/>
    <col min="10" max="10" width="9.8515625" style="54" bestFit="1" customWidth="1"/>
    <col min="11" max="11" width="11.57421875" style="54" bestFit="1" customWidth="1"/>
    <col min="12" max="12" width="9.140625" style="52" customWidth="1"/>
  </cols>
  <sheetData>
    <row r="1" spans="1:9" ht="16.5">
      <c r="A1" s="67" t="s">
        <v>2</v>
      </c>
      <c r="B1" s="67"/>
      <c r="C1" s="67"/>
      <c r="D1" s="67"/>
      <c r="E1" s="67"/>
      <c r="F1" s="67"/>
      <c r="G1" s="67"/>
      <c r="H1" s="67"/>
      <c r="I1" s="67"/>
    </row>
    <row r="2" spans="1:7" ht="13.5" customHeight="1">
      <c r="A2" s="15"/>
      <c r="B2" s="15"/>
      <c r="C2" s="15"/>
      <c r="D2" s="15"/>
      <c r="E2" s="15"/>
      <c r="G2" s="4"/>
    </row>
    <row r="3" spans="1:9" ht="16.5">
      <c r="A3" s="67" t="s">
        <v>115</v>
      </c>
      <c r="B3" s="67"/>
      <c r="C3" s="67"/>
      <c r="D3" s="67"/>
      <c r="E3" s="67"/>
      <c r="F3" s="67"/>
      <c r="G3" s="67"/>
      <c r="H3" s="67"/>
      <c r="I3" s="67"/>
    </row>
    <row r="4" spans="1:9" ht="16.5" customHeight="1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spans="1:7" ht="13.5" customHeight="1">
      <c r="A5" s="15"/>
      <c r="B5" s="15"/>
      <c r="C5" s="15"/>
      <c r="D5" s="15"/>
      <c r="E5" s="15"/>
      <c r="G5" s="4"/>
    </row>
    <row r="6" spans="1:9" ht="15.75" customHeight="1">
      <c r="A6" s="68" t="s">
        <v>106</v>
      </c>
      <c r="B6" s="68"/>
      <c r="C6" s="68"/>
      <c r="D6" s="68"/>
      <c r="E6" s="68"/>
      <c r="F6" s="68"/>
      <c r="G6" s="68"/>
      <c r="H6" s="68"/>
      <c r="I6" s="68"/>
    </row>
    <row r="7" spans="1:7" ht="15.75" customHeight="1">
      <c r="A7" s="15"/>
      <c r="B7" s="15"/>
      <c r="C7" s="15"/>
      <c r="D7" s="15"/>
      <c r="E7" s="15"/>
      <c r="G7" s="4"/>
    </row>
    <row r="8" spans="1:12" s="1" customFormat="1" ht="15.75" customHeight="1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55"/>
      <c r="K8" s="55"/>
      <c r="L8" s="53"/>
    </row>
    <row r="9" spans="1:12" s="1" customFormat="1" ht="15" customHeight="1">
      <c r="A9" s="18"/>
      <c r="B9" s="18"/>
      <c r="C9" s="18"/>
      <c r="D9" s="18"/>
      <c r="E9" s="18"/>
      <c r="F9" s="18"/>
      <c r="G9" s="5"/>
      <c r="H9" s="5"/>
      <c r="I9" s="5"/>
      <c r="J9" s="55"/>
      <c r="K9" s="55"/>
      <c r="L9" s="53"/>
    </row>
    <row r="10" spans="1:12" s="1" customFormat="1" ht="15" customHeight="1">
      <c r="A10" s="18"/>
      <c r="B10" s="18"/>
      <c r="C10" s="18"/>
      <c r="D10" s="18"/>
      <c r="E10" s="18"/>
      <c r="F10" s="18"/>
      <c r="G10" s="5"/>
      <c r="H10" s="5"/>
      <c r="I10" s="5"/>
      <c r="J10" s="55"/>
      <c r="K10" s="55"/>
      <c r="L10" s="53"/>
    </row>
    <row r="11" spans="1:12" s="1" customFormat="1" ht="15" customHeight="1">
      <c r="A11" s="15"/>
      <c r="B11" s="15"/>
      <c r="C11" s="15"/>
      <c r="D11" s="15"/>
      <c r="E11" s="15"/>
      <c r="F11" s="15"/>
      <c r="G11" s="43"/>
      <c r="H11" s="44"/>
      <c r="I11" s="16"/>
      <c r="J11" s="55"/>
      <c r="K11" s="55"/>
      <c r="L11" s="53"/>
    </row>
    <row r="12" spans="1:12" s="1" customFormat="1" ht="15" customHeight="1">
      <c r="A12" s="19" t="s">
        <v>51</v>
      </c>
      <c r="B12" s="15"/>
      <c r="C12" s="15"/>
      <c r="D12" s="15"/>
      <c r="E12" s="15"/>
      <c r="F12" s="15"/>
      <c r="G12" s="45"/>
      <c r="H12" s="44"/>
      <c r="J12" s="55" t="s">
        <v>119</v>
      </c>
      <c r="K12" s="55"/>
      <c r="L12" s="53"/>
    </row>
    <row r="13" spans="1:12" s="1" customFormat="1" ht="15" customHeight="1">
      <c r="A13" s="19"/>
      <c r="B13" s="15" t="s">
        <v>52</v>
      </c>
      <c r="C13" s="15"/>
      <c r="D13" s="15"/>
      <c r="E13" s="15"/>
      <c r="F13" s="15"/>
      <c r="G13" s="6"/>
      <c r="H13" s="44"/>
      <c r="I13" s="11">
        <f>-Workpapers!B5</f>
        <v>78926</v>
      </c>
      <c r="J13" s="55"/>
      <c r="K13" s="55"/>
      <c r="L13" s="53"/>
    </row>
    <row r="14" spans="1:12" s="1" customFormat="1" ht="15" customHeight="1">
      <c r="A14" s="15"/>
      <c r="B14" s="15" t="s">
        <v>53</v>
      </c>
      <c r="C14" s="15"/>
      <c r="D14" s="15"/>
      <c r="E14" s="15"/>
      <c r="F14" s="15"/>
      <c r="G14" s="12"/>
      <c r="H14" s="44"/>
      <c r="I14" s="9">
        <f>+Workpapers!B50+Workpapers!B60+Workpapers!B61</f>
        <v>200400</v>
      </c>
      <c r="J14" s="55"/>
      <c r="K14" s="55"/>
      <c r="L14" s="53"/>
    </row>
    <row r="15" spans="1:12" s="1" customFormat="1" ht="15" customHeight="1">
      <c r="A15" s="19"/>
      <c r="B15" s="15" t="s">
        <v>54</v>
      </c>
      <c r="C15" s="15"/>
      <c r="D15" s="15"/>
      <c r="E15" s="15"/>
      <c r="F15" s="15"/>
      <c r="G15" s="12"/>
      <c r="H15" s="44"/>
      <c r="I15" s="9">
        <f>+Workpapers!D57</f>
        <v>42143</v>
      </c>
      <c r="J15" s="55"/>
      <c r="K15" s="55"/>
      <c r="L15" s="53"/>
    </row>
    <row r="16" spans="1:12" s="1" customFormat="1" ht="15" customHeight="1" hidden="1">
      <c r="A16" s="15"/>
      <c r="B16" s="15" t="s">
        <v>55</v>
      </c>
      <c r="C16" s="15"/>
      <c r="D16" s="15"/>
      <c r="E16" s="15"/>
      <c r="F16" s="15"/>
      <c r="G16" s="12"/>
      <c r="H16" s="44"/>
      <c r="I16" s="9">
        <v>0</v>
      </c>
      <c r="J16" s="55"/>
      <c r="K16" s="55"/>
      <c r="L16" s="53"/>
    </row>
    <row r="17" spans="1:12" s="1" customFormat="1" ht="15" customHeight="1" hidden="1">
      <c r="A17" s="15"/>
      <c r="B17" s="15" t="s">
        <v>56</v>
      </c>
      <c r="C17" s="15"/>
      <c r="D17" s="15"/>
      <c r="E17" s="15"/>
      <c r="F17" s="15"/>
      <c r="G17" s="12"/>
      <c r="H17" s="44"/>
      <c r="I17" s="9">
        <v>0</v>
      </c>
      <c r="J17" s="55"/>
      <c r="K17" s="55"/>
      <c r="L17" s="53"/>
    </row>
    <row r="18" spans="1:12" s="1" customFormat="1" ht="15" customHeight="1">
      <c r="A18" s="15"/>
      <c r="B18" s="15" t="s">
        <v>57</v>
      </c>
      <c r="C18" s="15"/>
      <c r="D18" s="15"/>
      <c r="E18" s="15"/>
      <c r="F18" s="24"/>
      <c r="G18" s="21"/>
      <c r="H18" s="40"/>
      <c r="I18" s="14">
        <f>+Workpapers!B63</f>
        <v>291867</v>
      </c>
      <c r="J18" s="55"/>
      <c r="K18" s="55"/>
      <c r="L18" s="53"/>
    </row>
    <row r="19" spans="1:12" s="1" customFormat="1" ht="15" customHeight="1">
      <c r="A19" s="15"/>
      <c r="B19" s="15" t="s">
        <v>58</v>
      </c>
      <c r="C19" s="15"/>
      <c r="D19" s="15"/>
      <c r="E19" s="15"/>
      <c r="F19" s="24"/>
      <c r="G19" s="21"/>
      <c r="H19" s="40"/>
      <c r="I19" s="14">
        <f>+Workpapers!B59</f>
        <v>25700</v>
      </c>
      <c r="J19" s="55"/>
      <c r="K19" s="55"/>
      <c r="L19" s="53"/>
    </row>
    <row r="20" spans="1:12" s="1" customFormat="1" ht="15" customHeight="1">
      <c r="A20" s="15"/>
      <c r="B20" s="15" t="s">
        <v>59</v>
      </c>
      <c r="C20" s="15"/>
      <c r="D20" s="15"/>
      <c r="E20" s="15"/>
      <c r="F20" s="24"/>
      <c r="G20" s="21"/>
      <c r="H20" s="40"/>
      <c r="I20" s="20">
        <f>+Workpapers!B58</f>
        <v>161400</v>
      </c>
      <c r="J20" s="56">
        <f>I20</f>
        <v>161400</v>
      </c>
      <c r="K20" s="55"/>
      <c r="L20" s="53"/>
    </row>
    <row r="21" spans="1:12" s="1" customFormat="1" ht="15" customHeight="1">
      <c r="A21" s="15"/>
      <c r="B21" s="15"/>
      <c r="C21" s="15"/>
      <c r="D21" s="15"/>
      <c r="E21" s="15"/>
      <c r="F21" s="24"/>
      <c r="G21" s="21"/>
      <c r="H21" s="40"/>
      <c r="I21" s="14"/>
      <c r="J21" s="55"/>
      <c r="K21" s="55"/>
      <c r="L21" s="53"/>
    </row>
    <row r="22" spans="1:11" s="1" customFormat="1" ht="15" customHeight="1">
      <c r="A22" s="15"/>
      <c r="B22" s="15"/>
      <c r="C22" s="15"/>
      <c r="D22" s="15"/>
      <c r="E22" s="15"/>
      <c r="F22" s="24"/>
      <c r="G22" s="21"/>
      <c r="H22" s="40"/>
      <c r="I22" s="21">
        <f>SUM(I13:I20)</f>
        <v>800436</v>
      </c>
      <c r="J22" s="56"/>
      <c r="K22" s="55"/>
    </row>
    <row r="23" spans="1:12" s="1" customFormat="1" ht="15" customHeight="1">
      <c r="A23" s="15"/>
      <c r="B23" s="15"/>
      <c r="C23" s="15"/>
      <c r="D23" s="15"/>
      <c r="E23" s="15"/>
      <c r="F23" s="24"/>
      <c r="G23" s="21"/>
      <c r="H23" s="40"/>
      <c r="I23" s="21"/>
      <c r="J23" s="55"/>
      <c r="K23" s="55"/>
      <c r="L23" s="53"/>
    </row>
    <row r="24" spans="1:12" s="1" customFormat="1" ht="15" customHeight="1">
      <c r="A24" s="19" t="s">
        <v>60</v>
      </c>
      <c r="B24" s="15"/>
      <c r="C24" s="15"/>
      <c r="D24" s="15"/>
      <c r="E24" s="15"/>
      <c r="F24" s="24"/>
      <c r="G24" s="21"/>
      <c r="H24" s="40"/>
      <c r="I24" s="20">
        <f>+Workpapers!C77</f>
        <v>405697</v>
      </c>
      <c r="J24" s="56">
        <f>I24</f>
        <v>405697</v>
      </c>
      <c r="K24" s="56">
        <f>SUM(J20:J24)</f>
        <v>567097</v>
      </c>
      <c r="L24" s="53">
        <f>K24/K37</f>
        <v>0.442</v>
      </c>
    </row>
    <row r="25" spans="1:12" s="1" customFormat="1" ht="15" customHeight="1">
      <c r="A25" s="19"/>
      <c r="B25" s="15"/>
      <c r="C25" s="15"/>
      <c r="D25" s="15"/>
      <c r="E25" s="15"/>
      <c r="F25" s="24"/>
      <c r="G25" s="21"/>
      <c r="H25" s="40"/>
      <c r="I25" s="21"/>
      <c r="J25" s="55"/>
      <c r="K25" s="55"/>
      <c r="L25" s="53"/>
    </row>
    <row r="26" spans="1:12" s="1" customFormat="1" ht="15" customHeight="1">
      <c r="A26" s="19"/>
      <c r="B26" s="15"/>
      <c r="C26" s="15"/>
      <c r="D26" s="15"/>
      <c r="E26" s="15"/>
      <c r="F26" s="24"/>
      <c r="G26" s="21"/>
      <c r="H26" s="40"/>
      <c r="I26" s="20">
        <f>+I22+I24</f>
        <v>1206133</v>
      </c>
      <c r="J26" s="55"/>
      <c r="K26" s="55"/>
      <c r="L26" s="53"/>
    </row>
    <row r="27" spans="1:12" s="1" customFormat="1" ht="15" customHeight="1">
      <c r="A27" s="19"/>
      <c r="B27" s="15"/>
      <c r="C27" s="15"/>
      <c r="D27" s="15"/>
      <c r="E27" s="15"/>
      <c r="F27" s="24"/>
      <c r="G27" s="21"/>
      <c r="H27" s="40"/>
      <c r="I27" s="21"/>
      <c r="J27" s="55"/>
      <c r="K27" s="55"/>
      <c r="L27" s="53"/>
    </row>
    <row r="28" spans="1:12" s="1" customFormat="1" ht="15" customHeight="1">
      <c r="A28" s="19" t="s">
        <v>61</v>
      </c>
      <c r="B28" s="15"/>
      <c r="C28" s="15"/>
      <c r="D28" s="15"/>
      <c r="E28" s="15"/>
      <c r="F28" s="15"/>
      <c r="G28" s="12"/>
      <c r="H28" s="44"/>
      <c r="I28" s="9"/>
      <c r="J28" s="55"/>
      <c r="K28" s="55"/>
      <c r="L28" s="53"/>
    </row>
    <row r="29" spans="1:12" s="1" customFormat="1" ht="15" customHeight="1">
      <c r="A29" s="15"/>
      <c r="B29" s="15" t="s">
        <v>62</v>
      </c>
      <c r="C29" s="15"/>
      <c r="D29" s="15"/>
      <c r="E29" s="15"/>
      <c r="F29" s="15"/>
      <c r="G29" s="12"/>
      <c r="H29" s="44"/>
      <c r="I29" s="9"/>
      <c r="J29" s="55"/>
      <c r="K29" s="55"/>
      <c r="L29" s="53"/>
    </row>
    <row r="30" spans="1:12" s="1" customFormat="1" ht="15" customHeight="1">
      <c r="A30" s="15"/>
      <c r="B30" s="15" t="s">
        <v>63</v>
      </c>
      <c r="C30" s="15"/>
      <c r="D30" s="15"/>
      <c r="E30" s="15"/>
      <c r="F30" s="15"/>
      <c r="G30" s="12"/>
      <c r="H30" s="44"/>
      <c r="I30" s="9">
        <f>+Workpapers!B82</f>
        <v>27863</v>
      </c>
      <c r="J30" s="55"/>
      <c r="K30" s="55"/>
      <c r="L30" s="53"/>
    </row>
    <row r="31" spans="1:12" s="1" customFormat="1" ht="15" customHeight="1">
      <c r="A31" s="15"/>
      <c r="B31" s="15" t="s">
        <v>64</v>
      </c>
      <c r="C31" s="15"/>
      <c r="D31" s="15"/>
      <c r="E31" s="15"/>
      <c r="F31" s="15"/>
      <c r="G31" s="12"/>
      <c r="H31" s="44"/>
      <c r="I31" s="12">
        <f>+Workpapers!B86</f>
        <v>553442</v>
      </c>
      <c r="J31" s="55"/>
      <c r="K31" s="55"/>
      <c r="L31" s="53"/>
    </row>
    <row r="32" spans="1:12" s="1" customFormat="1" ht="15" customHeight="1">
      <c r="A32" s="15"/>
      <c r="B32" s="15" t="s">
        <v>116</v>
      </c>
      <c r="C32" s="15"/>
      <c r="D32" s="15"/>
      <c r="E32" s="15"/>
      <c r="F32" s="15"/>
      <c r="G32" s="12"/>
      <c r="H32" s="44"/>
      <c r="I32" s="8">
        <f>Workpapers!D90</f>
        <v>134212</v>
      </c>
      <c r="J32" s="55"/>
      <c r="K32" s="55"/>
      <c r="L32" s="53"/>
    </row>
    <row r="33" spans="1:12" s="1" customFormat="1" ht="15" customHeight="1">
      <c r="A33" s="15"/>
      <c r="B33" s="15"/>
      <c r="C33" s="15"/>
      <c r="D33" s="15"/>
      <c r="E33" s="15"/>
      <c r="F33" s="15"/>
      <c r="G33" s="46"/>
      <c r="H33" s="44"/>
      <c r="I33" s="7"/>
      <c r="J33" s="55"/>
      <c r="K33" s="55"/>
      <c r="L33" s="53"/>
    </row>
    <row r="34" spans="1:12" s="1" customFormat="1" ht="15" customHeight="1">
      <c r="A34" s="15"/>
      <c r="B34" s="15"/>
      <c r="C34" s="15"/>
      <c r="D34" s="15"/>
      <c r="E34" s="15"/>
      <c r="F34" s="15"/>
      <c r="G34" s="12"/>
      <c r="H34" s="44"/>
      <c r="I34" s="8">
        <f>SUM(I29:I32)</f>
        <v>715517</v>
      </c>
      <c r="J34" s="56">
        <f>I34</f>
        <v>715517</v>
      </c>
      <c r="K34" s="56">
        <f>J34</f>
        <v>715517</v>
      </c>
      <c r="L34" s="53">
        <f>K34/K37</f>
        <v>0.558</v>
      </c>
    </row>
    <row r="35" spans="1:12" s="1" customFormat="1" ht="15" customHeight="1">
      <c r="A35" s="15"/>
      <c r="B35" s="15"/>
      <c r="C35" s="15"/>
      <c r="D35" s="15"/>
      <c r="E35" s="15"/>
      <c r="F35" s="15"/>
      <c r="G35" s="21"/>
      <c r="I35" s="9"/>
      <c r="J35" s="55"/>
      <c r="K35" s="55"/>
      <c r="L35" s="53"/>
    </row>
    <row r="36" spans="1:12" s="1" customFormat="1" ht="15" customHeight="1">
      <c r="A36" s="15"/>
      <c r="B36" s="15"/>
      <c r="C36" s="15"/>
      <c r="D36" s="15"/>
      <c r="E36" s="15"/>
      <c r="F36" s="15"/>
      <c r="G36" s="21"/>
      <c r="I36" s="9"/>
      <c r="J36" s="55"/>
      <c r="K36" s="55"/>
      <c r="L36" s="53"/>
    </row>
    <row r="37" spans="1:12" s="1" customFormat="1" ht="15" customHeight="1" thickBot="1">
      <c r="A37" s="15"/>
      <c r="B37" s="15"/>
      <c r="C37" s="15"/>
      <c r="D37" s="15"/>
      <c r="E37" s="15"/>
      <c r="F37" s="15"/>
      <c r="G37" s="39"/>
      <c r="I37" s="10">
        <f>+I22+I24+I34</f>
        <v>1921650</v>
      </c>
      <c r="J37" s="55"/>
      <c r="K37" s="56">
        <f>K24+K34</f>
        <v>1282614</v>
      </c>
      <c r="L37" s="53"/>
    </row>
    <row r="38" spans="1:12" s="1" customFormat="1" ht="15" customHeight="1" thickTop="1">
      <c r="A38" s="15"/>
      <c r="B38" s="15"/>
      <c r="C38" s="15"/>
      <c r="D38" s="15"/>
      <c r="E38" s="15"/>
      <c r="F38" s="15"/>
      <c r="G38" s="21"/>
      <c r="I38" s="48"/>
      <c r="J38" s="55"/>
      <c r="K38" s="55"/>
      <c r="L38" s="53"/>
    </row>
    <row r="39" spans="1:12" s="1" customFormat="1" ht="15" customHeight="1">
      <c r="A39" s="15"/>
      <c r="B39" s="15"/>
      <c r="C39" s="15"/>
      <c r="D39" s="15"/>
      <c r="E39" s="15"/>
      <c r="F39" s="15"/>
      <c r="G39" s="21"/>
      <c r="J39" s="55"/>
      <c r="K39" s="55"/>
      <c r="L39" s="53"/>
    </row>
    <row r="40" spans="1:12" s="1" customFormat="1" ht="15" customHeight="1">
      <c r="A40" s="15"/>
      <c r="B40" s="15"/>
      <c r="C40" s="15"/>
      <c r="D40" s="15"/>
      <c r="E40" s="15"/>
      <c r="F40" s="15"/>
      <c r="G40" s="9"/>
      <c r="J40" s="55"/>
      <c r="K40" s="55"/>
      <c r="L40" s="53"/>
    </row>
    <row r="41" spans="1:12" s="1" customFormat="1" ht="15" customHeight="1">
      <c r="A41" s="15"/>
      <c r="B41" s="15"/>
      <c r="C41" s="15"/>
      <c r="D41" s="15"/>
      <c r="E41" s="15"/>
      <c r="F41" s="15"/>
      <c r="G41" s="7"/>
      <c r="J41" s="55"/>
      <c r="K41" s="55"/>
      <c r="L41" s="53"/>
    </row>
    <row r="42" spans="1:12" s="1" customFormat="1" ht="15" customHeight="1">
      <c r="A42" s="15"/>
      <c r="B42" s="15"/>
      <c r="C42" s="15"/>
      <c r="D42" s="15"/>
      <c r="E42" s="15"/>
      <c r="F42" s="15"/>
      <c r="G42" s="7"/>
      <c r="J42" s="55"/>
      <c r="K42" s="55"/>
      <c r="L42" s="53"/>
    </row>
    <row r="43" spans="1:12" s="1" customFormat="1" ht="15" customHeight="1">
      <c r="A43" s="15"/>
      <c r="B43" s="15"/>
      <c r="C43" s="15"/>
      <c r="D43" s="15"/>
      <c r="E43" s="15"/>
      <c r="F43" s="15"/>
      <c r="G43" s="7"/>
      <c r="J43" s="55"/>
      <c r="K43" s="55"/>
      <c r="L43" s="53"/>
    </row>
    <row r="44" spans="1:12" s="1" customFormat="1" ht="15" customHeight="1">
      <c r="A44" s="15"/>
      <c r="B44" s="15"/>
      <c r="C44" s="15"/>
      <c r="D44" s="15"/>
      <c r="E44" s="15"/>
      <c r="F44" s="15"/>
      <c r="G44" s="7"/>
      <c r="J44" s="55"/>
      <c r="K44" s="55"/>
      <c r="L44" s="53"/>
    </row>
    <row r="45" spans="1:12" s="1" customFormat="1" ht="15" customHeight="1">
      <c r="A45" s="15"/>
      <c r="B45" s="15"/>
      <c r="C45" s="15"/>
      <c r="D45" s="15"/>
      <c r="E45" s="15"/>
      <c r="F45" s="15"/>
      <c r="G45" s="7"/>
      <c r="J45" s="55"/>
      <c r="K45" s="55"/>
      <c r="L45" s="53"/>
    </row>
    <row r="46" ht="15" customHeight="1">
      <c r="G46" s="13"/>
    </row>
  </sheetData>
  <sheetProtection/>
  <mergeCells count="5">
    <mergeCell ref="A1:I1"/>
    <mergeCell ref="A3:I3"/>
    <mergeCell ref="A4:I4"/>
    <mergeCell ref="A6:I6"/>
    <mergeCell ref="A8:I8"/>
  </mergeCells>
  <printOptions/>
  <pageMargins left="0.9" right="0.7" top="0.75" bottom="0.5" header="0" footer="0.25"/>
  <pageSetup firstPageNumber="3" useFirstPageNumber="1" fitToHeight="1" fitToWidth="1" horizontalDpi="600" verticalDpi="600" orientation="landscape" r:id="rId1"/>
  <headerFooter scaleWithDoc="0"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140625" style="25" customWidth="1"/>
    <col min="2" max="3" width="15.57421875" style="25" customWidth="1"/>
    <col min="4" max="4" width="15.00390625" style="25" customWidth="1"/>
    <col min="5" max="5" width="15.7109375" style="25" customWidth="1"/>
    <col min="6" max="6" width="11.57421875" style="25" bestFit="1" customWidth="1"/>
    <col min="7" max="16384" width="9.140625" style="25" customWidth="1"/>
  </cols>
  <sheetData>
    <row r="1" spans="1:3" ht="25.5">
      <c r="A1" s="38" t="s">
        <v>114</v>
      </c>
      <c r="B1" s="38"/>
      <c r="C1" s="58" t="s">
        <v>118</v>
      </c>
    </row>
    <row r="2" spans="1:3" ht="12.75">
      <c r="A2" s="36" t="s">
        <v>105</v>
      </c>
      <c r="C2" s="57" t="s">
        <v>111</v>
      </c>
    </row>
    <row r="3" ht="12.75">
      <c r="A3" s="36" t="s">
        <v>65</v>
      </c>
    </row>
    <row r="4" ht="12.75">
      <c r="A4" s="30" t="s">
        <v>104</v>
      </c>
    </row>
    <row r="5" spans="1:3" ht="12.75">
      <c r="A5" s="30" t="s">
        <v>33</v>
      </c>
      <c r="B5" s="59">
        <v>-78926.489999997</v>
      </c>
      <c r="C5" s="30" t="s">
        <v>65</v>
      </c>
    </row>
    <row r="6" spans="1:3" ht="12.75">
      <c r="A6" s="30" t="s">
        <v>34</v>
      </c>
      <c r="B6" s="33">
        <v>31441.26</v>
      </c>
      <c r="C6" s="30" t="s">
        <v>65</v>
      </c>
    </row>
    <row r="7" spans="1:3" ht="12.75">
      <c r="A7" s="30" t="s">
        <v>35</v>
      </c>
      <c r="B7" s="33">
        <v>3368.96</v>
      </c>
      <c r="C7" s="30" t="s">
        <v>65</v>
      </c>
    </row>
    <row r="8" spans="1:4" ht="12.75">
      <c r="A8" s="30" t="s">
        <v>36</v>
      </c>
      <c r="B8" s="33">
        <v>42450.23</v>
      </c>
      <c r="C8" s="30" t="s">
        <v>65</v>
      </c>
      <c r="D8" s="60">
        <f>SUM(B6:B8)</f>
        <v>77260.45</v>
      </c>
    </row>
    <row r="9" spans="1:4" ht="12.75">
      <c r="A9" s="30" t="s">
        <v>103</v>
      </c>
      <c r="B9" s="33">
        <v>223873.88</v>
      </c>
      <c r="C9" s="30" t="s">
        <v>65</v>
      </c>
      <c r="D9" s="49" t="s">
        <v>107</v>
      </c>
    </row>
    <row r="10" spans="1:3" ht="12.75">
      <c r="A10" s="30" t="s">
        <v>102</v>
      </c>
      <c r="B10" s="33">
        <v>26982.13</v>
      </c>
      <c r="C10" s="30" t="s">
        <v>65</v>
      </c>
    </row>
    <row r="11" spans="1:3" ht="12.75">
      <c r="A11" s="30" t="s">
        <v>101</v>
      </c>
      <c r="B11" s="33">
        <v>11490.48</v>
      </c>
      <c r="C11" s="30" t="s">
        <v>65</v>
      </c>
    </row>
    <row r="12" spans="1:3" ht="12.75">
      <c r="A12" s="30" t="s">
        <v>100</v>
      </c>
      <c r="B12" s="33">
        <v>3205.14</v>
      </c>
      <c r="C12" s="30" t="s">
        <v>65</v>
      </c>
    </row>
    <row r="13" spans="1:3" ht="12.75">
      <c r="A13" s="30" t="s">
        <v>99</v>
      </c>
      <c r="B13" s="33">
        <v>59549.34</v>
      </c>
      <c r="C13" s="30" t="s">
        <v>65</v>
      </c>
    </row>
    <row r="14" spans="1:3" ht="12.75">
      <c r="A14" s="30" t="s">
        <v>98</v>
      </c>
      <c r="B14" s="33">
        <v>65732.83</v>
      </c>
      <c r="C14" s="30" t="s">
        <v>65</v>
      </c>
    </row>
    <row r="15" spans="1:3" ht="12.75">
      <c r="A15" s="30" t="s">
        <v>97</v>
      </c>
      <c r="B15" s="33">
        <v>11469.35</v>
      </c>
      <c r="C15" s="30" t="s">
        <v>65</v>
      </c>
    </row>
    <row r="16" spans="1:3" ht="12.75">
      <c r="A16" s="30" t="s">
        <v>96</v>
      </c>
      <c r="B16" s="33">
        <v>26085.2</v>
      </c>
      <c r="C16" s="30" t="s">
        <v>65</v>
      </c>
    </row>
    <row r="17" spans="1:4" ht="12.75">
      <c r="A17" s="30" t="s">
        <v>95</v>
      </c>
      <c r="B17" s="33">
        <v>-24066.37</v>
      </c>
      <c r="C17" s="30" t="s">
        <v>65</v>
      </c>
      <c r="D17" s="61">
        <f>SUM(B9:B17)</f>
        <v>404321.98</v>
      </c>
    </row>
    <row r="18" spans="1:4" s="26" customFormat="1" ht="15.75">
      <c r="A18" s="32"/>
      <c r="B18" s="35"/>
      <c r="C18" s="34"/>
      <c r="D18" s="50" t="s">
        <v>108</v>
      </c>
    </row>
    <row r="19" spans="1:3" ht="12.75">
      <c r="A19" s="30" t="s">
        <v>94</v>
      </c>
      <c r="B19" s="30" t="s">
        <v>65</v>
      </c>
      <c r="C19" s="33">
        <f>ROUND(SUBTOTAL(9,B2:B18),5)</f>
        <v>402655.94</v>
      </c>
    </row>
    <row r="20" ht="12.75">
      <c r="A20" s="36" t="s">
        <v>65</v>
      </c>
    </row>
    <row r="21" ht="12.75">
      <c r="A21" s="30" t="s">
        <v>93</v>
      </c>
    </row>
    <row r="22" spans="1:3" ht="12.75">
      <c r="A22" s="30" t="s">
        <v>4</v>
      </c>
      <c r="B22" s="33">
        <v>1724611.48</v>
      </c>
      <c r="C22" s="30" t="s">
        <v>65</v>
      </c>
    </row>
    <row r="23" spans="1:3" ht="12.75">
      <c r="A23" s="30" t="s">
        <v>5</v>
      </c>
      <c r="B23" s="33">
        <v>10338.28</v>
      </c>
      <c r="C23" s="62" t="s">
        <v>110</v>
      </c>
    </row>
    <row r="24" spans="1:3" ht="12.75">
      <c r="A24" s="30" t="s">
        <v>6</v>
      </c>
      <c r="B24" s="33">
        <v>568684.08</v>
      </c>
      <c r="C24" s="30" t="s">
        <v>65</v>
      </c>
    </row>
    <row r="25" spans="1:3" ht="12.75">
      <c r="A25" s="30" t="s">
        <v>7</v>
      </c>
      <c r="B25" s="33">
        <v>743100.37</v>
      </c>
      <c r="C25" s="30" t="s">
        <v>65</v>
      </c>
    </row>
    <row r="26" spans="1:3" ht="12.75">
      <c r="A26" s="30" t="s">
        <v>8</v>
      </c>
      <c r="B26" s="33">
        <v>9546.69</v>
      </c>
      <c r="C26" s="30" t="s">
        <v>65</v>
      </c>
    </row>
    <row r="27" spans="1:3" ht="12.75">
      <c r="A27" s="30" t="s">
        <v>9</v>
      </c>
      <c r="B27" s="33">
        <v>24233</v>
      </c>
      <c r="C27" s="30" t="s">
        <v>65</v>
      </c>
    </row>
    <row r="28" spans="1:3" ht="12.75">
      <c r="A28" s="30" t="s">
        <v>92</v>
      </c>
      <c r="B28" s="33">
        <v>-1922300.65</v>
      </c>
      <c r="C28" s="30" t="s">
        <v>65</v>
      </c>
    </row>
    <row r="29" spans="1:4" ht="12.75">
      <c r="A29" s="30" t="s">
        <v>10</v>
      </c>
      <c r="B29" s="33">
        <v>-16684.93</v>
      </c>
      <c r="C29" s="30" t="s">
        <v>65</v>
      </c>
      <c r="D29" s="61">
        <f>SUM(B28:B29)</f>
        <v>-1938985.58</v>
      </c>
    </row>
    <row r="30" spans="1:4" ht="12.75">
      <c r="A30" s="30" t="s">
        <v>11</v>
      </c>
      <c r="B30" s="33">
        <v>54736.67</v>
      </c>
      <c r="C30" s="30" t="s">
        <v>65</v>
      </c>
      <c r="D30" s="25" t="s">
        <v>109</v>
      </c>
    </row>
    <row r="31" spans="1:3" ht="12.75">
      <c r="A31" s="30" t="s">
        <v>15</v>
      </c>
      <c r="B31" s="33">
        <v>12803.34</v>
      </c>
      <c r="C31" s="30" t="s">
        <v>65</v>
      </c>
    </row>
    <row r="32" spans="1:3" s="26" customFormat="1" ht="15.75">
      <c r="A32" s="32"/>
      <c r="B32" s="35"/>
      <c r="C32" s="34"/>
    </row>
    <row r="33" spans="1:3" ht="12.75">
      <c r="A33" s="30" t="s">
        <v>91</v>
      </c>
      <c r="B33" s="30" t="s">
        <v>65</v>
      </c>
      <c r="C33" s="33">
        <f>ROUND(SUBTOTAL(9,B20:B32),5)</f>
        <v>1209068.33</v>
      </c>
    </row>
    <row r="34" ht="12.75">
      <c r="A34" s="36" t="s">
        <v>65</v>
      </c>
    </row>
    <row r="35" ht="12.75">
      <c r="A35" s="30" t="s">
        <v>90</v>
      </c>
    </row>
    <row r="36" spans="1:3" ht="12.75">
      <c r="A36" s="30" t="s">
        <v>37</v>
      </c>
      <c r="B36" s="63">
        <v>6000</v>
      </c>
      <c r="C36" s="30" t="s">
        <v>65</v>
      </c>
    </row>
    <row r="37" spans="1:3" ht="12.75">
      <c r="A37" s="30" t="s">
        <v>12</v>
      </c>
      <c r="B37" s="63">
        <v>225000</v>
      </c>
      <c r="C37" s="30" t="s">
        <v>65</v>
      </c>
    </row>
    <row r="38" spans="1:3" ht="12.75">
      <c r="A38" s="30" t="s">
        <v>13</v>
      </c>
      <c r="B38" s="33">
        <v>25000</v>
      </c>
      <c r="C38" s="30" t="s">
        <v>65</v>
      </c>
    </row>
    <row r="39" spans="1:3" ht="12.75">
      <c r="A39" s="30" t="s">
        <v>14</v>
      </c>
      <c r="B39" s="33">
        <v>-25000</v>
      </c>
      <c r="C39" s="30" t="s">
        <v>65</v>
      </c>
    </row>
    <row r="40" spans="1:3" s="26" customFormat="1" ht="15.75">
      <c r="A40" s="32"/>
      <c r="B40" s="35"/>
      <c r="C40" s="34"/>
    </row>
    <row r="41" spans="1:3" ht="12.75">
      <c r="A41" s="30" t="s">
        <v>89</v>
      </c>
      <c r="B41" s="30" t="s">
        <v>65</v>
      </c>
      <c r="C41" s="33">
        <f>ROUND(SUBTOTAL(9,B34:B40),5)</f>
        <v>231000</v>
      </c>
    </row>
    <row r="42" spans="1:3" s="26" customFormat="1" ht="15.75">
      <c r="A42" s="32"/>
      <c r="B42" s="32"/>
      <c r="C42" s="31"/>
    </row>
    <row r="43" spans="1:5" ht="13.5" thickBot="1">
      <c r="A43" s="30" t="s">
        <v>88</v>
      </c>
      <c r="B43" s="30" t="s">
        <v>65</v>
      </c>
      <c r="C43" s="29">
        <f>ROUND(C19+C33+C41,5)</f>
        <v>1842724.27</v>
      </c>
      <c r="E43" s="41">
        <f>C43-B5</f>
        <v>1921650.76</v>
      </c>
    </row>
    <row r="44" spans="1:3" s="26" customFormat="1" ht="16.5" thickTop="1">
      <c r="A44" s="32"/>
      <c r="B44" s="32"/>
      <c r="C44" s="37"/>
    </row>
    <row r="45" ht="12.75">
      <c r="A45" s="36" t="s">
        <v>65</v>
      </c>
    </row>
    <row r="46" ht="12.75">
      <c r="A46" s="36" t="s">
        <v>65</v>
      </c>
    </row>
    <row r="47" ht="12.75">
      <c r="A47" s="36" t="s">
        <v>87</v>
      </c>
    </row>
    <row r="48" ht="12.75">
      <c r="A48" s="36" t="s">
        <v>65</v>
      </c>
    </row>
    <row r="49" ht="12.75">
      <c r="A49" s="30" t="s">
        <v>86</v>
      </c>
    </row>
    <row r="50" spans="1:4" ht="12.75">
      <c r="A50" s="30" t="s">
        <v>16</v>
      </c>
      <c r="B50" s="29">
        <v>148374.26</v>
      </c>
      <c r="C50" s="30" t="s">
        <v>65</v>
      </c>
      <c r="D50" s="60">
        <f>+B50+B60+B61</f>
        <v>200400.18</v>
      </c>
    </row>
    <row r="51" spans="1:4" ht="12.75">
      <c r="A51" s="30" t="s">
        <v>17</v>
      </c>
      <c r="B51" s="33">
        <v>18583.63</v>
      </c>
      <c r="C51" s="30" t="s">
        <v>65</v>
      </c>
      <c r="D51" s="25" t="s">
        <v>113</v>
      </c>
    </row>
    <row r="52" spans="1:3" ht="12.75">
      <c r="A52" s="30" t="s">
        <v>28</v>
      </c>
      <c r="B52" s="33">
        <v>4282.12</v>
      </c>
      <c r="C52" s="30" t="s">
        <v>65</v>
      </c>
    </row>
    <row r="53" spans="1:3" ht="12.75">
      <c r="A53" s="30" t="s">
        <v>29</v>
      </c>
      <c r="B53" s="33">
        <v>1001.44</v>
      </c>
      <c r="C53" s="30" t="s">
        <v>65</v>
      </c>
    </row>
    <row r="54" spans="1:3" ht="12.75">
      <c r="A54" s="30" t="s">
        <v>30</v>
      </c>
      <c r="B54" s="33">
        <v>3741.35</v>
      </c>
      <c r="C54" s="30" t="s">
        <v>65</v>
      </c>
    </row>
    <row r="55" spans="1:3" ht="12.75">
      <c r="A55" s="30" t="s">
        <v>18</v>
      </c>
      <c r="B55" s="33">
        <v>2633.42</v>
      </c>
      <c r="C55" s="30" t="s">
        <v>65</v>
      </c>
    </row>
    <row r="56" spans="1:3" ht="12.75">
      <c r="A56" s="30" t="s">
        <v>19</v>
      </c>
      <c r="B56" s="33">
        <v>11641.57</v>
      </c>
      <c r="C56" s="30" t="s">
        <v>65</v>
      </c>
    </row>
    <row r="57" spans="1:4" ht="12.75">
      <c r="A57" s="30" t="s">
        <v>20</v>
      </c>
      <c r="B57" s="33">
        <v>74.19</v>
      </c>
      <c r="C57" s="30" t="s">
        <v>65</v>
      </c>
      <c r="D57" s="64">
        <f>SUM(B51:B57)+B62</f>
        <v>42143.22</v>
      </c>
    </row>
    <row r="58" spans="1:4" ht="12.75">
      <c r="A58" s="30" t="s">
        <v>21</v>
      </c>
      <c r="B58" s="63">
        <v>161400</v>
      </c>
      <c r="C58" s="30" t="s">
        <v>65</v>
      </c>
      <c r="D58" s="25" t="s">
        <v>112</v>
      </c>
    </row>
    <row r="59" spans="1:3" ht="12.75">
      <c r="A59" s="30" t="s">
        <v>85</v>
      </c>
      <c r="B59" s="65">
        <v>25699.82</v>
      </c>
      <c r="C59" s="30" t="s">
        <v>65</v>
      </c>
    </row>
    <row r="60" spans="1:3" ht="12.75">
      <c r="A60" s="30" t="s">
        <v>32</v>
      </c>
      <c r="B60" s="33">
        <v>24252.16</v>
      </c>
      <c r="C60" s="30" t="s">
        <v>65</v>
      </c>
    </row>
    <row r="61" spans="1:3" ht="12.75">
      <c r="A61" s="30" t="s">
        <v>84</v>
      </c>
      <c r="B61" s="33">
        <v>27773.76</v>
      </c>
      <c r="C61" s="30" t="s">
        <v>65</v>
      </c>
    </row>
    <row r="62" spans="1:3" ht="12.75">
      <c r="A62" s="30" t="s">
        <v>83</v>
      </c>
      <c r="B62" s="33">
        <v>185.5</v>
      </c>
      <c r="C62" s="30" t="s">
        <v>65</v>
      </c>
    </row>
    <row r="63" spans="1:3" ht="12.75">
      <c r="A63" s="30" t="s">
        <v>23</v>
      </c>
      <c r="B63" s="63">
        <v>291866.85</v>
      </c>
      <c r="C63" s="30" t="s">
        <v>65</v>
      </c>
    </row>
    <row r="64" spans="1:3" s="26" customFormat="1" ht="15.75">
      <c r="A64" s="32"/>
      <c r="B64" s="35"/>
      <c r="C64" s="34"/>
    </row>
    <row r="65" spans="1:3" ht="12.75">
      <c r="A65" s="30" t="s">
        <v>82</v>
      </c>
      <c r="B65" s="30" t="s">
        <v>65</v>
      </c>
      <c r="C65" s="33">
        <f>ROUND(SUBTOTAL(9,B45:B64),5)</f>
        <v>721510.07</v>
      </c>
    </row>
    <row r="66" ht="12.75">
      <c r="A66" s="36" t="s">
        <v>65</v>
      </c>
    </row>
    <row r="67" ht="12.75">
      <c r="A67" s="30" t="s">
        <v>81</v>
      </c>
    </row>
    <row r="68" spans="1:3" ht="12.75">
      <c r="A68" s="30" t="s">
        <v>22</v>
      </c>
      <c r="B68" s="33">
        <v>-161400</v>
      </c>
      <c r="C68" s="30" t="s">
        <v>65</v>
      </c>
    </row>
    <row r="69" spans="1:3" ht="12.75">
      <c r="A69" s="30" t="s">
        <v>80</v>
      </c>
      <c r="B69" s="33">
        <v>5522.91</v>
      </c>
      <c r="C69" s="30" t="s">
        <v>65</v>
      </c>
    </row>
    <row r="70" spans="1:3" ht="12.75">
      <c r="A70" s="30" t="s">
        <v>79</v>
      </c>
      <c r="B70" s="33">
        <v>12285.71</v>
      </c>
      <c r="C70" s="30" t="s">
        <v>65</v>
      </c>
    </row>
    <row r="71" spans="1:3" ht="12.75">
      <c r="A71" s="30" t="s">
        <v>78</v>
      </c>
      <c r="B71" s="33">
        <v>139270.8</v>
      </c>
      <c r="C71" s="30" t="s">
        <v>65</v>
      </c>
    </row>
    <row r="72" spans="1:3" ht="12.75">
      <c r="A72" s="30" t="s">
        <v>77</v>
      </c>
      <c r="B72" s="33">
        <v>24882.98</v>
      </c>
      <c r="C72" s="30" t="s">
        <v>65</v>
      </c>
    </row>
    <row r="73" spans="1:3" ht="12.75">
      <c r="A73" s="30" t="s">
        <v>76</v>
      </c>
      <c r="B73" s="33">
        <v>26923.28</v>
      </c>
      <c r="C73" s="30" t="s">
        <v>65</v>
      </c>
    </row>
    <row r="74" spans="1:3" ht="12.75">
      <c r="A74" s="30" t="s">
        <v>75</v>
      </c>
      <c r="B74" s="33">
        <v>198812.21</v>
      </c>
      <c r="C74" s="30" t="s">
        <v>65</v>
      </c>
    </row>
    <row r="75" spans="1:3" ht="12.75">
      <c r="A75" s="30" t="s">
        <v>74</v>
      </c>
      <c r="B75" s="33">
        <v>159399.23</v>
      </c>
      <c r="C75" s="30" t="s">
        <v>65</v>
      </c>
    </row>
    <row r="76" spans="1:3" s="26" customFormat="1" ht="15.75">
      <c r="A76" s="32"/>
      <c r="B76" s="35"/>
      <c r="C76" s="34"/>
    </row>
    <row r="77" spans="1:3" ht="12.75">
      <c r="A77" s="30" t="s">
        <v>73</v>
      </c>
      <c r="B77" s="30" t="s">
        <v>65</v>
      </c>
      <c r="C77" s="63">
        <f>ROUND(SUBTOTAL(9,B66:B76),5)</f>
        <v>405697.12</v>
      </c>
    </row>
    <row r="78" spans="1:3" s="26" customFormat="1" ht="15.75">
      <c r="A78" s="32"/>
      <c r="B78" s="32"/>
      <c r="C78" s="31"/>
    </row>
    <row r="79" spans="1:3" ht="12.75">
      <c r="A79" s="30" t="s">
        <v>72</v>
      </c>
      <c r="B79" s="30" t="s">
        <v>65</v>
      </c>
      <c r="C79" s="33">
        <f>-(ROUND(-C65+-C77,5))</f>
        <v>1127207.19</v>
      </c>
    </row>
    <row r="80" ht="12.75">
      <c r="A80" s="36" t="s">
        <v>65</v>
      </c>
    </row>
    <row r="81" ht="12.75">
      <c r="A81" s="30" t="s">
        <v>1</v>
      </c>
    </row>
    <row r="82" spans="1:4" ht="12.75">
      <c r="A82" s="30" t="s">
        <v>24</v>
      </c>
      <c r="B82" s="63">
        <v>27862.85</v>
      </c>
      <c r="C82" s="30" t="s">
        <v>65</v>
      </c>
      <c r="D82" s="42"/>
    </row>
    <row r="83" spans="1:4" ht="12.75">
      <c r="A83" s="30" t="s">
        <v>71</v>
      </c>
      <c r="B83" s="33">
        <v>124366.95</v>
      </c>
      <c r="C83" s="30" t="s">
        <v>65</v>
      </c>
      <c r="D83" s="42">
        <f aca="true" t="shared" si="0" ref="D83:D89">+B83</f>
        <v>124366.95</v>
      </c>
    </row>
    <row r="84" spans="1:4" ht="12.75">
      <c r="A84" s="30" t="s">
        <v>70</v>
      </c>
      <c r="B84" s="33">
        <v>-4998.67</v>
      </c>
      <c r="C84" s="30" t="s">
        <v>65</v>
      </c>
      <c r="D84" s="42">
        <f t="shared" si="0"/>
        <v>-4998.67</v>
      </c>
    </row>
    <row r="85" spans="1:4" ht="12.75">
      <c r="A85" s="30" t="s">
        <v>69</v>
      </c>
      <c r="B85" s="33">
        <v>-26769.43</v>
      </c>
      <c r="C85" s="30" t="s">
        <v>65</v>
      </c>
      <c r="D85" s="42">
        <f t="shared" si="0"/>
        <v>-26769.43</v>
      </c>
    </row>
    <row r="86" spans="1:4" ht="12.75">
      <c r="A86" s="30" t="s">
        <v>25</v>
      </c>
      <c r="B86" s="63">
        <v>553442.21</v>
      </c>
      <c r="C86" s="30" t="s">
        <v>65</v>
      </c>
      <c r="D86" s="42"/>
    </row>
    <row r="87" spans="1:4" ht="12.75">
      <c r="A87" s="30" t="s">
        <v>26</v>
      </c>
      <c r="B87" s="33">
        <v>-158752.360000081</v>
      </c>
      <c r="C87" s="30" t="s">
        <v>65</v>
      </c>
      <c r="D87" s="42">
        <f t="shared" si="0"/>
        <v>-158752.36</v>
      </c>
    </row>
    <row r="88" spans="1:4" ht="12.75">
      <c r="A88" s="30" t="s">
        <v>27</v>
      </c>
      <c r="B88" s="33">
        <v>136074.410000039</v>
      </c>
      <c r="C88" s="30" t="s">
        <v>65</v>
      </c>
      <c r="D88" s="42">
        <f t="shared" si="0"/>
        <v>136074.41</v>
      </c>
    </row>
    <row r="89" spans="1:4" ht="12.75">
      <c r="A89" s="30" t="s">
        <v>68</v>
      </c>
      <c r="B89" s="33">
        <v>64291.12</v>
      </c>
      <c r="C89" s="30" t="s">
        <v>65</v>
      </c>
      <c r="D89" s="42">
        <f t="shared" si="0"/>
        <v>64291.12</v>
      </c>
    </row>
    <row r="90" spans="1:4" s="26" customFormat="1" ht="15.75">
      <c r="A90" s="32"/>
      <c r="B90" s="35"/>
      <c r="C90" s="34"/>
      <c r="D90" s="66">
        <f>SUM(D82:D89)</f>
        <v>134212.02</v>
      </c>
    </row>
    <row r="91" spans="1:6" ht="12.75">
      <c r="A91" s="30" t="s">
        <v>67</v>
      </c>
      <c r="B91" s="30" t="s">
        <v>65</v>
      </c>
      <c r="C91" s="33">
        <f>ROUND(SUBTOTAL(9,B80:B90),5)</f>
        <v>715517.08</v>
      </c>
      <c r="F91" s="42"/>
    </row>
    <row r="92" spans="1:6" s="26" customFormat="1" ht="15.75">
      <c r="A92" s="32"/>
      <c r="B92" s="32"/>
      <c r="C92" s="31"/>
      <c r="F92" s="47"/>
    </row>
    <row r="93" spans="1:6" ht="13.5" thickBot="1">
      <c r="A93" s="30" t="s">
        <v>66</v>
      </c>
      <c r="B93" s="30" t="s">
        <v>65</v>
      </c>
      <c r="C93" s="29">
        <f>-(ROUND(-C79+-C91,5))</f>
        <v>1842724.27</v>
      </c>
      <c r="F93" s="42"/>
    </row>
    <row r="94" spans="1:6" s="26" customFormat="1" ht="17.25" thickBot="1" thickTop="1">
      <c r="A94" s="28"/>
      <c r="B94" s="28"/>
      <c r="C94" s="27"/>
      <c r="F94" s="47"/>
    </row>
  </sheetData>
  <sheetProtection/>
  <printOptions/>
  <pageMargins left="0.7" right="0.7" top="1.22222222222222" bottom="0.652777777777778" header="0.3" footer="0.3"/>
  <pageSetup horizontalDpi="600" verticalDpi="600" orientation="landscape" r:id="rId1"/>
  <headerFooter>
    <oddHeader>&amp;L&amp;"Times New Roman"&amp;10
&amp;C&amp;"Times New Roman"&amp;10WCI (Accrual)
Balance Sheet
June 30, 2013
</oddHeader>
    <oddFooter>&amp;L&amp;10&amp;A&amp;C&amp;10Unaudited - For Management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 BOOTH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BOOTH</dc:creator>
  <cp:keywords/>
  <dc:description/>
  <cp:lastModifiedBy>Melissa Cheesman</cp:lastModifiedBy>
  <cp:lastPrinted>2014-10-21T22:23:49Z</cp:lastPrinted>
  <dcterms:created xsi:type="dcterms:W3CDTF">2000-01-17T22:09:16Z</dcterms:created>
  <dcterms:modified xsi:type="dcterms:W3CDTF">2014-10-21T22:26:28Z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06-30-13 BS Compilation - WACI0252</vt:lpwstr>
  </property>
  <property fmtid="{D5CDD505-2E9C-101B-9397-08002B2CF9AE}" pid="4" name="EFilingId">
    <vt:lpwstr>325.000000000000</vt:lpwstr>
  </property>
  <property fmtid="{D5CDD505-2E9C-101B-9397-08002B2CF9AE}" pid="5" name="EFilingLookup">
    <vt:lpwstr/>
  </property>
  <property fmtid="{D5CDD505-2E9C-101B-9397-08002B2CF9AE}" pid="6" name="DocumentSetType">
    <vt:lpwstr>Response</vt:lpwstr>
  </property>
  <property fmtid="{D5CDD505-2E9C-101B-9397-08002B2CF9AE}" pid="7" name="IsHighlyConfidential">
    <vt:lpwstr>0</vt:lpwstr>
  </property>
  <property fmtid="{D5CDD505-2E9C-101B-9397-08002B2CF9AE}" pid="8" name="DocketNumber">
    <vt:lpwstr>140560</vt:lpwstr>
  </property>
  <property fmtid="{D5CDD505-2E9C-101B-9397-08002B2CF9AE}" pid="9" name="IsConfidential">
    <vt:lpwstr>0</vt:lpwstr>
  </property>
  <property fmtid="{D5CDD505-2E9C-101B-9397-08002B2CF9AE}" pid="10" name="Date1">
    <vt:lpwstr>2014-10-21T00:00:00Z</vt:lpwstr>
  </property>
  <property fmtid="{D5CDD505-2E9C-101B-9397-08002B2CF9AE}" pid="11" name="CaseType">
    <vt:lpwstr>Tariff Revision</vt:lpwstr>
  </property>
  <property fmtid="{D5CDD505-2E9C-101B-9397-08002B2CF9AE}" pid="12" name="OpenedDate">
    <vt:lpwstr>2014-04-03T00:00:00Z</vt:lpwstr>
  </property>
  <property fmtid="{D5CDD505-2E9C-101B-9397-08002B2CF9AE}" pid="13" name="Prefix">
    <vt:lpwstr>TG</vt:lpwstr>
  </property>
  <property fmtid="{D5CDD505-2E9C-101B-9397-08002B2CF9AE}" pid="14" name="CaseCompanyNames">
    <vt:lpwstr>WASTE CONTROL, INC.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