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estdpt2\RPL\GrpRates\Public\RASANEN\#  Rate Filings\Sch 141TEX\2025\Filed\"/>
    </mc:Choice>
  </mc:AlternateContent>
  <xr:revisionPtr revIDLastSave="0" documentId="8_{3A377951-290B-4152-A882-592CBB8108C0}" xr6:coauthVersionLast="47" xr6:coauthVersionMax="47" xr10:uidLastSave="{00000000-0000-0000-0000-000000000000}"/>
  <bookViews>
    <workbookView xWindow="35640" yWindow="1665" windowWidth="22200" windowHeight="13695" tabRatio="946" xr2:uid="{00000000-000D-0000-FFFF-FFFF00000000}"/>
  </bookViews>
  <sheets>
    <sheet name="Sch 141TEX Rates" sheetId="95" r:id="rId1"/>
    <sheet name="Lighting Rates" sheetId="94" r:id="rId2"/>
    <sheet name="Lighting RD" sheetId="76" r:id="rId3"/>
    <sheet name="Rate Spread &amp; Design" sheetId="87" r:id="rId4"/>
    <sheet name="Workpapers---&gt;" sheetId="89" r:id="rId5"/>
    <sheet name="141TEX Revenue Requirement" sheetId="100" r:id="rId6"/>
    <sheet name="Proposed 14TEX Budget" sheetId="101" r:id="rId7"/>
    <sheet name="E COS Summary" sheetId="106" r:id="rId8"/>
    <sheet name="E COS UnitCost" sheetId="107" r:id="rId9"/>
    <sheet name="F2023 kWh Data" sheetId="103" r:id="rId10"/>
    <sheet name="F2023 Customer Data" sheetId="104" r:id="rId11"/>
    <sheet name="Inputs" sheetId="88" r:id="rId12"/>
  </sheets>
  <definedNames>
    <definedName name="__________________six6" hidden="1">{#N/A,#N/A,FALSE,"CRPT";#N/A,#N/A,FALSE,"TREND";#N/A,#N/A,FALSE,"%Curve"}</definedName>
    <definedName name="__________________www1" hidden="1">{#N/A,#N/A,FALSE,"schA"}</definedName>
    <definedName name="_________________six6" hidden="1">{#N/A,#N/A,FALSE,"CRPT";#N/A,#N/A,FALSE,"TREND";#N/A,#N/A,FALSE,"%Curve"}</definedName>
    <definedName name="_________________www1" hidden="1">{#N/A,#N/A,FALSE,"schA"}</definedName>
    <definedName name="________________six6" hidden="1">{#N/A,#N/A,FALSE,"CRPT";#N/A,#N/A,FALSE,"TREND";#N/A,#N/A,FALSE,"%Curve"}</definedName>
    <definedName name="________________www1" hidden="1">{#N/A,#N/A,FALSE,"schA"}</definedName>
    <definedName name="_______________six6" hidden="1">{#N/A,#N/A,FALSE,"CRPT";#N/A,#N/A,FALSE,"TREND";#N/A,#N/A,FALSE,"%Curve"}</definedName>
    <definedName name="_______________www1" hidden="1">{#N/A,#N/A,FALSE,"schA"}</definedName>
    <definedName name="______________six6" hidden="1">{#N/A,#N/A,FALSE,"CRPT";#N/A,#N/A,FALSE,"TREND";#N/A,#N/A,FALSE,"%Curve"}</definedName>
    <definedName name="______________www1" hidden="1">{#N/A,#N/A,FALSE,"schA"}</definedName>
    <definedName name="_____________six6" hidden="1">{#N/A,#N/A,FALSE,"CRPT";#N/A,#N/A,FALSE,"TREND";#N/A,#N/A,FALSE,"%Curve"}</definedName>
    <definedName name="_____________www1" hidden="1">{#N/A,#N/A,FALSE,"schA"}</definedName>
    <definedName name="____________six6" hidden="1">{#N/A,#N/A,FALSE,"CRPT";#N/A,#N/A,FALSE,"TREND";#N/A,#N/A,FALSE,"%Curve"}</definedName>
    <definedName name="____________www1" hidden="1">{#N/A,#N/A,FALSE,"schA"}</definedName>
    <definedName name="___________six6" hidden="1">{#N/A,#N/A,FALSE,"CRPT";#N/A,#N/A,FALSE,"TREND";#N/A,#N/A,FALSE,"%Curve"}</definedName>
    <definedName name="___________www1" hidden="1">{#N/A,#N/A,FALSE,"schA"}</definedName>
    <definedName name="__________six6" hidden="1">{#N/A,#N/A,FALSE,"CRPT";#N/A,#N/A,FALSE,"TREND";#N/A,#N/A,FALSE,"%Curve"}</definedName>
    <definedName name="__________www1" hidden="1">{#N/A,#N/A,FALSE,"schA"}</definedName>
    <definedName name="_________six6" hidden="1">{#N/A,#N/A,FALSE,"CRPT";#N/A,#N/A,FALSE,"TREND";#N/A,#N/A,FALSE,"%Curve"}</definedName>
    <definedName name="_________www1" hidden="1">{#N/A,#N/A,FALSE,"schA"}</definedName>
    <definedName name="________six6" hidden="1">{#N/A,#N/A,FALSE,"CRPT";#N/A,#N/A,FALSE,"TREND";#N/A,#N/A,FALSE,"%Curve"}</definedName>
    <definedName name="________www1" hidden="1">{#N/A,#N/A,FALSE,"schA"}</definedName>
    <definedName name="_______six6" hidden="1">{#N/A,#N/A,FALSE,"CRPT";#N/A,#N/A,FALSE,"TREND";#N/A,#N/A,FALSE,"%Curve"}</definedName>
    <definedName name="_______www1" hidden="1">{#N/A,#N/A,FALSE,"schA"}</definedName>
    <definedName name="______six6" hidden="1">{#N/A,#N/A,FALSE,"CRPT";#N/A,#N/A,FALSE,"TREND";#N/A,#N/A,FALSE,"%Curve"}</definedName>
    <definedName name="______www1" hidden="1">{#N/A,#N/A,FALSE,"schA"}</definedName>
    <definedName name="_____six6" hidden="1">{#N/A,#N/A,FALSE,"CRPT";#N/A,#N/A,FALSE,"TREND";#N/A,#N/A,FALSE,"%Curve"}</definedName>
    <definedName name="_____www1" hidden="1">{#N/A,#N/A,FALSE,"schA"}</definedName>
    <definedName name="____six6" hidden="1">{#N/A,#N/A,FALSE,"CRPT";#N/A,#N/A,FALSE,"TREND";#N/A,#N/A,FALSE,"%Curve"}</definedName>
    <definedName name="____www1" hidden="1">{#N/A,#N/A,FALSE,"schA"}</definedName>
    <definedName name="___six6" hidden="1">{#N/A,#N/A,FALSE,"CRPT";#N/A,#N/A,FALSE,"TREND";#N/A,#N/A,FALSE,"%Curve"}</definedName>
    <definedName name="___www1" hidden="1">{#N/A,#N/A,FALSE,"schA"}</definedName>
    <definedName name="__123Graph_A" hidden="1">#REF!</definedName>
    <definedName name="__123Graph_B" hidden="1">#REF!</definedName>
    <definedName name="__123Graph_D" hidden="1">#REF!</definedName>
    <definedName name="__123Graph_E" hidden="1">#REF!</definedName>
    <definedName name="__123Graph_ECURRENT" hidden="1">#REF!</definedName>
    <definedName name="__123Graph_F" hidden="1">#REF!</definedName>
    <definedName name="__IntlFixup" hidden="1">TRUE</definedName>
    <definedName name="__six6" hidden="1">{#N/A,#N/A,FALSE,"CRPT";#N/A,#N/A,FALSE,"TREND";#N/A,#N/A,FALSE,"%Curve"}</definedName>
    <definedName name="__www1" hidden="1">{#N/A,#N/A,FALSE,"schA"}</definedName>
    <definedName name="_2__123Graph_ABUDG6_Dtons_inv" hidden="1">#REF!</definedName>
    <definedName name="_3__123Graph_ABUDG6_Dtons_inv" hidden="1">#REF!</definedName>
    <definedName name="_4__123Graph_ABUDG6_Dtons_inv" hidden="1">#REF!</definedName>
    <definedName name="_6__123Graph_CBUDG6_D_ESCRPR" hidden="1">#REF!</definedName>
    <definedName name="_7__123Graph_CBUDG6_D_ESCRPR" hidden="1">#REF!</definedName>
    <definedName name="_7__123Graph_DBUDG6_D_ESCRPR" hidden="1">#REF!</definedName>
    <definedName name="_8__123Graph_DBUDG6_D_ESCRPR" hidden="1">#REF!</definedName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MacroRecalculationBehavior" hidden="1">0</definedName>
    <definedName name="_AtRisk_SimSetting_RandomNumberGenerator" hidden="1">0</definedName>
    <definedName name="_AtRisk_SimSetting_ReportsList" hidden="1">0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_cd1" hidden="1">{"annual",#N/A,FALSE,"Pro Forma";#N/A,#N/A,FALSE,"Golf Operations"}</definedName>
    <definedName name="_Dist_Values" hidden="1">#REF!</definedName>
    <definedName name="_ex1" hidden="1">{#N/A,#N/A,FALSE,"Summ";#N/A,#N/A,FALSE,"General"}</definedName>
    <definedName name="_Fill" hidden="1">#REF!</definedName>
    <definedName name="_xlnm._FilterDatabase" hidden="1">#REF!</definedName>
    <definedName name="_gr1" hidden="1">{"three",#N/A,FALSE,"Capital";"four",#N/A,FALSE,"Capital"}</definedName>
    <definedName name="_j1" hidden="1">{"PRINT",#N/A,TRUE,"APPA";"PRINT",#N/A,TRUE,"APS";"PRINT",#N/A,TRUE,"BHPL";"PRINT",#N/A,TRUE,"BHPL2";"PRINT",#N/A,TRUE,"CDWR";"PRINT",#N/A,TRUE,"EWEB";"PRINT",#N/A,TRUE,"LADWP";"PRINT",#N/A,TRUE,"NEVBASE"}</definedName>
    <definedName name="_j2" hidden="1">{"PRINT",#N/A,TRUE,"APPA";"PRINT",#N/A,TRUE,"APS";"PRINT",#N/A,TRUE,"BHPL";"PRINT",#N/A,TRUE,"BHPL2";"PRINT",#N/A,TRUE,"CDWR";"PRINT",#N/A,TRUE,"EWEB";"PRINT",#N/A,TRUE,"LADWP";"PRINT",#N/A,TRUE,"NEVBASE"}</definedName>
    <definedName name="_j3" hidden="1">{"PRINT",#N/A,TRUE,"APPA";"PRINT",#N/A,TRUE,"APS";"PRINT",#N/A,TRUE,"BHPL";"PRINT",#N/A,TRUE,"BHPL2";"PRINT",#N/A,TRUE,"CDWR";"PRINT",#N/A,TRUE,"EWEB";"PRINT",#N/A,TRUE,"LADWP";"PRINT",#N/A,TRUE,"NEVBASE"}</definedName>
    <definedName name="_j4" hidden="1">{"PRINT",#N/A,TRUE,"APPA";"PRINT",#N/A,TRUE,"APS";"PRINT",#N/A,TRUE,"BHPL";"PRINT",#N/A,TRUE,"BHPL2";"PRINT",#N/A,TRUE,"CDWR";"PRINT",#N/A,TRUE,"EWEB";"PRINT",#N/A,TRUE,"LADWP";"PRINT",#N/A,TRUE,"NEVBASE"}</definedName>
    <definedName name="_j5" hidden="1">{"PRINT",#N/A,TRUE,"APPA";"PRINT",#N/A,TRUE,"APS";"PRINT",#N/A,TRUE,"BHPL";"PRINT",#N/A,TRUE,"BHPL2";"PRINT",#N/A,TRUE,"CDWR";"PRINT",#N/A,TRUE,"EWEB";"PRINT",#N/A,TRUE,"LADWP";"PRINT",#N/A,TRUE,"NEVBASE"}</definedName>
    <definedName name="_Key1" hidden="1">#REF!</definedName>
    <definedName name="_Key2" hidden="1">#REF!</definedName>
    <definedName name="_new1" hidden="1">{#N/A,#N/A,FALSE,"Summ";#N/A,#N/A,FALSE,"General"}</definedName>
    <definedName name="_OM1" hidden="1">{#N/A,#N/A,FALSE,"Summary";#N/A,#N/A,FALSE,"SmPlants";#N/A,#N/A,FALSE,"Utah";#N/A,#N/A,FALSE,"Idaho";#N/A,#N/A,FALSE,"Lewis River";#N/A,#N/A,FALSE,"NrthUmpq";#N/A,#N/A,FALSE,"KlamRog"}</definedName>
    <definedName name="_Order1" hidden="1">255</definedName>
    <definedName name="_Order2" hidden="1">255</definedName>
    <definedName name="_Parse_In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ix6" hidden="1">{#N/A,#N/A,FALSE,"CRPT";#N/A,#N/A,FALSE,"TREND";#N/A,#N/A,FALSE,"%Curve"}</definedName>
    <definedName name="_Sort" hidden="1">#REF!</definedName>
    <definedName name="_Table2_Out" hidden="1">#REF!</definedName>
    <definedName name="_wr1" hidden="1">{"Output-3Column",#N/A,FALSE,"Output"}</definedName>
    <definedName name="_wrn1" hidden="1">{"Inflation-BaseYear",#N/A,FALSE,"Inputs"}</definedName>
    <definedName name="_www1" hidden="1">{#N/A,#N/A,FALSE,"schA"}</definedName>
    <definedName name="a" hidden="1">{#N/A,#N/A,FALSE,"Coversheet";#N/A,#N/A,FALSE,"QA"}</definedName>
    <definedName name="AAAAAAAAAAAAAA" hidden="1">{#N/A,#N/A,FALSE,"Coversheet";#N/A,#N/A,FALSE,"QA"}</definedName>
    <definedName name="Access_Button1" hidden="1">"Headcount_Workbook_Schedules_List"</definedName>
    <definedName name="AccessCode" hidden="1">""""</definedName>
    <definedName name="AccessDatabase" hidden="1">"C:\ncux\bud\rms_inv.mdb"</definedName>
    <definedName name="ACwvu.allocations." hidden="1">#REF!</definedName>
    <definedName name="ACwvu.annual._.hotel." hidden="1">#REF!</definedName>
    <definedName name="ACwvu.bottom._.line." hidden="1">#REF!</definedName>
    <definedName name="ACwvu.cash._.flow." hidden="1">#REF!</definedName>
    <definedName name="ACwvu.combo." hidden="1">#REF!</definedName>
    <definedName name="ACwvu.full." hidden="1">#REF!</definedName>
    <definedName name="ACwvu.offsite." hidden="1">#REF!</definedName>
    <definedName name="ACwvu.onsite." hidden="1">#REF!</definedName>
    <definedName name="Alloc_Factor_Name">#REF!</definedName>
    <definedName name="anscount" hidden="1">2</definedName>
    <definedName name="asa" hidden="1">{"Factors Pages 1-2",#N/A,FALSE,"Factors";"Factors Page 3",#N/A,FALSE,"Factors";"Factors Page 4",#N/A,FALSE,"Factors";"Factors Page 5",#N/A,FALSE,"Factors";"Factors Pages 8-27",#N/A,FALSE,"Factors"}</definedName>
    <definedName name="b" hidden="1">{#N/A,#N/A,FALSE,"Coversheet";#N/A,#N/A,FALSE,"QA"}</definedName>
    <definedName name="BEm" hidden="1">#REF!</definedName>
    <definedName name="BEx0017DGUEDPCFJUPUZOOLJCS2B" hidden="1">#REF!</definedName>
    <definedName name="BEx001CNWHJ5RULCSFM36ZCGJ1UH" hidden="1">#REF!</definedName>
    <definedName name="BEx004791UAJIJSN57OT7YBLNP82" hidden="1">#REF!</definedName>
    <definedName name="BEx008P2NVFDLBHL7IZ5WTMVOQ1F" hidden="1">#REF!</definedName>
    <definedName name="BEx009G00IN0JUIAQ4WE9NHTMQE2" hidden="1">#REF!</definedName>
    <definedName name="BEx00DXTY2JDVGWQKV8H7FG4SV30" hidden="1">#REF!</definedName>
    <definedName name="BEx00GHLTYRH5N2S6P78YW1CD30N" hidden="1">#REF!</definedName>
    <definedName name="BEx00JC31DY11L45SEU4B10BIN6W" hidden="1">#REF!</definedName>
    <definedName name="BEx00KZHZBHP3TDV1YMX4B19B95O" hidden="1">#REF!</definedName>
    <definedName name="BEx00P11V7HA4MS6XYY3P4BPVXML" hidden="1">#REF!</definedName>
    <definedName name="BEx00PBV7V99V7M3LDYUTF31MUFJ" hidden="1">#REF!</definedName>
    <definedName name="BEx00SMIQJ55EVB7T24CORX0JWQO" hidden="1">#REF!</definedName>
    <definedName name="BEx010V7DB7O7Z9NHSX27HZK4H76" hidden="1">#REF!</definedName>
    <definedName name="BEx012IKS6YVHG9KTG2FAKRSMYLU" hidden="1">#REF!</definedName>
    <definedName name="BEx01HY6E3GJ66ABU5ABN26V6Q13" hidden="1">#REF!</definedName>
    <definedName name="BEx01PW5YQKEGAR8JDDI5OARYXDF" hidden="1">#REF!</definedName>
    <definedName name="BEx01QCB2ERCAYYOFDP3OQRWUU60" hidden="1">#REF!</definedName>
    <definedName name="BEx01U37NQSMTGJRU8EGTJORBJ6H" hidden="1">#REF!</definedName>
    <definedName name="BEx01XJ94SHJ1YQ7ORPW0RQGKI2H" hidden="1">#REF!</definedName>
    <definedName name="BEx028BOZCS2MQO9MODVS6F7NCA3" hidden="1">#REF!</definedName>
    <definedName name="BEx02DPUYNH76938V8GVORY8LRY1" hidden="1">#REF!</definedName>
    <definedName name="BEx02PEP6DY4K1JGB0HHS3B6QOGZ" hidden="1">#REF!</definedName>
    <definedName name="BEx02Q08R9G839Q4RFGG9026C7PX" hidden="1">#REF!</definedName>
    <definedName name="BEx02SEL3Z1QWGAHXDPUA9WLTTPS" hidden="1">#REF!</definedName>
    <definedName name="BEx02Y3KJZH5BGDM9QEZ1PVVI114" hidden="1">#REF!</definedName>
    <definedName name="BEx0313GRLLASDTVPW5DHTXHE74M" hidden="1">#REF!</definedName>
    <definedName name="BEx1F0SOZ3H5XUHXD7O01TCR8T6J" hidden="1">#REF!</definedName>
    <definedName name="BEx1F9HL824UCNCVZ2U62J4KZCX8" hidden="1">#REF!</definedName>
    <definedName name="BEx1FEVSJKTI1Q1Z874QZVFSJSVA" hidden="1">#REF!</definedName>
    <definedName name="BEx1FGDRUHHLI1GBHELT4PK0LY4V" hidden="1">#REF!</definedName>
    <definedName name="BEx1FJZ7GKO99IYTP6GGGF7EUL3Z" hidden="1">#REF!</definedName>
    <definedName name="BEx1FPDH0YKYQXDHUTFIQLIF34J8" hidden="1">#REF!</definedName>
    <definedName name="BEx1FQ9SZAGL2HEKRB046EOQDWOX" hidden="1">#REF!</definedName>
    <definedName name="BEx1FZV2CM77TBH1R6YYV9P06KA2" hidden="1">#REF!</definedName>
    <definedName name="BEx1G59AY8195JTUM6P18VXUFJ3E" hidden="1">#REF!</definedName>
    <definedName name="BEx1GKUDMCV60BOZT0SENCT0MD8L" hidden="1">#REF!</definedName>
    <definedName name="BEx1GUVQ5L0JCX3E4SROI4WBYVTO" hidden="1">#REF!</definedName>
    <definedName name="BEx1GVMRHFXUP6XYYY9NR12PV5TF" hidden="1">#REF!</definedName>
    <definedName name="BEx1H6KIT7BHUH6MDDWC935V9N47" hidden="1">#REF!</definedName>
    <definedName name="BEx1HA60AI3STEJQZAQ0RA3Q3AZV" hidden="1">#REF!</definedName>
    <definedName name="BEx1HB2DBVO5N6V2WX7BEHUFYTFU" hidden="1">#REF!</definedName>
    <definedName name="BEx1HDGOOJ3SKHYMWUZJ1P0RQZ9N" hidden="1">#REF!</definedName>
    <definedName name="BEx1HDM5ZXSJG6JQEMSFV52PZ10V" hidden="1">#REF!</definedName>
    <definedName name="BEx1HETBBZVN5F43LKOFMC4QB0CR" hidden="1">#REF!</definedName>
    <definedName name="BEx1HGWNWPLNXICOTP90TKQVVE4E" hidden="1">#REF!</definedName>
    <definedName name="BEx1HIPLJZABY0EMUOTZN0EQMDPU" hidden="1">#REF!</definedName>
    <definedName name="BEx1HO94JIRX219MPWMB5E5XZ04X" hidden="1">#REF!</definedName>
    <definedName name="BEx1HQNF6KHM21E3XLW0NMSSEI9S" hidden="1">#REF!</definedName>
    <definedName name="BEx1HSLNWIW4S97ZBYY7I7M5YVH4" hidden="1">#REF!</definedName>
    <definedName name="BEx1HZCBBWLB2BTNOXP319ZDEVOJ" hidden="1">#REF!</definedName>
    <definedName name="BEx1I4QKTILCKZUSOJCVZN7SNHL5" hidden="1">#REF!</definedName>
    <definedName name="BEx1IE0ZP7RIFM9FI24S9I6AAJ14" hidden="1">#REF!</definedName>
    <definedName name="BEx1IGQ5B697MNDOE06MVSR0H58E" hidden="1">#REF!</definedName>
    <definedName name="BEx1IKRPW8MLB9Y485M1TL2IT9SH" hidden="1">#REF!</definedName>
    <definedName name="BEx1IPKCFCT3TL9MSO1LSYJ2VJ2X" hidden="1">#REF!</definedName>
    <definedName name="BEx1IW5PQTTMD62XZ287XF2O3FBQ" hidden="1">#REF!</definedName>
    <definedName name="BEx1J0CSSHDJGBJUHVOEMCF2P4DL" hidden="1">#REF!</definedName>
    <definedName name="BEx1J0NL6D3ILC18B48AL0VNEN9A" hidden="1">#REF!</definedName>
    <definedName name="BEx1J7E8VCGLPYU82QXVUG5N3ZAI" hidden="1">#REF!</definedName>
    <definedName name="BEx1JGE2YQWH8S25USOY08XVGO0D" hidden="1">#REF!</definedName>
    <definedName name="BEx1JJJC9T1W7HY4V7HP1S1W4JO1" hidden="1">#REF!</definedName>
    <definedName name="BEx1JKKZSJ7DI4PTFVI9VVFMB1X2" hidden="1">#REF!</definedName>
    <definedName name="BEx1JUBQFRVMASSFK4B3V0AD7YP9" hidden="1">#REF!</definedName>
    <definedName name="BEx1JVTOATZGRJFXGXPJJLC4DOBE" hidden="1">#REF!</definedName>
    <definedName name="BEx1JXBM5W4YRWNQ0P95QQS6JWD6" hidden="1">#REF!</definedName>
    <definedName name="BEx1KGY9QEHZ9QSARMQUTQKRK4UX" hidden="1">#REF!</definedName>
    <definedName name="BEx1KIWH5MOLR00SBECT39NS3AJ1" hidden="1">#REF!</definedName>
    <definedName name="BEx1KKP1ELIF2UII2FWVGL7M1X7J" hidden="1">#REF!</definedName>
    <definedName name="BEx1KQJKIAPZKE9YDYH5HKXX52FM" hidden="1">#REF!</definedName>
    <definedName name="BEx1KUVWMB0QCWA3RBE4CADFVRIS" hidden="1">#REF!</definedName>
    <definedName name="BEx1L0AAH7PV8PPQQDBP5AI4TLYP" hidden="1">#REF!</definedName>
    <definedName name="BEx1L2OG1SDFK2TPXELJ77YP4NI2" hidden="1">#REF!</definedName>
    <definedName name="BEx1L6Q60MWRDJB4L20LK0XPA0Z2" hidden="1">#REF!</definedName>
    <definedName name="BEx1L7BSEFOLQDNZWMLUNBRO08T4" hidden="1">#REF!</definedName>
    <definedName name="BEx1LD63FP2Z4BR9TKSHOZW9KKZ5" hidden="1">#REF!</definedName>
    <definedName name="BEx1LDMB9RW982DUILM2WPT5VWQ3" hidden="1">#REF!</definedName>
    <definedName name="BEx1LFF2UQ13XL4X1I2WBD73NZ21" hidden="1">#REF!</definedName>
    <definedName name="BEx1LKTB33LO23ACTADIVRY7ZNFC" hidden="1">#REF!</definedName>
    <definedName name="BEx1LQNKVZAXGSEPDAM8AWU2FHHJ" hidden="1">#REF!</definedName>
    <definedName name="BEx1LRPGDQCOEMW8YT80J1XCDCIV" hidden="1">#REF!</definedName>
    <definedName name="BEx1LRUSJW4JG54X07QWD9R27WV9" hidden="1">#REF!</definedName>
    <definedName name="BEx1M1WBK5T0LP1AK2JYV6W87ID6" hidden="1">#REF!</definedName>
    <definedName name="BEx1M51HHDYGIT8PON7U8ICL2S95" hidden="1">#REF!</definedName>
    <definedName name="BEx1MP4FWKV0QYXE13PX9JSNA270" hidden="1">#REF!</definedName>
    <definedName name="BEx1MSV791FSS4CZQKG04NHT3F79" hidden="1">#REF!</definedName>
    <definedName name="BEx1MTRKKVCHOZ0YGID6HZ49LJTO" hidden="1">#REF!</definedName>
    <definedName name="BEx1N3CUJ3UX61X38ZAJVPEN4KMC" hidden="1">#REF!</definedName>
    <definedName name="BEx1N5R5IJ3CG6CL344F5KWPINEO" hidden="1">#REF!</definedName>
    <definedName name="BEx1NFCFVPBS7XURQ8Y0BZEGPBVP" hidden="1">#REF!</definedName>
    <definedName name="BEx1NM34KQTO1LDNSAFD1L82UZFG" hidden="1">#REF!</definedName>
    <definedName name="BEx1NO6TXZVOGCUWCCRTXRXWW0XL" hidden="1">#REF!</definedName>
    <definedName name="BEx1NS8EU5P9FQV3S0WRTXI5L361" hidden="1">#REF!</definedName>
    <definedName name="BEx1NUBX5VUYZFKQH69FN6BTLWCR" hidden="1">#REF!</definedName>
    <definedName name="BEx1NZ4K1L8UON80Y2A4RASKWGNP" hidden="1">#REF!</definedName>
    <definedName name="BEx1O24FB2CPATAGE3T7L1NBQQO1" hidden="1">#REF!</definedName>
    <definedName name="BEx1OLAZ915OGYWP0QP1QQWDLCRX" hidden="1">#REF!</definedName>
    <definedName name="BEx1OO5ER042IS6IC4TLDI75JNVH" hidden="1">#REF!</definedName>
    <definedName name="BEx1OTE54CBSUT8FWKRALEDCUWN4" hidden="1">#REF!</definedName>
    <definedName name="BEx1OVSMPADTX95QUOX34KZQ8EDY" hidden="1">#REF!</definedName>
    <definedName name="BEx1OWJJ0DP4628GCVVRQ9X0DRHQ" hidden="1">#REF!</definedName>
    <definedName name="BEx1OX544IO9FQJI7YYQGZCEHB3O" hidden="1">#REF!</definedName>
    <definedName name="BEx1OY6SVEUT2EQ26P7EKEND342G" hidden="1">#REF!</definedName>
    <definedName name="BEx1OYN1LPIPI12O9G6F7QAOS9T4" hidden="1">#REF!</definedName>
    <definedName name="BEx1P1HHKJA799O3YZXQAX6KFH58" hidden="1">#REF!</definedName>
    <definedName name="BEx1P34W467WGPOXPK292QFJIPHJ" hidden="1">#REF!</definedName>
    <definedName name="BEx1P76FRYAB1BWA5RJS4KOB3G9I" hidden="1">#REF!</definedName>
    <definedName name="BEx1P7S1J4TKGVJ43C2Q2R3M9WRB" hidden="1">#REF!</definedName>
    <definedName name="BEx1P8OF6WY3IH8SO71KQOU83V3Y" hidden="1">#REF!</definedName>
    <definedName name="BEx1PA11BLPVZM8RC5BL46WX8YB5" hidden="1">#REF!</definedName>
    <definedName name="BEx1PAMMMZTO2BTR6YLZ9ASMPS4N" hidden="1">#REF!</definedName>
    <definedName name="BEx1PBZ4BEFIPGMQXT9T8S4PZ2IM" hidden="1">#REF!</definedName>
    <definedName name="BEx1PJMAAUI73DAR3XUON2UMXTBS" hidden="1">#REF!</definedName>
    <definedName name="BEx1PLF2CFSXBZPVI6CJ534EIJDN" hidden="1">#REF!</definedName>
    <definedName name="BEx1PMWZB2DO6EM9BKLUICZJ65HD" hidden="1">#REF!</definedName>
    <definedName name="BEx1PU3X6U0EVLY9569KVBPAH7XU" hidden="1">#REF!</definedName>
    <definedName name="BEx1Q9OV5AOW28OUGRFCD3ZFVWC3" hidden="1">#REF!</definedName>
    <definedName name="BEx1QA54J2A4I7IBQR19BTY28ZMR" hidden="1">#REF!</definedName>
    <definedName name="BEx1QD50TNYYZ6YO943BWHPB9UD9" hidden="1">#REF!</definedName>
    <definedName name="BEx1QMQAHG3KQUK59DVM68SWKZIZ" hidden="1">#REF!</definedName>
    <definedName name="BEx1R9YFKJCMSEST8OVCAO5E47FO" hidden="1">#REF!</definedName>
    <definedName name="BEx1RBGC06B3T52OIC0EQ1KGVP1I" hidden="1">#REF!</definedName>
    <definedName name="BEx1RRC7X4NI1CU4EO5XYE2GVARJ" hidden="1">#REF!</definedName>
    <definedName name="BEx1RZA1NCGT832L7EMR7GMF588W" hidden="1">#REF!</definedName>
    <definedName name="BEx1S0XGIPUSZQUCSGWSK10GKW7Y" hidden="1">#REF!</definedName>
    <definedName name="BEx1S5VFNKIXHTTCWSV60UC50EZ8" hidden="1">#REF!</definedName>
    <definedName name="BEx1SK3U02H0RGKEYXW7ZMCEOF3V" hidden="1">#REF!</definedName>
    <definedName name="BEx1SSNEZINBJT29QVS62VS1THT4" hidden="1">#REF!</definedName>
    <definedName name="BEx1SVNCHNANBJIDIQVB8AFK4HAN" hidden="1">#REF!</definedName>
    <definedName name="BEx1SY74DYVEPAQ9TGGGXKJA025O" hidden="1">#REF!</definedName>
    <definedName name="BEx1TJ0WLS9O7KNSGIPWTYHDYI1D" hidden="1">#REF!</definedName>
    <definedName name="BEx1TUPQAYGAI13ZC7FU1FJXFAPM" hidden="1">#REF!</definedName>
    <definedName name="BEx1TY0F9W7EOF31FZXITWEYBSRT" hidden="1">#REF!</definedName>
    <definedName name="BEx1U7WFO8OZKB1EBF4H386JW91L" hidden="1">#REF!</definedName>
    <definedName name="BEx1U87938YR9N6HYI24KVBKLOS3" hidden="1">#REF!</definedName>
    <definedName name="BEx1U9P6VQWSVRICLZR9DYRMN61U" hidden="1">#REF!</definedName>
    <definedName name="BEx1UESH4KDWHYESQU2IE55RS3LI" hidden="1">#REF!</definedName>
    <definedName name="BEx1UI8N9KTCPSOJ7RDW0T8UEBNP" hidden="1">#REF!</definedName>
    <definedName name="BEx1UML0HHJFHA5TBOYQ24I3RV1W" hidden="1">#REF!</definedName>
    <definedName name="BEx1UO8ENOJNYCNX5Z95TBIJ3MKP" hidden="1">#REF!</definedName>
    <definedName name="BEx1UUDIQPZ23XQ79GUL0RAWRSCK" hidden="1">#REF!</definedName>
    <definedName name="BEx1V67SEV778NVW68J8W5SND1J7" hidden="1">#REF!</definedName>
    <definedName name="BEx1VIY9SQLRESD11CC4PHYT0XSG" hidden="1">#REF!</definedName>
    <definedName name="BEx1W3170EJU6QEJR4F8E2ULUU2U" hidden="1">#REF!</definedName>
    <definedName name="BEx1WC67EH10SC38QWX3WEA5KH3A" hidden="1">#REF!</definedName>
    <definedName name="BEx1WDTMC6W73PJPTY0JYLKOA883" hidden="1">#REF!</definedName>
    <definedName name="BEx1WGYTKZZIPM1577W5FEYKFH3V" hidden="1">#REF!</definedName>
    <definedName name="BEx1WHPURIV3D3PTJJ359H1OP7ZV" hidden="1">#REF!</definedName>
    <definedName name="BEx1WLBBR45RLDQX9FCLJWUUQX5R" hidden="1">#REF!</definedName>
    <definedName name="BEx1WLWY2CR1WRD694JJSWSDFAIR" hidden="1">#REF!</definedName>
    <definedName name="BEx1WMD1LWPWRIK6GGAJRJAHJM8I" hidden="1">#REF!</definedName>
    <definedName name="BEx1WR0D41MR174LBF3P9E3K0J51" hidden="1">#REF!</definedName>
    <definedName name="BEx1WT3VU2F7OSUQZHBIV4KTTFJ4" hidden="1">#REF!</definedName>
    <definedName name="BEx1WUB1FAS5PHU33TJ60SUHR618" hidden="1">#REF!</definedName>
    <definedName name="BEx1WX04G0INSPPG9NTNR3DYR6PZ" hidden="1">#REF!</definedName>
    <definedName name="BEx1X3LHU9DPG01VWX2IF65TRATF" hidden="1">#REF!</definedName>
    <definedName name="BEx1XFL3ISYW3FU1DQ3US0DYA8NQ" hidden="1">#REF!</definedName>
    <definedName name="BEx1XK8AAMO0AH0Z1OUKW30CA7EQ" hidden="1">#REF!</definedName>
    <definedName name="BEx1XL4MZ7C80495GHQRWOBS16PQ" hidden="1">#REF!</definedName>
    <definedName name="BEx1Y2IGS2K95E1M51PEF9KJZ0KB" hidden="1">#REF!</definedName>
    <definedName name="BEx1Y3PKK83X2FN9SAALFHOWKMRQ" hidden="1">#REF!</definedName>
    <definedName name="BEx1YL3DJ7Y4AZ01ERCOGW0FJ26T" hidden="1">#REF!</definedName>
    <definedName name="BEx1Z2RYHSVD1H37817SN93VMURZ" hidden="1">#REF!</definedName>
    <definedName name="BEx3AMAKWI6458B67VKZO56MCNJW" hidden="1">#REF!</definedName>
    <definedName name="BEx3AOOVM42G82TNF53W0EKXLUSI" hidden="1">#REF!</definedName>
    <definedName name="BEx3AZH9W4SUFCAHNDOQ728R9V4L" hidden="1">#REF!</definedName>
    <definedName name="BEx3BNR9ES4KY7Q1DK83KC5NDGL8" hidden="1">#REF!</definedName>
    <definedName name="BEx3BQR5VZXNQ4H949ORM8ESU3B3" hidden="1">#REF!</definedName>
    <definedName name="BEx3BTLL3ASJN134DLEQTQM70VZM" hidden="1">#REF!</definedName>
    <definedName name="BEx3BW5CTV0DJU5AQS3ZQFK2VLF3" hidden="1">#REF!</definedName>
    <definedName name="BEx3BYP0FG369M7G3JEFLMMXAKTS" hidden="1">#REF!</definedName>
    <definedName name="BEx3C2QR0WUD19QSVO8EMIPNQJKH" hidden="1">#REF!</definedName>
    <definedName name="BEx3CKFCCPZZ6ROLAT5C1DZNIC1U" hidden="1">#REF!</definedName>
    <definedName name="BEx3CO0SVO4WLH0DO43DCHYDTH1P" hidden="1">#REF!</definedName>
    <definedName name="BEx3CPDAEBC12450MVHX6S78ILBS" hidden="1">#REF!</definedName>
    <definedName name="BEx3CQ9OQ7E1YH93NADGWWEH0HD5" hidden="1">#REF!</definedName>
    <definedName name="BEx3D9G6QTSPF9UYI4X0XY0VE896" hidden="1">#REF!</definedName>
    <definedName name="BEx3DCQU9PBRXIMLO62KS5RLH447" hidden="1">#REF!</definedName>
    <definedName name="BEx3DQ8EH7C7L4XQAOL3NRRVRRT3" hidden="1">#REF!</definedName>
    <definedName name="BEx3EF99FD6QNNCNOKDEE67JHTUJ" hidden="1">#REF!</definedName>
    <definedName name="BEx3EGLXG4AU8GXIFP26DZ61E6EP" hidden="1">#REF!</definedName>
    <definedName name="BEx3EHCSERZ2O2OAG8Y95UPG2IY9" hidden="1">#REF!</definedName>
    <definedName name="BEx3EJR3TCJDYS7ZXNDS5N9KTGIK" hidden="1">#REF!</definedName>
    <definedName name="BEx3ELJTTBS6P05CNISMGOJOA60V" hidden="1">#REF!</definedName>
    <definedName name="BEx3EQSLJBDDJRHNX19PBFCKNY2I" hidden="1">#REF!</definedName>
    <definedName name="BEx3EUUAX947Q5N6MY6W0KSNY78Y" hidden="1">#REF!</definedName>
    <definedName name="BEx3F3OJYKFH63TY4TBS69H5CI8M" hidden="1">#REF!</definedName>
    <definedName name="BEx3FHMD1P5XBCH23ZKIFO6ZTCNB" hidden="1">#REF!</definedName>
    <definedName name="BEx3FI2G3YYIACQHXNXEA15M8ZK5" hidden="1">#REF!</definedName>
    <definedName name="BEx3FJ9MHSLDK8W91GO85FX1GX57" hidden="1">#REF!</definedName>
    <definedName name="BEx3FR251HFU7A33PU01SJUENL2B" hidden="1">#REF!</definedName>
    <definedName name="BEx3FX7EJL47JSLSWP3EOC265WAE" hidden="1">#REF!</definedName>
    <definedName name="BEx3G201R8NLJ6FIHO2QS0SW9QVV" hidden="1">#REF!</definedName>
    <definedName name="BEx3G2LL2II66XY5YCDPG4JE13A3" hidden="1">#REF!</definedName>
    <definedName name="BEx3G2WA0DTYY9D8AGHHOBTPE2B2" hidden="1">#REF!</definedName>
    <definedName name="BEx3GCXR6IAS0B6WJ03GJVH7CO52" hidden="1">#REF!</definedName>
    <definedName name="BEx3GEVV18SEQDI1JGY7EN6D1GT1" hidden="1">#REF!</definedName>
    <definedName name="BEx3GKFH64MKQX61S7DYTZ15JCPY" hidden="1">#REF!</definedName>
    <definedName name="BEx3GMJ1Y6UU02DLRL0QXCEKDA6C" hidden="1">#REF!</definedName>
    <definedName name="BEx3GN4LY0135CBDIN1TU2UEODGF" hidden="1">#REF!</definedName>
    <definedName name="BEx3GPDH2AH4QKT4OOSN563XUHBD" hidden="1">#REF!</definedName>
    <definedName name="BEx3GRGZOH1A62SHC133FKNN9K23" hidden="1">#REF!</definedName>
    <definedName name="BEx3GS2LABKJSRV8GPZLJZVX7NMJ" hidden="1">#REF!</definedName>
    <definedName name="BEx3H05W7OEBR6W6YJKGD6W5M3I1" hidden="1">#REF!</definedName>
    <definedName name="BEx3H244GCME7ZDNAXG6ZSJ64ZRE" hidden="1">#REF!</definedName>
    <definedName name="BEx3H5UX2GZFZZT657YR76RHW5I6" hidden="1">#REF!</definedName>
    <definedName name="BEx3HACPKDZVUOS9WBDCCFJB46DK" hidden="1">#REF!</definedName>
    <definedName name="BEx3HMSEFOP6DBM4R97XA6B7NFG6" hidden="1">#REF!</definedName>
    <definedName name="BEx3HWJ5SQSD2CVCQNR183X44FR8" hidden="1">#REF!</definedName>
    <definedName name="BEx3I09YVXO0G4X7KGSA4WGORM35" hidden="1">#REF!</definedName>
    <definedName name="BEx3I3KN8WAL54AYYACGCUM43J9W" hidden="1">#REF!</definedName>
    <definedName name="BEx3ICF1GY8HQEBIU9S43PDJ90BX" hidden="1">#REF!</definedName>
    <definedName name="BEx3IYAH2DEBFWO8F94H4MXE3RLY" hidden="1">#REF!</definedName>
    <definedName name="BEx3IZSG3932LSWHR5YV78IVRPCK" hidden="1">#REF!</definedName>
    <definedName name="BEx3IZXXSYEW50379N2EAFWO8DZV" hidden="1">#REF!</definedName>
    <definedName name="BEx3J1VZVGTKT4ATPO9O5JCSFTTR" hidden="1">#REF!</definedName>
    <definedName name="BEx3JC2TY7JNAAC3L7QHVPQXLGQ8" hidden="1">#REF!</definedName>
    <definedName name="BEx3JMF5D7ODCJ7THAJTC1GFSG95" hidden="1">#REF!</definedName>
    <definedName name="BEx3JX23SYDIGOGM4Y0CQFBW8ZBV" hidden="1">#REF!</definedName>
    <definedName name="BEx3JXCXCVBZJGV5VEG9MJEI01AL" hidden="1">#REF!</definedName>
    <definedName name="BEx3JYK2N7X59TPJSKYZ77ENY8SS" hidden="1">#REF!</definedName>
    <definedName name="BEx3K13PSDK50JLCLD0GX8L4TWAH" hidden="1">#REF!</definedName>
    <definedName name="BEx3K4EII7GU1CG0BN7UL15M6J8Z" hidden="1">#REF!</definedName>
    <definedName name="BEx3K4ZXQUQ2KYZF74B84SO48XMW" hidden="1">#REF!</definedName>
    <definedName name="BEx3KEFXUCVNVPH7KSEGAZYX13B5" hidden="1">#REF!</definedName>
    <definedName name="BEx3KFXUAF6YXAA47B7Q6X9B3VGB" hidden="1">#REF!</definedName>
    <definedName name="BEx3KIXQYOGMPK4WJJAVBRX4NR28" hidden="1">#REF!</definedName>
    <definedName name="BEx3KJOMVOSFZVJUL3GKCNP6DQDS" hidden="1">#REF!</definedName>
    <definedName name="BEx3KP2VRBMORK0QEAZUYCXL3DHJ" hidden="1">#REF!</definedName>
    <definedName name="BEx3L4IN3LI4C26SITKTGAH27CDU" hidden="1">#REF!</definedName>
    <definedName name="BEx3L4YQ0J7ZU0M5QM6YIPCEYC9K" hidden="1">#REF!</definedName>
    <definedName name="BEx3L60DJOR7NQN42G7YSAODP1EX" hidden="1">#REF!</definedName>
    <definedName name="BEx3L7D0PI38HWZ7VADU16C9E33D" hidden="1">#REF!</definedName>
    <definedName name="BEx3LANPY1HT49TAH98H4B9RC1D4" hidden="1">#REF!</definedName>
    <definedName name="BEx3LM1PR4Y7KINKMTMKR984GX8Q" hidden="1">#REF!</definedName>
    <definedName name="BEx3LM1PWWC9WH0R5TX5K06V559U" hidden="1">#REF!</definedName>
    <definedName name="BEx3LPCEZ1C0XEKNCM3YT09JWCUO" hidden="1">#REF!</definedName>
    <definedName name="BEx3LSXW33WR1ECIMRYUPFBJXGGH" hidden="1">#REF!</definedName>
    <definedName name="BEx3M1MR1K1NQD03H74BFWOK4MWQ" hidden="1">#REF!</definedName>
    <definedName name="BEx3M4H77MYUKOOD31H9F80NMVK8" hidden="1">#REF!</definedName>
    <definedName name="BEx3M9VFX329PZWYC4DMZ6P3W9R2" hidden="1">#REF!</definedName>
    <definedName name="BEx3MCQ0VEBV0CZXDS505L38EQ8N" hidden="1">#REF!</definedName>
    <definedName name="BEx3MEYV5LQY0BAL7V3CFAFVOM3T" hidden="1">#REF!</definedName>
    <definedName name="BEx3MF9LX8G8DXGARRYNTDH542WG" hidden="1">#REF!</definedName>
    <definedName name="BEx3MREOFWJQEYMCMBL7ZE06NBN6" hidden="1">#REF!</definedName>
    <definedName name="BEx3MSGD8I6KBFD4XFWYGH3DKUK3" hidden="1">#REF!</definedName>
    <definedName name="BEx3NDQFYEWZAUGWFMGT2R7E7RBT" hidden="1">#REF!</definedName>
    <definedName name="BEx3NGQBX2HEDKOCDX0TX1TGBB3P" hidden="1">#REF!</definedName>
    <definedName name="BEx3NLIZ7PHF2XE59ECZ3MD04ZG1" hidden="1">#REF!</definedName>
    <definedName name="BEx3NMQ4BVC94728AUM7CCX7UHTU" hidden="1">#REF!</definedName>
    <definedName name="BEx3NR2I4OUFP3Z2QZEDU2PIFIDI" hidden="1">#REF!</definedName>
    <definedName name="BEx3O19B8FTTAPVT5DZXQGQXWFR8" hidden="1">#REF!</definedName>
    <definedName name="BEx3O85IKWARA6NCJOLRBRJFMEWW" hidden="1">#REF!</definedName>
    <definedName name="BEx3OJZSCGFRW7SVGBFI0X9DNVMM" hidden="1">#REF!</definedName>
    <definedName name="BEx3ORSBUXAF21MKEY90YJV9AY9A" hidden="1">#REF!</definedName>
    <definedName name="BEx3OUS0N576NJN078Y1BWUWQK6B" hidden="1">#REF!</definedName>
    <definedName name="BEx3OV8BH6PYNZT7C246LOAU9SVX" hidden="1">#REF!</definedName>
    <definedName name="BEx3OXRYJZUEY6E72UJU0PHLMYAR" hidden="1">#REF!</definedName>
    <definedName name="BEx3P3RP5PYI4BJVYGNU1V7KT5EH" hidden="1">#REF!</definedName>
    <definedName name="BEx3P59TTRSGQY888P5C1O7M2PQT" hidden="1">#REF!</definedName>
    <definedName name="BEx3PDNRRNKD5GOUBUQFXAHIXLD9" hidden="1">#REF!</definedName>
    <definedName name="BEx3PDT8GNPWLLN02IH1XPV90XYK" hidden="1">#REF!</definedName>
    <definedName name="BEx3PKEMDW8KZEP11IL927C5O7I2" hidden="1">#REF!</definedName>
    <definedName name="BEx3PKJZ1Z7L9S6KV8KXVS6B2FX4" hidden="1">#REF!</definedName>
    <definedName name="BEx3PMNG53Z5HY138H99QOMTX8W3" hidden="1">#REF!</definedName>
    <definedName name="BEx3PP1RRSFZ8UC0JC9R91W6LNKW" hidden="1">#REF!</definedName>
    <definedName name="BEx3PRQW017D7T1X732WDV7L1KP8" hidden="1">#REF!</definedName>
    <definedName name="BEx3PVXYZC8WB9ZJE7OCKUXZ46EA" hidden="1">#REF!</definedName>
    <definedName name="BEx3Q0VWPU5EQECK7MQ47TYJ3SWW" hidden="1">#REF!</definedName>
    <definedName name="BEx3Q7BZ9PUXK2RLIOFSIS9AHU1B" hidden="1">#REF!</definedName>
    <definedName name="BEx3Q8J42S9VU6EAN2Y28MR6DF88" hidden="1">#REF!</definedName>
    <definedName name="BEx3QCFD2TBUF95ZN83Q7JPV97FK" hidden="1">#REF!</definedName>
    <definedName name="BEx3QEDFOYFY5NBTININ5W4RLD4Q" hidden="1">#REF!</definedName>
    <definedName name="BEx3QIKJ3U962US1Q564NZDLU8LD" hidden="1">#REF!</definedName>
    <definedName name="BEx3QLF3RHHBNUFLUWEROBZDF1U4" hidden="1">#REF!</definedName>
    <definedName name="BEx3QR9D45DHW50VQ7Y3Q1AXPOB9" hidden="1">#REF!</definedName>
    <definedName name="BEx3QSWT2S5KWG6U2V9711IYDQBM" hidden="1">#REF!</definedName>
    <definedName name="BEx3QVGG7Q2X4HZHJAM35A8T3VR7" hidden="1">#REF!</definedName>
    <definedName name="BEx3R0JUB9YN8PHPPQTAMIT1IHWK" hidden="1">#REF!</definedName>
    <definedName name="BEx3R81NFRO7M81VHVKOBFT0QBIL" hidden="1">#REF!</definedName>
    <definedName name="BEx3RHC2ZD5UFS6QD4OPFCNNMWH1" hidden="1">#REF!</definedName>
    <definedName name="BEx3RQ10QIWBAPHALAA91BUUCM2X" hidden="1">#REF!</definedName>
    <definedName name="BEx3RV4E1WT43SZBUN09RTB8EK1O" hidden="1">#REF!</definedName>
    <definedName name="BEx3RXYU0QLFXSFTM5EB20GD03W5" hidden="1">#REF!</definedName>
    <definedName name="BEx3RYKLC3QQO3XTUN7BEW2AQL98" hidden="1">#REF!</definedName>
    <definedName name="BEx3S37QNFSKW3DGRH5YVVEZLJI7" hidden="1">#REF!</definedName>
    <definedName name="BEx3SICJ45BYT6FHBER86PJT25FC" hidden="1">#REF!</definedName>
    <definedName name="BEx3SMUCMJVGQ2H4EHQI5ZFHEF0P" hidden="1">#REF!</definedName>
    <definedName name="BEx3SN56F03CPDRDA7LZ763V0N4I" hidden="1">#REF!</definedName>
    <definedName name="BEx3SPE6N1ORXPRCDL3JPZD73Z9F" hidden="1">#REF!</definedName>
    <definedName name="BEx3T29ZTULQE0OMSMWUMZDU9ZZ0" hidden="1">#REF!</definedName>
    <definedName name="BEx3T6MJ1QDJ929WMUDVZ0O3UW0Y" hidden="1">#REF!</definedName>
    <definedName name="BEx3TD7WH1NN1OH0MRS4T8ENRU32" hidden="1">#REF!</definedName>
    <definedName name="BEx3TPCSI16OAB2L9M9IULQMQ9J9" hidden="1">#REF!</definedName>
    <definedName name="BEx3TQ3SFJB2WTCV0OXDE56FB46K" hidden="1">#REF!</definedName>
    <definedName name="BEx3TX59M3456DDBXWFJ8X2TU37A" hidden="1">#REF!</definedName>
    <definedName name="BEx3U2UBY80GPGSTYFGI6F8TPKCV" hidden="1">#REF!</definedName>
    <definedName name="BEx3U64YUOZ419BAJS2W78UMATAW" hidden="1">#REF!</definedName>
    <definedName name="BEx3U94WCEA5DKMWBEX1GU0LKYG2" hidden="1">#REF!</definedName>
    <definedName name="BEx3U9VZ8SQVYS6ZA038J7AP7ZGW" hidden="1">#REF!</definedName>
    <definedName name="BEx3UIQ5WRJBGNTFCCLOR4N7B1OQ" hidden="1">#REF!</definedName>
    <definedName name="BEx3UJMIX2NUSSWGMSI25A5DM4CH" hidden="1">#REF!</definedName>
    <definedName name="BEx3UKIX0UULWP3BZA8VT2SQ8WI7" hidden="1">#REF!</definedName>
    <definedName name="BEx3UKOCOQG7S1YQ436S997K1KWV" hidden="1">#REF!</definedName>
    <definedName name="BEx3UNISOEXF3OFHT2BUA6P9RBIJ" hidden="1">#REF!</definedName>
    <definedName name="BEx3UYM19VIXLA0EU7LB9NHA77PB" hidden="1">#REF!</definedName>
    <definedName name="BEx3VML7CG70HPISMVYIUEN3711Q" hidden="1">#REF!</definedName>
    <definedName name="BEx56ZID5H04P9AIYLP1OASFGV56" hidden="1">#REF!</definedName>
    <definedName name="BEx57ROM8UIFKV5C1BOZWSQQLESO" hidden="1">#REF!</definedName>
    <definedName name="BEx587EYSS57E3PI8DT973HLJM9E" hidden="1">#REF!</definedName>
    <definedName name="BEx587KFQ3VKCOCY1SA5F24PQGUI" hidden="1">#REF!</definedName>
    <definedName name="BEx58O780PQ05NF0Z1SKKRB3N099" hidden="1">#REF!</definedName>
    <definedName name="BEx58W57CTL8HFK3U7ZRFYZR6MXE" hidden="1">#REF!</definedName>
    <definedName name="BEx58XHO7ZULLF2EUD7YIS0MGQJ5" hidden="1">#REF!</definedName>
    <definedName name="BEx58ZAFNTMGBNDH52VUYXLRJO7P" hidden="1">#REF!</definedName>
    <definedName name="BEx58ZW0HAIGIPEX9CVA1PQQTR6X" hidden="1">#REF!</definedName>
    <definedName name="BEx593SAFVYKW7V61D9COEZJXDA7" hidden="1">#REF!</definedName>
    <definedName name="BEx59BA1KH3RG6K1LHL7YS2VB79N" hidden="1">#REF!</definedName>
    <definedName name="BEx59DDIU0AMFOY94NSP1ULST8JD" hidden="1">#REF!</definedName>
    <definedName name="BEx59E9WABJP2TN71QAIKK79HPK9" hidden="1">#REF!</definedName>
    <definedName name="BEx59F0T17A80RNLNSZNFX8NAO8Y" hidden="1">#REF!</definedName>
    <definedName name="BEx59P7MAPNU129ZTC5H3EH892G1" hidden="1">#REF!</definedName>
    <definedName name="BEx5A11WZRQSIE089QE119AOX9ZG" hidden="1">#REF!</definedName>
    <definedName name="BEx5A7CIGCOTHJKHGUBDZG91JGPZ" hidden="1">#REF!</definedName>
    <definedName name="BEx5A8UFLT2SWVSG5COFA9B8P376" hidden="1">#REF!</definedName>
    <definedName name="BEx5ABUBK8WJV1WILGYU9A7CO0KI" hidden="1">#REF!</definedName>
    <definedName name="BEx5AFFTN3IXIBHDKM0FYC4OFL1S" hidden="1">#REF!</definedName>
    <definedName name="BEx5AOFIO8KVRHIZ1RII337AA8ML" hidden="1">#REF!</definedName>
    <definedName name="BEx5APRZ66L5BWHFE8E4YYNEDTI4" hidden="1">#REF!</definedName>
    <definedName name="BEx5AQJ1Z64KY10P8ZF1JKJUFEGN" hidden="1">#REF!</definedName>
    <definedName name="BEx5AY62R0TL82VHXE37SCZCINQC" hidden="1">#REF!</definedName>
    <definedName name="BEx5B0PV1FCOUSHWQTY94AO0B8P0" hidden="1">#REF!</definedName>
    <definedName name="BEx5B4RHHX0J1BF2FZKEA0SPP29O" hidden="1">#REF!</definedName>
    <definedName name="BEx5B5YMSWP0OVI5CIQRP5V18D0C" hidden="1">#REF!</definedName>
    <definedName name="BEx5B825RW35M5H0UB2IZGGRS4ER" hidden="1">#REF!</definedName>
    <definedName name="BEx5BAWPMY0TL684WDXX6KKJLRCN" hidden="1">#REF!</definedName>
    <definedName name="BEx5BBCUOWR6J9MZS2ML5XB0X7MW" hidden="1">#REF!</definedName>
    <definedName name="BEx5BBI61U4Y65GD0ARMTALPP7SJ" hidden="1">#REF!</definedName>
    <definedName name="BEx5BDR56MEV4IHY6CIH2SVNG1UB" hidden="1">#REF!</definedName>
    <definedName name="BEx5BESZC5H329SKHGJOHZFILYJJ" hidden="1">#REF!</definedName>
    <definedName name="BEx5BHSQ42B50IU1TEQFUXFX9XQD" hidden="1">#REF!</definedName>
    <definedName name="BEx5BKSM4UN4C1DM3EYKM79MRC5K" hidden="1">#REF!</definedName>
    <definedName name="BEx5BNN8NPH9KVOBARB9CDD9WLB6" hidden="1">#REF!</definedName>
    <definedName name="BEx5BPLEZ8XY6S89R7AZQSKLT4HK" hidden="1">#REF!</definedName>
    <definedName name="BEx5BYFMZ80TDDN2EZO8CF39AIAC" hidden="1">#REF!</definedName>
    <definedName name="BEx5C2BWFW6SHZBFDEISKGXHZCQW" hidden="1">#REF!</definedName>
    <definedName name="BEx5C44NK782B81CBGQUDS6Z8MV9" hidden="1">#REF!</definedName>
    <definedName name="BEx5C49ZFH8TO9ZU55729C3F7XG7" hidden="1">#REF!</definedName>
    <definedName name="BEx5C8GZQK13G60ZM70P63I5OS0L" hidden="1">#REF!</definedName>
    <definedName name="BEx5CAPTVN2NBT3UOMA1UFAL1C2R" hidden="1">#REF!</definedName>
    <definedName name="BEx5CEM3SYF9XP0ZZVE0GEPCLV3F" hidden="1">#REF!</definedName>
    <definedName name="BEx5CFYQ0F1Z6P8SCVJ0I3UPVFE4" hidden="1">#REF!</definedName>
    <definedName name="BEx5CPEKNSJORIPFQC2E1LTRYY8L" hidden="1">#REF!</definedName>
    <definedName name="BEx5CSUOL05D8PAM2TRDA9VRJT1O" hidden="1">#REF!</definedName>
    <definedName name="BEx5CUNFOO4YDFJ22HCMI2QKIGKM" hidden="1">#REF!</definedName>
    <definedName name="BEx5D01O3G6BXWXT7MZEVS1F4TE9" hidden="1">#REF!</definedName>
    <definedName name="BEx5D3HO5XE85AN0NGALZ4K4GE8J" hidden="1">#REF!</definedName>
    <definedName name="BEx5D8L47OF0WHBPFWXGZINZWUBZ" hidden="1">#REF!</definedName>
    <definedName name="BEx5DAJAHQ2SKUPCKSCR3PYML67L" hidden="1">#REF!</definedName>
    <definedName name="BEx5DC18JM1KJCV44PF18E0LNRKA" hidden="1">#REF!</definedName>
    <definedName name="BEx5DFH8EU3RCPUOTFY8S9G8SBCG" hidden="1">#REF!</definedName>
    <definedName name="BEx5DJIZBTNS011R9IIG2OQ2L6ZX" hidden="1">#REF!</definedName>
    <definedName name="BEx5DS2EKWFPC2UWI1W1QESX9QP5" hidden="1">#REF!</definedName>
    <definedName name="BEx5E123OLO9WQUOIRIDJ967KAGK" hidden="1">#REF!</definedName>
    <definedName name="BEx5E2UU5NES6W779W2OZTZOB4O7" hidden="1">#REF!</definedName>
    <definedName name="BEx5ELFT92WAQN3NW8COIMQHUL91" hidden="1">#REF!</definedName>
    <definedName name="BEx5ELQL9B0VR6UT18KP11DHOTFX" hidden="1">#REF!</definedName>
    <definedName name="BEx5ER4TJTFPN7IB1MNEB1ZFR5M6" hidden="1">#REF!</definedName>
    <definedName name="BEx5EYXB2LDMI4FLC3QFAOXC0FZ3" hidden="1">#REF!</definedName>
    <definedName name="BEx5F6V72QTCK7O39Y59R0EVM6CW" hidden="1">#REF!</definedName>
    <definedName name="BEx5FGLQVACD5F5YZG4DGSCHCGO2" hidden="1">#REF!</definedName>
    <definedName name="BEx5FHCTE8VTJEF7IK189AVLNYSY" hidden="1">#REF!</definedName>
    <definedName name="BEx5FLJWHLW3BTZILDPN5NMA449V" hidden="1">#REF!</definedName>
    <definedName name="BEx5FNI2O10YN2SI1NO4X5GP3GTF" hidden="1">#REF!</definedName>
    <definedName name="BEx5FO8YRFSZCG3L608EHIHIHFY4" hidden="1">#REF!</definedName>
    <definedName name="BEx5FQNA6V4CNYSH013K45RI4BCV" hidden="1">#REF!</definedName>
    <definedName name="BEx5FVQPPEU32CPNV9RRQ9MNLLVE" hidden="1">#REF!</definedName>
    <definedName name="BEx5G08KGMG5X2AQKDGPFYG5GH94" hidden="1">#REF!</definedName>
    <definedName name="BEx5G1A8TFN4C4QII35U9DKYNIS8" hidden="1">#REF!</definedName>
    <definedName name="BEx5G1L0QO91KEPDMV1D8OT4BT73" hidden="1">#REF!</definedName>
    <definedName name="BEx5G1QHX69GFUYHUZA5X74MTDMR" hidden="1">#REF!</definedName>
    <definedName name="BEx5G5S2C9JRD28ZQMMQLCBHWOHB" hidden="1">#REF!</definedName>
    <definedName name="BEx5G7KU3EGZQSYN2YNML8EW8NDC" hidden="1">#REF!</definedName>
    <definedName name="BEx5G86DZL1VYUX6KWODAP3WFAWP" hidden="1">#REF!</definedName>
    <definedName name="BEx5G8BV2GIOCM3C7IUFK8L04A6M" hidden="1">#REF!</definedName>
    <definedName name="BEx5GID9MVBUPFFT9M8K8B5MO9NV" hidden="1">#REF!</definedName>
    <definedName name="BEx5GN0EWA9SCQDPQ7NTUQH82QVK" hidden="1">#REF!</definedName>
    <definedName name="BEx5GNBCU4WZ74I0UXFL9ZG2XSGJ" hidden="1">#REF!</definedName>
    <definedName name="BEx5GUCTYC7QCWGWU5BTO7Y7HDZX" hidden="1">#REF!</definedName>
    <definedName name="BEx5GYUPJULJQ624TEESYFG1NFOH" hidden="1">#REF!</definedName>
    <definedName name="BEx5H0NEE0AIN5E2UHJ9J9ISU9N1" hidden="1">#REF!</definedName>
    <definedName name="BEx5H1UJSEUQM2K8QHQXO5THVHSO" hidden="1">#REF!</definedName>
    <definedName name="BEx5HAOT9XWUF7XIFRZZS8B9F5TZ" hidden="1">#REF!</definedName>
    <definedName name="BEx5HB534CO7TBSALKMD27WHMAQJ" hidden="1">#REF!</definedName>
    <definedName name="BEx5HE4XRF9BUY04MENWY9CHHN5H" hidden="1">#REF!</definedName>
    <definedName name="BEx5HFHMABAT0H9KKS754X4T304E" hidden="1">#REF!</definedName>
    <definedName name="BEx5HGDZ7MX1S3KNXLRL9WU565V4" hidden="1">#REF!</definedName>
    <definedName name="BEx5HJZ9FAVNZSSBTAYRPZDYM9NU" hidden="1">#REF!</definedName>
    <definedName name="BEx5HZ9JMKHNLFWLVUB1WP5B39BL" hidden="1">#REF!</definedName>
    <definedName name="BEx5I17QJ0PQ1OG1IMH69HMQWNEA" hidden="1">#REF!</definedName>
    <definedName name="BEx5I244LQHZTF3XI66J8705R9XX" hidden="1">#REF!</definedName>
    <definedName name="BEx5I8PBP4LIXDGID5BP0THLO0AQ" hidden="1">#REF!</definedName>
    <definedName name="BEx5I8USVUB3JP4S9OXGMZVMOQXR" hidden="1">#REF!</definedName>
    <definedName name="BEx5I9GDQSYIAL65UQNDMNFQCS9Y" hidden="1">#REF!</definedName>
    <definedName name="BEx5IBUPG9AWNW5PK7JGRGEJ4OLM" hidden="1">#REF!</definedName>
    <definedName name="BEx5IC06RVN8BSAEPREVKHKLCJ2L" hidden="1">#REF!</definedName>
    <definedName name="BEx5IGY4M04BPXSQF2J4GQYXF85O" hidden="1">#REF!</definedName>
    <definedName name="BEx5IWTZDCLZ5CCDG108STY04SAJ" hidden="1">#REF!</definedName>
    <definedName name="BEx5J0FFP1KS4NGY20AEJI8VREEA" hidden="1">#REF!</definedName>
    <definedName name="BEx5J1XE5FVWL6IJV6CWKPN24UBK" hidden="1">#REF!</definedName>
    <definedName name="BEx5JF3ZXLDIS8VNKDCY7ZI7H1CI" hidden="1">#REF!</definedName>
    <definedName name="BEx5JHCZJ8G6OOOW6EF3GABXKH6F" hidden="1">#REF!</definedName>
    <definedName name="BEx5JJB6W446THXQCRUKD3I7RKLP" hidden="1">#REF!</definedName>
    <definedName name="BEx5JNCT8Z7XSSPD5EMNAJELCU2V" hidden="1">#REF!</definedName>
    <definedName name="BEx5JQCNT9Y4RM306CHC8IPY3HBZ" hidden="1">#REF!</definedName>
    <definedName name="BEx5K08PYKE6JOKBYIB006TX619P" hidden="1">#REF!</definedName>
    <definedName name="BEx5K4W2S2K7M9V2M304KW93LK8Q" hidden="1">#REF!</definedName>
    <definedName name="BEx5K51DSERT1TR7B4A29R41W4NX" hidden="1">#REF!</definedName>
    <definedName name="BEx5KBBZ8KCEQK36ARG4ERYOFD4G" hidden="1">#REF!</definedName>
    <definedName name="BEx5KCOET0DYMY4VILOLGVBX7E3C" hidden="1">#REF!</definedName>
    <definedName name="BEx5KYER580I4T7WTLMUN7NLNP5K" hidden="1">#REF!</definedName>
    <definedName name="BEx5LHLB3M6K4ZKY2F42QBZT30ZH" hidden="1">#REF!</definedName>
    <definedName name="BEx5LKQJG40DO2JR1ZF6KD3PON9K" hidden="1">#REF!</definedName>
    <definedName name="BEx5LQA84QRPGAR4FLC7MCT3H9EN" hidden="1">#REF!</definedName>
    <definedName name="BEx5LRMNU3HXIE1BUMDHRU31F7JJ" hidden="1">#REF!</definedName>
    <definedName name="BEx5LSJ1LPUAX3ENSPECWPG4J7D1" hidden="1">#REF!</definedName>
    <definedName name="BEx5LTKQ8RQWJE4BC88OP928893U" hidden="1">#REF!</definedName>
    <definedName name="BEx5M4D4KHXU4JXKDEHZZNRG7NRA" hidden="1">#REF!</definedName>
    <definedName name="BEx5MB9BR71LZDG7XXQ2EO58JC5F" hidden="1">#REF!</definedName>
    <definedName name="BEx5MHEF05EVRV5DPTG4KMPWZSUS" hidden="1">#REF!</definedName>
    <definedName name="BEx5MLQZM68YQSKARVWTTPINFQ2C" hidden="1">#REF!</definedName>
    <definedName name="BEx5MMCJMU7FOOWUCW9EA13B7V5F" hidden="1">#REF!</definedName>
    <definedName name="BEx5MVXTKNBXHNWTL43C670E4KXC" hidden="1">#REF!</definedName>
    <definedName name="BEx5MWZGZ3VRB5418C2RNF9H17BQ" hidden="1">#REF!</definedName>
    <definedName name="BEx5MX4YD2QV39W04QH9C6AOA0FB" hidden="1">#REF!</definedName>
    <definedName name="BEx5N3A8LULD7YBJH5J83X27PZSW" hidden="1">#REF!</definedName>
    <definedName name="BEx5N4XI4PWB1W9PMZ4O5R0HWTYD" hidden="1">#REF!</definedName>
    <definedName name="BEx5N8DH1SY888WI2GZ2D6E9XCXB" hidden="1">#REF!</definedName>
    <definedName name="BEx5NA68N6FJFX9UJXK4M14U487F" hidden="1">#REF!</definedName>
    <definedName name="BEx5NIKBG2GDJOYGE3WCXKU7YY51" hidden="1">#REF!</definedName>
    <definedName name="BEx5NV06L5J5IMKGOMGKGJ4PBZCD" hidden="1">#REF!</definedName>
    <definedName name="BEx5NW1V6AB25NEEX9VPHRXWJDSS" hidden="1">#REF!</definedName>
    <definedName name="BEx5NWSXWACAUHWVZAI57DGZ8OCQ" hidden="1">#REF!</definedName>
    <definedName name="BEx5NZSSQ6PY99ZX2D7Q9IGOR34W" hidden="1">#REF!</definedName>
    <definedName name="BEx5O2N9HTGG4OJHR62PKFMNZTTW" hidden="1">#REF!</definedName>
    <definedName name="BEx5O3ZUQ2OARA1CDOZ3NC4UE5AA" hidden="1">#REF!</definedName>
    <definedName name="BEx5OAFS0NJ2CB86A02E1JYHMLQ1" hidden="1">#REF!</definedName>
    <definedName name="BEx5OG4RPU8W1ETWDWM234NYYYEN" hidden="1">#REF!</definedName>
    <definedName name="BEx5OP9Y43F99O2IT69MKCCXGL61" hidden="1">#REF!</definedName>
    <definedName name="BEx5P9Y9RDXNUAJ6CZ2LHMM8IM7T" hidden="1">#REF!</definedName>
    <definedName name="BEx5PHWB2C0D5QLP3BZIP3UO7DIZ" hidden="1">#REF!</definedName>
    <definedName name="BEx5PJP02W68K2E46L5C5YBSNU6T" hidden="1">#REF!</definedName>
    <definedName name="BEx5PLCA8DOMAU315YCS5275L2HS" hidden="1">#REF!</definedName>
    <definedName name="BEx5PRXMZ5M65Z732WNNGV564C2J" hidden="1">#REF!</definedName>
    <definedName name="BEx5Q29Y91E64DPE0YY53A6YHF3Y" hidden="1">#REF!</definedName>
    <definedName name="BEx5QPSW4IPLH50WSR87HRER05RF" hidden="1">#REF!</definedName>
    <definedName name="BEx73V0EP8EMNRC3EZJJKKVKWQVB" hidden="1">#REF!</definedName>
    <definedName name="BEx741WJHIJVXUX131SBXTVW8D71" hidden="1">#REF!</definedName>
    <definedName name="BEx74Q6H3O7133AWQXWC21MI2UFT" hidden="1">#REF!</definedName>
    <definedName name="BEx74R2VQ8BSMKPX25262AU3VZF7" hidden="1">#REF!</definedName>
    <definedName name="BEx74W6BJ8ENO3J25WNM5H5APKA3" hidden="1">#REF!</definedName>
    <definedName name="BEx74YKLW1FKLWC3DJ2ELZBZBY1M" hidden="1">#REF!</definedName>
    <definedName name="BEx755GRRD9BL27YHLH5QWIYLWB7" hidden="1">#REF!</definedName>
    <definedName name="BEx759D1D5SXS5ELLZVBI0SXYUNF" hidden="1">#REF!</definedName>
    <definedName name="BEx75DPEQTX055IZ2L8UVLJOT1DD" hidden="1">#REF!</definedName>
    <definedName name="BEx75GJZSZHUDN6OOAGQYFUDA2LP" hidden="1">#REF!</definedName>
    <definedName name="BEx75HGCCV5K4UCJWYV8EV9AG5YT" hidden="1">#REF!</definedName>
    <definedName name="BEx75PZT8TY5P13U978NVBUXKHT4" hidden="1">#REF!</definedName>
    <definedName name="BEx75T55F7GML8V1DMWL26WRT006" hidden="1">#REF!</definedName>
    <definedName name="BEx75VJGR07JY6UUWURQ4PJ29UKC" hidden="1">#REF!</definedName>
    <definedName name="BEx7696AZUPB1PK30JJQUWUELQPJ" hidden="1">#REF!</definedName>
    <definedName name="BEx76PNR8S4T4VUQS0KU58SEX0VN" hidden="1">#REF!</definedName>
    <definedName name="BEx76YY7ODSIKDD9VDF9TLTDM18I" hidden="1">#REF!</definedName>
    <definedName name="BEx7705E86I9B7DTKMMJMAFSYMUL" hidden="1">#REF!</definedName>
    <definedName name="BEx7741OUGLA0WJQLQRUJSL4DE00" hidden="1">#REF!</definedName>
    <definedName name="BEx774N83DXLJZ54Q42PWIJZ2DN1" hidden="1">#REF!</definedName>
    <definedName name="BEx779QNIY3061ZV9BR462WKEGRW" hidden="1">#REF!</definedName>
    <definedName name="BEx77G19QU9A95CNHE6QMVSQR2T3" hidden="1">#REF!</definedName>
    <definedName name="BEx77P0S3GVMS7BJUL9OWUGJ1B02" hidden="1">#REF!</definedName>
    <definedName name="BEx77QDESURI6WW5582YXSK3A972" hidden="1">#REF!</definedName>
    <definedName name="BEx77VBI9XOPFHKEWU5EHQ9J675Y" hidden="1">#REF!</definedName>
    <definedName name="BEx7809GQOCLHSNH95VOYIX7P1TV" hidden="1">#REF!</definedName>
    <definedName name="BEx780K8XAXUHGVZGZWQ74DK4CI3" hidden="1">#REF!</definedName>
    <definedName name="BEx78226TN58UE0CTY98YEDU0LSL" hidden="1">#REF!</definedName>
    <definedName name="BEx7881ZZBWHRAX6W2GY19J8MGEQ" hidden="1">#REF!</definedName>
    <definedName name="BEx78BSYINF85GYNSCIRD95PH86Q" hidden="1">#REF!</definedName>
    <definedName name="BEx78HHRIWDLHQX2LG0HWFRYEL1T" hidden="1">#REF!</definedName>
    <definedName name="BEx78QC4X2YVM9K6MQRB2WJG36N3" hidden="1">#REF!</definedName>
    <definedName name="BEx78QMXZ2P1ZB3HJ9O50DWHCMXR" hidden="1">#REF!</definedName>
    <definedName name="BEx78SFO5VR28677DWZEMDN7G86X" hidden="1">#REF!</definedName>
    <definedName name="BEx78SFOYH1Z0ZDTO47W2M60TW6K" hidden="1">#REF!</definedName>
    <definedName name="BEx7974EARYYX2ICWU0YC50VO5D8" hidden="1">#REF!</definedName>
    <definedName name="BEx79JK3E6JO8MX4O35A5G8NZCC8" hidden="1">#REF!</definedName>
    <definedName name="BEx79OCP4HQ6XP8EWNGEUDLOZBBS" hidden="1">#REF!</definedName>
    <definedName name="BEx79SEAYKUZB0H4LYBCD6WWJBG2" hidden="1">#REF!</definedName>
    <definedName name="BEx79SJRHTLS9PYM69O9BWW1FMJK" hidden="1">#REF!</definedName>
    <definedName name="BEx79YJJLBELICW9F9FRYSCQ101L" hidden="1">#REF!</definedName>
    <definedName name="BEx79YUC7B0V77FSBGIRCY1BR4VK" hidden="1">#REF!</definedName>
    <definedName name="BEx7A06T3RC2891FUX05G3QPRAUE" hidden="1">#REF!</definedName>
    <definedName name="BEx7A9S3JA1X7FH4CFSQLTZC4691" hidden="1">#REF!</definedName>
    <definedName name="BEx7ABA2C9IWH5VSLVLLLCY62161" hidden="1">#REF!</definedName>
    <definedName name="BEx7AE4LPLX8N85BYB0WCO5S7ZPV" hidden="1">#REF!</definedName>
    <definedName name="BEx7AR0EEP9O5JPPEKQWG1TC860T" hidden="1">#REF!</definedName>
    <definedName name="BEx7ASD1I654MEDCO6GGWA95PXSC" hidden="1">#REF!</definedName>
    <definedName name="BEx7AURD3S7JGN4D3YK1QAG6TAFA" hidden="1">#REF!</definedName>
    <definedName name="BEx7AVCX9S5RJP3NSZ4QM4E6ERDT" hidden="1">#REF!</definedName>
    <definedName name="BEx7AVYIGP0930MV5JEBWRYCJN68" hidden="1">#REF!</definedName>
    <definedName name="BEx7B6LH6917TXOSAAQ6U7HVF018" hidden="1">#REF!</definedName>
    <definedName name="BEx7BN8E88JR3K1BSLAZRPSFPQ9L" hidden="1">#REF!</definedName>
    <definedName name="BEx7BP14RMS3638K85OM4NCYLRHG" hidden="1">#REF!</definedName>
    <definedName name="BEx7BPXFZXJ79FQ0E8AQE21PGVHA" hidden="1">#REF!</definedName>
    <definedName name="BEx7C04AM39DQMC1TIX7CFZ2ADHX" hidden="1">#REF!</definedName>
    <definedName name="BEx7C346X4AX2J1QPM4NBC7JL5W9" hidden="1">#REF!</definedName>
    <definedName name="BEx7C40F0PQURHPI6YQ39NFIR86Z" hidden="1">#REF!</definedName>
    <definedName name="BEx7C7B9VCY7N0H7N1NH6HNNH724" hidden="1">#REF!</definedName>
    <definedName name="BEx7C93VR7SYRIJS1JO8YZKSFAW9" hidden="1">#REF!</definedName>
    <definedName name="BEx7CCPC6R1KQQZ2JQU6EFI1G0RM" hidden="1">#REF!</definedName>
    <definedName name="BEx7CIJST9GLS2QD383UK7VUDTGL" hidden="1">#REF!</definedName>
    <definedName name="BEx7CO8T2XKC7GHDSYNAWTZ9L7YR" hidden="1">#REF!</definedName>
    <definedName name="BEx7CW1CF00DO8A36UNC2X7K65C2" hidden="1">#REF!</definedName>
    <definedName name="BEx7CW6NFRL2P4XWP0MWHIYA97KF" hidden="1">#REF!</definedName>
    <definedName name="BEx7CZXN83U7XFVGG1P1N6ZCQK7U" hidden="1">#REF!</definedName>
    <definedName name="BEx7D14R4J25CLH301NHMGU8FSWM" hidden="1">#REF!</definedName>
    <definedName name="BEx7D38BE0Z9QLQBDMGARM9USFPM" hidden="1">#REF!</definedName>
    <definedName name="BEx7D5RWKRS4W71J4NZ6ZSFHPKFT" hidden="1">#REF!</definedName>
    <definedName name="BEx7D8H1TPOX1UN17QZYEV7Q58GA" hidden="1">#REF!</definedName>
    <definedName name="BEx7DGF13H2074LRWFZQ45PZ6JPX" hidden="1">#REF!</definedName>
    <definedName name="BEx7DHBE0SOC5KXWWQ73WUDBRX8J" hidden="1">#REF!</definedName>
    <definedName name="BEx7DKWUXEDIISSX4GDD4YYT887F" hidden="1">#REF!</definedName>
    <definedName name="BEx7DMUYR2HC26WW7AOB1TULERMB" hidden="1">#REF!</definedName>
    <definedName name="BEx7DVJTRV44IMJIBFXELE67SZ7S" hidden="1">#REF!</definedName>
    <definedName name="BEx7DVUMFCI5INHMVFIJ44RTTSTT" hidden="1">#REF!</definedName>
    <definedName name="BEx7E2QT2U8THYOKBPXONB1B47WH" hidden="1">#REF!</definedName>
    <definedName name="BEx7E5QP7W6UKO74F5Y0VJ741HS5" hidden="1">#REF!</definedName>
    <definedName name="BEx7E6N29HGH3I47AFB2DCS6MVS6" hidden="1">#REF!</definedName>
    <definedName name="BEx7EBA8IYHQKT7IQAOAML660SYA" hidden="1">#REF!</definedName>
    <definedName name="BEx7EI6C8MCRZFEQYUBE5FSUTIHK" hidden="1">#REF!</definedName>
    <definedName name="BEx7EI6DL1Z6UWLFBXAKVGZTKHWJ" hidden="1">#REF!</definedName>
    <definedName name="BEx7EQKHX7GZYOLXRDU534TT4H64" hidden="1">#REF!</definedName>
    <definedName name="BEx7ETV6L1TM7JSXJIGK3FC6RVZW" hidden="1">#REF!</definedName>
    <definedName name="BEx7EYYLHMBYQTH6I377FCQS7CSX" hidden="1">#REF!</definedName>
    <definedName name="BEx7FCLG1RYI2SNOU1Y2GQZNZSWA" hidden="1">#REF!</definedName>
    <definedName name="BEx7FN32ZGWOAA4TTH79KINTDWR9" hidden="1">#REF!</definedName>
    <definedName name="BEx7FV0WJHXL6X5JNQ2ZX45PX49P" hidden="1">#REF!</definedName>
    <definedName name="BEx7G82CKM3NIY1PHNFK28M09PCH" hidden="1">#REF!</definedName>
    <definedName name="BEx7GR3ENYWRXXS5IT0UMEGOLGUH" hidden="1">#REF!</definedName>
    <definedName name="BEx7GSAL6P7TASL8MB63RFST1LJL" hidden="1">#REF!</definedName>
    <definedName name="BEx7H0JD6I5I8WQLLWOYWY5YWPQE" hidden="1">#REF!</definedName>
    <definedName name="BEx7H14XCXH7WEXEY1HVO53A6AGH" hidden="1">#REF!</definedName>
    <definedName name="BEx7HGVBEF4LEIF6RC14N3PSU461" hidden="1">#REF!</definedName>
    <definedName name="BEx7HQ5T9FZ42QWS09UO4DT42Y0R" hidden="1">#REF!</definedName>
    <definedName name="BEx7HRCZE3CVGON1HV07MT5MNDZ3" hidden="1">#REF!</definedName>
    <definedName name="BEx7HWGE2CANG5M17X4C8YNC3N8F" hidden="1">#REF!</definedName>
    <definedName name="BEx7IB54GU5UCTJS549UBDW43EJL" hidden="1">#REF!</definedName>
    <definedName name="BEx7IBVYN47SFZIA0K4MDKQZNN9V" hidden="1">#REF!</definedName>
    <definedName name="BEx7IGOMJB39HUONENRXTK1MFHGE" hidden="1">#REF!</definedName>
    <definedName name="BEx7ISO6LTCYYDK0J6IN4PG2P6SW" hidden="1">#REF!</definedName>
    <definedName name="BEx7IV2IJ5WT7UC0UG7WP0WF2JZI" hidden="1">#REF!</definedName>
    <definedName name="BEx7IXGU74GE5E4S6W4Z13AR092Y" hidden="1">#REF!</definedName>
    <definedName name="BEx7J4YL8Q3BI1MLH16YYQ18IJRD" hidden="1">#REF!</definedName>
    <definedName name="BEx7J5K5QVUOXI6A663KUWL6PO3O" hidden="1">#REF!</definedName>
    <definedName name="BEx7JH3HGBPI07OHZ5LFYK0UFZQR" hidden="1">#REF!</definedName>
    <definedName name="BEx7JRL3MHRMVLQF3EN15MXRPN68" hidden="1">#REF!</definedName>
    <definedName name="BEx7JV194190CNM6WWGQ3UBJ3CHH" hidden="1">#REF!</definedName>
    <definedName name="BEx7JZJ4AE8AGMWPK3XPBTBUBZ48" hidden="1">#REF!</definedName>
    <definedName name="BEx7K7GZ607XQOGB81A1HINBTGOZ" hidden="1">#REF!</definedName>
    <definedName name="BEx7KEYPBDXSNROH8M6CDCBN6B50" hidden="1">#REF!</definedName>
    <definedName name="BEx7KH7PZ0A6FSWA4LAN2CMZ0WSF" hidden="1">#REF!</definedName>
    <definedName name="BEx7KNCTL6VMNQP4MFMHOMV1WI1Y" hidden="1">#REF!</definedName>
    <definedName name="BEx7KSAS8BZT6H8OQCZ5DNSTMO07" hidden="1">#REF!</definedName>
    <definedName name="BEx7KWHTBD21COXVI4HNEQH0Z3L8" hidden="1">#REF!</definedName>
    <definedName name="BEx7KXUGRMRSUXCM97Z7VRZQ9JH2" hidden="1">#REF!</definedName>
    <definedName name="BEx7L5C6U8MP6IZ67BD649WQYJEK" hidden="1">#REF!</definedName>
    <definedName name="BEx7L8HEYEVTATR0OG5JJO647KNI" hidden="1">#REF!</definedName>
    <definedName name="BEx7L8XOV64OMS15ZFURFEUXLMWF" hidden="1">#REF!</definedName>
    <definedName name="BEx7LPF478MRAYB9TQ6LDML6O3BY" hidden="1">#REF!</definedName>
    <definedName name="BEx7LPV780NFCG1VX4EKJ29YXOLZ" hidden="1">#REF!</definedName>
    <definedName name="BEx7LQ0PD30NJWOAYKPEYHM9J83B" hidden="1">#REF!</definedName>
    <definedName name="BEx7M4EKEDHZ1ZZ91NDLSUNPUFPZ" hidden="1">#REF!</definedName>
    <definedName name="BEx7MAUI1JJFDIJGDW4RWY5384LY" hidden="1">#REF!</definedName>
    <definedName name="BEx7MI1EW6N7FOBHWJLYC02TZSKR" hidden="1">#REF!</definedName>
    <definedName name="BEx7MJZO3UKAMJ53UWOJ5ZD4GGMQ" hidden="1">#REF!</definedName>
    <definedName name="BEx7MO17TZ6L4457Q12FYYLUUZAZ" hidden="1">#REF!</definedName>
    <definedName name="BEx7MT4MFNXIVQGAT6D971GZW7CA" hidden="1">#REF!</definedName>
    <definedName name="BEx7MUMLPPX92MX7SA8S1PLONDL8" hidden="1">#REF!</definedName>
    <definedName name="BEx7MX0W532Q7CB4V6KFVC9WAOUI" hidden="1">#REF!</definedName>
    <definedName name="BEx7NB403NE748IF75RXMWOFQ986" hidden="1">#REF!</definedName>
    <definedName name="BEx7NI062THZAM6I8AJWTFJL91CS" hidden="1">#REF!</definedName>
    <definedName name="BEx904S75BPRYMHF0083JF7ES4NG" hidden="1">#REF!</definedName>
    <definedName name="BEx90HDD4RWF7JZGA8GCGG7D63MG" hidden="1">#REF!</definedName>
    <definedName name="BEx90HO6UVMFVSV8U0YBZFHNCL38" hidden="1">#REF!</definedName>
    <definedName name="BEx90VGH5H09ON2QXYC9WIIEU98T" hidden="1">#REF!</definedName>
    <definedName name="BEx9157279000SVN5XNWQ99JY0WU" hidden="1">#REF!</definedName>
    <definedName name="BEx9175B70QXYAU5A8DJPGZQ46L9" hidden="1">#REF!</definedName>
    <definedName name="BEx91AQQRTV87AO27VWHSFZAD4ZR" hidden="1">#REF!</definedName>
    <definedName name="BEx91L8FLL5CWLA2CDHKCOMGVDZN" hidden="1">#REF!</definedName>
    <definedName name="BEx91OTVH9ZDBC3QTORU8RZX4EOC" hidden="1">#REF!</definedName>
    <definedName name="BEx91QH5JRZKQP1GPN2SQMR3CKAG" hidden="1">#REF!</definedName>
    <definedName name="BEx91ROALDNHO7FI4X8L61RH4UJE" hidden="1">#REF!</definedName>
    <definedName name="BEx91TMID71GVYH0U16QM1RV3PX0" hidden="1">#REF!</definedName>
    <definedName name="BEx91VF2D78PAF337E3L2L81K9W2" hidden="1">#REF!</definedName>
    <definedName name="BEx921PNZ46VORG2VRMWREWIC0SE" hidden="1">#REF!</definedName>
    <definedName name="BEx929CVDCG5CFUQWNDLOSNRQ1FN" hidden="1">#REF!</definedName>
    <definedName name="BEx92DPEKL5WM5A3CN8674JI0PR3" hidden="1">#REF!</definedName>
    <definedName name="BEx92ER2RMY93TZK0D9L9T3H0GI5" hidden="1">#REF!</definedName>
    <definedName name="BEx92FI04PJT4LI23KKIHRXWJDTT" hidden="1">#REF!</definedName>
    <definedName name="BEx92HR14HQ9D5JXCSPA4SS4RT62" hidden="1">#REF!</definedName>
    <definedName name="BEx92HWA2D6A5EX9MFG68G0NOMSN" hidden="1">#REF!</definedName>
    <definedName name="BEx92I1SQUKW2W7S22E82HLJXRGK" hidden="1">#REF!</definedName>
    <definedName name="BEx92PUBDIXAU1FW5ZAXECMAU0LN" hidden="1">#REF!</definedName>
    <definedName name="BEx92S8MHFFIVRQ2YSHZNQGOFUHD" hidden="1">#REF!</definedName>
    <definedName name="BEx92VJ5FJGXISSSMOUAESCSIWFV" hidden="1">#REF!</definedName>
    <definedName name="BEx93B9OULL2YGC896XXYAAJSTRK" hidden="1">#REF!</definedName>
    <definedName name="BEx93FRKF99NRT3LH99UTIH7AAYF" hidden="1">#REF!</definedName>
    <definedName name="BEx93M7FSHP50OG34A4W8W8DF12U" hidden="1">#REF!</definedName>
    <definedName name="BEx93OLWY2O3PRA74U41VG5RXT4Q" hidden="1">#REF!</definedName>
    <definedName name="BEx93RWFAF6YJGYUTITVM445C02U" hidden="1">#REF!</definedName>
    <definedName name="BEx93SY9RWG3HUV4YXQKXJH9FH14" hidden="1">#REF!</definedName>
    <definedName name="BEx93TJUX3U0FJDBG6DDSNQ91R5J" hidden="1">#REF!</definedName>
    <definedName name="BEx942UCRHMI4B0US31HO95GSC2X" hidden="1">#REF!</definedName>
    <definedName name="BEx942ZND3V7XSHKTD0UH9X85N5E" hidden="1">#REF!</definedName>
    <definedName name="BEx947HHLR6UU6NYPNDZRF79V52K" hidden="1">#REF!</definedName>
    <definedName name="BEx948ZFFQWVIDNG4AZAUGGGEB5U" hidden="1">#REF!</definedName>
    <definedName name="BEx94CKXG92OMURH41SNU6IOHK4J" hidden="1">#REF!</definedName>
    <definedName name="BEx94GXG30CIVB6ZQN3X3IK6BZXQ" hidden="1">#REF!</definedName>
    <definedName name="BEx94HJ0DWZHE39X4BLCQCJ3M1MC" hidden="1">#REF!</definedName>
    <definedName name="BEx94HZ5LURYM9ST744ALV6ZCKYP" hidden="1">#REF!</definedName>
    <definedName name="BEx94IQ75E90YUMWJ9N591LR7DQQ" hidden="1">#REF!</definedName>
    <definedName name="BEx94N7W5T3U7UOE97D6OVIBUCXS" hidden="1">#REF!</definedName>
    <definedName name="BEx955NIAWX5OLAHMTV6QFUZPR30" hidden="1">#REF!</definedName>
    <definedName name="BEx9581TYVI2M5TT4ISDAJV4W7Z6" hidden="1">#REF!</definedName>
    <definedName name="BEx95G55NR99FDSE95CXDI4DKWSV" hidden="1">#REF!</definedName>
    <definedName name="BEx95NHF4RVUE0YDOAFZEIVBYJXD" hidden="1">#REF!</definedName>
    <definedName name="BEx95QBZMG0E2KQ9BERJ861QLYN3" hidden="1">#REF!</definedName>
    <definedName name="BEx95QHBVDN795UNQJLRXG3RDU49" hidden="1">#REF!</definedName>
    <definedName name="BEx95TBVUWV7L7OMFMZDQEXGVHU6" hidden="1">#REF!</definedName>
    <definedName name="BEx95U89DZZSVO39TGS62CX8G9N4" hidden="1">#REF!</definedName>
    <definedName name="BEx95XTPKKKJG67C45LRX0T25I06" hidden="1">#REF!</definedName>
    <definedName name="BEx9602K2GHNBUEUVT9ONRQU1GMD" hidden="1">#REF!</definedName>
    <definedName name="BEx9602LTEI8BPC79BGMRK6S0RP8" hidden="1">#REF!</definedName>
    <definedName name="BEx962BL3Y4LA53EBYI64ZYMZE8U" hidden="1">#REF!</definedName>
    <definedName name="BEx96HAWZ2EMMI7VJ5NQXGK044OO" hidden="1">#REF!</definedName>
    <definedName name="BEx96KR21O7H9R29TN0S45Y3QPUK" hidden="1">#REF!</definedName>
    <definedName name="BEx96SUFKHHFE8XQ6UUO6ILDOXHO" hidden="1">#REF!</definedName>
    <definedName name="BEx96UN4YWXBDEZ1U1ZUIPP41Z7I" hidden="1">#REF!</definedName>
    <definedName name="BEx978KSD61YJH3S9DGO050R2EHA" hidden="1">#REF!</definedName>
    <definedName name="BEx97H9O1NAKAPK4MX4PKO34ICL5" hidden="1">#REF!</definedName>
    <definedName name="BEx97MNUZQ1Z0AO2FL7XQYVNCPR7" hidden="1">#REF!</definedName>
    <definedName name="BEx97NPQBACJVD9K1YXI08RTW9E2" hidden="1">#REF!</definedName>
    <definedName name="BEx97RWQLXS0OORDCN69IGA58CWU" hidden="1">#REF!</definedName>
    <definedName name="BEx97YNGGDFIXHTMGFL2IHAQX9MI" hidden="1">#REF!</definedName>
    <definedName name="BEx9805E16VCDEWPM3404WTQS6ZK" hidden="1">#REF!</definedName>
    <definedName name="BEx981HW73BUZWT14TBTZHC0ZTJ4" hidden="1">#REF!</definedName>
    <definedName name="BEx9871KU0N99P0900EAK69VFYT2" hidden="1">#REF!</definedName>
    <definedName name="BEx98IFKNJFGZFLID1YTRFEG1SXY" hidden="1">#REF!</definedName>
    <definedName name="BEx98T7ZEF0HKRFLBVK3BNKCG3CJ" hidden="1">#REF!</definedName>
    <definedName name="BEx98WYSAS39FWGYTMQ8QGIT81TF" hidden="1">#REF!</definedName>
    <definedName name="BEx990461P2YAJ7BRK25INFYZ7RQ" hidden="1">#REF!</definedName>
    <definedName name="BEx9915UVD4G7RA3IMLFZ0LG3UA2" hidden="1">#REF!</definedName>
    <definedName name="BEx991M410V3S2PKCJGQ30O6JT6H" hidden="1">#REF!</definedName>
    <definedName name="BEx992CZON8AO7U7V88VN1JBO0MG" hidden="1">#REF!</definedName>
    <definedName name="BEx9952469XMFGSPXL7CMXHPJF90" hidden="1">#REF!</definedName>
    <definedName name="BEx99B77I7TUSHRR4HIZ9FU2EIUT" hidden="1">#REF!</definedName>
    <definedName name="BEx99EHWKKHZB66Q30C7QIXU3BVM" hidden="1">#REF!</definedName>
    <definedName name="BEx99IE6TEODZ443HP0AYCXVTNOV" hidden="1">#REF!</definedName>
    <definedName name="BEx99Q6PH5F3OQKCCAAO75PYDEFN" hidden="1">#REF!</definedName>
    <definedName name="BEx99RU5I4O0109P2FW9DN4IU3QX" hidden="1">#REF!</definedName>
    <definedName name="BEx99WBYT2D6UUC1PT7A40ENYID4" hidden="1">#REF!</definedName>
    <definedName name="BEx99WS2X3RTQE9O764SS5G2FPE6" hidden="1">#REF!</definedName>
    <definedName name="BEx99ZRZ4I7FHDPGRAT5VW7NVBPU" hidden="1">#REF!</definedName>
    <definedName name="BEx9AT5E3ZSHKSOL35O38L8HF9TH" hidden="1">#REF!</definedName>
    <definedName name="BEx9ATW9WB5CNKQR5HKK7Y2GHYGR" hidden="1">#REF!</definedName>
    <definedName name="BEx9AV8W1FAWF5BHATYEN47X12JN" hidden="1">#REF!</definedName>
    <definedName name="BEx9B8A5186FNTQQNLIO5LK02ABI" hidden="1">#REF!</definedName>
    <definedName name="BEx9B8VR20E2CILU4CDQUQQ9ONXK" hidden="1">#REF!</definedName>
    <definedName name="BEx9B917EUP13X6FQ3NPQL76XM5V" hidden="1">#REF!</definedName>
    <definedName name="BEx9BAJ5WYEQ623HUT9NNCMP3RUG" hidden="1">#REF!</definedName>
    <definedName name="BEx9BE9Z7EFJCFDYJJOY5KFTGDF4" hidden="1">#REF!</definedName>
    <definedName name="BEx9BSIJN2O0MG8CXAMCAOADEMTO" hidden="1">#REF!</definedName>
    <definedName name="BEx9BU0BBJO3ITPCO4T9FIVEVJY7" hidden="1">#REF!</definedName>
    <definedName name="BEx9BYSYW7QCPXS2NAVLFAU5Y2Z2" hidden="1">#REF!</definedName>
    <definedName name="BEx9C590HJ2O31IWJB73C1HR74AI" hidden="1">#REF!</definedName>
    <definedName name="BEx9CCQRMYYOGIOYTOM73VKDIPS1" hidden="1">#REF!</definedName>
    <definedName name="BEx9CM6JVXIG9S6EAZMR899UW190" hidden="1">#REF!</definedName>
    <definedName name="BEx9D160NRGTDVT2ML4H9A7UKR4T" hidden="1">#REF!</definedName>
    <definedName name="BEx9D1BC9FT19KY0INAABNDBAMR1" hidden="1">#REF!</definedName>
    <definedName name="BEx9D1MB15VSARB7IKBMZYU0JJBI" hidden="1">#REF!</definedName>
    <definedName name="BEx9DN6ZMF18Q39MPMXSDJTZQNJ3" hidden="1">#REF!</definedName>
    <definedName name="BEx9DZXN85O544CD9O60K126YYAU" hidden="1">#REF!</definedName>
    <definedName name="BEx9E14TDNSEMI784W0OTIEQMWN6" hidden="1">#REF!</definedName>
    <definedName name="BEx9E14TGNBYGMDDG9NETDK4SYAW" hidden="1">#REF!</definedName>
    <definedName name="BEx9E2BZ2B1R41FMGJCJ7JLGLUAJ" hidden="1">#REF!</definedName>
    <definedName name="BEx9EG9KBJ77M8LEOR9ITOKN5KXY" hidden="1">#REF!</definedName>
    <definedName name="BEx9EL27NGDBCTVPW97K42QANS5K" hidden="1">#REF!</definedName>
    <definedName name="BEx9EMK6HAJJMVYZTN5AUIV7O1E6" hidden="1">#REF!</definedName>
    <definedName name="BEx9ENB8RPU9FA3QW16IGB6LK1CH" hidden="1">#REF!</definedName>
    <definedName name="BEx9EQLVZHYQ1TPX7WH3SOWXCZLE" hidden="1">#REF!</definedName>
    <definedName name="BEx9ETLU0EK5LGEM1QCNYN2S8O5F" hidden="1">#REF!</definedName>
    <definedName name="BEx9F0710LGLAU3161O0O346N58H" hidden="1">#REF!</definedName>
    <definedName name="BEx9F0Y2ESUNE3U7TQDLMPE9BO67" hidden="1">#REF!</definedName>
    <definedName name="BEx9F439L1R726MJFX2EP39XIBPY" hidden="1">#REF!</definedName>
    <definedName name="BEx9F5W18ZGFOKGRE8PR6T1MO6GT" hidden="1">#REF!</definedName>
    <definedName name="BEx9F78N4HY0XFGBQ4UJRD52L1EI" hidden="1">#REF!</definedName>
    <definedName name="BEx9FF16LOQP5QIR4UHW5EIFGQB8" hidden="1">#REF!</definedName>
    <definedName name="BEx9FJTSRCZ3ZXT3QVBJT5NF8T7V" hidden="1">#REF!</definedName>
    <definedName name="BEx9FRBEEYPS5HLS3XT34AKZN94G" hidden="1">#REF!</definedName>
    <definedName name="BEx9G5USBCNYNA7HGVW92D800SKX" hidden="1">#REF!</definedName>
    <definedName name="BEx9G7CPXG7HR6N6FHPU2DBBUIKG" hidden="1">#REF!</definedName>
    <definedName name="BEx9GDY4D8ZPQJCYFIMYM0V0C51Y" hidden="1">#REF!</definedName>
    <definedName name="BEx9GGY04V0ZWI6O9KZH4KSBB389" hidden="1">#REF!</definedName>
    <definedName name="BEx9GMC7TE8SDTCO5PHODBUF4SM1" hidden="1">#REF!</definedName>
    <definedName name="BEx9GMN0B495HEAOG6JQK9D7HUPC" hidden="1">#REF!</definedName>
    <definedName name="BEx9GNOPB6OZ2RH3FCDNJR38RJOS" hidden="1">#REF!</definedName>
    <definedName name="BEx9GUQALUWCD30UKUQGSWW8KBQ7" hidden="1">#REF!</definedName>
    <definedName name="BEx9GY6BVFQGCLMOWVT6PIC9WP5X" hidden="1">#REF!</definedName>
    <definedName name="BEx9GZ2P3FDHKXEBXX2VS0BG2NP2" hidden="1">#REF!</definedName>
    <definedName name="BEx9H04IB14E1437FF2OIRRWBSD7" hidden="1">#REF!</definedName>
    <definedName name="BEx9H5O1KDZJCW91Q29VRPY5YS6P" hidden="1">#REF!</definedName>
    <definedName name="BEx9H8YR0E906F1JXZMBX3LNT004" hidden="1">#REF!</definedName>
    <definedName name="BEx9I1QKLI6OOUPQLUQ0EF0355X6" hidden="1">#REF!</definedName>
    <definedName name="BEx9I8XIG7E5NB48QQHXP23FIN60" hidden="1">#REF!</definedName>
    <definedName name="BEx9IQRF01ATLVK0YE60ARKQJ68L" hidden="1">#REF!</definedName>
    <definedName name="BEx9IT5QNZWKM6YQ5WER0DC2PMMU" hidden="1">#REF!</definedName>
    <definedName name="BEx9IUICG3HZWG57MG3NXCEX4LQI" hidden="1">#REF!</definedName>
    <definedName name="BEx9IW5LYJF40GS78FJNXO9O667A" hidden="1">#REF!</definedName>
    <definedName name="BEx9IW5MFLXTVCJHVUZTUH93AXOS" hidden="1">#REF!</definedName>
    <definedName name="BEx9IXCSPSZC80YZUPRCYTG326KV" hidden="1">#REF!</definedName>
    <definedName name="BEx9IYUQSBZ0GG9ZT1QKX83F42F1" hidden="1">#REF!</definedName>
    <definedName name="BEx9IZR39NHDGOM97H4E6F81RTQW" hidden="1">#REF!</definedName>
    <definedName name="BEx9J6CH5E7YZPER7HXEIOIKGPCA" hidden="1">#REF!</definedName>
    <definedName name="BEx9JJTZKVUJAVPTRE0RAVTEH41G" hidden="1">#REF!</definedName>
    <definedName name="BEx9JLBYK239B3F841C7YG1GT7ST" hidden="1">#REF!</definedName>
    <definedName name="BExAW4IIW5D0MDY6TJ3G4FOLPYIR" hidden="1">#REF!</definedName>
    <definedName name="BExAWNP1B2E9Q88TW48NH41C0FTZ" hidden="1">#REF!</definedName>
    <definedName name="BExAWUFQXTIPQ308ERZPSVPTUMYN" hidden="1">#REF!</definedName>
    <definedName name="BExAWY6O96OQO2R036QK2DI37EKV" hidden="1">#REF!</definedName>
    <definedName name="BExAX410NB4F2XOB84OR2197H8M5" hidden="1">#REF!</definedName>
    <definedName name="BExAX8TNG8LQ5Q4904SAYQIPGBSV" hidden="1">#REF!</definedName>
    <definedName name="BExAX9KPAVIVUVU3XREDCV1BIYZL" hidden="1">#REF!</definedName>
    <definedName name="BExAXPB35BNVXZYF2XS6UP3LP0QH" hidden="1">#REF!</definedName>
    <definedName name="BExAXWSRVPK0GCZ2UFU10UOP01IY" hidden="1">#REF!</definedName>
    <definedName name="BExAY0EAT2LXR5MFGM0DLIB45PLO" hidden="1">#REF!</definedName>
    <definedName name="BExAY6JK0AK9EBIJSPEJNOIDE40W" hidden="1">#REF!</definedName>
    <definedName name="BExAYE6LNIEBR9DSNI5JGNITGKIT" hidden="1">#REF!</definedName>
    <definedName name="BExAYHMLXGGO25P8HYB2S75DEB4F" hidden="1">#REF!</definedName>
    <definedName name="BExAYKXAUWGDOPG952TEJ2UKZKWN" hidden="1">#REF!</definedName>
    <definedName name="BExAYP9TDTI2MBP6EYE0H39CPMXN" hidden="1">#REF!</definedName>
    <definedName name="BExAYPPWJPWDKU59O051WMGB7O0J" hidden="1">#REF!</definedName>
    <definedName name="BExAYR2JZCJBUH6F1LZC2A7JIVRJ" hidden="1">#REF!</definedName>
    <definedName name="BExAYTGVRD3DLKO75RFPMBKCIWB8" hidden="1">#REF!</definedName>
    <definedName name="BExAYY9H9COOT46HJLPVDLTO12UL" hidden="1">#REF!</definedName>
    <definedName name="BExAYYKAQA3KDMQ890FIE5M9SPBL" hidden="1">#REF!</definedName>
    <definedName name="BExAZ6SY0EU69GC3CWI5EOO0YLFG" hidden="1">#REF!</definedName>
    <definedName name="BExAZ6YEEBJV0PCKFE137K2Y3A8M" hidden="1">#REF!</definedName>
    <definedName name="BExAZAP844MJ4GSAIYNYHQ7FECC3" hidden="1">#REF!</definedName>
    <definedName name="BExAZCNEGB4JYHC8CZ51KTN890US" hidden="1">#REF!</definedName>
    <definedName name="BExAZFCI302YFYRDJYQDWQQL0Q0O" hidden="1">#REF!</definedName>
    <definedName name="BExAZJE2UOL40XUAU2RB53X5K20P" hidden="1">#REF!</definedName>
    <definedName name="BExAZLHLST9OP89R1HJMC1POQG8H" hidden="1">#REF!</definedName>
    <definedName name="BExAZMDYMIAA7RX1BMCKU1VLBRGY" hidden="1">#REF!</definedName>
    <definedName name="BExAZNL6BHI8DCQWXOX4I2P839UX" hidden="1">#REF!</definedName>
    <definedName name="BExAZRMWSONMCG9KDUM4KAQ7BONM" hidden="1">#REF!</definedName>
    <definedName name="BExAZSOJNQ5N3LM4XA17IH7NIY7G" hidden="1">#REF!</definedName>
    <definedName name="BExAZTFG4SJRG4TW6JXRF7N08JFI" hidden="1">#REF!</definedName>
    <definedName name="BExAZUS4A8OHDZK0MWAOCCCKTH73" hidden="1">#REF!</definedName>
    <definedName name="BExAZX6FECVK3E07KXM2XPYKGM6U" hidden="1">#REF!</definedName>
    <definedName name="BExB012NJ8GASTNNPBRRFTLHIOC9" hidden="1">#REF!</definedName>
    <definedName name="BExB072HHXVMUC0VYNGG48GRSH5Q" hidden="1">#REF!</definedName>
    <definedName name="BExB0FRDEYDEUEAB1W8KD6D965XA" hidden="1">#REF!</definedName>
    <definedName name="BExB0GIGLDV7P55ZR51C0HG15PA2" hidden="1">#REF!</definedName>
    <definedName name="BExB0KPCN7YJORQAYUCF4YKIKPMC" hidden="1">#REF!</definedName>
    <definedName name="BExB0VHQD6ORZS0MIC86QWHCE4UC" hidden="1">#REF!</definedName>
    <definedName name="BExB0WE4PI3NOBXXVO9CTEN4DIU2" hidden="1">#REF!</definedName>
    <definedName name="BExB0Z8O1CQF2CWFBBHE8SNISDAO" hidden="1">#REF!</definedName>
    <definedName name="BExB10QNIVITUYS55OAEKK3VLJFE" hidden="1">#REF!</definedName>
    <definedName name="BExB15ZDRY4CIJ911DONP0KCY9KU" hidden="1">#REF!</definedName>
    <definedName name="BExB16VQY0O0RLZYJFU3OFEONVTE" hidden="1">#REF!</definedName>
    <definedName name="BExB1FKNY2UO4W5FUGFHJOA2WFGG" hidden="1">#REF!</definedName>
    <definedName name="BExB1GMD0PIDGTFBGQOPRWQSP9I4" hidden="1">#REF!</definedName>
    <definedName name="BExB1HZ0FHGNOS2URJWFD5G55OMO" hidden="1">#REF!</definedName>
    <definedName name="BExB1Q29OO6LNFNT1EQLA3KYE7MX" hidden="1">#REF!</definedName>
    <definedName name="BExB1TNRV5EBWZEHYLHI76T0FVA7" hidden="1">#REF!</definedName>
    <definedName name="BExB1WI6M8I0EEP1ANUQZCFY24EV" hidden="1">#REF!</definedName>
    <definedName name="BExB203OWC9QZA3BYOKQ18L4FUJE" hidden="1">#REF!</definedName>
    <definedName name="BExB2CJHTU7C591BR4WRL5L2F2K6" hidden="1">#REF!</definedName>
    <definedName name="BExB2K1AV4PGNS1O6C7D7AO411AX" hidden="1">#REF!</definedName>
    <definedName name="BExB2O2UYHKI324YE324E1N7FVIB" hidden="1">#REF!</definedName>
    <definedName name="BExB2Q0VJ0MU2URO3JOVUAVHEI3V" hidden="1">#REF!</definedName>
    <definedName name="BExB30IP1DNKNQ6PZ5ERUGR5MK4Z" hidden="1">#REF!</definedName>
    <definedName name="BExB385QW2BSSBXS953SSQN2ISSW" hidden="1">#REF!</definedName>
    <definedName name="BExB3DEMEV5D9G8FDHD4NQ9X2YNT" hidden="1">#REF!</definedName>
    <definedName name="BExB3RXU8AJQ86I5RXEWLGGR7R7C" hidden="1">#REF!</definedName>
    <definedName name="BExB442RX0T3L6HUL6X5T21CENW6" hidden="1">#REF!</definedName>
    <definedName name="BExB4ADD0L7417CII901XTFKXD1J" hidden="1">#REF!</definedName>
    <definedName name="BExB4DYU06HCGRIPBSWRCXK804UM" hidden="1">#REF!</definedName>
    <definedName name="BExB4HEZO4E597Q5M4M10LT8TLY3" hidden="1">#REF!</definedName>
    <definedName name="BExB4X01APD3Z8ZW6MVX1P8NAO7G" hidden="1">#REF!</definedName>
    <definedName name="BExB4Z3EZBGYYI33U0KQ8NEIH8PY" hidden="1">#REF!</definedName>
    <definedName name="BExB4ZJOLU1PXBMG4TPCCLTRMNRE" hidden="1">#REF!</definedName>
    <definedName name="BExB4ZZSDPL4Q05BMVT5TUN0IGKT" hidden="1">#REF!</definedName>
    <definedName name="BExB55368XW7UX657ZSPC6BFE92S" hidden="1">#REF!</definedName>
    <definedName name="BExB57MZEPL2SA2ONPK66YFLZWJU" hidden="1">#REF!</definedName>
    <definedName name="BExB5833OAOJ22VK1YK47FHUSVK2" hidden="1">#REF!</definedName>
    <definedName name="BExB58JDIHS42JZT9DJJMKA8QFCO" hidden="1">#REF!</definedName>
    <definedName name="BExB58U5FQC5JWV9CGC83HLLZUZI" hidden="1">#REF!</definedName>
    <definedName name="BExB5EDO9XUKHF74X3HAU2WPPHZH" hidden="1">#REF!</definedName>
    <definedName name="BExB5EDOQKZIQXT13IG1KLCZ474G" hidden="1">#REF!</definedName>
    <definedName name="BExB5G6EH68AYEP1UT0GHUEL3SLN" hidden="1">#REF!</definedName>
    <definedName name="BExB5LVGGXMNUN3D3452G3J62MKF" hidden="1">#REF!</definedName>
    <definedName name="BExB5QYVEZWFE5DQVHAM760EV05X" hidden="1">#REF!</definedName>
    <definedName name="BExB5U9IRH14EMOE0YGIE3WIVLFS" hidden="1">#REF!</definedName>
    <definedName name="BExB5V5WWQYPK4GCSYZQALJYGC94" hidden="1">#REF!</definedName>
    <definedName name="BExB5VWYMOV6BAIH7XUBBVPU7MMD" hidden="1">#REF!</definedName>
    <definedName name="BExB610DZWIJP1B72U9QM42COH2B" hidden="1">#REF!</definedName>
    <definedName name="BExB64AX81KEVMGZDXB25NB459SW" hidden="1">#REF!</definedName>
    <definedName name="BExB6C3FUAKK9ML5T767NMWGA9YB" hidden="1">#REF!</definedName>
    <definedName name="BExB6C8X6JYRLKZKK17VE3QUNL3D" hidden="1">#REF!</definedName>
    <definedName name="BExB6HN3QRFPXM71MDUK21BKM7PF" hidden="1">#REF!</definedName>
    <definedName name="BExB6I39SKL5BMHHDD9EED7FQD9Z" hidden="1">#REF!</definedName>
    <definedName name="BExB6IZMHCZ3LB7N73KD90YB1HBZ" hidden="1">#REF!</definedName>
    <definedName name="BExB719SGNX4Y8NE6JEXC555K596" hidden="1">#REF!</definedName>
    <definedName name="BExB7265DCHKS7V2OWRBXCZTEIW9" hidden="1">#REF!</definedName>
    <definedName name="BExB74PS5P9G0P09Y6DZSCX0FLTJ" hidden="1">#REF!</definedName>
    <definedName name="BExB78RH79J0MIF7H8CAZ0CFE88Q" hidden="1">#REF!</definedName>
    <definedName name="BExB7ELT09HGDVO5BJC1ZY9D09GZ" hidden="1">#REF!</definedName>
    <definedName name="BExB7F7EIHG0MYMQYUVG9HIZPHMZ" hidden="1">#REF!</definedName>
    <definedName name="BExB806PAXX70XUTA3ZI7OORD78R" hidden="1">#REF!</definedName>
    <definedName name="BExB83199EQQS6I5HE7WADNCK8OE" hidden="1">#REF!</definedName>
    <definedName name="BExB8HF4UBVZKQCSRFRUQL2EE6VL" hidden="1">#REF!</definedName>
    <definedName name="BExB8HKHKZ1ORJZUYGG2M4VSCC39" hidden="1">#REF!</definedName>
    <definedName name="BExB8HV9YUS1Q77M9SNFRKDLU5HS" hidden="1">#REF!</definedName>
    <definedName name="BExB8QPH8DC5BESEVPSMBCWVN6PO" hidden="1">#REF!</definedName>
    <definedName name="BExB8U5N0D85YR8APKN3PPKG0FWP" hidden="1">#REF!</definedName>
    <definedName name="BExB93G413CK5DKO7925ZHSOBGIN" hidden="1">#REF!</definedName>
    <definedName name="BExB96LBXL1JW5A4PP93UJ9UDLKZ" hidden="1">#REF!</definedName>
    <definedName name="BExB9DHI5I2TJ2LXYPM98EE81L27" hidden="1">#REF!</definedName>
    <definedName name="BExB9G6LZG5OQUY0GZLHX066V3D4" hidden="1">#REF!</definedName>
    <definedName name="BExB9IFG9FW3RQUDIMDFKIYDB4HE" hidden="1">#REF!</definedName>
    <definedName name="BExB9NDIZ7LGMTL8351GRA6VK2K0" hidden="1">#REF!</definedName>
    <definedName name="BExB9Q2MZZHBGW8QQKVEYIMJBPIE" hidden="1">#REF!</definedName>
    <definedName name="BExBA1GON0EZRJ20UYPILAPLNQWM" hidden="1">#REF!</definedName>
    <definedName name="BExBA525BALJ5HMTDMMSM5WWJ1YW" hidden="1">#REF!</definedName>
    <definedName name="BExBA69ASGYRZW1G1DYIS9QRRTBN" hidden="1">#REF!</definedName>
    <definedName name="BExBA6K42582A14WFFWQ3Q8QQWB6" hidden="1">#REF!</definedName>
    <definedName name="BExBA8I5D4R8R2PYQ1K16TWGTOEP" hidden="1">#REF!</definedName>
    <definedName name="BExBA93PE0DGUUTA7LLSIGBIXWE5" hidden="1">#REF!</definedName>
    <definedName name="BExBABCQMR685CQ1SC8CECO7GTGB" hidden="1">#REF!</definedName>
    <definedName name="BExBAI8X0FKDQJ6YZJQDTTG4ZCWY" hidden="1">#REF!</definedName>
    <definedName name="BExBAKN7XIBAXCF9PCNVS038PCQO" hidden="1">#REF!</definedName>
    <definedName name="BExBAKXZ7PBW3DDKKA5MWC1ZUC7O" hidden="1">#REF!</definedName>
    <definedName name="BExBAO8NLXZXHO6KCIECSFCH3RR0" hidden="1">#REF!</definedName>
    <definedName name="BExBAOOT1KBSIEISN1ADL4RMY879" hidden="1">#REF!</definedName>
    <definedName name="BExBAVKX8Q09370X1GCZWJ4E91YJ" hidden="1">#REF!</definedName>
    <definedName name="BExBAX2X2ENJYO4QTR5VAIQ86L7B" hidden="1">#REF!</definedName>
    <definedName name="BExBAZ13D3F1DVJQ6YJ8JGUYEYJE" hidden="1">#REF!</definedName>
    <definedName name="BExBBMPCB1QOZY8WWEX4J21JDE6U" hidden="1">#REF!</definedName>
    <definedName name="BExBBU1QQWUE0YFG7O1TN0RFLSSG" hidden="1">#REF!</definedName>
    <definedName name="BExBBUCJQRR74Q7GPWDEZXYK2KJL" hidden="1">#REF!</definedName>
    <definedName name="BExBBV8XVMD9CKZY711T0BN7H3PM" hidden="1">#REF!</definedName>
    <definedName name="BExBC78HXWXHO3XAB6E8NVTBGLJS" hidden="1">#REF!</definedName>
    <definedName name="BExBCFH3SMGZ2IPHFB6BCM9O3W0H" hidden="1">#REF!</definedName>
    <definedName name="BExBCK9SCAABKOT9IP6TEPRR7YDT" hidden="1">#REF!</definedName>
    <definedName name="BExBCKKJFFT2RP50WNPKBT7X8PJ3" hidden="1">#REF!</definedName>
    <definedName name="BExBCKKJTIRKC1RZJRTK65HHLX4W" hidden="1">#REF!</definedName>
    <definedName name="BExBCLMEPAN3XXX174TU8SS0627Q" hidden="1">#REF!</definedName>
    <definedName name="BExBCRBEYR2KZ8FAQFZ2NHY13WIY" hidden="1">#REF!</definedName>
    <definedName name="BExBD4I559NXSV6J07Q343TKYMVJ" hidden="1">#REF!</definedName>
    <definedName name="BExBD9W8C0W9N6L1AFL18JP4H94W" hidden="1">#REF!</definedName>
    <definedName name="BExBDBZQLTX3OGFYGULQFK5WEZU5" hidden="1">#REF!</definedName>
    <definedName name="BExBDJS9TUEU8Z84IV59E5V4T8K6" hidden="1">#REF!</definedName>
    <definedName name="BExBDKOMSVH4XMH52CFJ3F028I9R" hidden="1">#REF!</definedName>
    <definedName name="BExBDSRXVZQ0W5WXQMP5XD00GRRL" hidden="1">#REF!</definedName>
    <definedName name="BExBDTJ0J7XEHB9OATXFF5I8FZBJ" hidden="1">#REF!</definedName>
    <definedName name="BExBDUVGK3E1J4JY9ZYTS7V14BLY" hidden="1">#REF!</definedName>
    <definedName name="BExBE0KGY14GSWOGPU4HSJRLD2UD" hidden="1">#REF!</definedName>
    <definedName name="BExBE162OSBKD30I7T1DKKPT3I9I" hidden="1">#REF!</definedName>
    <definedName name="BExBEC9ATLQZF86W1M3APSM4HEOH" hidden="1">#REF!</definedName>
    <definedName name="BExBEXU4CFCM1P5CTZ4NE14PBGDA" hidden="1">#REF!</definedName>
    <definedName name="BExBEYFQJE9YK12A6JBMRFKEC7RN" hidden="1">#REF!</definedName>
    <definedName name="BExBG1ED81J2O4A2S5F5Y3BPHMCR" hidden="1">#REF!</definedName>
    <definedName name="BExCRK0K58VDM9V35DGI6VK8C92V" hidden="1">#REF!</definedName>
    <definedName name="BExCRLIHS7466WFJ3RPIUGGXYESZ" hidden="1">#REF!</definedName>
    <definedName name="BExCRXSXMF4LHAQZHN64FXJPMVZ7" hidden="1">#REF!</definedName>
    <definedName name="BExCS1EDDUEAEWHVYXHIP9I1WCJH" hidden="1">#REF!</definedName>
    <definedName name="BExCS1P5QG0X3OTHKX07RALOE5T5" hidden="1">#REF!</definedName>
    <definedName name="BExCS7ZPMHFJ4UJDAL8CQOLSZ13B" hidden="1">#REF!</definedName>
    <definedName name="BExCS8W4NJUZH9S1CYB6XSDLEPBW" hidden="1">#REF!</definedName>
    <definedName name="BExCSAE1M6G20R41J0Y24YNN0YC1" hidden="1">#REF!</definedName>
    <definedName name="BExCSAOUZOYKHN7HV511TO8VDJ02" hidden="1">#REF!</definedName>
    <definedName name="BExCSJ2XVKHN6ULCF7JML0TCRKEO" hidden="1">#REF!</definedName>
    <definedName name="BExCSMOFTXSUEC1T46LR1UPYRCX5" hidden="1">#REF!</definedName>
    <definedName name="BExCSSDG3TM6TPKS19E9QYJEELZ6" hidden="1">#REF!</definedName>
    <definedName name="BExCSZV7U67UWXL2HKJNM5W1E4OO" hidden="1">#REF!</definedName>
    <definedName name="BExCT4NSDT61OCH04Y2QIFIOP75H" hidden="1">#REF!</definedName>
    <definedName name="BExCTHZWIPJVLE56GATEFKPIKLK2" hidden="1">#REF!</definedName>
    <definedName name="BExCTW8G3VCZ55S09HTUGXKB1P2M" hidden="1">#REF!</definedName>
    <definedName name="BExCTYS2KX0QANOLT8LGZ9WV3S3T" hidden="1">#REF!</definedName>
    <definedName name="BExCTZ2V6H9TT6LFGK3SADZ2TIGQ" hidden="1">#REF!</definedName>
    <definedName name="BExCTZZ9JNES4EDHW97NP0EGQALX" hidden="1">#REF!</definedName>
    <definedName name="BExCU0A1V6NMZQ9ASYJ8QIVQ5UR2" hidden="1">#REF!</definedName>
    <definedName name="BExCU2834920JBHSPCRC4UF80OLL" hidden="1">#REF!</definedName>
    <definedName name="BExCU8O54I3P3WRYWY1CRP3S78QY" hidden="1">#REF!</definedName>
    <definedName name="BExCUDRJO23YOKT8GPWOVQ4XEHF5" hidden="1">#REF!</definedName>
    <definedName name="BExCULEOALM7SEHVMQC4B4N25MRM" hidden="1">#REF!</definedName>
    <definedName name="BExCUPAXFR16YMWL30ME3F3BSRDZ" hidden="1">#REF!</definedName>
    <definedName name="BExCUR94DHCE47PUUWEMT5QZOYR2" hidden="1">#REF!</definedName>
    <definedName name="BExCV5HJSTBNPQZVGYJY9AZ4IJ26" hidden="1">#REF!</definedName>
    <definedName name="BExCV634L7SVHGB0UDDTRRQ2Q72H" hidden="1">#REF!</definedName>
    <definedName name="BExCVBXGSXT9FWJRG62PX9S1RK83" hidden="1">#REF!</definedName>
    <definedName name="BExCVHBNLOHNFS0JAV3I1XGPNH9W" hidden="1">#REF!</definedName>
    <definedName name="BExCVI86R31A2IOZIEBY1FJLVILD" hidden="1">#REF!</definedName>
    <definedName name="BExCVKGZXE0I9EIXKBZVSGSEY2RR" hidden="1">#REF!</definedName>
    <definedName name="BExCVNROVORCSNX9HKHKPHY0URS3" hidden="1">#REF!</definedName>
    <definedName name="BExCVPEZON7VV6NOWII8VZMONPCJ" hidden="1">#REF!</definedName>
    <definedName name="BExCVV44WY5807WGMTGKPW0GT256" hidden="1">#REF!</definedName>
    <definedName name="BExCVZ5PN4V6MRBZ04PZJW3GEF8S" hidden="1">#REF!</definedName>
    <definedName name="BExCW13R0GWJYGXZBNCPAHQN4NR2" hidden="1">#REF!</definedName>
    <definedName name="BExCW9Y5HWU4RJTNX74O6L24VGCK" hidden="1">#REF!</definedName>
    <definedName name="BExCWHADQJRXWFDGV2KMANWIY1YN" hidden="1">#REF!</definedName>
    <definedName name="BExCWPDPESGZS07QGBLSBWDNVJLZ" hidden="1">#REF!</definedName>
    <definedName name="BExCWTVKHIVCRHF8GC39KI58YM5K" hidden="1">#REF!</definedName>
    <definedName name="BExCX2KGRZBRVLZNM8SUSIE6A0RL" hidden="1">#REF!</definedName>
    <definedName name="BExCX3X451T70LZ1VF95L7W4Y4TM" hidden="1">#REF!</definedName>
    <definedName name="BExCX4NZ2N1OUGXM7EV0U7VULJMM" hidden="1">#REF!</definedName>
    <definedName name="BExCXILMURGYMAH6N5LF5DV6K3GM" hidden="1">#REF!</definedName>
    <definedName name="BExCXQUFBMXQ1650735H48B1AZT3" hidden="1">#REF!</definedName>
    <definedName name="BExCXYSBKJ9SZQD7XS2WUS6SVBJO" hidden="1">#REF!</definedName>
    <definedName name="BExCXZ8DGK5ZE8467LFEHX6JNQHJ" hidden="1">#REF!</definedName>
    <definedName name="BExCY2DQO9VLA77Q7EG3T0XNXX4F" hidden="1">#REF!</definedName>
    <definedName name="BExCY5Z7X93Z8XUOEASK50W08S36" hidden="1">#REF!</definedName>
    <definedName name="BExCY6VMJ68MX3C981R5Q0BX5791" hidden="1">#REF!</definedName>
    <definedName name="BExCYAH2SAZCPW6XCB7V7PMMCAWO" hidden="1">#REF!</definedName>
    <definedName name="BExCYDGYM1UGUNTB331L2E4L5F34" hidden="1">#REF!</definedName>
    <definedName name="BExCYN7KCKU1F6EXMNPQPTKNOT6A" hidden="1">#REF!</definedName>
    <definedName name="BExCYPRC5HJE6N2XQTHCT6NXGP8N" hidden="1">#REF!</definedName>
    <definedName name="BExCYQCX9ES8ZWW2L35B12WDNT73" hidden="1">#REF!</definedName>
    <definedName name="BExCYSLQY2CYU7DQ3QI07UGGS6OW" hidden="1">#REF!</definedName>
    <definedName name="BExCYUK0I3UEXZNFDW71G6Z6D8XR" hidden="1">#REF!</definedName>
    <definedName name="BExCZFZCXMLY5DWESYJ9NGTJYQ8M" hidden="1">#REF!</definedName>
    <definedName name="BExCZJ4P8WS0BDT31WDXI0ROE7D6" hidden="1">#REF!</definedName>
    <definedName name="BExCZKH6NI0EE02L995IFVBD1J59" hidden="1">#REF!</definedName>
    <definedName name="BExCZNRWARGGHWLSC1PEDZFLF3JV" hidden="1">#REF!</definedName>
    <definedName name="BExCZP9TBB61HISZ2U5QMQSO2LBE" hidden="1">#REF!</definedName>
    <definedName name="BExCZUD9FEOJBKDJ51Z3JON9LKJ8" hidden="1">#REF!</definedName>
    <definedName name="BExD0AUOVQT3UL53T2KUVJNGD0QF" hidden="1">#REF!</definedName>
    <definedName name="BExD0HALIN0JR4JTPGDEVAEE5EX5" hidden="1">#REF!</definedName>
    <definedName name="BExD0LCCDPG16YLY5WQSZF1XI5DA" hidden="1">#REF!</definedName>
    <definedName name="BExD0RMWSB4TRECEHTH6NN4K9DFZ" hidden="1">#REF!</definedName>
    <definedName name="BExD0U6KG10QGVDI1XSHK0J10A2V" hidden="1">#REF!</definedName>
    <definedName name="BExD0WQ6EQ2G82IAJI3FDQKGZH18" hidden="1">#REF!</definedName>
    <definedName name="BExD13RUIBGRXDL4QDZ305UKUR12" hidden="1">#REF!</definedName>
    <definedName name="BExD14DETV5R4OOTMAXD5NAKWRO3" hidden="1">#REF!</definedName>
    <definedName name="BExD1MI40YRCBI7KT4S9YHQJUO06" hidden="1">#REF!</definedName>
    <definedName name="BExD1OAU9OXQAZA4D70HP72CU6GB" hidden="1">#REF!</definedName>
    <definedName name="BExD1T8WPV0G6YOX7WMAIZD8XNBK" hidden="1">#REF!</definedName>
    <definedName name="BExD1Y1JV61416YA1XRQHKWPZIE7" hidden="1">#REF!</definedName>
    <definedName name="BExD2CFHIRMBKN5KXE5QP4XXEWFS" hidden="1">#REF!</definedName>
    <definedName name="BExD2DMHH1HWXQ9W0YYMDP8AAX8Q" hidden="1">#REF!</definedName>
    <definedName name="BExD2HTPC7IWBAU6OSQ67MQA8BYZ" hidden="1">#REF!</definedName>
    <definedName name="BExD2PWTVQ2CXNG6B7UDL8FIMXBH" hidden="1">#REF!</definedName>
    <definedName name="BExD2X9AQ03EX1AVVX44CXLXRPTI" hidden="1">#REF!</definedName>
    <definedName name="BExD2ZNL9MWJOEL2575KJZBDP2A6" hidden="1">#REF!</definedName>
    <definedName name="BExD34G79JRMB8BZRVN81P1H9MSB" hidden="1">#REF!</definedName>
    <definedName name="BExD35CL2NULPPEHAM954ETQIJA2" hidden="1">#REF!</definedName>
    <definedName name="BExD363H2VGFIQUCE6LS4AC5J0ZT" hidden="1">#REF!</definedName>
    <definedName name="BExD3A588E939V61P1XEW0FI5Q0S" hidden="1">#REF!</definedName>
    <definedName name="BExD3CJJDKVR9M18XI3WDZH80WL6" hidden="1">#REF!</definedName>
    <definedName name="BExD3ESD9WYJIB3TRDPJ1CKXRAVL" hidden="1">#REF!</definedName>
    <definedName name="BExD3F368X5S25MWSUNIV57RDB57" hidden="1">#REF!</definedName>
    <definedName name="BExD3I8JTNF4LTMFY6GRVDJ6VLGG" hidden="1">#REF!</definedName>
    <definedName name="BExD3IJ5IT335SOSNV9L85WKAOSI" hidden="1">#REF!</definedName>
    <definedName name="BExD3KBVUY57GMMQTOFEU6S6G1AY" hidden="1">#REF!</definedName>
    <definedName name="BExD3NMR7AW2Z6V8SC79VQR37NA6" hidden="1">#REF!</definedName>
    <definedName name="BExD3QXA2UQ2W4N7NYLUEOG40BZB" hidden="1">#REF!</definedName>
    <definedName name="BExD3U2N041TEJ7GCN005UTPHNXY" hidden="1">#REF!</definedName>
    <definedName name="BExD3VPY5VEI1LLQ4I16T16251DT" hidden="1">#REF!</definedName>
    <definedName name="BExD3XIUEZZ1KIHV7CPS7DKUGIN8" hidden="1">#REF!</definedName>
    <definedName name="BExD40O0CFTNJFOFMMM1KH0P7BUI" hidden="1">#REF!</definedName>
    <definedName name="BExD47UYINTJY1PDIW2S1FZ8ZMIO" hidden="1">#REF!</definedName>
    <definedName name="BExD4BR9HJ3MWWZ5KLVZWX9FJAUS" hidden="1">#REF!</definedName>
    <definedName name="BExD4F1WTKT3H0N9MF4H1LX7MBSY" hidden="1">#REF!</definedName>
    <definedName name="BExD4H5GQWXBS6LUL3TSP36DVO38" hidden="1">#REF!</definedName>
    <definedName name="BExD4JJSS3QDBLABCJCHD45SRNPI" hidden="1">#REF!</definedName>
    <definedName name="BExD4QQQ7V9LH5WWBJA3HKJXLVP6" hidden="1">#REF!</definedName>
    <definedName name="BExD4R1I0MKF033I5LPUYIMTZ6E8" hidden="1">#REF!</definedName>
    <definedName name="BExD50MT3M6XZLNUP9JL93EG6D9R" hidden="1">#REF!</definedName>
    <definedName name="BExD5EV7KDSVF1CJT38M4IBPFLPY" hidden="1">#REF!</definedName>
    <definedName name="BExD5FRK547OESJRYAW574DZEZ7J" hidden="1">#REF!</definedName>
    <definedName name="BExD5I5X2YA2YNCTCDSMEL4CWF4N" hidden="1">#REF!</definedName>
    <definedName name="BExD5QUSRFJWRQ1ZM50WYLCF74DF" hidden="1">#REF!</definedName>
    <definedName name="BExD5SSUIF6AJQHBHK8PNMFBPRYB" hidden="1">#REF!</definedName>
    <definedName name="BExD623C9LRX18BE0W2V6SZLQUXX" hidden="1">#REF!</definedName>
    <definedName name="BExD6CQA7UMJBXV7AIFAIHUF2ICX" hidden="1">#REF!</definedName>
    <definedName name="BExD6D18MCF5R8YJMPG21WE3GPJQ" hidden="1">#REF!</definedName>
    <definedName name="BExD6FKVK8WJWNYPVENR7Q8Q30PK" hidden="1">#REF!</definedName>
    <definedName name="BExD6GMP0LK8WKVWMIT1NNH8CHLF" hidden="1">#REF!</definedName>
    <definedName name="BExD6H2TE0WWAUIWVSSCLPZ6B88N" hidden="1">#REF!</definedName>
    <definedName name="BExD71LTOE015TV5RSAHM8NT8GVW" hidden="1">#REF!</definedName>
    <definedName name="BExD73USXVADC7EHGHVTQNCT06ZA" hidden="1">#REF!</definedName>
    <definedName name="BExD7GAIGULTB3YHM1OS9RBQOTEC" hidden="1">#REF!</definedName>
    <definedName name="BExD7IE1DHIS52UFDCTSKPJQNRD5" hidden="1">#REF!</definedName>
    <definedName name="BExD7IUBGUWHYC9UNZ1IY5XFYKQN" hidden="1">#REF!</definedName>
    <definedName name="BExD7JQOJ35HGL8U2OCEI2P2JT7I" hidden="1">#REF!</definedName>
    <definedName name="BExD7KSDKNDNH95NDT3S7GM3MUU2" hidden="1">#REF!</definedName>
    <definedName name="BExD8H5O087KQVWIVPUUID5VMGMS" hidden="1">#REF!</definedName>
    <definedName name="BExD8HLWJHFK6566YQLGOAPIWD7G" hidden="1">#REF!</definedName>
    <definedName name="BExD8OCLZMFN5K3VZYI4Q4ITVKUA" hidden="1">#REF!</definedName>
    <definedName name="BExD93C1R6LC0631ECHVFYH0R0PD" hidden="1">#REF!</definedName>
    <definedName name="BExD97TXIO0COVNN4OH3DEJ33YLM" hidden="1">#REF!</definedName>
    <definedName name="BExD99RZ1RFIMK6O1ZHSPJ68X9Y5" hidden="1">#REF!</definedName>
    <definedName name="BExD9ATSNNU6SJVYYUCUG2AFS57W" hidden="1">#REF!</definedName>
    <definedName name="BExD9JO1QOKHUKL6DOEKDLUBPPKZ" hidden="1">#REF!</definedName>
    <definedName name="BExD9L0ID3VSOU609GKWYTA5BFMA" hidden="1">#REF!</definedName>
    <definedName name="BExD9M7SEMG0JK2FUTTZXWIEBTKB" hidden="1">#REF!</definedName>
    <definedName name="BExD9MNYBYB1AICQL5165G472IE2" hidden="1">#REF!</definedName>
    <definedName name="BExD9PNSYT7GASEGUVL48MUQ02WO" hidden="1">#REF!</definedName>
    <definedName name="BExD9TK2MIWFH5SKUYU9ZKF4NPHQ" hidden="1">#REF!</definedName>
    <definedName name="BExDA23J1UL1EN1K0BLX2TKAX4U0" hidden="1">#REF!</definedName>
    <definedName name="BExDA6594R2INH5X2F55YRZSKRND" hidden="1">#REF!</definedName>
    <definedName name="BExDA6LD9061UULVKUUI4QP8SK13" hidden="1">#REF!</definedName>
    <definedName name="BExDAGMVMNLQ6QXASB9R6D8DIT12" hidden="1">#REF!</definedName>
    <definedName name="BExDAYBHU9ADLXI8VRC7F608RVGM" hidden="1">#REF!</definedName>
    <definedName name="BExDBDR1XR0FV0CYUCB2OJ7CJCZU" hidden="1">#REF!</definedName>
    <definedName name="BExDC7F818VN0S18ID7XRCRVYPJ4" hidden="1">#REF!</definedName>
    <definedName name="BExDCL7K96PC9VZYB70ZW3QPVIJE" hidden="1">#REF!</definedName>
    <definedName name="BExDCP3UZ3C2O4C1F7KMU0Z9U32N" hidden="1">#REF!</definedName>
    <definedName name="BExENU8ISP26W97JG63CN1XT9KB4" hidden="1">#REF!</definedName>
    <definedName name="BExEO14OTKLVDBTNB2ONGZ4YB20H" hidden="1">#REF!</definedName>
    <definedName name="BExEO80UUNTK4DX33Z5TYLM8NYZM" hidden="1">#REF!</definedName>
    <definedName name="BExEOBX3WECDMYCV9RLN49APTXMM" hidden="1">#REF!</definedName>
    <definedName name="BExEPN9VIYI0FVL0HLZQXJFO6TT0" hidden="1">#REF!</definedName>
    <definedName name="BExEPQPUOD4B6H60DKEB9159F7DR" hidden="1">#REF!</definedName>
    <definedName name="BExEPYT6VDSMR8MU2341Q5GM2Y9V" hidden="1">#REF!</definedName>
    <definedName name="BExEQ2ENYLMY8K1796XBB31CJHNN" hidden="1">#REF!</definedName>
    <definedName name="BExEQ2PFE4N40LEPGDPS90WDL6BN" hidden="1">#REF!</definedName>
    <definedName name="BExEQ2PFURT24NQYGYVE8NKX1EGA" hidden="1">#REF!</definedName>
    <definedName name="BExEQB8ZWXO6IIGOEPWTLOJGE2NR" hidden="1">#REF!</definedName>
    <definedName name="BExEQBZX0EL6LIKPY01197ACK65H" hidden="1">#REF!</definedName>
    <definedName name="BExEQDXZALJLD4OBF74IKZBR13SR" hidden="1">#REF!</definedName>
    <definedName name="BExEQFLE2RPWGMWQAI4JMKUEFRPT" hidden="1">#REF!</definedName>
    <definedName name="BExEQJHNJV9U65F5VGIGX0VM02VF" hidden="1">#REF!</definedName>
    <definedName name="BExEQTZAP8R69U31W4LKGTKKGKQE" hidden="1">#REF!</definedName>
    <definedName name="BExER2O72H1F9WV6S1J04C15PXX7" hidden="1">#REF!</definedName>
    <definedName name="BExERIPCI7N2NW7JRL59DVT0TTSU" hidden="1">#REF!</definedName>
    <definedName name="BExERRUIKIOATPZ9U4HQ0V52RJAU" hidden="1">#REF!</definedName>
    <definedName name="BExERSANFNM1O7T65PC5MJ301YET" hidden="1">#REF!</definedName>
    <definedName name="BExERU8P606C6QQZZL55U0ZQYQF1" hidden="1">#REF!</definedName>
    <definedName name="BExERWCEBKQRYWRQLYJ4UCMMKTHG" hidden="1">#REF!</definedName>
    <definedName name="BExERXE1QW042A2T25RI4DVUU59O" hidden="1">#REF!</definedName>
    <definedName name="BExES44RHHDL3V7FLV6M20834WF1" hidden="1">#REF!</definedName>
    <definedName name="BExES4A7VE2X3RYYTVRLKZD4I7WU" hidden="1">#REF!</definedName>
    <definedName name="BExESLYUFDACMPARVY264HKBCXLX" hidden="1">#REF!</definedName>
    <definedName name="BExESMKD95A649M0WRSG6CXXP326" hidden="1">#REF!</definedName>
    <definedName name="BExESR27ZXJG5VMY4PR9D940VS7T" hidden="1">#REF!</definedName>
    <definedName name="BExESVK1YRJM6UG6FBYOF9CNX29X" hidden="1">#REF!</definedName>
    <definedName name="BExESZ03KXL8DQ2591HLR56ZML94" hidden="1">#REF!</definedName>
    <definedName name="BExESZAW5N443NRTKIP59OEI1CR6" hidden="1">#REF!</definedName>
    <definedName name="BExET3HXQ60A4O2OLKX8QNXRI6LQ" hidden="1">#REF!</definedName>
    <definedName name="BExET4EAH366GROMVVMDCSUI1018" hidden="1">#REF!</definedName>
    <definedName name="BExETA3B1FCIOA80H94K90FWXQKE" hidden="1">#REF!</definedName>
    <definedName name="BExETAZOYT4CJIT8RRKC9F2HJG1D" hidden="1">#REF!</definedName>
    <definedName name="BExETB55BNG40G9YOI2H6UHIR9WU" hidden="1">#REF!</definedName>
    <definedName name="BExETF6QD5A9GEINE1KZRRC2LXWM" hidden="1">#REF!</definedName>
    <definedName name="BExETQ9XRXLUACN82805SPSPNKHI" hidden="1">#REF!</definedName>
    <definedName name="BExETR0YRMOR63E6DHLEHV9QVVON" hidden="1">#REF!</definedName>
    <definedName name="BExETVO51BGF7GGNGB21UD7OIF15" hidden="1">#REF!</definedName>
    <definedName name="BExETVTGY38YXYYF7N73OYN6FYY3" hidden="1">#REF!</definedName>
    <definedName name="BExETVTH8RADW05P2XUUV7V44TWW" hidden="1">#REF!</definedName>
    <definedName name="BExETW9PYUAV5QY6A4VCYZRIOUX4" hidden="1">#REF!</definedName>
    <definedName name="BExEUGNELLVZ7K2PYWP2TG8T65XQ" hidden="1">#REF!</definedName>
    <definedName name="BExEUHUG1NGJGB6F1UH5IKFZ9B9M" hidden="1">#REF!</definedName>
    <definedName name="BExEUNE4T242Y59C6MS28MXEUGCP" hidden="1">#REF!</definedName>
    <definedName name="BExEUNU7FYVTR4DD1D31SS7PNXX2" hidden="1">#REF!</definedName>
    <definedName name="BExEUOAHB0OT3BACAHNZ3B905C0P" hidden="1">#REF!</definedName>
    <definedName name="BExEV2TP7NA3ZR6RJGH5ER370OUM" hidden="1">#REF!</definedName>
    <definedName name="BExEV3Q7M5YTX3CY3QCP1SUIEP2E" hidden="1">#REF!</definedName>
    <definedName name="BExEV69USLNYO2QRJRC0J92XUF00" hidden="1">#REF!</definedName>
    <definedName name="BExEV6KNTQOCFD7GV726XQEVQ7R6" hidden="1">#REF!</definedName>
    <definedName name="BExEV6VGM4POO9QT9KH3QA3VYCWM" hidden="1">#REF!</definedName>
    <definedName name="BExEVCEYMOI0PGO7HAEOS9CVMU2O" hidden="1">#REF!</definedName>
    <definedName name="BExEVET98G3FU6QBF9LHYWSAMV0O" hidden="1">#REF!</definedName>
    <definedName name="BExEVNCUT0PDUYNJH7G6BSEWZOT2" hidden="1">#REF!</definedName>
    <definedName name="BExEVPGF4V5J0WQRZKUM8F9TTKZJ" hidden="1">#REF!</definedName>
    <definedName name="BExEVVLIEVWYRF2UUC1H0H5QU1CP" hidden="1">#REF!</definedName>
    <definedName name="BExEVWCKO8T84GW9Z3X47915XKSH" hidden="1">#REF!</definedName>
    <definedName name="BExEVZSJWMZ5L2ZE7AZC57CXKW6T" hidden="1">#REF!</definedName>
    <definedName name="BExEW0JL1GFFCXMDGW54CI7Y8FZN" hidden="1">#REF!</definedName>
    <definedName name="BExEW68M9WL8214QH9C7VCK7BN08" hidden="1">#REF!</definedName>
    <definedName name="BExEW8HFKH6F47KIHYBDRUEFZ2ZZ" hidden="1">#REF!</definedName>
    <definedName name="BExEWB6JHMITZPXHB6JATOCLLKLJ" hidden="1">#REF!</definedName>
    <definedName name="BExEWNBGQS1U2LW3W84T4LSJ9K00" hidden="1">#REF!</definedName>
    <definedName name="BExEWO7STL7HNZSTY8VQBPTX1WK6" hidden="1">#REF!</definedName>
    <definedName name="BExEWQ0M1N3KMKTDJ73H10QSG4W1" hidden="1">#REF!</definedName>
    <definedName name="BExEX43OR6NH8GF32YY2ZB6Y8WGP" hidden="1">#REF!</definedName>
    <definedName name="BExEX85F3OSW8NSCYGYPS9372Z1Q" hidden="1">#REF!</definedName>
    <definedName name="BExEX9HWY2G6928ZVVVQF77QCM2C" hidden="1">#REF!</definedName>
    <definedName name="BExEXBQWAYKMVBRJRHB8PFCSYFVN" hidden="1">#REF!</definedName>
    <definedName name="BExEXGE2TE9MQWLQVHL7XGQWL102" hidden="1">#REF!</definedName>
    <definedName name="BExEXRBZ0DI9E2UFLLKYWGN66B61" hidden="1">#REF!</definedName>
    <definedName name="BExEXW4FSOZ9C2SZSQIAA3W82I5K" hidden="1">#REF!</definedName>
    <definedName name="BExEXZ4H2ZUNEW5I6I74GK08QAQC" hidden="1">#REF!</definedName>
    <definedName name="BExEY42GK80HA9M84NTZ3NV9K2VI" hidden="1">#REF!</definedName>
    <definedName name="BExEYLG9FL9V1JPPNZ3FUDNSEJ4V" hidden="1">#REF!</definedName>
    <definedName name="BExEYOW8C1B3OUUCIGEC7L8OOW1Z" hidden="1">#REF!</definedName>
    <definedName name="BExEYPCI2LT224YS4M3T50V85FAG" hidden="1">#REF!</definedName>
    <definedName name="BExEYUQJXZT6N5HJH8ACJF6SRWEE" hidden="1">#REF!</definedName>
    <definedName name="BExEYYC7KLO4XJQW9GMGVVJQXF4C" hidden="1">#REF!</definedName>
    <definedName name="BExEZ1S6VZCG01ZPLBSS9Z1SBOJ2" hidden="1">#REF!</definedName>
    <definedName name="BExEZ6KV8TDKOO0Y66LSH9DCFW5M" hidden="1">#REF!</definedName>
    <definedName name="BExEZGBFNJR8DLPN0V11AU22L6WY" hidden="1">#REF!</definedName>
    <definedName name="BExEZVR61GWO1ZM3XHWUKRJJMQXV" hidden="1">#REF!</definedName>
    <definedName name="BExF02Y3V3QEPO2XLDSK47APK9XJ" hidden="1">#REF!</definedName>
    <definedName name="BExF03E824NHBODFUZ3PZ5HLF85X" hidden="1">#REF!</definedName>
    <definedName name="BExF09OS91RT7N7IW8JLMZ121ZP3" hidden="1">#REF!</definedName>
    <definedName name="BExF0D4SEQ7RRCAER8UQKUJ4HH0Q" hidden="1">#REF!</definedName>
    <definedName name="BExF0D4Z97PCG5JI9CC2TFB553AX" hidden="1">#REF!</definedName>
    <definedName name="BExF0DAB1PUE0V936NFEK68CCKTJ" hidden="1">#REF!</definedName>
    <definedName name="BExF0LOEHV42P2DV7QL8O7HOQ3N9" hidden="1">#REF!</definedName>
    <definedName name="BExF0QRT0ZP2578DKKC9SRW40F5L" hidden="1">#REF!</definedName>
    <definedName name="BExF0WRM9VO25RLSO03ZOCE8H7K5" hidden="1">#REF!</definedName>
    <definedName name="BExF0ZRI7W4RSLIDLHTSM0AWXO3S" hidden="1">#REF!</definedName>
    <definedName name="BExF19CT3MMZZ2T5EWMDNG3UOJ01" hidden="1">#REF!</definedName>
    <definedName name="BExF1C1VNHJBRW2XQKVSL1KSLFZ8" hidden="1">#REF!</definedName>
    <definedName name="BExF1M38U6NX17YJA8YU359B5Z4M" hidden="1">#REF!</definedName>
    <definedName name="BExF1MU4W3NPEY0OHRDWP5IANCBB" hidden="1">#REF!</definedName>
    <definedName name="BExF1MZN8MWMOKOARHJ1QAF9HPGT" hidden="1">#REF!</definedName>
    <definedName name="BExF1US4ZIQYSU5LBFYNRA9N0K2O" hidden="1">#REF!</definedName>
    <definedName name="BExF272JNPJCK1XLBG016XXBVFO8" hidden="1">#REF!</definedName>
    <definedName name="BExF2CWZN6E87RGTBMD4YQI2QT7R" hidden="1">#REF!</definedName>
    <definedName name="BExF2DYO1WQ7GMXSTAQRDBW1NSFG" hidden="1">#REF!</definedName>
    <definedName name="BExF2H9D3MC9XKLPZ6VIP4F7G4YN" hidden="1">#REF!</definedName>
    <definedName name="BExF2MSWNUY9Z6BZJQZ538PPTION" hidden="1">#REF!</definedName>
    <definedName name="BExF2QZYWHTYGUTTXR15CKCV3LS7" hidden="1">#REF!</definedName>
    <definedName name="BExF2T8Y6TSJ74RMSZOA9CEH4OZ6" hidden="1">#REF!</definedName>
    <definedName name="BExF31N3YM4F37EOOY8M8VI1KXN8" hidden="1">#REF!</definedName>
    <definedName name="BExF37C1YKBT79Z9SOJAG5MXQGTU" hidden="1">#REF!</definedName>
    <definedName name="BExF3A6HPA6DGYALZNHHJPMCUYZR" hidden="1">#REF!</definedName>
    <definedName name="BExF3GMJW5D7066GYKTMM3CVH1HE" hidden="1">#REF!</definedName>
    <definedName name="BExF3I9T44X7DV9HHV51DVDDPPZG" hidden="1">#REF!</definedName>
    <definedName name="BExF3IKLZ35F2D4DI7R7P7NZLVC3" hidden="1">#REF!</definedName>
    <definedName name="BExF3JMFX5DILOIFUDIO1HZUK875" hidden="1">#REF!</definedName>
    <definedName name="BExF3KIO2G9LJYXZ61H8PJJ6OQXV" hidden="1">#REF!</definedName>
    <definedName name="BExF3MGVCZHXDAUDZAGUYESZ3RC8" hidden="1">#REF!</definedName>
    <definedName name="BExF3NTC4BGZEM6B87TCFX277QCS" hidden="1">#REF!</definedName>
    <definedName name="BExF3Q2DOSQI9SIAXB522CN0WBZ7" hidden="1">#REF!</definedName>
    <definedName name="BExF3Q7NI90WT31QHYSJDIG0LLLJ" hidden="1">#REF!</definedName>
    <definedName name="BExF3QD55TIY1MSBSRK9TUJKBEWO" hidden="1">#REF!</definedName>
    <definedName name="BExF3QT8J6RIF1L3R700MBSKIOKW" hidden="1">#REF!</definedName>
    <definedName name="BExF42SSBVPMLK2UB3B7FPEIY9TU" hidden="1">#REF!</definedName>
    <definedName name="BExF4HXSWB50BKYPWA0HTT8W56H6" hidden="1">#REF!</definedName>
    <definedName name="BExF4J4Y60OUA8GY6YN8XVRUX80A" hidden="1">#REF!</definedName>
    <definedName name="BExF4KHF04IWW4LQ95FHQPFE4Y9K" hidden="1">#REF!</definedName>
    <definedName name="BExF4MVQM5Y0QRDLDFSKWWTF709C" hidden="1">#REF!</definedName>
    <definedName name="BExF4PVMZYV36E8HOYY06J81AMBI" hidden="1">#REF!</definedName>
    <definedName name="BExF4SF9NEX1FZE9N8EXT89PM54D" hidden="1">#REF!</definedName>
    <definedName name="BExF52GTGP8MHGII4KJ8TJGR8W8U" hidden="1">#REF!</definedName>
    <definedName name="BExF57K7L3UC1I2FSAWURR4SN0UN" hidden="1">#REF!</definedName>
    <definedName name="BExF5HR2GFV7O8LKG9SJ4BY78LYA" hidden="1">#REF!</definedName>
    <definedName name="BExF5ZFO2A29GHWR5ES64Z9OS16J" hidden="1">#REF!</definedName>
    <definedName name="BExF63S045JO7H2ZJCBTBVH3SUIF" hidden="1">#REF!</definedName>
    <definedName name="BExF642TEGTXCI9A61ZOONJCB0U1" hidden="1">#REF!</definedName>
    <definedName name="BExF67O951CF8UJF3KBDNR0E83C1" hidden="1">#REF!</definedName>
    <definedName name="BExF6EV7I35NVMIJGYTB6E24YVPA" hidden="1">#REF!</definedName>
    <definedName name="BExF6FGUF393KTMBT40S5BYAFG00" hidden="1">#REF!</definedName>
    <definedName name="BExF6GNYXWY8A0SY4PW1B6KJMMTM" hidden="1">#REF!</definedName>
    <definedName name="BExF6IB8K74Z0AFT05GPOKKZW7C9" hidden="1">#REF!</definedName>
    <definedName name="BExF6NUXJI11W2IAZNAM1QWC0459" hidden="1">#REF!</definedName>
    <definedName name="BExF6RR76KNVIXGJOVFO8GDILKGZ" hidden="1">#REF!</definedName>
    <definedName name="BExF6ZE8D5CMPJPRWT6S4HM56LPF" hidden="1">#REF!</definedName>
    <definedName name="BExF76FV8SF7AJK7B35AL7VTZF6D" hidden="1">#REF!</definedName>
    <definedName name="BExF7EOIMC1OYL1N7835KGOI0FIZ" hidden="1">#REF!</definedName>
    <definedName name="BExF7K88K7ASGV6RAOAGH52G04VR" hidden="1">#REF!</definedName>
    <definedName name="BExF7OVDRP3LHNAF2CX4V84CKKIR" hidden="1">#REF!</definedName>
    <definedName name="BExF7QO41X2A2SL8UXDNP99GY7U9" hidden="1">#REF!</definedName>
    <definedName name="BExF7QYWRJ8S4SID84VVXH3TN7X8" hidden="1">#REF!</definedName>
    <definedName name="BExF81GI8B8WBHXFTET68A9358BR" hidden="1">#REF!</definedName>
    <definedName name="BExGKN1EUJWHOYSSFY4XX6T9QVV5" hidden="1">#REF!</definedName>
    <definedName name="BExGL97US0Y3KXXASUTVR26XLT70" hidden="1">#REF!</definedName>
    <definedName name="BExGL9TEJAX73AMCXKXTMRO9T6QA" hidden="1">#REF!</definedName>
    <definedName name="BExGLBM5GKGBJDTZSMMBZBAVQ7N1" hidden="1">#REF!</definedName>
    <definedName name="BExGLC7R4C33RO0PID97ZPPVCW4M" hidden="1">#REF!</definedName>
    <definedName name="BExGLFIF7HCFSHNQHKEV6RY0WCO3" hidden="1">#REF!</definedName>
    <definedName name="BExGLPP9Z6SH15N8AV0F7H58S14K" hidden="1">#REF!</definedName>
    <definedName name="BExGLQATG820J44V2O4JEICPUUTR" hidden="1">#REF!</definedName>
    <definedName name="BExGLTARRL0J772UD2TXEYAVPY6E" hidden="1">#REF!</definedName>
    <definedName name="BExGLYE6RZTAAWHJBG2QFJPTDS2Q" hidden="1">#REF!</definedName>
    <definedName name="BExGM4DZ65OAQP7MA4LN6QMYZOFF" hidden="1">#REF!</definedName>
    <definedName name="BExGMCXCWEC9XNUOEMZ61TMI6CUO" hidden="1">#REF!</definedName>
    <definedName name="BExGMJDGIH0MEPC2TUSFUCY2ROTB" hidden="1">#REF!</definedName>
    <definedName name="BExGMKPW2HPKN0M0XKF3AZ8YP0D6" hidden="1">#REF!</definedName>
    <definedName name="BExGMOGUOL3NATNV0TIZH2J6DLLD" hidden="1">#REF!</definedName>
    <definedName name="BExGMP2F175LGL6QVSJGP6GKYHHA" hidden="1">#REF!</definedName>
    <definedName name="BExGMPIIP8GKML2VVA8OEFL43NCS" hidden="1">#REF!</definedName>
    <definedName name="BExGMZ3SRIXLXMWBVOXXV3M4U4YL" hidden="1">#REF!</definedName>
    <definedName name="BExGMZ3UBN48IXU1ZEFYECEMZ1IM" hidden="1">#REF!</definedName>
    <definedName name="BExGN4I0QATXNZCLZJM1KH1OIJQH" hidden="1">#REF!</definedName>
    <definedName name="BExGN9FZ2RWCMSY1YOBJKZMNIM9R" hidden="1">#REF!</definedName>
    <definedName name="BExGNDSIMTHOCXXG6QOGR6DA8SGG" hidden="1">#REF!</definedName>
    <definedName name="BExGNHOS7RBERG1J2M2HVGSRZL5G" hidden="1">#REF!</definedName>
    <definedName name="BExGNJ18W3Q55XAXY8XTFB80IVMV" hidden="1">#REF!</definedName>
    <definedName name="BExGNN2YQ9BDAZXT2GLCSAPXKIM7" hidden="1">#REF!</definedName>
    <definedName name="BExGNP6INLF5NZFP5ME6K7C9Y0NH" hidden="1">#REF!</definedName>
    <definedName name="BExGNSS0CKRPKHO25R3TDBEL2NHX" hidden="1">#REF!</definedName>
    <definedName name="BExGNYH0MO8NOVS85L15G0RWX4GW" hidden="1">#REF!</definedName>
    <definedName name="BExGNZO44DEG8CGIDYSEGDUQ531R" hidden="1">#REF!</definedName>
    <definedName name="BExGO22GMMPZVQY9RQ8MDKZDP5G3" hidden="1">#REF!</definedName>
    <definedName name="BExGO2O0V6UYDY26AX8OSN72F77N" hidden="1">#REF!</definedName>
    <definedName name="BExGO2YUBOVLYHY1QSIHRE1KLAFV" hidden="1">#REF!</definedName>
    <definedName name="BExGO70E2O70LF46V8T26YFPL4V8" hidden="1">#REF!</definedName>
    <definedName name="BExGOB25QJMQCQE76MRW9X58OIOO" hidden="1">#REF!</definedName>
    <definedName name="BExGODAZKJ9EXMQZNQR5YDBSS525" hidden="1">#REF!</definedName>
    <definedName name="BExGODR8ZSMUC11I56QHSZ686XV5" hidden="1">#REF!</definedName>
    <definedName name="BExGOXJDHUDPDT8I8IVGVW9J0R5Q" hidden="1">#REF!</definedName>
    <definedName name="BExGPAPYI1N5W3IH8H485BHSVOY3" hidden="1">#REF!</definedName>
    <definedName name="BExGPFO3GOKYO2922Y91GMQRCMOA" hidden="1">#REF!</definedName>
    <definedName name="BExGPHGT5KDOCMV2EFS4OVKTWBRD" hidden="1">#REF!</definedName>
    <definedName name="BExGPID72Y4Y619LWASUQZKZHJNC" hidden="1">#REF!</definedName>
    <definedName name="BExGPPENQIANVGLVQJ77DK5JPRTB" hidden="1">#REF!</definedName>
    <definedName name="BExGPSUUG7TL5F5PTYU6G4HPJV1B" hidden="1">#REF!</definedName>
    <definedName name="BExGQ1E950UYXYWQ84EZEQPWHVYY" hidden="1">#REF!</definedName>
    <definedName name="BExGQ1ZU4967P72AHF4V1D0FOL5C" hidden="1">#REF!</definedName>
    <definedName name="BExGQ36ZOMR9GV8T05M605MMOY3Y" hidden="1">#REF!</definedName>
    <definedName name="BExGQ4ZP0PPMLDNVBUG12W9FFVI9" hidden="1">#REF!</definedName>
    <definedName name="BExGQ61DTJ0SBFMDFBAK3XZ9O0ZO" hidden="1">#REF!</definedName>
    <definedName name="BExGQ6SG9XEOD0VMBAR22YPZWSTA" hidden="1">#REF!</definedName>
    <definedName name="BExGQ8FQN3FRAGH5H2V74848P5JX" hidden="1">#REF!</definedName>
    <definedName name="BExGQGJ1A7LNZUS8QSMOG8UNGLMK" hidden="1">#REF!</definedName>
    <definedName name="BExGQLBNZ35IK2VK33HJUAE4ADX2" hidden="1">#REF!</definedName>
    <definedName name="BExGQPO7ENFEQC0NC6MC9OZR2LHY" hidden="1">#REF!</definedName>
    <definedName name="BExGQX0H4EZMXBJTKJJE4ICJWN5O" hidden="1">#REF!</definedName>
    <definedName name="BExGR4CW3WRIID17GGX4MI9ZDHFE" hidden="1">#REF!</definedName>
    <definedName name="BExGR65GJX27MU2OL6NI5PB8XVB4" hidden="1">#REF!</definedName>
    <definedName name="BExGR6LQ97HETGS3CT96L4IK0JSH" hidden="1">#REF!</definedName>
    <definedName name="BExGR9ATP2LVT7B9OCPSLJ11H9SX" hidden="1">#REF!</definedName>
    <definedName name="BExGRILCZ3BMTGDY72B1Q9BUGW0J" hidden="1">#REF!</definedName>
    <definedName name="BExGRNZJ74Y6OYJB9F9Y9T3CAHOS" hidden="1">#REF!</definedName>
    <definedName name="BExGRPC5QJQ7UGQ4P7CFWVGRQGFW" hidden="1">#REF!</definedName>
    <definedName name="BExGRSMULUXOBEN8G0TK90PRKQ9O" hidden="1">#REF!</definedName>
    <definedName name="BExGRUKVVKDL8483WI70VN2QZDGD" hidden="1">#REF!</definedName>
    <definedName name="BExGS2IWR5DUNJ1U9PAKIV8CMBNI" hidden="1">#REF!</definedName>
    <definedName name="BExGS69P9FFTEOPDS0MWFKF45G47" hidden="1">#REF!</definedName>
    <definedName name="BExGS6F1JFHM5MUJ1RFO50WP6D05" hidden="1">#REF!</definedName>
    <definedName name="BExGSA5YB5ZGE4NHDVCZ55TQAJTL" hidden="1">#REF!</definedName>
    <definedName name="BExGSBYPYOBOB218ABCIM2X63GJ8" hidden="1">#REF!</definedName>
    <definedName name="BExGSCEUCQQVDEEKWJ677QTGUVTE" hidden="1">#REF!</definedName>
    <definedName name="BExGSQY65LH1PCKKM5WHDW83F35O" hidden="1">#REF!</definedName>
    <definedName name="BExGSYW1GKISF0PMUAK3XJK9PEW9" hidden="1">#REF!</definedName>
    <definedName name="BExGT0DZJB6LSF6L693UUB9EY1VQ" hidden="1">#REF!</definedName>
    <definedName name="BExGTEMKIEF46KBIDWCAOAN5U718" hidden="1">#REF!</definedName>
    <definedName name="BExGTGVFIF8HOQXR54SK065A8M4K" hidden="1">#REF!</definedName>
    <definedName name="BExGTIYX3OWPIINOGY1E4QQYSKHP" hidden="1">#REF!</definedName>
    <definedName name="BExGTKGUN0KUU3C0RL2LK98D8MEK" hidden="1">#REF!</definedName>
    <definedName name="BExGTV3U5SZUPLTWEMEY3IIN1L4L" hidden="1">#REF!</definedName>
    <definedName name="BExGTZ046J7VMUG4YPKFN2K8TWB7" hidden="1">#REF!</definedName>
    <definedName name="BExGTZ04EFFQ3Z3JMM0G35JYWUK3" hidden="1">#REF!</definedName>
    <definedName name="BExGU2G9OPRZRIU9YGF6NX9FUW0J" hidden="1">#REF!</definedName>
    <definedName name="BExGU6HTKLRZO8UOI3DTAM5RFDBA" hidden="1">#REF!</definedName>
    <definedName name="BExGUDDZXFFQHAF4UZF8ZB1HO7H6" hidden="1">#REF!</definedName>
    <definedName name="BExGUI6NCRHY7EAB6SK6EPPMWFG1" hidden="1">#REF!</definedName>
    <definedName name="BExGUIBXBRHGM97ZX6GBA4ZDQ79C" hidden="1">#REF!</definedName>
    <definedName name="BExGUM8D91UNPCOO4TKP9FGX85TF" hidden="1">#REF!</definedName>
    <definedName name="BExGUMDP0WYFBZL2MCB36WWJIC04" hidden="1">#REF!</definedName>
    <definedName name="BExGUQF9N9FKI7S0H30WUAEB5LPD" hidden="1">#REF!</definedName>
    <definedName name="BExGUR6BA03XPBK60SQUW197GJ5X" hidden="1">#REF!</definedName>
    <definedName name="BExGUVIP60TA4B7X2PFGMBFUSKGX" hidden="1">#REF!</definedName>
    <definedName name="BExGUVTIIWAK5T0F5FD428QDO46W" hidden="1">#REF!</definedName>
    <definedName name="BExGUZKF06F209XL1IZWVJEQ82EE" hidden="1">#REF!</definedName>
    <definedName name="BExGUZPWM950OZ8P1A3N86LXK97U" hidden="1">#REF!</definedName>
    <definedName name="BExGV2EVT380QHD4AP2RL9MR8L5L" hidden="1">#REF!</definedName>
    <definedName name="BExGVBUSKOI7KB24K40PTXJE6MER" hidden="1">#REF!</definedName>
    <definedName name="BExGVGSQSVWTL2MNI6TT8Y92W3KA" hidden="1">#REF!</definedName>
    <definedName name="BExGVHP63K0GSYU17R73XGX6W2U6" hidden="1">#REF!</definedName>
    <definedName name="BExGVN3DDSLKWSP9MVJS9QMNEUIK" hidden="1">#REF!</definedName>
    <definedName name="BExGVUVVMLOCR9DPVUZSQ141EE4J" hidden="1">#REF!</definedName>
    <definedName name="BExGVV6OOLDQ3TXZK51TTF3YX0WN" hidden="1">#REF!</definedName>
    <definedName name="BExGW0KVS7U0C87XFZ78QW991IEV" hidden="1">#REF!</definedName>
    <definedName name="BExGW0Q7QHE29TGNWAWQ6GR0V6TQ" hidden="1">#REF!</definedName>
    <definedName name="BExGW2Z7AMPG6H9EXA9ML6EZVGGA" hidden="1">#REF!</definedName>
    <definedName name="BExGWABG5VT5XO1A196RK61AXA8C" hidden="1">#REF!</definedName>
    <definedName name="BExGWEO0JDG84NYLEAV5NSOAGMJZ" hidden="1">#REF!</definedName>
    <definedName name="BExGWLEOC70Z8QAJTPT2PDHTNM4L" hidden="1">#REF!</definedName>
    <definedName name="BExGWNCXLCRTLBVMTXYJ5PHQI6SS" hidden="1">#REF!</definedName>
    <definedName name="BExGX4L8N6ERT0Q4EVVNA97EGD80" hidden="1">#REF!</definedName>
    <definedName name="BExGX5MWTL78XM0QCP4NT564ML39" hidden="1">#REF!</definedName>
    <definedName name="BExGX6U988MCFIGDA1282F92U9AA" hidden="1">#REF!</definedName>
    <definedName name="BExGX7FTB1CKAT5HUW6H531FIY6I" hidden="1">#REF!</definedName>
    <definedName name="BExGX9DVACJQIZ4GH6YAD2A7F70O" hidden="1">#REF!</definedName>
    <definedName name="BExGXCZBQISQ3IMF6DJH1OXNAQP8" hidden="1">#REF!</definedName>
    <definedName name="BExGXDVP2S2Y8Z8Q43I78RCIK3DD" hidden="1">#REF!</definedName>
    <definedName name="BExGXJ9W5JU7TT9S0BKL5Y6VVB39" hidden="1">#REF!</definedName>
    <definedName name="BExGXWB73RJ4BASBQTQ8EY0EC1EB" hidden="1">#REF!</definedName>
    <definedName name="BExGXZ0ABB43C7SMRKZHWOSU9EQX" hidden="1">#REF!</definedName>
    <definedName name="BExGY6SU3SYVCJ3AG2ITY59SAZ5A" hidden="1">#REF!</definedName>
    <definedName name="BExGY6YA4P5KMY2VHT0DYK3YTFAX" hidden="1">#REF!</definedName>
    <definedName name="BExGY8G88PVVRYHPHRPJZFSX6HSC" hidden="1">#REF!</definedName>
    <definedName name="BExGYC718HTZ80PNKYPVIYGRJVF6" hidden="1">#REF!</definedName>
    <definedName name="BExGYCNATXZY2FID93B17YWIPPRD" hidden="1">#REF!</definedName>
    <definedName name="BExGYGJJJ3BBCQAOA51WHP01HN73" hidden="1">#REF!</definedName>
    <definedName name="BExGYOS6TV2C72PLRFU8RP1I58GY" hidden="1">#REF!</definedName>
    <definedName name="BExGYXBM828PX0KPDVAZBWDL6MJZ" hidden="1">#REF!</definedName>
    <definedName name="BExGZJ78ZWZCVHZ3BKEKFJZ6MAEO" hidden="1">#REF!</definedName>
    <definedName name="BExGZOLH2QV73J3M9IWDDPA62TP4" hidden="1">#REF!</definedName>
    <definedName name="BExGZP1PWGFKVVVN4YDIS22DZPCR" hidden="1">#REF!</definedName>
    <definedName name="BExGZQUHCPM6G5U9OM8JU339JAG6" hidden="1">#REF!</definedName>
    <definedName name="BExH00FQKX09BD5WU4DB5KPXAUYA" hidden="1">#REF!</definedName>
    <definedName name="BExH00L21GZX5YJJGVMOAWBERLP5" hidden="1">#REF!</definedName>
    <definedName name="BExH02ZD6VAY1KQLAQYBBI6WWIZB" hidden="1">#REF!</definedName>
    <definedName name="BExH08Z6LQCGGSGSAILMHX4X7JMD" hidden="1">#REF!</definedName>
    <definedName name="BExH0KT9Z8HEVRRQRGQ8YHXRLIJA" hidden="1">#REF!</definedName>
    <definedName name="BExH0M0FDN12YBOCKL3XL2Z7T7Y8" hidden="1">#REF!</definedName>
    <definedName name="BExH0O9G06YPZ5TN9RYT326I1CP2" hidden="1">#REF!</definedName>
    <definedName name="BExH0PGM6RG0F3AAGULBIGOH91C2" hidden="1">#REF!</definedName>
    <definedName name="BExH0QIB3F0YZLM5XYHBCU5F0OVR" hidden="1">#REF!</definedName>
    <definedName name="BExH0RK5LJAAP7O67ZFB4RG6WPPL" hidden="1">#REF!</definedName>
    <definedName name="BExH0WNJAKTJRCKMTX8O4KNMIIJM" hidden="1">#REF!</definedName>
    <definedName name="BExH12Y4WX542WI3ZEM15AK4UM9J" hidden="1">#REF!</definedName>
    <definedName name="BExH18CCU7B8JWO8AWGEQRLWZG6J" hidden="1">#REF!</definedName>
    <definedName name="BExH1BN2H92IQKKP5IREFSS9FBF2" hidden="1">#REF!</definedName>
    <definedName name="BExH1FDTQXR9QQ31WDB7OPXU7MPT" hidden="1">#REF!</definedName>
    <definedName name="BExH1FOMEUIJNIDJAUY0ZQFBJSY9" hidden="1">#REF!</definedName>
    <definedName name="BExH1GA6TT290OTIZ8C3N610CYZ1" hidden="1">#REF!</definedName>
    <definedName name="BExH1I8E3HJSZLFRZZ1ZKX7TBJEP" hidden="1">#REF!</definedName>
    <definedName name="BExH1JFFHEBFX9BWJMNIA3N66R3Z" hidden="1">#REF!</definedName>
    <definedName name="BExH1XYRKX51T571O1SRBP9J1D98" hidden="1">#REF!</definedName>
    <definedName name="BExH1Z0GIUSVTF2H1G1I3PDGBNK2" hidden="1">#REF!</definedName>
    <definedName name="BExH225UTM6S9FW4MUDZS7F1PQSH" hidden="1">#REF!</definedName>
    <definedName name="BExH23271RF7AYZ542KHQTH68GQ7" hidden="1">#REF!</definedName>
    <definedName name="BExH2DP58R7D1BGUFBM2FHESVRF0" hidden="1">#REF!</definedName>
    <definedName name="BExH2GJQR4JALNB314RY0LDI49VH" hidden="1">#REF!</definedName>
    <definedName name="BExH2JZR49T7644JFVE7B3N7RZM9" hidden="1">#REF!</definedName>
    <definedName name="BExH2QVWL3AXHSB9EK2GQRD0DBRH" hidden="1">#REF!</definedName>
    <definedName name="BExH2WKXV8X5S2GSBBTWGI0NLNAH" hidden="1">#REF!</definedName>
    <definedName name="BExH2XS1UFYFGU0S0EBXX90W2WE8" hidden="1">#REF!</definedName>
    <definedName name="BExH2XS1X04DMUN544K5RU4XPDCI" hidden="1">#REF!</definedName>
    <definedName name="BExH2XS2TND9SB0GC295R4FP6K5Y" hidden="1">#REF!</definedName>
    <definedName name="BExH2ZA0SZ4SSITL50NA8LZ3OEX6" hidden="1">#REF!</definedName>
    <definedName name="BExH31Z3JNVJPESWKXHILGXZHP2M" hidden="1">#REF!</definedName>
    <definedName name="BExH3E9HZ3QJCDZW7WI7YACFQCHE" hidden="1">#REF!</definedName>
    <definedName name="BExH3IRB6764RQ5HBYRLH6XCT29X" hidden="1">#REF!</definedName>
    <definedName name="BExIG2U8V6RSB47SXLCQG3Q68YRO" hidden="1">#REF!</definedName>
    <definedName name="BExIGJBO8R13LV7CZ7C1YCP974NN" hidden="1">#REF!</definedName>
    <definedName name="BExIGWT86FPOEYTI8GXCGU5Y3KGK" hidden="1">#REF!</definedName>
    <definedName name="BExIHBHXA7E7VUTBVHXXXCH3A5CL" hidden="1">#REF!</definedName>
    <definedName name="BExIHBSOGRSH1GKS6GKBRAJ7GXFQ" hidden="1">#REF!</definedName>
    <definedName name="BExIHDFY73YM0AHAR2Z5OJTFKSL2" hidden="1">#REF!</definedName>
    <definedName name="BExIHPQCQTGEW8QOJVIQ4VX0P6DX" hidden="1">#REF!</definedName>
    <definedName name="BExII1KN91Q7DLW0UB7W2TJ5ACT9" hidden="1">#REF!</definedName>
    <definedName name="BExII50LI8I0CDOOZEMIVHVA2V95" hidden="1">#REF!</definedName>
    <definedName name="BExIINQWABWRGYDT02DOJQ5L7BQF" hidden="1">#REF!</definedName>
    <definedName name="BExIIXMY38TQD12CVV4S57L3I809" hidden="1">#REF!</definedName>
    <definedName name="BExIIY37NEVU2LGS1JE4VR9AN6W4" hidden="1">#REF!</definedName>
    <definedName name="BExIIYJAGXR8TPZ1KCYM7EGJ79UW" hidden="1">#REF!</definedName>
    <definedName name="BExIJ3160YCWGAVEU0208ZGXXG3P" hidden="1">#REF!</definedName>
    <definedName name="BExIJFGZJ5ED9D6KAY4PGQYLELAX" hidden="1">#REF!</definedName>
    <definedName name="BExIJQK80ZEKSTV62E59AYJYUNLI" hidden="1">#REF!</definedName>
    <definedName name="BExIJRLX3M0YQLU1D5Y9V7HM5QNM" hidden="1">#REF!</definedName>
    <definedName name="BExIJV22J0QA7286KNPMHO1ZUCB3" hidden="1">#REF!</definedName>
    <definedName name="BExIJVI6OC7B6ZE9V4PAOYZXKNER" hidden="1">#REF!</definedName>
    <definedName name="BExIJWK0NGTGQ4X7D5VIVXD14JHI" hidden="1">#REF!</definedName>
    <definedName name="BExIJWPCIYINEJUTXU74VK7WG031" hidden="1">#REF!</definedName>
    <definedName name="BExIKHTXPZR5A8OHB6HDP6QWDHAD" hidden="1">#REF!</definedName>
    <definedName name="BExIKMMJOETSAXJYY1SIKM58LMA2" hidden="1">#REF!</definedName>
    <definedName name="BExIKRF6AQ6VOO9KCIWSM6FY8M7D" hidden="1">#REF!</definedName>
    <definedName name="BExIKTYZESFT3LC0ASFMFKSE0D1X" hidden="1">#REF!</definedName>
    <definedName name="BExIKXVA6M8K0PTRYAGXS666L335" hidden="1">#REF!</definedName>
    <definedName name="BExIL0PMZ2SXK9R6MLP43KBU1J2P" hidden="1">#REF!</definedName>
    <definedName name="BExIL1WSMNNQQK98YHWHV5HVONIZ" hidden="1">#REF!</definedName>
    <definedName name="BExILAAXRTRAD18K74M6MGUEEPUM" hidden="1">#REF!</definedName>
    <definedName name="BExILG5F338C0FFLMVOKMKF8X5ZP" hidden="1">#REF!</definedName>
    <definedName name="BExILGQTQM0HOD0BJI90YO7GOIN3" hidden="1">#REF!</definedName>
    <definedName name="BExILPL7P2BNCD7MYCGTQ9F0R5JX" hidden="1">#REF!</definedName>
    <definedName name="BExILVVS4B1B4G7IO0LPUDWY9K8W" hidden="1">#REF!</definedName>
    <definedName name="BExIM9DBUB7ZGF4B20FVUO9QGOX2" hidden="1">#REF!</definedName>
    <definedName name="BExIMCTBZ4WAESGCDWJ64SB4F0L1" hidden="1">#REF!</definedName>
    <definedName name="BExIMGK9Z94TFPWWZFMD10HV0IF6" hidden="1">#REF!</definedName>
    <definedName name="BExIMPEGKG18TELVC33T4OQTNBWC" hidden="1">#REF!</definedName>
    <definedName name="BExIN4OR435DL1US13JQPOQK8GD5" hidden="1">#REF!</definedName>
    <definedName name="BExINI6A7H3KSFRFA6UBBDPKW37F" hidden="1">#REF!</definedName>
    <definedName name="BExINIMK8XC3JOBT2EXYFHHH52H0" hidden="1">#REF!</definedName>
    <definedName name="BExINLX401ZKEGWU168DS4JUM2J6" hidden="1">#REF!</definedName>
    <definedName name="BExINMYYJO1FTV1CZF6O5XCFAMQX" hidden="1">#REF!</definedName>
    <definedName name="BExINP2H4KI05FRFV5PKZFE00HKO" hidden="1">#REF!</definedName>
    <definedName name="BExINPTCEJ9RPDEBJEJH80NATGUQ" hidden="1">#REF!</definedName>
    <definedName name="BExINWEQMNJ70A6JRXC2LACBX1GX" hidden="1">#REF!</definedName>
    <definedName name="BExINZELVWYGU876QUUZCIMXPBQC" hidden="1">#REF!</definedName>
    <definedName name="BExIO9QZ59ZHRA8SX6QICH2AY8A2" hidden="1">#REF!</definedName>
    <definedName name="BExIOAHV525SMMGFDJFE7456JPBD" hidden="1">#REF!</definedName>
    <definedName name="BExIOCQUQHKUU1KONGSDOLQTQEIC" hidden="1">#REF!</definedName>
    <definedName name="BExIOFAGCDQQKALMX3V0KU94KUQO" hidden="1">#REF!</definedName>
    <definedName name="BExIOFL8Y5O61VLKTB4H20IJNWS1" hidden="1">#REF!</definedName>
    <definedName name="BExIOMBXRW5NS4ZPYX9G5QREZ5J6" hidden="1">#REF!</definedName>
    <definedName name="BExIORA3GK78T7C7SNBJJUONJ0LS" hidden="1">#REF!</definedName>
    <definedName name="BExIORFDXP4AVIEBLSTZ8ETSXMNM" hidden="1">#REF!</definedName>
    <definedName name="BExIOTZ5EFZ2NASVQ05RH15HRSW6" hidden="1">#REF!</definedName>
    <definedName name="BExIP8YNN6UUE1GZ223SWH7DLGKO" hidden="1">#REF!</definedName>
    <definedName name="BExIPAB4AOL592OJCC1CFAXTLF1A" hidden="1">#REF!</definedName>
    <definedName name="BExIPB25DKX4S2ZCKQN7KWSC3JBF" hidden="1">#REF!</definedName>
    <definedName name="BExIPCUX4I4S2N50TLMMLALYLH9S" hidden="1">#REF!</definedName>
    <definedName name="BExIPDLT8JYAMGE5HTN4D1YHZF3V" hidden="1">#REF!</definedName>
    <definedName name="BExIPG040Q08EWIWL6CAVR3GRI43" hidden="1">#REF!</definedName>
    <definedName name="BExIPKNFUDPDKOSH5GHDVNA8D66S" hidden="1">#REF!</definedName>
    <definedName name="BExIPVL5VEVK9Q7AYB7EC2VZWBEZ" hidden="1">#REF!</definedName>
    <definedName name="BExIQ1VS9A2FHVD9TUHKG9K8EVVP" hidden="1">#REF!</definedName>
    <definedName name="BExIQ3J19L30PSQ2CXNT6IHW0I7V" hidden="1">#REF!</definedName>
    <definedName name="BExIQ3OJ7M04XCY276IO0LJA5XUK" hidden="1">#REF!</definedName>
    <definedName name="BExIQ5S19ITB0NDRUN4XV7B905ED" hidden="1">#REF!</definedName>
    <definedName name="BExIQ810MMN2UN0EQ9CRQAFWA19X" hidden="1">#REF!</definedName>
    <definedName name="BExIQ9TMQT2EIXSVQW7GVSOAW2VJ" hidden="1">#REF!</definedName>
    <definedName name="BExIQBMDE1L6J4H27K1FMSHQKDSE" hidden="1">#REF!</definedName>
    <definedName name="BExIQE65LVXUOF3UZFO7SDHFJH22" hidden="1">#REF!</definedName>
    <definedName name="BExIQG9OO2KKBOWTMD1OXY36TEGA" hidden="1">#REF!</definedName>
    <definedName name="BExIQHWZ65ALA9VAFCJEGIL1145G" hidden="1">#REF!</definedName>
    <definedName name="BExIQX1XBB31HZTYEEVOBSE3C5A6" hidden="1">#REF!</definedName>
    <definedName name="BExIR2ALYRP9FW99DK2084J7IIDC" hidden="1">#REF!</definedName>
    <definedName name="BExIR8FQETPTQYW37DBVDWG3J4JW" hidden="1">#REF!</definedName>
    <definedName name="BExIRHKWQB1PP4ZLB0C3AVUBAFMD" hidden="1">#REF!</definedName>
    <definedName name="BExIRJTRJPQR3OTAGAV7JTA4VMPS" hidden="1">#REF!</definedName>
    <definedName name="BExIROH27RJOG6VI7ZHR0RZGAZZ4" hidden="1">#REF!</definedName>
    <definedName name="BExIRRBGTY01OQOI3U5SW59RFDFI" hidden="1">#REF!</definedName>
    <definedName name="BExIS4T0DRF57HYO7OGG72KBOFOI" hidden="1">#REF!</definedName>
    <definedName name="BExIS77BJDDK18PGI9DSEYZPIL7P" hidden="1">#REF!</definedName>
    <definedName name="BExIS8USL1T3Z97CZ30HJ98E2GXQ" hidden="1">#REF!</definedName>
    <definedName name="BExISC5B700MZUBFTQ9K4IKTF7HR" hidden="1">#REF!</definedName>
    <definedName name="BExISDHXS49S1H56ENBPRF1NLD5C" hidden="1">#REF!</definedName>
    <definedName name="BExISM1JLV54A21A164IURMPGUMU" hidden="1">#REF!</definedName>
    <definedName name="BExISRFKJYUZ4AKW44IJF7RF9Y90" hidden="1">#REF!</definedName>
    <definedName name="BExISSMVV57JAUB6CSGBMBFVNGWK" hidden="1">#REF!</definedName>
    <definedName name="BExIT16AD4HCD0WQCCA72AKLQHK1" hidden="1">#REF!</definedName>
    <definedName name="BExIT1MK8TBAK3SNP36A8FKDQSOK" hidden="1">#REF!</definedName>
    <definedName name="BExIT9PPVL7XGGIZS7G6QI6L7H9U" hidden="1">#REF!</definedName>
    <definedName name="BExITBNYANV2S8KD56GOGCKW393R" hidden="1">#REF!</definedName>
    <definedName name="BExITGB4FVAV0LE88D7JMX7FBYXI" hidden="1">#REF!</definedName>
    <definedName name="BExITI3TQ14K842P38QF0PNWSWNO" hidden="1">#REF!</definedName>
    <definedName name="BExIU9OGER4TPMETACWUEP1UENK0" hidden="1">#REF!</definedName>
    <definedName name="BExIUD4OJGH65NFNQ4VMCE3R4J1X" hidden="1">#REF!</definedName>
    <definedName name="BExIUQM0XWNNW3MJD26EOVIT7FSU" hidden="1">#REF!</definedName>
    <definedName name="BExIUTB5OAAXYW0OFMP0PS40SPOB" hidden="1">#REF!</definedName>
    <definedName name="BExIUUT2MHIOV6R3WHA0DPM1KBKY" hidden="1">#REF!</definedName>
    <definedName name="BExIUYPDT1AM6MWGWQS646PIZIWC" hidden="1">#REF!</definedName>
    <definedName name="BExIV0I2O9F8D1UK1SI8AEYR6U0A" hidden="1">#REF!</definedName>
    <definedName name="BExIV2LM38XPLRTWT0R44TMQ59E5" hidden="1">#REF!</definedName>
    <definedName name="BExIV3HY4S0YRV1F7XEMF2YHAR2I" hidden="1">#REF!</definedName>
    <definedName name="BExIV6HUZFRIFLXW2SICKGTAH1PV" hidden="1">#REF!</definedName>
    <definedName name="BExIVCXWL6H5LD9DHDIA4F5U9TQL" hidden="1">#REF!</definedName>
    <definedName name="BExIVEVYJ7KL8QNR5ZTOSD11I5A6" hidden="1">#REF!</definedName>
    <definedName name="BExIVJ30S9U8MA1TUBRND8DGF96D" hidden="1">#REF!</definedName>
    <definedName name="BExIVMOIPSEWSIHIDDLOXESQ28A0" hidden="1">#REF!</definedName>
    <definedName name="BExIVNVNJX9BYDLC88NG09YF5XQ6" hidden="1">#REF!</definedName>
    <definedName name="BExIVQVKLMGSRYT1LFZH0KUIA4OR" hidden="1">#REF!</definedName>
    <definedName name="BExIVYTFI35KNR2XSA6N8OJYUTUR" hidden="1">#REF!</definedName>
    <definedName name="BExIVZF05SNB8DE7VLQOFG9S41HS" hidden="1">#REF!</definedName>
    <definedName name="BExIWB3SY3WRIVIOF988DNNODBOA" hidden="1">#REF!</definedName>
    <definedName name="BExIWB99CG0H52LRD6QWPN4L6DV2" hidden="1">#REF!</definedName>
    <definedName name="BExIWG1W7XP9DFYYSZAIOSHM0QLQ" hidden="1">#REF!</definedName>
    <definedName name="BExIWH3KUK94B7833DD4TB0Y6KP9" hidden="1">#REF!</definedName>
    <definedName name="BExIWHZXYAALPLS8CSHZHJ82LBOH" hidden="1">#REF!</definedName>
    <definedName name="BExIWJY6FHR6KOO0P8U4IZ7VD42D" hidden="1">#REF!</definedName>
    <definedName name="BExIWKE9MGIDWORBI43AWTUNYFAN" hidden="1">#REF!</definedName>
    <definedName name="BExIWPHOYLSNGZKVD3RRKOEALEUG" hidden="1">#REF!</definedName>
    <definedName name="BExIWSHLD1QIZPL5ARLXOJ9Y2CAA" hidden="1">#REF!</definedName>
    <definedName name="BExIX34PM5DBTRHRQWP6PL6WIX88" hidden="1">#REF!</definedName>
    <definedName name="BExIX5OAP9KSUE5SIZCW9P39Q4WE" hidden="1">#REF!</definedName>
    <definedName name="BExIXGRJPVJMUDGSG7IHPXPNO69B" hidden="1">#REF!</definedName>
    <definedName name="BExIXGWVQ9WOO0NCJLXAU4PJPOPM" hidden="1">#REF!</definedName>
    <definedName name="BExIXLK6SEOTUWQVNLCH4SAKTVGQ" hidden="1">#REF!</definedName>
    <definedName name="BExIXM5R87ZL3FHALWZXYCPHGX3E" hidden="1">#REF!</definedName>
    <definedName name="BExIXN24YK8MIB3OZ905DHU9CDH1" hidden="1">#REF!</definedName>
    <definedName name="BExIXS036ZCKT2Z8XZKLZ8PFWQGL" hidden="1">#REF!</definedName>
    <definedName name="BExIXY5CF9PFM0P40AZ4U51TMWV0" hidden="1">#REF!</definedName>
    <definedName name="BExIYEXJBK8JDWIRSVV4RJSKZVV1" hidden="1">#REF!</definedName>
    <definedName name="BExIYFJ59KLIPRTGIHX9X07UVGT3" hidden="1">#REF!</definedName>
    <definedName name="BExIYHH7GZO6BU3DC4GRLH3FD3ZS" hidden="1">#REF!</definedName>
    <definedName name="BExIYHMPBTD67ZNUL9O76FZQHYPT" hidden="1">#REF!</definedName>
    <definedName name="BExIYI2RH0K4225XO970K2IQ1E79" hidden="1">#REF!</definedName>
    <definedName name="BExIYMPZ0KS2KOJFQAUQJ77L7701" hidden="1">#REF!</definedName>
    <definedName name="BExIYP9Q6FV9T0R9G3UDKLS4TTYX" hidden="1">#REF!</definedName>
    <definedName name="BExIYZGLDQ1TN7BIIN4RLDP31GIM" hidden="1">#REF!</definedName>
    <definedName name="BExIZ4K0EZJK6PW3L8SVKTJFSWW9" hidden="1">#REF!</definedName>
    <definedName name="BExIZAECOEZGBAO29QMV14E6XDIV" hidden="1">#REF!</definedName>
    <definedName name="BExIZHQR3N1546MQS83ZJ8I6SPZ3" hidden="1">#REF!</definedName>
    <definedName name="BExIZKVXYD5O2JBU81F2UFJZLLSI" hidden="1">#REF!</definedName>
    <definedName name="BExIZPZDHC8HGER83WHCZAHOX7LK" hidden="1">#REF!</definedName>
    <definedName name="BExIZQA5XCS39QKXMYR1MH2ZIGPS" hidden="1">#REF!</definedName>
    <definedName name="BExIZVDLRUNAL32D9KO9X7Y4PB3O" hidden="1">#REF!</definedName>
    <definedName name="BExIZY2PUZ0OF9YKK1B13IW0VS6G" hidden="1">#REF!</definedName>
    <definedName name="BExJ08KBRR2XMWW3VZMPSQKXHZUH" hidden="1">#REF!</definedName>
    <definedName name="BExJ0DYJWXGE7DA39PYL3WM05U9O" hidden="1">#REF!</definedName>
    <definedName name="BExJ0JYDEZPM2303TRBXOZ74M7N6" hidden="1">#REF!</definedName>
    <definedName name="BExJ0MY8SY5J5V50H3UKE78ODTVB" hidden="1">#REF!</definedName>
    <definedName name="BExJ0YC98G37ML4N8FLP8D95EFRF" hidden="1">#REF!</definedName>
    <definedName name="BExKCDYKAEV45AFXHVHZZ62E5BM3" hidden="1">#REF!</definedName>
    <definedName name="BExKCYXU0W2VQVDI3N3N37K2598P" hidden="1">#REF!</definedName>
    <definedName name="BExKDJX3Z1TS0WFDD9EAO42JHL9G" hidden="1">#REF!</definedName>
    <definedName name="BExKDK7WVA5I2WBACAZHAHN35D0I" hidden="1">#REF!</definedName>
    <definedName name="BExKDKO0W4AGQO1V7K6Q4VM750FT" hidden="1">#REF!</definedName>
    <definedName name="BExKDLF10G7W77J87QWH3ZGLUCLW" hidden="1">#REF!</definedName>
    <definedName name="BExKE2NDBQ14HOJH945N4W9ZZFJO" hidden="1">#REF!</definedName>
    <definedName name="BExKEFE0I3MT6ZLC4T1L9465HKTN" hidden="1">#REF!</definedName>
    <definedName name="BExKEK6O5BVJP4VY02FY7JNAZ6BT" hidden="1">#REF!</definedName>
    <definedName name="BExKEKXK6E6QX339ELPXDIRZSJE0" hidden="1">#REF!</definedName>
    <definedName name="BExKEMFI35R0D4WN4A59V9QH7I5S" hidden="1">#REF!</definedName>
    <definedName name="BExKEOOIBMP7N8033EY2CJYCBX6H" hidden="1">#REF!</definedName>
    <definedName name="BExKEW0RR5LA3VC46A2BEOOMQE56" hidden="1">#REF!</definedName>
    <definedName name="BExKF37PTJB4PE1PUQWG20ASBX4E" hidden="1">#REF!</definedName>
    <definedName name="BExKFA3VI1CZK21SM0N3LZWT9LA1" hidden="1">#REF!</definedName>
    <definedName name="BExKFBB29XXT9A2LVUXYSIVKPWGB" hidden="1">#REF!</definedName>
    <definedName name="BExKFINBFV5J2NFRCL4YUO3YF0ZE" hidden="1">#REF!</definedName>
    <definedName name="BExKFISRBFACTAMJSALEYMY66F6X" hidden="1">#REF!</definedName>
    <definedName name="BExKFOSK5DJ151C4E8544UWMYTOC" hidden="1">#REF!</definedName>
    <definedName name="BExKFWL3DE1V1VOVHAFYBE85QUB7" hidden="1">#REF!</definedName>
    <definedName name="BExKFXS9NDEWPZDVGLTMOM3CFO7N" hidden="1">#REF!</definedName>
    <definedName name="BExKFYJC4EVEV54F82K6VKP7Q3OU" hidden="1">#REF!</definedName>
    <definedName name="BExKG4IYHBKQQ8J8FN10GB2IKO33" hidden="1">#REF!</definedName>
    <definedName name="BExKGBVDO2JNJUFOFQMF0RJG03ZK" hidden="1">#REF!</definedName>
    <definedName name="BExKGF0L44S78D33WMQ1A75TRKB9" hidden="1">#REF!</definedName>
    <definedName name="BExKGFRN31B3G20LMQ4LRF879J68" hidden="1">#REF!</definedName>
    <definedName name="BExKGJD3U3ADZILP20U3EURP0UQP" hidden="1">#REF!</definedName>
    <definedName name="BExKGNK5YGKP0YHHTAAOV17Z9EIM" hidden="1">#REF!</definedName>
    <definedName name="BExKGQ3T3TWGZUSNVWJE1XWXHGRQ" hidden="1">#REF!</definedName>
    <definedName name="BExKGV77YH9YXIQTRKK2331QGYKF" hidden="1">#REF!</definedName>
    <definedName name="BExKH3FTZ5VGTB86W9M4AB39R0G8" hidden="1">#REF!</definedName>
    <definedName name="BExKH3FV5U5O6XZM7STS3NZKQFGJ" hidden="1">#REF!</definedName>
    <definedName name="BExKH3W5435VN8DZ68OCKI93SEO4" hidden="1">#REF!</definedName>
    <definedName name="BExKH9L4L5ZUAA98QAZ7DB7YH4QE" hidden="1">#REF!</definedName>
    <definedName name="BExKHAMUH8NR3HRV0V6FHJE3ROLN" hidden="1">#REF!</definedName>
    <definedName name="BExKHCFKOWFHO2WW0N7Y5XDXEWAO" hidden="1">#REF!</definedName>
    <definedName name="BExKHIVLONZ46HLMR50DEXKEUNEP" hidden="1">#REF!</definedName>
    <definedName name="BExKHPM9XA0ADDK7TUR0N38EXWEP" hidden="1">#REF!</definedName>
    <definedName name="BExKHQYXEM47TMIQRQVHE4T5LT8K" hidden="1">#REF!</definedName>
    <definedName name="BExKI4076KXCDE5KXL79KT36OKLO" hidden="1">#REF!</definedName>
    <definedName name="BExKI7AUWXBP1WBLFRIYSNQZDWCY" hidden="1">#REF!</definedName>
    <definedName name="BExKI7LO70WYISR7Q0Y1ZDWO9M3B" hidden="1">#REF!</definedName>
    <definedName name="BExKIF3EIT434ZQKMDXUBJCRLMK8" hidden="1">#REF!</definedName>
    <definedName name="BExKIGQV6TXIZG039HBOJU62WP2U" hidden="1">#REF!</definedName>
    <definedName name="BExKILE008SF3KTAN8WML3XKI1NZ" hidden="1">#REF!</definedName>
    <definedName name="BExKINSBB6RS7I489QHMCOMU4Z2X" hidden="1">#REF!</definedName>
    <definedName name="BExKINXMPEA03CETGL1VOW1XRJIR" hidden="1">#REF!</definedName>
    <definedName name="BExKITBU5LXLZYDJS3D3BAVWEY3U" hidden="1">#REF!</definedName>
    <definedName name="BExKIU87ZKSOC2DYZWFK6SAK9I8E" hidden="1">#REF!</definedName>
    <definedName name="BExKJ449HLYX2DJ9UF0H9GTPSQ73" hidden="1">#REF!</definedName>
    <definedName name="BExKJ5649R9IC0GKQD6QI2G7C99Q" hidden="1">#REF!</definedName>
    <definedName name="BExKJEB4FXIMV2AAE9S3FCGRK1R0" hidden="1">#REF!</definedName>
    <definedName name="BExKJELX2RUC8UEC56IZPYYZXHA7" hidden="1">#REF!</definedName>
    <definedName name="BExKJI7CV9I6ILFIZ3SVO4DGK64J" hidden="1">#REF!</definedName>
    <definedName name="BExKJINMXS61G2TZEXCJAWVV4F57" hidden="1">#REF!</definedName>
    <definedName name="BExKJK5ME8KB7HA0180L7OUZDDGV" hidden="1">#REF!</definedName>
    <definedName name="BExKJLY652HI5GNEEWQXOB08K2C1" hidden="1">#REF!</definedName>
    <definedName name="BExKJN5IF0VMDILJ5K8ZENF2QYV1" hidden="1">#REF!</definedName>
    <definedName name="BExKJUSJPFUIK20FTVAFJWR2OUYX" hidden="1">#REF!</definedName>
    <definedName name="BExKJXHNZTE5OMRQ1KTVM1DIQE9I" hidden="1">#REF!</definedName>
    <definedName name="BExKK8VP5RS3D0UXZVKA37C4SYBP" hidden="1">#REF!</definedName>
    <definedName name="BExKKIM9NPF6B3SPMPIQB27HQME4" hidden="1">#REF!</definedName>
    <definedName name="BExKKIX1BCBQ4R3K41QD8NTV0OV0" hidden="1">#REF!</definedName>
    <definedName name="BExKKJ2IHMOO66DQ0V2YABR4GV05" hidden="1">#REF!</definedName>
    <definedName name="BExKKQ3ZWADYV03YHMXDOAMU90EB" hidden="1">#REF!</definedName>
    <definedName name="BExKKUGD2HMJWQEYZ8H3X1BMXFS9" hidden="1">#REF!</definedName>
    <definedName name="BExKKX05KCZZZPKOR1NE5A8RGVT4" hidden="1">#REF!</definedName>
    <definedName name="BExKL3QUCLQLECGZM555PRF8EN56" hidden="1">#REF!</definedName>
    <definedName name="BExKL7CGLA62V9UQH9ZDEHIK8W4O" hidden="1">#REF!</definedName>
    <definedName name="BExKLD6S9L66QYREYHBE5J44OK7X" hidden="1">#REF!</definedName>
    <definedName name="BExKLEZK32L28GYJWVO63BZ5E1JD" hidden="1">#REF!</definedName>
    <definedName name="BExKLLKVVHT06LA55JB2FC871DC5" hidden="1">#REF!</definedName>
    <definedName name="BExKMKNALVJRCZS69GFJA4M1J08O" hidden="1">#REF!</definedName>
    <definedName name="BExKMMFZIDRFNSBCWVADJ4S2JE52" hidden="1">#REF!</definedName>
    <definedName name="BExKMRZJS845FERFW6HUXLFAOMYD" hidden="1">#REF!</definedName>
    <definedName name="BExKMS514WWPGUGRYGTH6XU97T8B" hidden="1">#REF!</definedName>
    <definedName name="BExKMUDV8AH8HQAD5HJVUW7GFDWU" hidden="1">#REF!</definedName>
    <definedName name="BExKMWBX4EH3EYJ07UFEM08NB40Z" hidden="1">#REF!</definedName>
    <definedName name="BExKN4Q70IU9OY91QRUSK3044MQD" hidden="1">#REF!</definedName>
    <definedName name="BExKNBGV2IR3S7M0BX4810KZB4V3" hidden="1">#REF!</definedName>
    <definedName name="BExKNCTBZTSY3MO42VU5PLV6YUHZ" hidden="1">#REF!</definedName>
    <definedName name="BExKNGV2YY749C42AQ2T9QNIE5C3" hidden="1">#REF!</definedName>
    <definedName name="BExKNH0F1WPNUEQITIUN5T4NDX9H" hidden="1">#REF!</definedName>
    <definedName name="BExKNV8UOHVWEHDJWI2WMJ9X6QHZ" hidden="1">#REF!</definedName>
    <definedName name="BExKNZLD7UATC1MYRNJD8H2NH4KU" hidden="1">#REF!</definedName>
    <definedName name="BExKNZQUKQQG2Y97R74G4O4BJP1L" hidden="1">#REF!</definedName>
    <definedName name="BExKO06X0EAD3ABEG1E8PWLDWHBA" hidden="1">#REF!</definedName>
    <definedName name="BExKO2AHHSGNI1AZOIOW21KPXKPE" hidden="1">#REF!</definedName>
    <definedName name="BExKO2FXWJWC5IZLDN8JHYILQJ2N" hidden="1">#REF!</definedName>
    <definedName name="BExKO438WZ8FKOU00NURGFMOYXWN" hidden="1">#REF!</definedName>
    <definedName name="BExKO551EZ73M80UFHBQE7BQVU4L" hidden="1">#REF!</definedName>
    <definedName name="BExKOBA4VTRV9YG31IM1PDDO3J9M" hidden="1">#REF!</definedName>
    <definedName name="BExKODIZGWW2EQD0FEYW6WK6XLCM" hidden="1">#REF!</definedName>
    <definedName name="BExKOPO2HPWVQGAKW8LOZMPIDEFG" hidden="1">#REF!</definedName>
    <definedName name="BExKP7SRQ3MN5BDYXV2XMBQNUH23" hidden="1">#REF!</definedName>
    <definedName name="BExKPEZP0QTKOTLIMMIFSVTHQEEK" hidden="1">#REF!</definedName>
    <definedName name="BExKPFFSVTL757PNITV8R9RN4452" hidden="1">#REF!</definedName>
    <definedName name="BExKPIL5ZWOXQAENH3VP3ZHA2N7N" hidden="1">#REF!</definedName>
    <definedName name="BExKPJHKPVROP9QX9BMBZMU2HEZ1" hidden="1">#REF!</definedName>
    <definedName name="BExKPLQJX0HJ8OTXBXH9IC9J2V0W" hidden="1">#REF!</definedName>
    <definedName name="BExKPN8C7GN36ZJZHLOB74LU6KT0" hidden="1">#REF!</definedName>
    <definedName name="BExKPX9VZ1J5021Q98K60HMPJU58" hidden="1">#REF!</definedName>
    <definedName name="BExKQGGEP203MUWSJVORTY7RFOFT" hidden="1">#REF!</definedName>
    <definedName name="BExKQJGAAWNM3NT19E9I0CQDBTU0" hidden="1">#REF!</definedName>
    <definedName name="BExKQM5GJ1ZN5REKFE7YVBQ0KXWF" hidden="1">#REF!</definedName>
    <definedName name="BExKQQ71278061G7ZFYGPWOMOMY2" hidden="1">#REF!</definedName>
    <definedName name="BExKQTXRG3ECU8NT47UR7643LO5G" hidden="1">#REF!</definedName>
    <definedName name="BExKQVL7HPOIZ4FHANDFMVOJLEPR" hidden="1">#REF!</definedName>
    <definedName name="BExKR3ZAJRYXZB4M7XZPK0I7E55W" hidden="1">#REF!</definedName>
    <definedName name="BExKR8RZSEHW184G0Z56B4EGNU72" hidden="1">#REF!</definedName>
    <definedName name="BExKRHM60KUPM7RGAAFRSKX4TMS5" hidden="1">#REF!</definedName>
    <definedName name="BExKRQB2LX164R610N3VXJPD3C1W" hidden="1">#REF!</definedName>
    <definedName name="BExKRVUSQ6PA7ZYQSTEQL3X7PB9P" hidden="1">#REF!</definedName>
    <definedName name="BExKRY3KZ7F7RB2KH8HXSQ85IEQO" hidden="1">#REF!</definedName>
    <definedName name="BExKS91CCVW1YKNE1EQ4MCE1E9JX" hidden="1">#REF!</definedName>
    <definedName name="BExKSA37DZTCK6H13HPIKR0ZFVL8" hidden="1">#REF!</definedName>
    <definedName name="BExKSB51O073JLM4PEU353GBBSMI" hidden="1">#REF!</definedName>
    <definedName name="BExKSC1EDUXA6RM44LZV6HMMHKLX" hidden="1">#REF!</definedName>
    <definedName name="BExKSFMOMSZYDE0WNC94F40S6636" hidden="1">#REF!</definedName>
    <definedName name="BExKSHQ9K79S8KYUWIV5M5LAHHF1" hidden="1">#REF!</definedName>
    <definedName name="BExKSJTWG9L3FCX8FLK4EMUJMF27" hidden="1">#REF!</definedName>
    <definedName name="BExKSU0MKNAVZYYPKCYTZDWQX4R8" hidden="1">#REF!</definedName>
    <definedName name="BExKSX60G1MUS689FXIGYP2F7C62" hidden="1">#REF!</definedName>
    <definedName name="BExKT2UZ7Y2VWF5NQE18SJRLD2RN" hidden="1">#REF!</definedName>
    <definedName name="BExKT3GJFNGAM09H5F615E36A38C" hidden="1">#REF!</definedName>
    <definedName name="BExKTD1UM9PTLYETG1RM502XDNC0" hidden="1">#REF!</definedName>
    <definedName name="BExKTJN26AY45CE6JUAX3OIL48F7" hidden="1">#REF!</definedName>
    <definedName name="BExKTQZGN8GI3XGSEXMPCCA3S19H" hidden="1">#REF!</definedName>
    <definedName name="BExKTUKYYU0F6TUW1RXV24LRAZFE" hidden="1">#REF!</definedName>
    <definedName name="BExKU3FBLHQBIUTN6XEZW5GC9OG1" hidden="1">#REF!</definedName>
    <definedName name="BExKU82I99FEUIZLODXJDOJC96CQ" hidden="1">#REF!</definedName>
    <definedName name="BExKUDM0DFSCM3D91SH0XLXJSL18" hidden="1">#REF!</definedName>
    <definedName name="BExKUHYKD9TJTMQOOBS4EX04FCEZ" hidden="1">#REF!</definedName>
    <definedName name="BExKULEKJLA77AUQPDUHSM94Y76Z" hidden="1">#REF!</definedName>
    <definedName name="BExKUXE506JSYMR4CV866RHRDYR9" hidden="1">#REF!</definedName>
    <definedName name="BExKV08R85MKI3MAX9E2HERNQUNL" hidden="1">#REF!</definedName>
    <definedName name="BExKV4AAUNNJL5JWD7PX6BFKVS6O" hidden="1">#REF!</definedName>
    <definedName name="BExKVDVK6HN74GQPTXICP9BFC8CF" hidden="1">#REF!</definedName>
    <definedName name="BExKVFZ3ZZGIC1QI8XN6BYFWN0ZY" hidden="1">#REF!</definedName>
    <definedName name="BExKVG4KGO28KPGTAFL1R8TTZ10N" hidden="1">#REF!</definedName>
    <definedName name="BExKW0CSH7DA02YSNV64PSEIXB2P" hidden="1">#REF!</definedName>
    <definedName name="BExM9NUG3Q31X01AI9ZJCZIX25CS" hidden="1">#REF!</definedName>
    <definedName name="BExM9OG182RP30MY23PG49LVPZ1C" hidden="1">#REF!</definedName>
    <definedName name="BExMA64MW1S18NH8DCKPCCEI5KCB" hidden="1">#REF!</definedName>
    <definedName name="BExMALEWFUEM8Y686IT03ECURUBR" hidden="1">#REF!</definedName>
    <definedName name="BExMAS0AQY7KMMTBTBPK0SWWDITB" hidden="1">#REF!</definedName>
    <definedName name="BExMAXJS82ZJ8RS22VLE0V0LDUII" hidden="1">#REF!</definedName>
    <definedName name="BExMB4QRS0R3MTB4CMUHFZ84LNZQ" hidden="1">#REF!</definedName>
    <definedName name="BExMB7AICZ233JKSCEUSR9RQXRS0" hidden="1">#REF!</definedName>
    <definedName name="BExMBC35WKQY5CWQJLV4D05O6971" hidden="1">#REF!</definedName>
    <definedName name="BExMBFTZV4Q1A5KG25C1N9PHQNSW" hidden="1">#REF!</definedName>
    <definedName name="BExMBFZFXQDH3H55R89930TFTU36" hidden="1">#REF!</definedName>
    <definedName name="BExMBK6ISK3U7KHZKUJXIDKGF6VW" hidden="1">#REF!</definedName>
    <definedName name="BExMBYPQDG9AYDQ5E8IECVFREPO6" hidden="1">#REF!</definedName>
    <definedName name="BExMC7PESEESXVMDCGGIP5LPMUGY" hidden="1">#REF!</definedName>
    <definedName name="BExMC8AZUTX8LG89K2JJR7ZG62XX" hidden="1">#REF!</definedName>
    <definedName name="BExMCA96YR10V72G2R0SCIKPZLIZ" hidden="1">#REF!</definedName>
    <definedName name="BExMCB5JU5I2VQDUBS4O42BTEVKI" hidden="1">#REF!</definedName>
    <definedName name="BExMCFSQFSEMPY5IXDIRKZDASDBR" hidden="1">#REF!</definedName>
    <definedName name="BExMCH58I9XOLK7WEE6VSJGYPJGL" hidden="1">#REF!</definedName>
    <definedName name="BExMCMZOEYWVOOJ98TBHTTCS7XB8" hidden="1">#REF!</definedName>
    <definedName name="BExMCS8EF2W3FS9QADNKREYSI8P0" hidden="1">#REF!</definedName>
    <definedName name="BExMCSU0KZGHALEL7N5DJBVL94K7" hidden="1">#REF!</definedName>
    <definedName name="BExMCUS7GSOM96J0HJ7EH0FFM2AC" hidden="1">#REF!</definedName>
    <definedName name="BExMCYTT6TVDWMJXO1NZANRTVNAN" hidden="1">#REF!</definedName>
    <definedName name="BExMD54CT1VTE5YGBM90H90NF28M" hidden="1">#REF!</definedName>
    <definedName name="BExMD5F6IAV108XYJLXUO9HD0IT6" hidden="1">#REF!</definedName>
    <definedName name="BExMDANV66W9T3XAXID40XFJ0J93" hidden="1">#REF!</definedName>
    <definedName name="BExMDGD1KQP7NNR78X2ZX4FCBQ1S" hidden="1">#REF!</definedName>
    <definedName name="BExMDIRDK0DI8P86HB7WPH8QWLSQ" hidden="1">#REF!</definedName>
    <definedName name="BExMDOWGDLP3BZZB4ZPI31VS10FP" hidden="1">#REF!</definedName>
    <definedName name="BExMDPI2FVMORSWDDCVAJ85WYAYO" hidden="1">#REF!</definedName>
    <definedName name="BExMDUWB7VWHFFR266QXO46BNV2S" hidden="1">#REF!</definedName>
    <definedName name="BExME2U47N8LZG0BPJ49ANY5QVV2" hidden="1">#REF!</definedName>
    <definedName name="BExME88DH5DUKMUFI9FNVECXFD2E" hidden="1">#REF!</definedName>
    <definedName name="BExME9A7MOGAK7YTTQYXP5DL6VYA" hidden="1">#REF!</definedName>
    <definedName name="BExMEOV9YFRY5C3GDLU60GIX10BY" hidden="1">#REF!</definedName>
    <definedName name="BExMEUK2Q5GZGZFZ77Z2IYUKOOYW" hidden="1">#REF!</definedName>
    <definedName name="BExMEWT36INWIP0VNS94NEP3WZ4U" hidden="1">#REF!</definedName>
    <definedName name="BExMEY09ESM4H2YGKEQQRYUD114R" hidden="1">#REF!</definedName>
    <definedName name="BExMF0UU4SBJHOJ4SG09QMF1TC7H" hidden="1">#REF!</definedName>
    <definedName name="BExMF2YDPQWGK3CSN8LJG16MLFQZ" hidden="1">#REF!</definedName>
    <definedName name="BExMF4G4IUPQY1Y5GEY5N3E04CL6" hidden="1">#REF!</definedName>
    <definedName name="BExMF9UIGYMOAQK0ELUWP0S0HZZY" hidden="1">#REF!</definedName>
    <definedName name="BExMFDLBSWFMRDYJ2DZETI3EXKN2" hidden="1">#REF!</definedName>
    <definedName name="BExMFLDTMRTCHKA37LQW67BG8D5C" hidden="1">#REF!</definedName>
    <definedName name="BExMFTH63LTWA2JYJTJYMT5K2OF2" hidden="1">#REF!</definedName>
    <definedName name="BExMFY4AG5T27EVMCCNE00GOAR66" hidden="1">#REF!</definedName>
    <definedName name="BExMGQQNOFER1MEVQ961XARTRIOB" hidden="1">#REF!</definedName>
    <definedName name="BExMH189E60TZBQFN2UWVA1UZA7X" hidden="1">#REF!</definedName>
    <definedName name="BExMH3H9TW5TJCNU5Z1EWXP3BAEP" hidden="1">#REF!</definedName>
    <definedName name="BExMH5A1B01SYXROP70DOKTQ5D6Z" hidden="1">#REF!</definedName>
    <definedName name="BExMHCGUJ8A3L31NU0XU0FGXE4P3" hidden="1">#REF!</definedName>
    <definedName name="BExMHOWPB34KPZ76M2KIX2C9R2VB" hidden="1">#REF!</definedName>
    <definedName name="BExMHSSYC6KVHA3QDTSYPN92TWMI" hidden="1">#REF!</definedName>
    <definedName name="BExMI3AJ9477KDL4T9DHET4LJJTW" hidden="1">#REF!</definedName>
    <definedName name="BExMI6QQ20XHD0NWJUN741B37182" hidden="1">#REF!</definedName>
    <definedName name="BExMI7MYDIMC9K16SBAFUY33RHK6" hidden="1">#REF!</definedName>
    <definedName name="BExMI8JB94SBD9EMNJEK7Y2T6GYU" hidden="1">#REF!</definedName>
    <definedName name="BExMI8OS85YTW3KYVE4YD0R7Z6UV" hidden="1">#REF!</definedName>
    <definedName name="BExMI9QNOMVZ44I3BFMGU1EL1RSY" hidden="1">#REF!</definedName>
    <definedName name="BExMIBOOZU40JS3F89OMPSRCE9MM" hidden="1">#REF!</definedName>
    <definedName name="BExMIIQ5MBWSIHTFWAQADXMZC22Q" hidden="1">#REF!</definedName>
    <definedName name="BExMIL4I2GE866I25CR5JBLJWJ6A" hidden="1">#REF!</definedName>
    <definedName name="BExMIRKIPF27SNO82SPFSB3T5U17" hidden="1">#REF!</definedName>
    <definedName name="BExMIV0KC8555D5E42ZGWG15Y0MO" hidden="1">#REF!</definedName>
    <definedName name="BExMIZT6AN7E6YMW2S87CTCN2UXH" hidden="1">#REF!</definedName>
    <definedName name="BExMJB76UESLVRD81AJBOB78JDTT" hidden="1">#REF!</definedName>
    <definedName name="BExMJI8OLFZQCGOW3F99ETW8A21E" hidden="1">#REF!</definedName>
    <definedName name="BExMJNC8ZFB9DRFOJ961ZAJ8U3A8" hidden="1">#REF!</definedName>
    <definedName name="BExMJTBV8A3D31W2IQHP9RDFPPHQ" hidden="1">#REF!</definedName>
    <definedName name="BExMK2RTXN4QJWEUNX002XK8VQP8" hidden="1">#REF!</definedName>
    <definedName name="BExMKBGQDUZ8AWXYHA3QVMSDVZ3D" hidden="1">#REF!</definedName>
    <definedName name="BExMKBM1467553LDFZRRKVSHN374" hidden="1">#REF!</definedName>
    <definedName name="BExMKGK5FJUC0AU8MABRGDC5ZM70" hidden="1">#REF!</definedName>
    <definedName name="BExMKP92JGBM5BJO174H9A4HQIB9" hidden="1">#REF!</definedName>
    <definedName name="BExMKPEDT6IOYLLC3KJKRZOETC3Y" hidden="1">#REF!</definedName>
    <definedName name="BExMKTW7R5SOV4PHAFGHU3W73DYE" hidden="1">#REF!</definedName>
    <definedName name="BExMKU7051J2W1RQXGZGE62NBRUZ" hidden="1">#REF!</definedName>
    <definedName name="BExMKUN3WPECJR2XRID2R7GZRGNX" hidden="1">#REF!</definedName>
    <definedName name="BExMKZ535P011X4TNV16GCOH4H21" hidden="1">#REF!</definedName>
    <definedName name="BExML3XQNDIMX55ZCHHXKUV3D6E6" hidden="1">#REF!</definedName>
    <definedName name="BExML5QGSWHLI18BGY4CGOTD3UWH" hidden="1">#REF!</definedName>
    <definedName name="BExML6BVFCV80776USR7X70HVRZT" hidden="1">#REF!</definedName>
    <definedName name="BExMLO5Z61RE85X8HHX2G4IU3AZW" hidden="1">#REF!</definedName>
    <definedName name="BExMLVI7UORSHM9FMO8S2EI0TMTS" hidden="1">#REF!</definedName>
    <definedName name="BExMM5UCOT2HSSN0ZIPZW55GSOVO" hidden="1">#REF!</definedName>
    <definedName name="BExMM8ZRS5RQ8H1H55RVPVTDL5NL" hidden="1">#REF!</definedName>
    <definedName name="BExMMH8EAZB09XXQ5X4LR0P4NHG9" hidden="1">#REF!</definedName>
    <definedName name="BExMMIQH5BABNZVCIQ7TBCQ10AY5" hidden="1">#REF!</definedName>
    <definedName name="BExMMNIZ2T7M22WECMUQXEF4NJ71" hidden="1">#REF!</definedName>
    <definedName name="BExMMPMIOU7BURTV0L1K6ACW9X73" hidden="1">#REF!</definedName>
    <definedName name="BExMMQ835AJDHS4B419SS645P67Q" hidden="1">#REF!</definedName>
    <definedName name="BExMMQIUVPCOBISTEJJYNCCLUCPY" hidden="1">#REF!</definedName>
    <definedName name="BExMMTIXETA5VAKBSOFDD5SRU887" hidden="1">#REF!</definedName>
    <definedName name="BExMMV0P6P5YS3C35G0JYYHI7992" hidden="1">#REF!</definedName>
    <definedName name="BExMNJLFWZBRN9PZF1IO9CYWV1B2" hidden="1">#REF!</definedName>
    <definedName name="BExMNKCJ0FA57YEUUAJE43U1QN5P" hidden="1">#REF!</definedName>
    <definedName name="BExMNKN5D1WEF2OOJVP6LZ6DLU3Y" hidden="1">#REF!</definedName>
    <definedName name="BExMNR38HMPLWAJRQ9MMS3ZAZ9IU" hidden="1">#REF!</definedName>
    <definedName name="BExMNRDZULKJMVY2VKIIRM2M5A1M" hidden="1">#REF!</definedName>
    <definedName name="BExMNVFKZIBQSCAH71DIF1CJG89T" hidden="1">#REF!</definedName>
    <definedName name="BExMNVVUQAGQY9SA29FGI7D7R5MN" hidden="1">#REF!</definedName>
    <definedName name="BExMO9IOWKTWHO8LQJJQI5P3INWY" hidden="1">#REF!</definedName>
    <definedName name="BExMOI29DOEK5R1A5QZPUDKF7N6T" hidden="1">#REF!</definedName>
    <definedName name="BExMONRAU0S904NLJHPI47RVQDBH" hidden="1">#REF!</definedName>
    <definedName name="BExMPAJ5AJAXGKGK3F6H3ODS6RF4" hidden="1">#REF!</definedName>
    <definedName name="BExMPD2X55FFBVJ6CBUKNPROIOEU" hidden="1">#REF!</definedName>
    <definedName name="BExMPGZ848E38FUH1JBQN97DGWAT" hidden="1">#REF!</definedName>
    <definedName name="BExMPMTICOSMQENOFKQ18K0ZT4S8" hidden="1">#REF!</definedName>
    <definedName name="BExMPMZ07II0R4KGWQQ7PGS3RZS4" hidden="1">#REF!</definedName>
    <definedName name="BExMPOBH04JMDO6Z8DMSEJZM4ANN" hidden="1">#REF!</definedName>
    <definedName name="BExMPSD77XQ3HA6A4FZOJK8G2JP3" hidden="1">#REF!</definedName>
    <definedName name="BExMQ4I3Q7F0BMPHSFMFW9TZ87UD" hidden="1">#REF!</definedName>
    <definedName name="BExMQ4SWDWI4N16AZ0T5CJ6HH8WC" hidden="1">#REF!</definedName>
    <definedName name="BExMQ71WHW50GVX45JU951AGPLFQ" hidden="1">#REF!</definedName>
    <definedName name="BExMQGXSLPT4A6N47LE6FBVHWBOF" hidden="1">#REF!</definedName>
    <definedName name="BExMQNZGFHW75W9HWRCR0FEF0XF0" hidden="1">#REF!</definedName>
    <definedName name="BExMQRKVQPDFPD0WQUA9QND8OV7P" hidden="1">#REF!</definedName>
    <definedName name="BExMQSBR7PL4KLB1Q4961QO45Y4G" hidden="1">#REF!</definedName>
    <definedName name="BExMR1MA4I1X77714ZEPUVC8W398" hidden="1">#REF!</definedName>
    <definedName name="BExMR8YQHA7N77HGHY4Y6R30I3XT" hidden="1">#REF!</definedName>
    <definedName name="BExMRENOIARWRYOIVPDIEBVNRDO7" hidden="1">#REF!</definedName>
    <definedName name="BExMRF3SCIUZL945WMMDCT29MTLN" hidden="1">#REF!</definedName>
    <definedName name="BExMRRJNUMGRSDD5GGKKGEIZ6FTS" hidden="1">#REF!</definedName>
    <definedName name="BExMRU3ACIU0RD2BNWO55LH5U2BR" hidden="1">#REF!</definedName>
    <definedName name="BExMRWC9LD1LDAVIUQHQWIYMK129" hidden="1">#REF!</definedName>
    <definedName name="BExMSBH3T898ERC4BT51ZURKDCH1" hidden="1">#REF!</definedName>
    <definedName name="BExMSQRCC40AP8BDUPL2I2DNC210" hidden="1">#REF!</definedName>
    <definedName name="BExO4J9LR712G00TVA82VNTG8O7H" hidden="1">#REF!</definedName>
    <definedName name="BExO55G2KVZ7MIJ30N827CLH0I2A" hidden="1">#REF!</definedName>
    <definedName name="BExO5A8PZD9EUHC5CMPU6N3SQ15L" hidden="1">#REF!</definedName>
    <definedName name="BExO5XMAHL7CY3X0B1OPKZ28DCJ5" hidden="1">#REF!</definedName>
    <definedName name="BExO66LZJKY4PTQVREELI6POS4AY" hidden="1">#REF!</definedName>
    <definedName name="BExO6LLHCYTF7CIVHKAO0NMET14Q" hidden="1">#REF!</definedName>
    <definedName name="BExO6NOZIPWELHV0XX25APL9UNOP" hidden="1">#REF!</definedName>
    <definedName name="BExO71MMHEBC11LG4HXDEQNHOII2" hidden="1">#REF!</definedName>
    <definedName name="BExO71S28H4XYOYYLAXOO93QV4TF" hidden="1">#REF!</definedName>
    <definedName name="BExO7BIP1737MIY7S6K4XYMTIO95" hidden="1">#REF!</definedName>
    <definedName name="BExO7OUQS3XTUQ2LDKGQ8AAQ3OJJ" hidden="1">#REF!</definedName>
    <definedName name="BExO85HMYXZJ7SONWBKKIAXMCI3C" hidden="1">#REF!</definedName>
    <definedName name="BExO863922O4PBGQMUNEQKGN3K96" hidden="1">#REF!</definedName>
    <definedName name="BExO89ZIOXN0HOKHY24F7HDZ87UT" hidden="1">#REF!</definedName>
    <definedName name="BExO8A4SWOKD9WI5E6DITCL3LZZC" hidden="1">#REF!</definedName>
    <definedName name="BExO8CDTBCABLEUD6PE2UM2EZ6C4" hidden="1">#REF!</definedName>
    <definedName name="BExO8UTAGQWDBQZEEF4HUNMLQCVU" hidden="1">#REF!</definedName>
    <definedName name="BExO937E20IHMGQOZMECL3VZC7OX" hidden="1">#REF!</definedName>
    <definedName name="BExO94UTJKQQ7TJTTJRTSR70YVJC" hidden="1">#REF!</definedName>
    <definedName name="BExO9EALFB2R8VULHML1AVRPHME0" hidden="1">#REF!</definedName>
    <definedName name="BExO9J3A438976RXIUX5U9SU5T55" hidden="1">#REF!</definedName>
    <definedName name="BExO9RS5RXFJ1911HL3CCK6M74EP" hidden="1">#REF!</definedName>
    <definedName name="BExO9SDRI1M6KMHXSG3AE5L0F2U3" hidden="1">#REF!</definedName>
    <definedName name="BExO9US253B9UNAYT7DWLMK2BO44" hidden="1">#REF!</definedName>
    <definedName name="BExO9V2U2YXAY904GYYGU6TD8Y7M" hidden="1">#REF!</definedName>
    <definedName name="BExOAAIG18X4V98C7122L5F65P5C" hidden="1">#REF!</definedName>
    <definedName name="BExOAQ3GKCT7YZW1EMVU3EILSZL2" hidden="1">#REF!</definedName>
    <definedName name="BExOATZQ6SF8DASYLBQ0Z6D2WPSC" hidden="1">#REF!</definedName>
    <definedName name="BExOB9KT2THGV4SPLDVFTFXS4B14" hidden="1">#REF!</definedName>
    <definedName name="BExOBEZ0IE2WBEYY3D3CMRI72N1K" hidden="1">#REF!</definedName>
    <definedName name="BExOBF9TFH4NSBTR7JD2Q1165NIU" hidden="1">#REF!</definedName>
    <definedName name="BExOBIPU8760ITY0C8N27XZ3KWEF" hidden="1">#REF!</definedName>
    <definedName name="BExOBM0I5L0MZ1G4H9MGMD87SBMZ" hidden="1">#REF!</definedName>
    <definedName name="BExOBOUXMP88KJY2BX2JLUJH5N0K" hidden="1">#REF!</definedName>
    <definedName name="BExOBP0FKQ4SVR59FB48UNLKCOR6" hidden="1">#REF!</definedName>
    <definedName name="BExOBTNR0XX9V82O76VVWUQABHT8" hidden="1">#REF!</definedName>
    <definedName name="BExOBYAVUCQ0IGM0Y6A75QHP0Q1A" hidden="1">#REF!</definedName>
    <definedName name="BExOC3UEHB1CZNINSQHZANWJYKR8" hidden="1">#REF!</definedName>
    <definedName name="BExOCBSF3XGO9YJ23LX2H78VOUR7" hidden="1">#REF!</definedName>
    <definedName name="BExOCEHJCLIUR23CB4TC9OEFJGFX" hidden="1">#REF!</definedName>
    <definedName name="BExOCKXFMOW6WPFEVX1I7R7FNDSS" hidden="1">#REF!</definedName>
    <definedName name="BExOCM4L30L6FV3N2PR4O6X8WY2M" hidden="1">#REF!</definedName>
    <definedName name="BExOCYEXOB95DH5NOB0M5NOYX398" hidden="1">#REF!</definedName>
    <definedName name="BExOD4ERMDMFD8X1016N4EXOUR0S" hidden="1">#REF!</definedName>
    <definedName name="BExOD55RS7BQUHRQ6H3USVGKR0P7" hidden="1">#REF!</definedName>
    <definedName name="BExODEWDDEABM4ZY3XREJIBZ8IVP" hidden="1">#REF!</definedName>
    <definedName name="BExODICDVVLFKWA22B3L0CKKTAZA" hidden="1">#REF!</definedName>
    <definedName name="BExODZFEIWV26E8RFU7XQYX1J458" hidden="1">#REF!</definedName>
    <definedName name="BExOE0S111KPTELH26PPXE94J3GJ" hidden="1">#REF!</definedName>
    <definedName name="BExOE5KH3JKKPZO401YAB3A11G1U" hidden="1">#REF!</definedName>
    <definedName name="BExOEBKG55EROA2VL360A06LKASE" hidden="1">#REF!</definedName>
    <definedName name="BExOEFWUBETCPIYF89P9SBDOI3X5" hidden="1">#REF!</definedName>
    <definedName name="BExOEL08MN74RQKVY0P43PFHPTVB" hidden="1">#REF!</definedName>
    <definedName name="BExOERG5LWXYYEN1DY1H2FWRJS9T" hidden="1">#REF!</definedName>
    <definedName name="BExOEV1S6JJVO5PP4BZ20SNGZR7D" hidden="1">#REF!</definedName>
    <definedName name="BExOEVNDLRXW33RF3AMMCDLTLROJ" hidden="1">#REF!</definedName>
    <definedName name="BExOEZOXV3VXUB6VGSS85GXATYAC" hidden="1">#REF!</definedName>
    <definedName name="BExOFDBSAZV60157PIDWCSSUN3MJ" hidden="1">#REF!</definedName>
    <definedName name="BExOFEDNCYI2TPTMQ8SJN3AW4YMF" hidden="1">#REF!</definedName>
    <definedName name="BExOFVLXVD6RVHSQO8KZOOACSV24" hidden="1">#REF!</definedName>
    <definedName name="BExOG2SW3XOGP9VAPQ3THV3VWV12" hidden="1">#REF!</definedName>
    <definedName name="BExOG45J81K4OPA40KW5VQU54KY3" hidden="1">#REF!</definedName>
    <definedName name="BExOGFE2SCL8HHT4DFAXKLUTJZOG" hidden="1">#REF!</definedName>
    <definedName name="BExOGH1IMADJCZMFDE6NMBBKO558" hidden="1">#REF!</definedName>
    <definedName name="BExOGT6D0LJ3C22RDW8COECKB1J5" hidden="1">#REF!</definedName>
    <definedName name="BExOGTMI1HT31M1RGWVRAVHAK7DE" hidden="1">#REF!</definedName>
    <definedName name="BExOGXO9JE5XSE9GC3I6O21UEKAO" hidden="1">#REF!</definedName>
    <definedName name="BExOH9ICQA5WPLVJIKJVPWUPKSYO" hidden="1">#REF!</definedName>
    <definedName name="BExOH9ICZ13C1LAW8OTYTR9S7ZP3" hidden="1">#REF!</definedName>
    <definedName name="BExOHGEJ8V8OXT32FSU173XLXBDH" hidden="1">#REF!</definedName>
    <definedName name="BExOHL75H3OT4WAKKPUXIVXWFVDS" hidden="1">#REF!</definedName>
    <definedName name="BExOHLHXXJL6363CC082M9M5VVXQ" hidden="1">#REF!</definedName>
    <definedName name="BExOHNAO5UDXSO73BK2ARHWKS90Y" hidden="1">#REF!</definedName>
    <definedName name="BExOHR1G1I9A9CI1HG94EWBLWNM2" hidden="1">#REF!</definedName>
    <definedName name="BExOHTQPP8LQ98L6PYUI6QW08YID" hidden="1">#REF!</definedName>
    <definedName name="BExOHUHN7UXHYAJFJJFU805UZ0NB" hidden="1">#REF!</definedName>
    <definedName name="BExOHX6Q6NJI793PGX59O5EKTP4G" hidden="1">#REF!</definedName>
    <definedName name="BExOI5VMTHH7Y8MQQ1N635CHYI0P" hidden="1">#REF!</definedName>
    <definedName name="BExOIEVCP4Y6VDS23AK84MCYYHRT" hidden="1">#REF!</definedName>
    <definedName name="BExOIFRP0HEHF5D7JSZ0X8ADJ79U" hidden="1">#REF!</definedName>
    <definedName name="BExOIHPQIXR0NDR5WD01BZKPKEO3" hidden="1">#REF!</definedName>
    <definedName name="BExOIM7L0Z3LSII9P7ZTV4KJ8RMA" hidden="1">#REF!</definedName>
    <definedName name="BExOIWJVMJ6MG6JC4SPD1L00OHU1" hidden="1">#REF!</definedName>
    <definedName name="BExOIYCN8Z4JK3OOG86KYUCV0ME8" hidden="1">#REF!</definedName>
    <definedName name="BExOJ3AKZ9BCBZT3KD8WMSLK6MN2" hidden="1">#REF!</definedName>
    <definedName name="BExOJ7XQK71I4YZDD29AKOOWZ47E" hidden="1">#REF!</definedName>
    <definedName name="BExOJAXS2THXXIJMV2F2LZKMI589" hidden="1">#REF!</definedName>
    <definedName name="BExOJDXKJ43BMD5CFWEMSU5R1BP9" hidden="1">#REF!</definedName>
    <definedName name="BExOJHZ9KOD9LEP7ES426LHOCXEY" hidden="1">#REF!</definedName>
    <definedName name="BExOJM0W6XGSW5MXPTTX0GNF6SFT" hidden="1">#REF!</definedName>
    <definedName name="BExOJQ7XL1X94G2GP88DSU6OTRKY" hidden="1">#REF!</definedName>
    <definedName name="BExOJXEUJJ9SYRJXKYYV2NCCDT2R" hidden="1">#REF!</definedName>
    <definedName name="BExOK0EQYM9JUMAGWOUN7QDH7VMZ" hidden="1">#REF!</definedName>
    <definedName name="BExOK10DBCM0O0CLRF8BB6EEWGB2" hidden="1">#REF!</definedName>
    <definedName name="BExOK45QZPFPJ08Z5BZOFLNGPHCZ" hidden="1">#REF!</definedName>
    <definedName name="BExOK4WM9O7QNG6O57FOASI5QSN1" hidden="1">#REF!</definedName>
    <definedName name="BExOK57E3HXBUDOQB4M87JK9OPNE" hidden="1">#REF!</definedName>
    <definedName name="BExOKJLBFD15HACQ01HQLY1U5SE2" hidden="1">#REF!</definedName>
    <definedName name="BExOKTXMJP351VXKH8VT6SXUNIMF" hidden="1">#REF!</definedName>
    <definedName name="BExOKU8GMLOCNVORDE329819XN67" hidden="1">#REF!</definedName>
    <definedName name="BExOL0Z3Z7IAMHPB91EO2MF49U57" hidden="1">#REF!</definedName>
    <definedName name="BExOL7KH12VAR0LG741SIOJTLWFD" hidden="1">#REF!</definedName>
    <definedName name="BExOLGUYDBS2V3UOK4DVPUW5JZN7" hidden="1">#REF!</definedName>
    <definedName name="BExOLICXFHJLILCJVFMJE5MGGWKR" hidden="1">#REF!</definedName>
    <definedName name="BExOLOI0WJS3QC12I3ISL0D9AWOF" hidden="1">#REF!</definedName>
    <definedName name="BExOLQ5A7IWI0W12J7315E7LBI0O" hidden="1">#REF!</definedName>
    <definedName name="BExOLYZNG5RBD0BTS1OEZJNU92Q5" hidden="1">#REF!</definedName>
    <definedName name="BExOM136CSOYSV2NE3NAU04Z4414" hidden="1">#REF!</definedName>
    <definedName name="BExOM3HIJ3UZPOKJI68KPBJAHPDC" hidden="1">#REF!</definedName>
    <definedName name="BExOM5QC0I90GVJG1G7NFAIINKAQ" hidden="1">#REF!</definedName>
    <definedName name="BExOMKPURE33YQ3K1JG9NVQD4W49" hidden="1">#REF!</definedName>
    <definedName name="BExOMP7NGCLUNFK50QD2LPKRG078" hidden="1">#REF!</definedName>
    <definedName name="BExOMPNX2853XA8AUM0BLA7CS86A" hidden="1">#REF!</definedName>
    <definedName name="BExOMU0A6XMY48SZRYL4WQZD13BI" hidden="1">#REF!</definedName>
    <definedName name="BExOMVT0HSNC59DJP4CLISASGHKL" hidden="1">#REF!</definedName>
    <definedName name="BExON0AX35F2SI0UCVMGWGVIUNI3" hidden="1">#REF!</definedName>
    <definedName name="BExON1I19LN0T10YIIYC5NE9UGMR" hidden="1">#REF!</definedName>
    <definedName name="BExON41U4296DV3DPG6I5EF3OEYF" hidden="1">#REF!</definedName>
    <definedName name="BExONB3A7CO4YD8RB41PHC93BQ9M" hidden="1">#REF!</definedName>
    <definedName name="BExONFQH6UUXF8V0GI4BRIST9RFO" hidden="1">#REF!</definedName>
    <definedName name="BExONIL31DZWU7IFVN3VV0XTXJA1" hidden="1">#REF!</definedName>
    <definedName name="BExONJ1BU17R0F5A2UP1UGJBOGKS" hidden="1">#REF!</definedName>
    <definedName name="BExONKZDHE8SS0P4YRLGEQR9KYHF" hidden="1">#REF!</definedName>
    <definedName name="BExONNZ9VMHVX3J6NLNJY7KZA61O" hidden="1">#REF!</definedName>
    <definedName name="BExONRQ1BAA4F3TXP2MYQ4YCZ09S" hidden="1">#REF!</definedName>
    <definedName name="BExONU4ENMND8RLZX0L5EHPYQQSB" hidden="1">#REF!</definedName>
    <definedName name="BExONXPUEU6ZRSIX4PDJ1DXY679I" hidden="1">#REF!</definedName>
    <definedName name="BExOO0KEG2WL5WKKMHN0S2UTIUNG" hidden="1">#REF!</definedName>
    <definedName name="BExOO1WWIZSGB0YTGKESB45TSVMZ" hidden="1">#REF!</definedName>
    <definedName name="BExOO4B8FPAFYPHCTYTX37P1TQM5" hidden="1">#REF!</definedName>
    <definedName name="BExOOIULUDOJRMYABWV5CCL906X6" hidden="1">#REF!</definedName>
    <definedName name="BExOOJLIWKJW5S7XWJXD8TYV5HQ9" hidden="1">#REF!</definedName>
    <definedName name="BExOOQ1JVWQ9LYXD0V94BRXKTA1I" hidden="1">#REF!</definedName>
    <definedName name="BExOOTN0KTXJCL7E476XBN1CJ553" hidden="1">#REF!</definedName>
    <definedName name="BExOOVVUJIJNAYDICUUQQ9O7O3TW" hidden="1">#REF!</definedName>
    <definedName name="BExOP9DDU5MZJKWGFT0MKL44YKIV" hidden="1">#REF!</definedName>
    <definedName name="BExOP9DEBV5W5P4Q25J3XCJBP5S9" hidden="1">#REF!</definedName>
    <definedName name="BExOPFNYRBL0BFM23LZBJTADNOE4" hidden="1">#REF!</definedName>
    <definedName name="BExOPINVFSIZMCVT9YGT2AODVCX3" hidden="1">#REF!</definedName>
    <definedName name="BExOQ1JN4SAC44RTMZIGHSW023WA" hidden="1">#REF!</definedName>
    <definedName name="BExOQ256YMF115DJL3KBPNKABJ90" hidden="1">#REF!</definedName>
    <definedName name="BExQ19DEUOLC11IW32E2AMVZLFF1" hidden="1">#REF!</definedName>
    <definedName name="BExQ1OCW3L24TN0BYVRE2NE3IK1O" hidden="1">#REF!</definedName>
    <definedName name="BExQ29C73XR33S3668YYSYZAIHTG" hidden="1">#REF!</definedName>
    <definedName name="BExQ2FS228IUDUP2023RA1D4AO4C" hidden="1">#REF!</definedName>
    <definedName name="BExQ2L0XYWLY9VPZWXYYFRIRQRJ1" hidden="1">#REF!</definedName>
    <definedName name="BExQ2M841F5Z1BQYR8DG5FKK0LIU" hidden="1">#REF!</definedName>
    <definedName name="BExQ2STHO7AXYTS1VPPHQMX1WT30" hidden="1">#REF!</definedName>
    <definedName name="BExQ2XWXHMQMQ99FF9293AEQHABB" hidden="1">#REF!</definedName>
    <definedName name="BExQ300G8I8TK45A0MVHV15422EU" hidden="1">#REF!</definedName>
    <definedName name="BExQ305RBEODGNAETZ0EZQLLDZZD" hidden="1">#REF!</definedName>
    <definedName name="BExQ37SZQJSC2C73FY2IJY852LVP" hidden="1">#REF!</definedName>
    <definedName name="BExQ39R28MXSG2SEV956F0KZ20AN" hidden="1">#REF!</definedName>
    <definedName name="BExQ3D1P3M5Z3HLMEZ17E0BLEE4U" hidden="1">#REF!</definedName>
    <definedName name="BExQ3EZX6BA2WHKI84SG78UPRTSE" hidden="1">#REF!</definedName>
    <definedName name="BExQ3KOX6620WUSBG7PGACNC936P" hidden="1">#REF!</definedName>
    <definedName name="BExQ3O4W7QF8BOXTUT4IOGF6YKUD" hidden="1">#REF!</definedName>
    <definedName name="BExQ3PXOWSN8561ZR8IEY8ZASI3B" hidden="1">#REF!</definedName>
    <definedName name="BExQ3TZF04IPY0B0UG9CQQ5736UA" hidden="1">#REF!</definedName>
    <definedName name="BExQ42IU9MNDYLODP41DL6YTZMAR" hidden="1">#REF!</definedName>
    <definedName name="BExQ42O4PHH156IHXSW0JAYAC0NJ" hidden="1">#REF!</definedName>
    <definedName name="BExQ452HF7N1HYPXJXQ8WD6SOWUV" hidden="1">#REF!</definedName>
    <definedName name="BExQ4BTBSHPHVEDRCXC2ROW8PLFC" hidden="1">#REF!</definedName>
    <definedName name="BExQ4DGKF54SRKQUTUT4B1CZSS62" hidden="1">#REF!</definedName>
    <definedName name="BExQ4T74LQ5PYTV1MUQUW75A4BDY" hidden="1">#REF!</definedName>
    <definedName name="BExQ4XJHD7EJCNH7S1MJDZJ2MNWG" hidden="1">#REF!</definedName>
    <definedName name="BExQ5039ZCEWBUJHU682G4S89J03" hidden="1">#REF!</definedName>
    <definedName name="BExQ56Z9W6YHZHRXOFFI8EFA7CDI" hidden="1">#REF!</definedName>
    <definedName name="BExQ58MP5FO5Q5CIXVMMYWWPEFW3" hidden="1">#REF!</definedName>
    <definedName name="BExQ5KX3Z668H1KUCKZ9J24HUQ1F" hidden="1">#REF!</definedName>
    <definedName name="BExQ5SPMSOCJYLAY20NB5A6O32RE" hidden="1">#REF!</definedName>
    <definedName name="BExQ5UICMGTMK790KTLK49MAGXRC" hidden="1">#REF!</definedName>
    <definedName name="BExQ5YUUK9FD0QGTY4WD0W90O7OL" hidden="1">#REF!</definedName>
    <definedName name="BExQ62WGBSDPG7ZU34W0N8X45R3X" hidden="1">#REF!</definedName>
    <definedName name="BExQ63793YQ9BH7JLCNRIATIGTRG" hidden="1">#REF!</definedName>
    <definedName name="BExQ6CN1EF2UPZ57ZYMGK8TUJQSS" hidden="1">#REF!</definedName>
    <definedName name="BExQ6FSF8BMWVLJI7Y7MKPG9SU5O" hidden="1">#REF!</definedName>
    <definedName name="BExQ6M2YXJ8AMRJF3QGHC40ADAHZ" hidden="1">#REF!</definedName>
    <definedName name="BExQ6M8B0X44N9TV56ATUVHGDI00" hidden="1">#REF!</definedName>
    <definedName name="BExQ6POH065GV0I74XXVD0VUPBJW" hidden="1">#REF!</definedName>
    <definedName name="BExQ6WV9KPSMXPPLGZ3KK4WNYTHU" hidden="1">#REF!</definedName>
    <definedName name="BExQ7541G92R52ECOIYO6UXIWJJ4" hidden="1">#REF!</definedName>
    <definedName name="BExQ783XTMM2A9I3UKCFWJH1PP2N" hidden="1">#REF!</definedName>
    <definedName name="BExQ79LX01ZPQB8EGD1ZHR2VK2H3" hidden="1">#REF!</definedName>
    <definedName name="BExQ7B3V9MGDK2OIJ61XXFBFLJFZ" hidden="1">#REF!</definedName>
    <definedName name="BExQ7CB046NVPF9ZXDGA7OXOLSLX" hidden="1">#REF!</definedName>
    <definedName name="BExQ7IWDCGGOO1HTJ97YGO1CK3R9" hidden="1">#REF!</definedName>
    <definedName name="BExQ7JNFIEGS2HKNBALH3Q2N5G7Z" hidden="1">#REF!</definedName>
    <definedName name="BExQ7MY3U2Z1IZ71U5LJUD00VVB4" hidden="1">#REF!</definedName>
    <definedName name="BExQ7XL2Q1GVUFL1F9KK0K0EXMWG" hidden="1">#REF!</definedName>
    <definedName name="BExQ8469L3ZRZ3KYZPYMSJIDL7Y5" hidden="1">#REF!</definedName>
    <definedName name="BExQ84MJB94HL3BWRN50M4NCB6Z0" hidden="1">#REF!</definedName>
    <definedName name="BExQ8583ZE00NW7T9OF11OT9IA14" hidden="1">#REF!</definedName>
    <definedName name="BExQ8A0RPE3IMIFIZLUE7KD2N21W" hidden="1">#REF!</definedName>
    <definedName name="BExQ8ABK6H1ADV2R2OYT8NFFYG2N" hidden="1">#REF!</definedName>
    <definedName name="BExQ8DM90XJ6GCJIK9LC5O82I2TJ" hidden="1">#REF!</definedName>
    <definedName name="BExQ8G0K46ZORA0QVQTDI7Z8LXGF" hidden="1">#REF!</definedName>
    <definedName name="BExQ8O3WEU8HNTTGKTW5T0QSKCLP" hidden="1">#REF!</definedName>
    <definedName name="BExQ8ZCEDBOBJA3D9LDP5TU2WYGR" hidden="1">#REF!</definedName>
    <definedName name="BExQ94LAW6MAQBWY25WTBFV5PPZJ" hidden="1">#REF!</definedName>
    <definedName name="BExQ968K8V66L55PCVI3B4VR4FW6" hidden="1">#REF!</definedName>
    <definedName name="BExQ97QIPOSSRK978N8P234Y1XA4" hidden="1">#REF!</definedName>
    <definedName name="BExQ9DFHXLBKBS9DWH05G83SL12Z" hidden="1">#REF!</definedName>
    <definedName name="BExQ9E6FBAXTHGF3RXANFIA77GXP" hidden="1">#REF!</definedName>
    <definedName name="BExQ9J4ID0TGFFFJSQ9PFAMXOYZ1" hidden="1">#REF!</definedName>
    <definedName name="BExQ9KX9734KIAK7IMRLHCPYDHO2" hidden="1">#REF!</definedName>
    <definedName name="BExQ9L81FF4I7816VTPFBDWVU4CW" hidden="1">#REF!</definedName>
    <definedName name="BExQ9M4E2ACZOWWWP1JJIQO8AHUM" hidden="1">#REF!</definedName>
    <definedName name="BExQ9TBCP5IJKSQLYEBE6FQLF16I" hidden="1">#REF!</definedName>
    <definedName name="BExQ9UTANMJCK7LJ4OQMD6F2Q01L" hidden="1">#REF!</definedName>
    <definedName name="BExQ9ZLYHWABXAA9NJDW8ZS0UQ9P" hidden="1">#REF!</definedName>
    <definedName name="BExQ9ZWQ19KSRZNZNPY6ZNWEST1J" hidden="1">#REF!</definedName>
    <definedName name="BExQA324HSCK40ENJUT9CS9EC71B" hidden="1">#REF!</definedName>
    <definedName name="BExQA55GY0STSNBWQCWN8E31ZXCS" hidden="1">#REF!</definedName>
    <definedName name="BExQA7URC7M82I0T9RUF90GCS15S" hidden="1">#REF!</definedName>
    <definedName name="BExQA9HZIN9XEMHEEVHT99UU9Z82" hidden="1">#REF!</definedName>
    <definedName name="BExQAELFYH92K8CJL155181UDORO" hidden="1">#REF!</definedName>
    <definedName name="BExQAG8PP8R5NJKNQD1U4QOSD6X5" hidden="1">#REF!</definedName>
    <definedName name="BExQAVTR32SDHZQ69KNYF6UXXKS2" hidden="1">#REF!</definedName>
    <definedName name="BExQBBETZJ7LHJ9CLAL3GEKQFEGR" hidden="1">#REF!</definedName>
    <definedName name="BExQBDICMZTSA1X73TMHNO4JSFLN" hidden="1">#REF!</definedName>
    <definedName name="BExQBEER6CRCRPSSL61S0OMH57ZA" hidden="1">#REF!</definedName>
    <definedName name="BExQBFR753FNBMC27WEQJT8UKANJ" hidden="1">#REF!</definedName>
    <definedName name="BExQBIGGY5TXI2FJVVZSLZ0LTZYH" hidden="1">#REF!</definedName>
    <definedName name="BExQBM1RUSIQ85LLMM2159BYDPIP" hidden="1">#REF!</definedName>
    <definedName name="BExQBOWE543K7PGA5S7SVU2QKPM3" hidden="1">#REF!</definedName>
    <definedName name="BExQBPSOZ47V81YAEURP0NQJNTJH" hidden="1">#REF!</definedName>
    <definedName name="BExQC5TWT21CGBKD0IHAXTIN2QB8" hidden="1">#REF!</definedName>
    <definedName name="BExQC94JL9F5GW4S8DQCAF4WB2DA" hidden="1">#REF!</definedName>
    <definedName name="BExQCKTD8AT0824LGWREXM1B5D1X" hidden="1">#REF!</definedName>
    <definedName name="BExQCQ7KF4HVXSD72FF3DJGNNO3M" hidden="1">#REF!</definedName>
    <definedName name="BExQCRPJXI0WNJUFFAC39C0PFUFK" hidden="1">#REF!</definedName>
    <definedName name="BExQD571YWOXKR2SX85K5MKQ0AO2" hidden="1">#REF!</definedName>
    <definedName name="BExQDB6VCHN8PNX8EA6JNIEQ2JC2" hidden="1">#REF!</definedName>
    <definedName name="BExQDE1B6U2Q9B73KBENABP71YM1" hidden="1">#REF!</definedName>
    <definedName name="BExQDGQCN7ZW41QDUHOBJUGQAX40" hidden="1">#REF!</definedName>
    <definedName name="BExQED8ZZUEH0WRNOHXI7V9TVC8K" hidden="1">#REF!</definedName>
    <definedName name="BExQEF1PIJIB9J24OB0M4X1WLBB0" hidden="1">#REF!</definedName>
    <definedName name="BExQEMUA4HEFM4OVO8M8MA8PIAW1" hidden="1">#REF!</definedName>
    <definedName name="BExQEP38QPDKB85WG2WOL17IMB5S" hidden="1">#REF!</definedName>
    <definedName name="BExQEQ4XZQFIKUXNU9H7WE7AMZ1U" hidden="1">#REF!</definedName>
    <definedName name="BExQF1OEB07CRAP6ALNNMJNJ3P2D" hidden="1">#REF!</definedName>
    <definedName name="BExQF8KKL224NYD20XYLLM2RE7EW" hidden="1">#REF!</definedName>
    <definedName name="BExQF9X2AQPFJZTCHTU5PTTR0JAH" hidden="1">#REF!</definedName>
    <definedName name="BExQFAINO9ODQZX6NSM8EBTRD04E" hidden="1">#REF!</definedName>
    <definedName name="BExQFC0M9KKFMQKPLPEO2RQDB7MM" hidden="1">#REF!</definedName>
    <definedName name="BExQFEEV7627R8TYZCM28C6V6WHE" hidden="1">#REF!</definedName>
    <definedName name="BExQFEK8NUD04X2OBRA275ADPSDL" hidden="1">#REF!</definedName>
    <definedName name="BExQFGYIWDR4W0YF7XR6E4EWWJ02" hidden="1">#REF!</definedName>
    <definedName name="BExQFPNFKA36IAPS22LAUMBDI4KE" hidden="1">#REF!</definedName>
    <definedName name="BExQFPSWEMA8WBUZ4WK20LR13VSU" hidden="1">#REF!</definedName>
    <definedName name="BExQFVSPOSCCPF1TLJPIWYWYB8A9" hidden="1">#REF!</definedName>
    <definedName name="BExQFWJQXNQAW6LUMOEDS6KMJMYL" hidden="1">#REF!</definedName>
    <definedName name="BExQG8TYRD2G42UA5ZPCRLNKUDMX" hidden="1">#REF!</definedName>
    <definedName name="BExQG9A8OZ31BDN5QEGQGWG59A43" hidden="1">#REF!</definedName>
    <definedName name="BExQGGBQ2CMSPV4NV4RA7NMBQER6" hidden="1">#REF!</definedName>
    <definedName name="BExQGO48J9MPCDQ96RBB9UN9AIGT" hidden="1">#REF!</definedName>
    <definedName name="BExQGSBB6MJWDW7AYWA0MSFTXKRR" hidden="1">#REF!</definedName>
    <definedName name="BExQH0UURAJ13AVO5UI04HSRGVYW" hidden="1">#REF!</definedName>
    <definedName name="BExQH5I0FUT0822E2ITR6M5724UF" hidden="1">#REF!</definedName>
    <definedName name="BExQH6ZZY0NR8SE48PSI9D0CU1TC" hidden="1">#REF!</definedName>
    <definedName name="BExQH9P2MCXAJOVEO4GFQT6MNW22" hidden="1">#REF!</definedName>
    <definedName name="BExQHCZSBYUY8OKKJXFYWKBBM6AH" hidden="1">#REF!</definedName>
    <definedName name="BExQHML1J3V7M9VZ3S2S198637RP" hidden="1">#REF!</definedName>
    <definedName name="BExQHPKXZ1K33V2F90NZIQRZYIAW" hidden="1">#REF!</definedName>
    <definedName name="BExQHRDNW8YFGT2B35K9CYSS1VAI" hidden="1">#REF!</definedName>
    <definedName name="BExQHRZ9FBLUG6G6CC88UZA6V39L" hidden="1">#REF!</definedName>
    <definedName name="BExQHVF9KD06AG2RXUQJ9X4PVGX4" hidden="1">#REF!</definedName>
    <definedName name="BExQHZBHVN2L4HC7ACTR73T5OCV0" hidden="1">#REF!</definedName>
    <definedName name="BExQI3O3BBL6MXZNJD1S3UD8WBUU" hidden="1">#REF!</definedName>
    <definedName name="BExQI7431UOEBYKYPVVMNXBZ2ZP2" hidden="1">#REF!</definedName>
    <definedName name="BExQI85V9TNLDJT5LTRZS10Y26SG" hidden="1">#REF!</definedName>
    <definedName name="BExQI9ICYVAAXE7L1BQSE1VWSQA9" hidden="1">#REF!</definedName>
    <definedName name="BExQIAPKHVEV8CU1L3TTHJW67FJ5" hidden="1">#REF!</definedName>
    <definedName name="BExQIAV02RGEQG6AF0CWXU3MS9BZ" hidden="1">#REF!</definedName>
    <definedName name="BExQIBB4I3Z6AUU0HYV1DHRS13M4" hidden="1">#REF!</definedName>
    <definedName name="BExQIBWPAXU7HJZLKGJZY3EB7MIS" hidden="1">#REF!</definedName>
    <definedName name="BExQIHLP9AT969BKBF22IGW76GLI" hidden="1">#REF!</definedName>
    <definedName name="BExQIS8O6R36CI01XRY9ISM99TW9" hidden="1">#REF!</definedName>
    <definedName name="BExQIVJB9MJ25NDUHTCVMSODJY2C" hidden="1">#REF!</definedName>
    <definedName name="BExQIWAEMVTWAU39DWIXT17K2A9Z" hidden="1">#REF!</definedName>
    <definedName name="BExQJ72T8UR0U461ZLEGOOEPCDIG" hidden="1">#REF!</definedName>
    <definedName name="BExQJAZ2QDORCR0K8PR9VHQZ4Y3P" hidden="1">#REF!</definedName>
    <definedName name="BExQJBF7LAX128WR7VTMJC88ZLPG" hidden="1">#REF!</definedName>
    <definedName name="BExQJEVCKX6KZHNCLYXY7D0MX5KN" hidden="1">#REF!</definedName>
    <definedName name="BExQJJYSDX8B0J1QGF2HL071KKA3" hidden="1">#REF!</definedName>
    <definedName name="BExQK1HV6SQQ7CP8H8IUKI9TYXTD" hidden="1">#REF!</definedName>
    <definedName name="BExQK3LE5CSBW1E4H4KHW548FL2R" hidden="1">#REF!</definedName>
    <definedName name="BExQKG6LD6PLNDGNGO9DJXY865BR" hidden="1">#REF!</definedName>
    <definedName name="BExQKUKG8I4CGS9QYSD0H7NHP4JN" hidden="1">#REF!</definedName>
    <definedName name="BExQL2NSE8OYZFXQH8A23RMVMFW7" hidden="1">#REF!</definedName>
    <definedName name="BExQL4GJ3LZJL6JDEHT7UDXW90TV" hidden="1">#REF!</definedName>
    <definedName name="BExQLE1TOW3A287TQB0AVWENT8O1" hidden="1">#REF!</definedName>
    <definedName name="BExRYOYB4A3E5F6MTROY69LR0PMG" hidden="1">#REF!</definedName>
    <definedName name="BExRYZLA9EW71H4SXQR525S72LLP" hidden="1">#REF!</definedName>
    <definedName name="BExRZ66M8G9FQ0VFP077QSZBSOA5" hidden="1">#REF!</definedName>
    <definedName name="BExRZ8FMQQL46I8AQWU17LRNZD5T" hidden="1">#REF!</definedName>
    <definedName name="BExRZIRRIXRUMZ5GOO95S7460BMP" hidden="1">#REF!</definedName>
    <definedName name="BExRZJTNBKKPK7SB4LA31O3OH6PO" hidden="1">#REF!</definedName>
    <definedName name="BExRZK9RAHMM0ZLTNSK7A4LDC42D" hidden="1">#REF!</definedName>
    <definedName name="BExRZNF461H0WDF36L3U0UQSJGZB" hidden="1">#REF!</definedName>
    <definedName name="BExRZOGSR69INI6GAEPHDWSNK5Q4" hidden="1">#REF!</definedName>
    <definedName name="BExS0ASQBKRTPDWFK0KUDFOS9LE5" hidden="1">#REF!</definedName>
    <definedName name="BExS0GHQUF6YT0RU3TKDEO8CSJYB" hidden="1">#REF!</definedName>
    <definedName name="BExS0K8IHC45I78DMZBOJ1P13KQA" hidden="1">#REF!</definedName>
    <definedName name="BExS0L4WP69XXUFHED98XIEPB593" hidden="1">#REF!</definedName>
    <definedName name="BExS0Z2O2N4AJXFEPN87NU9ZGAHG" hidden="1">#REF!</definedName>
    <definedName name="BExS15IJV0WW662NXQUVT3FGP4ST" hidden="1">#REF!</definedName>
    <definedName name="BExS18T8TBNEPF4AU1VJ268XLF3L" hidden="1">#REF!</definedName>
    <definedName name="BExS194110MR25BYJI3CJ2EGZ8XT" hidden="1">#REF!</definedName>
    <definedName name="BExS1BNVGNSGD4EP90QL8WXYWZ66" hidden="1">#REF!</definedName>
    <definedName name="BExS1UE39N6NCND7MAARSBWXS6HU" hidden="1">#REF!</definedName>
    <definedName name="BExS226HTWL5WVC76MP5A1IBI8WD" hidden="1">#REF!</definedName>
    <definedName name="BExS26OI2QNNAH2WMDD95Z400048" hidden="1">#REF!</definedName>
    <definedName name="BExS2D4EI622QRKZKVDPRE66M4XA" hidden="1">#REF!</definedName>
    <definedName name="BExS2DF6B4ZUF3VZLI4G6LJ3BF38" hidden="1">#REF!</definedName>
    <definedName name="BExS2GKEA6VM3PDWKD7XI0KRUHTW" hidden="1">#REF!</definedName>
    <definedName name="BExS2I2HVU314TXI2DYFRY8XV913" hidden="1">#REF!</definedName>
    <definedName name="BExS2QB5FS5LYTFYO4BROTWG3OV5" hidden="1">#REF!</definedName>
    <definedName name="BExS2TLU1HONYV6S3ZD9T12D7CIG" hidden="1">#REF!</definedName>
    <definedName name="BExS2WLQUVBRZJWQTWUU4CYDY4IN" hidden="1">#REF!</definedName>
    <definedName name="BExS2YJQV4NUX6135T90Z1Y5R26Q" hidden="1">#REF!</definedName>
    <definedName name="BExS318UV9I2FXPQQWUKKX00QLPJ" hidden="1">#REF!</definedName>
    <definedName name="BExS3LBS0SMTHALVM4NRI1BAV1NP" hidden="1">#REF!</definedName>
    <definedName name="BExS3MTQ75VBXDGEBURP6YT8RROE" hidden="1">#REF!</definedName>
    <definedName name="BExS3OMGYO0DFN5186UFKEXZ2RX3" hidden="1">#REF!</definedName>
    <definedName name="BExS3SDERJ27OER67TIGOVZU13A2" hidden="1">#REF!</definedName>
    <definedName name="BExS3STIH9SFG0R6H30P191QZE98" hidden="1">#REF!</definedName>
    <definedName name="BExS46R5WDNU5KL04FKY5LHJUCB8" hidden="1">#REF!</definedName>
    <definedName name="BExS4ASWKM93XA275AXHYP8AG6SU" hidden="1">#REF!</definedName>
    <definedName name="BExS4IANBC4RO7HIK0MZZ2RPQU78" hidden="1">#REF!</definedName>
    <definedName name="BExS4JN3Y6SVBKILQK0R9HS45Y52" hidden="1">#REF!</definedName>
    <definedName name="BExS4P6S41O6Z6BED77U3GD9PNH1" hidden="1">#REF!</definedName>
    <definedName name="BExS4PXPURUHFBOKYFJD5J1J2RXC" hidden="1">#REF!</definedName>
    <definedName name="BExS4T32HD3YGJ91HTJ2IGVX6V4O" hidden="1">#REF!</definedName>
    <definedName name="BExS51H0N51UT0FZOPZRCF1GU063" hidden="1">#REF!</definedName>
    <definedName name="BExS54X72TJFC41FJK72MLRR2OO7" hidden="1">#REF!</definedName>
    <definedName name="BExS59F0PA1V2ZC7S5TN6IT41SXP" hidden="1">#REF!</definedName>
    <definedName name="BExS5L3TGB8JVW9ROYWTKYTUPW27" hidden="1">#REF!</definedName>
    <definedName name="BExS6GKQ96EHVLYWNJDWXZXUZW90" hidden="1">#REF!</definedName>
    <definedName name="BExS6ITKSZFRR01YD5B0F676SYN7" hidden="1">#REF!</definedName>
    <definedName name="BExS6N0LI574IAC89EFW6CLTCQ33" hidden="1">#REF!</definedName>
    <definedName name="BExS6N0NEF7XCTT5R600QZ71A44O" hidden="1">#REF!</definedName>
    <definedName name="BExS6WRDBF3ST86ZOBBUL3GTCR11" hidden="1">#REF!</definedName>
    <definedName name="BExS6XNRKR0C3MTA0LV5B60UB908" hidden="1">#REF!</definedName>
    <definedName name="BExS73NELZEK2MDOLXO2Q7H3EG71" hidden="1">#REF!</definedName>
    <definedName name="BExS7DJF6AXTWAJD7K4ZCD7L6BHV" hidden="1">#REF!</definedName>
    <definedName name="BExS7GOTHHOK287MX2RC853NWQAL" hidden="1">#REF!</definedName>
    <definedName name="BExS7TKQYLRZGM93UY3ZJZJBQNFJ" hidden="1">#REF!</definedName>
    <definedName name="BExS7Y2LNGVHSIBKC7C3R6X4LDR6" hidden="1">#REF!</definedName>
    <definedName name="BExS81TE0EY44Y3W2M4Z4MGNP5OM" hidden="1">#REF!</definedName>
    <definedName name="BExS81YPDZDVJJVS15HV2HDXAC3Y" hidden="1">#REF!</definedName>
    <definedName name="BExS82PRVNUTEKQZS56YT2DVF6C2" hidden="1">#REF!</definedName>
    <definedName name="BExS83BCNFAV6DRCB1VTUF96491J" hidden="1">#REF!</definedName>
    <definedName name="BExS86GKM9ISCSNZD15BQ5E5L6A5" hidden="1">#REF!</definedName>
    <definedName name="BExS89GGRJ55EK546SM31UGE2K8T" hidden="1">#REF!</definedName>
    <definedName name="BExS8BPG5A0GR5AO1U951NDGGR0L" hidden="1">#REF!</definedName>
    <definedName name="BExS8CGI0JXFUBD41VFLI0SZSV8F" hidden="1">#REF!</definedName>
    <definedName name="BExS8D22FXVQKOEJP01LT0CDI3PS" hidden="1">#REF!</definedName>
    <definedName name="BExS8EEJOZFBUWZDOM3O25AJRUVU" hidden="1">#REF!</definedName>
    <definedName name="BExS8GSUS17UY50TEM2AWF36BR9Z" hidden="1">#REF!</definedName>
    <definedName name="BExS8HJRBVG0XI6PWA9KTMJZMQXK" hidden="1">#REF!</definedName>
    <definedName name="BExS8NE9HUZJH13OXLREOV1BX0OZ" hidden="1">#REF!</definedName>
    <definedName name="BExS8R51C8RM2FS6V6IRTYO9GA4A" hidden="1">#REF!</definedName>
    <definedName name="BExS8WDX408F60MH1X9B9UZ2H4R7" hidden="1">#REF!</definedName>
    <definedName name="BExS8X4UTVOFE2YEVLO8LTKMSI3A" hidden="1">#REF!</definedName>
    <definedName name="BExS8Z2W2QEC3MH0BZIYLDFQNUIP" hidden="1">#REF!</definedName>
    <definedName name="BExS92DKGRFFCIA9C0IXDOLO57EP" hidden="1">#REF!</definedName>
    <definedName name="BExS98OB4321YCHLCQ022PXKTT2W" hidden="1">#REF!</definedName>
    <definedName name="BExS9C9N8GFISC6HUERJ0EI06GB2" hidden="1">#REF!</definedName>
    <definedName name="BExS9D6619QNINF06KHZHYUAH0S9" hidden="1">#REF!</definedName>
    <definedName name="BExS9DX13CACP3J8JDREK30JB1SQ" hidden="1">#REF!</definedName>
    <definedName name="BExS9FPRS2KRRCS33SE6WFNF5GYL" hidden="1">#REF!</definedName>
    <definedName name="BExS9M5VN3VE822UH6TLACVY24CJ" hidden="1">#REF!</definedName>
    <definedName name="BExS9WI0A6PSEB8N9GPXF2Z7MWHM" hidden="1">#REF!</definedName>
    <definedName name="BExS9XJPZ07ND34OHX60QD382FV6" hidden="1">#REF!</definedName>
    <definedName name="BExSA4AJLEEN4R7HU4FRSMYR17TR" hidden="1">#REF!</definedName>
    <definedName name="BExSA5HP306TN9XJS0TU619DLRR7" hidden="1">#REF!</definedName>
    <definedName name="BExSAAVWQOOIA6B3JHQVGP08HFEM" hidden="1">#REF!</definedName>
    <definedName name="BExSAFJ3IICU2M7QPVE4ARYMXZKX" hidden="1">#REF!</definedName>
    <definedName name="BExSAH6ID8OHX379UXVNGFO8J6KQ" hidden="1">#REF!</definedName>
    <definedName name="BExSAQBHIXGQRNIRGCJMBXUPCZQA" hidden="1">#REF!</definedName>
    <definedName name="BExSAUTCT4P7JP57NOR9MTX33QJZ" hidden="1">#REF!</definedName>
    <definedName name="BExSAY9CA9TFXQ9M9FBJRGJO9T9E" hidden="1">#REF!</definedName>
    <definedName name="BExSB4JYKQ3MINI7RAYK5M8BLJDC" hidden="1">#REF!</definedName>
    <definedName name="BExSBCY73CG3Q15P5BDLDT994XRL" hidden="1">#REF!</definedName>
    <definedName name="BExSBMOS41ZRLWYLOU29V6Y7YORR" hidden="1">#REF!</definedName>
    <definedName name="BExSBPZG22WAMZYIF7CZ686E8X80" hidden="1">#REF!</definedName>
    <definedName name="BExSBRBXXQMBU1TYDW1BXTEVEPRU" hidden="1">#REF!</definedName>
    <definedName name="BExSC54998WTZ21DSL0R8UN0Y9JH" hidden="1">#REF!</definedName>
    <definedName name="BExSC60N7WR9PJSNC9B7ORCX9NGY" hidden="1">#REF!</definedName>
    <definedName name="BExSCE99EZTILTTCE4NJJF96OYYM" hidden="1">#REF!</definedName>
    <definedName name="BExSCFWOMYELUEPWVJIRGIQZH5BV" hidden="1">#REF!</definedName>
    <definedName name="BExSCHUQZ2HFEWS54X67DIS8OSXZ" hidden="1">#REF!</definedName>
    <definedName name="BExSCOG41SKKG4GYU76WRWW1CTE6" hidden="1">#REF!</definedName>
    <definedName name="BExSCVC9P86YVFMRKKUVRV29MZXZ" hidden="1">#REF!</definedName>
    <definedName name="BExSD233CH4MU9ZMGNRF97ZV7KWU" hidden="1">#REF!</definedName>
    <definedName name="BExSD2U0F3BN6IN9N4R2DTTJG15H" hidden="1">#REF!</definedName>
    <definedName name="BExSD6A6NY15YSMFH51ST6XJY429" hidden="1">#REF!</definedName>
    <definedName name="BExSD9VH6PF6RQ135VOEE08YXPAW" hidden="1">#REF!</definedName>
    <definedName name="BExSDI9QWFD49GEZWZ3KOGM27XRB" hidden="1">#REF!</definedName>
    <definedName name="BExSDP5Y04WWMX2WWRITWOX8R5I9" hidden="1">#REF!</definedName>
    <definedName name="BExSDSGM203BJTNS9MKCBX453HMD" hidden="1">#REF!</definedName>
    <definedName name="BExSDT20XUFXTDM37M148AXAP7HN" hidden="1">#REF!</definedName>
    <definedName name="BExSDYLOWNTKCY92LFEDAV8LO7D3" hidden="1">#REF!</definedName>
    <definedName name="BExSE277VXZ807WBUB6A1UGQ1SF9" hidden="1">#REF!</definedName>
    <definedName name="BExSE3EDSP4UL6G0I3DZ5SBHMUBU" hidden="1">#REF!</definedName>
    <definedName name="BExSEEHK1VLWD7JBV9SVVVIKQZ3I" hidden="1">#REF!</definedName>
    <definedName name="BExSEITYG8XAMWJ1C8VKU1MB4TEO" hidden="1">#REF!</definedName>
    <definedName name="BExSEJKZLX37P3V33TRTFJ30BFRK" hidden="1">#REF!</definedName>
    <definedName name="BExSEKXG1AW54E28IG5EODEM0JJV" hidden="1">#REF!</definedName>
    <definedName name="BExSEO84KVM8R2IV5MFH0XI3IZSN" hidden="1">#REF!</definedName>
    <definedName name="BExSEP9UVOAI6TMXKNK587PQ3328" hidden="1">#REF!</definedName>
    <definedName name="BExSERIU9MUGR4NPZAUJCVXUZ74I" hidden="1">#REF!</definedName>
    <definedName name="BExSF07QFLZCO4P6K6QF05XG7PH1" hidden="1">#REF!</definedName>
    <definedName name="BExSFJ8ZAGQ63A4MVMZRQWLVRGQ5" hidden="1">#REF!</definedName>
    <definedName name="BExSFKQRST2S9KXWWLCXYLKSF4G1" hidden="1">#REF!</definedName>
    <definedName name="BExSFOHO6VZ5Y463KL3XYTZBVE3P" hidden="1">#REF!</definedName>
    <definedName name="BExSFY2ZJOYUEYBX21QZ7AMN2WK1" hidden="1">#REF!</definedName>
    <definedName name="BExSFYDRRTAZVPXRWUF5PDQ97WFF" hidden="1">#REF!</definedName>
    <definedName name="BExSFZVPFTXA3F0IJ2NGH1GXX9R7" hidden="1">#REF!</definedName>
    <definedName name="BExSG2Q34XRC1K28H4XG6PQM3FTW" hidden="1">#REF!</definedName>
    <definedName name="BExSG90Q4ZUU2IPGDYOM169NJV9S" hidden="1">#REF!</definedName>
    <definedName name="BExSG9X3DU845PNXYJGGLBQY2UHG" hidden="1">#REF!</definedName>
    <definedName name="BExSGE45J27MDUUNXW7Z8Q33UAON" hidden="1">#REF!</definedName>
    <definedName name="BExSGE9LY91Q0URHB4YAMX0UAMYI" hidden="1">#REF!</definedName>
    <definedName name="BExSGLB2URTLBCKBB4Y885W925F2" hidden="1">#REF!</definedName>
    <definedName name="BExSGNEL2G0PC04ATVS20W5179EK" hidden="1">#REF!</definedName>
    <definedName name="BExSGOAYG73SFWOPAQV80P710GID" hidden="1">#REF!</definedName>
    <definedName name="BExSGOWJHRW7FWKLO2EHUOOGHNAF" hidden="1">#REF!</definedName>
    <definedName name="BExSGOWJTAP41ZV5Q23H7MI9C76W" hidden="1">#REF!</definedName>
    <definedName name="BExSGR5JQVX2HQ0PKCGZNSSUM1RV" hidden="1">#REF!</definedName>
    <definedName name="BExSGT3MKX7YVLVP6YLL6KVO8UGV" hidden="1">#REF!</definedName>
    <definedName name="BExSGVHX69GJZHD99DKE4RZ042B1" hidden="1">#REF!</definedName>
    <definedName name="BExSGZJO4J4ZO04E2N2ECVYS9DEZ" hidden="1">#REF!</definedName>
    <definedName name="BExSHAHFHS7MMNJR8JPVABRGBVIT" hidden="1">#REF!</definedName>
    <definedName name="BExSHGH88QZWW4RNAX4YKAZ5JEBL" hidden="1">#REF!</definedName>
    <definedName name="BExSHOKK1OO3CX9Z28C58E5J1D9W" hidden="1">#REF!</definedName>
    <definedName name="BExSHQD8KYLTQGDXIRKCHQQ7MKIH" hidden="1">#REF!</definedName>
    <definedName name="BExSHVGPIAHXI97UBLI9G4I4M29F" hidden="1">#REF!</definedName>
    <definedName name="BExSI0K2YL3HTCQAD8A7TR4QCUR6" hidden="1">#REF!</definedName>
    <definedName name="BExSIFUDNRWXWIWNGCCFOOD8WIAZ" hidden="1">#REF!</definedName>
    <definedName name="BExTTZNS2PBCR93C9IUW49UZ4I6T" hidden="1">#REF!</definedName>
    <definedName name="BExTU2YFQ25JQ6MEMRHHN66VLTPJ" hidden="1">#REF!</definedName>
    <definedName name="BExTU75IOII1V5O0C9X2VAYYVJUG" hidden="1">#REF!</definedName>
    <definedName name="BExTUA5F7V4LUIIAM17J3A8XF3JE" hidden="1">#REF!</definedName>
    <definedName name="BExTUBY3AA9B91YRRWFOT21LUL8Q" hidden="1">#REF!</definedName>
    <definedName name="BExTUJ53ANGZ3H1KDK4CR4Q0OD6P" hidden="1">#REF!</definedName>
    <definedName name="BExTUKXSZBM7C57G6NGLWGU4WOHY" hidden="1">#REF!</definedName>
    <definedName name="BExTUNC5INBE8Y5OA5GQUTXX6QJW" hidden="1">#REF!</definedName>
    <definedName name="BExTUSQCFFYZCDNHWHADBC2E1ZP1" hidden="1">#REF!</definedName>
    <definedName name="BExTUV4NQDZVAENZPSZGF7A3DDFN" hidden="1">#REF!</definedName>
    <definedName name="BExTUVFGOJEYS28JURA5KHQFDU5J" hidden="1">#REF!</definedName>
    <definedName name="BExTUW10U40QCYGHM5NJ3YR1O5SP" hidden="1">#REF!</definedName>
    <definedName name="BExTUWXFQHINU66YG82BI20ATMB5" hidden="1">#REF!</definedName>
    <definedName name="BExTUY9WNSJ91GV8CP0SKJTEIV82" hidden="1">#REF!</definedName>
    <definedName name="BExTV67VIM8PV6KO253M4DUBJQLC" hidden="1">#REF!</definedName>
    <definedName name="BExTVELZCF2YA5L6F23BYZZR6WHF" hidden="1">#REF!</definedName>
    <definedName name="BExTVGPIQZ99YFXUC8OONUX5BD42" hidden="1">#REF!</definedName>
    <definedName name="BExTVQG4F5RF0LZXG06AZ6EU1GQ3" hidden="1">#REF!</definedName>
    <definedName name="BExTVZQLP9VFLEYQ9280W13X7E8K" hidden="1">#REF!</definedName>
    <definedName name="BExTWB4LA1PODQOH4LDTHQKBN16K" hidden="1">#REF!</definedName>
    <definedName name="BExTWI0Q8AWXUA3ZN7I5V3QK2KM1" hidden="1">#REF!</definedName>
    <definedName name="BExTWJTIA3WUW1PUWXAOP9O8NKLZ" hidden="1">#REF!</definedName>
    <definedName name="BExTWW95OX07FNA01WF5MSSSFQLX" hidden="1">#REF!</definedName>
    <definedName name="BExTX005F4GLW03J0PLPRPMI1SEG" hidden="1">#REF!</definedName>
    <definedName name="BExTX476KI0RNB71XI5TYMANSGBG" hidden="1">#REF!</definedName>
    <definedName name="BExTXBJFKNSCUO7IOL6CSKERP06D" hidden="1">#REF!</definedName>
    <definedName name="BExTXDMZDQ9U1FD9T7F79J29SYYN" hidden="1">#REF!</definedName>
    <definedName name="BExTXJ6HBAIXMMWKZTJNFDYVZCAY" hidden="1">#REF!</definedName>
    <definedName name="BExTXT812NQT8GAEGH738U29BI0D" hidden="1">#REF!</definedName>
    <definedName name="BExTXWIP2TFPTQ76NHFOB72NICRZ" hidden="1">#REF!</definedName>
    <definedName name="BExTY5T62H651VC86QM4X7E28JVA" hidden="1">#REF!</definedName>
    <definedName name="BExTYB7EHGVTJ4RSYOXWSG87U5WI" hidden="1">#REF!</definedName>
    <definedName name="BExTYC93RS0KNKFOD35WG37LS9LY" hidden="1">#REF!</definedName>
    <definedName name="BExTYKCEFJ83LZM95M1V7CSFQVEA" hidden="1">#REF!</definedName>
    <definedName name="BExTYPLA9N640MFRJJQPKXT7P88M" hidden="1">#REF!</definedName>
    <definedName name="BExTYW1794M1TLJ2QQQCEEUZN18F" hidden="1">#REF!</definedName>
    <definedName name="BExTZ7F71SNTOX4LLZCK5R9VUMIJ" hidden="1">#REF!</definedName>
    <definedName name="BExTZ80SWE36T1QSIIPJU7NJ65JL" hidden="1">#REF!</definedName>
    <definedName name="BExTZ869RSO739T4Q78JLOVO7G0C" hidden="1">#REF!</definedName>
    <definedName name="BExTZ8X5G9S3PA4FPSNK7T69W7QT" hidden="1">#REF!</definedName>
    <definedName name="BExTZ97Y0RMR8V5BI9F2H4MFB77O" hidden="1">#REF!</definedName>
    <definedName name="BExTZK5PMCAXJL4DUIGL6H9Y8U4C" hidden="1">#REF!</definedName>
    <definedName name="BExTZKB6L5SXV5UN71YVTCBEIGWY" hidden="1">#REF!</definedName>
    <definedName name="BExTZLICVKK4NBJFEGL270GJ2VQO" hidden="1">#REF!</definedName>
    <definedName name="BExTZO2596CBZKPI7YNA1QQNPAIJ" hidden="1">#REF!</definedName>
    <definedName name="BExTZY8TDV4U7FQL7O10G6VKWKPJ" hidden="1">#REF!</definedName>
    <definedName name="BExU02QNT4LT7H9JPUC4FXTLVGZT" hidden="1">#REF!</definedName>
    <definedName name="BExU0BFJJQO1HJZKI14QGOQ6JROO" hidden="1">#REF!</definedName>
    <definedName name="BExU0FH5WTGW8MRFUFMDDSMJ6YQ5" hidden="1">#REF!</definedName>
    <definedName name="BExU0GDOIL9U33QGU9ZU3YX3V1I4" hidden="1">#REF!</definedName>
    <definedName name="BExU0HKTO8WJDQDWRTUK5TETM3HS" hidden="1">#REF!</definedName>
    <definedName name="BExU0MTJQPE041ZN7H8UKGV6MZT7" hidden="1">#REF!</definedName>
    <definedName name="BExU0ZUUFYHLUK4M4E8GLGIBBNT0" hidden="1">#REF!</definedName>
    <definedName name="BExU147D6RPG6ZVTSXRKFSVRHSBG" hidden="1">#REF!</definedName>
    <definedName name="BExU16R10W1SOAPNG4CDJ01T7JRE" hidden="1">#REF!</definedName>
    <definedName name="BExU17CKOR3GNIHDNVLH9L1IOJS9" hidden="1">#REF!</definedName>
    <definedName name="BExU1DXYI5DAD9DSFIEAUOB5XFZ9" hidden="1">#REF!</definedName>
    <definedName name="BExU1GXUTLRPJN4MRINLAPHSZQFG" hidden="1">#REF!</definedName>
    <definedName name="BExU1IL9AOHFO85BZB6S60DK3N8H" hidden="1">#REF!</definedName>
    <definedName name="BExU1LAEKWJ0U6NP9G2AC9CTBYH6" hidden="1">#REF!</definedName>
    <definedName name="BExU1NOPS09CLFZL1O31RAF9BQNQ" hidden="1">#REF!</definedName>
    <definedName name="BExU1PH9MOEX1JZVZ3D5M9DXB191" hidden="1">#REF!</definedName>
    <definedName name="BExU1QZEEKJA35IMEOLOJ3ODX0ZA" hidden="1">#REF!</definedName>
    <definedName name="BExU1VRURIWWVJ95O40WA23LMTJD" hidden="1">#REF!</definedName>
    <definedName name="BExU2A0FXVBDX9LO3VWEXB4TLFT0" hidden="1">#REF!</definedName>
    <definedName name="BExU2LEH667H33V81XVEZUP2O0UQ" hidden="1">#REF!</definedName>
    <definedName name="BExU2M5CK6XK55UIHDVYRXJJJRI4" hidden="1">#REF!</definedName>
    <definedName name="BExU2TXVT25ZTOFQAF6CM53Z1RLF" hidden="1">#REF!</definedName>
    <definedName name="BExU2XZLYIU19G7358W5T9E87AFR" hidden="1">#REF!</definedName>
    <definedName name="BExU2ZXMKRBQEX0CT3ZPZ3UFZP1G" hidden="1">#REF!</definedName>
    <definedName name="BExU35XHF1K1XEQUSZ292S5T61YA" hidden="1">#REF!</definedName>
    <definedName name="BExU38S1U5IC1T5A3P2TZU5OV0LN" hidden="1">#REF!</definedName>
    <definedName name="BExU3B66MCKJFSKT3HL8B5EJGVX0" hidden="1">#REF!</definedName>
    <definedName name="BExU3FDFDB2NVPYUR5V7OA3HF474" hidden="1">#REF!</definedName>
    <definedName name="BExU3R7J076KUCCEUGKAYMANTUT5" hidden="1">#REF!</definedName>
    <definedName name="BExU3UNI9NR1RNZR07NSLSZMDOQQ" hidden="1">#REF!</definedName>
    <definedName name="BExU401R18N6XKZKL7CNFOZQCM14" hidden="1">#REF!</definedName>
    <definedName name="BExU42QVGY7TK39W1BIN6CDRG2OE" hidden="1">#REF!</definedName>
    <definedName name="BExU431LXP7LIUNGJB9OSXEANFGX" hidden="1">#REF!</definedName>
    <definedName name="BExU47OZMS6TCWMEHHF0UCSFLLPI" hidden="1">#REF!</definedName>
    <definedName name="BExU4D36E8TXN0M8KSNGEAFYP4DQ" hidden="1">#REF!</definedName>
    <definedName name="BExU4G31RRVLJ3AC6E1FNEFMXM3O" hidden="1">#REF!</definedName>
    <definedName name="BExU4GDVLPUEWBA4MRYRTQAUNO7B" hidden="1">#REF!</definedName>
    <definedName name="BExU4H4RAMAX0XVAWT5WFYQNPAL3" hidden="1">#REF!</definedName>
    <definedName name="BExU4I148DA7PRCCISLWQ6ABXFK6" hidden="1">#REF!</definedName>
    <definedName name="BExU4L101H2KQHVKCKQ4PBAWZV6K" hidden="1">#REF!</definedName>
    <definedName name="BExU4LML14Q7KDTYIKJWXF68W7X1" hidden="1">#REF!</definedName>
    <definedName name="BExU4NA00RRRBGRT6TOB0MXZRCRZ" hidden="1">#REF!</definedName>
    <definedName name="BExU529I6YHVOG83TJHWSILIQU1S" hidden="1">#REF!</definedName>
    <definedName name="BExU57YCIKPRD8QWL6EU0YR3NG3J" hidden="1">#REF!</definedName>
    <definedName name="BExU5DSTBWXLN6E59B757KRWRI6E" hidden="1">#REF!</definedName>
    <definedName name="BExU5JSMO03X9M4WIRPP8JPSMQKJ" hidden="1">#REF!</definedName>
    <definedName name="BExU5TDWM8NNDHYPQ7OQODTQ368A" hidden="1">#REF!</definedName>
    <definedName name="BExU5X4OX1V1XHS6WSSORVQPP6Z3" hidden="1">#REF!</definedName>
    <definedName name="BExU5XVPARTFMRYHNUTBKDIL4UJN" hidden="1">#REF!</definedName>
    <definedName name="BExU66KMFBAP8JCVG9VM1RD1TNFF" hidden="1">#REF!</definedName>
    <definedName name="BExU68IOM3CB3TACNAE9565TW7SH" hidden="1">#REF!</definedName>
    <definedName name="BExU6AM82KN21E82HMWVP3LWP9IL" hidden="1">#REF!</definedName>
    <definedName name="BExU6FEU1MRHU98R9YOJC5OKUJ6L" hidden="1">#REF!</definedName>
    <definedName name="BExU6KIAJ663Y8W8QMU4HCF183DF" hidden="1">#REF!</definedName>
    <definedName name="BExU6KT19B4PG6SHXFBGBPLM66KT" hidden="1">#REF!</definedName>
    <definedName name="BExU6PAVKIOAIMQ9XQIHHF1SUAGO" hidden="1">#REF!</definedName>
    <definedName name="BExU6SLKTWV0YINVLTI6BCG9ANZM" hidden="1">#REF!</definedName>
    <definedName name="BExU6WXXC7SSQDMHSLUN5C2V4IYX" hidden="1">#REF!</definedName>
    <definedName name="BExU73387E74XE8A9UKZLZNJYY65" hidden="1">#REF!</definedName>
    <definedName name="BExU76ZHCJM8I7VSICCMSTC33O6U" hidden="1">#REF!</definedName>
    <definedName name="BExU7BBTUF8BQ42DSGM94X5TG5GF" hidden="1">#REF!</definedName>
    <definedName name="BExU7HH4EAHFQHT4AXKGWAWZP3I0" hidden="1">#REF!</definedName>
    <definedName name="BExU7L7WPQSA0ELXZ0I86V33QCCJ" hidden="1">#REF!</definedName>
    <definedName name="BExU7MF1ZVPDHOSMCAXOSYICHZ4I" hidden="1">#REF!</definedName>
    <definedName name="BExU7O2BJ6D5YCKEL6FD2EFCWYRX" hidden="1">#REF!</definedName>
    <definedName name="BExU7Q0JS9YIUKUPNSSAIDK2KJAV" hidden="1">#REF!</definedName>
    <definedName name="BExU80I6AE5OU7P7F5V7HWIZBJ4P" hidden="1">#REF!</definedName>
    <definedName name="BExU86NB26MCPYIISZ36HADONGT2" hidden="1">#REF!</definedName>
    <definedName name="BExU885EZZNSZV3GP298UJ8LB7OL" hidden="1">#REF!</definedName>
    <definedName name="BExU8FSAUP9TUZ1NO9WXK80QPHWV" hidden="1">#REF!</definedName>
    <definedName name="BExU8KFLAN778MBN93NYZB0FV30G" hidden="1">#REF!</definedName>
    <definedName name="BExU8PZC6845UUDFG9M8FTC3P3DK" hidden="1">#REF!</definedName>
    <definedName name="BExU8UX9JX3XLB47YZ8GFXE0V7R2" hidden="1">#REF!</definedName>
    <definedName name="BExU8WVGMRSFNWCNHODQ9JQCMZB0" hidden="1">#REF!</definedName>
    <definedName name="BExU96M1J7P9DZQ3S9H0C12KGYTW" hidden="1">#REF!</definedName>
    <definedName name="BExU9F05OR1GZ3057R6UL3WPEIYI" hidden="1">#REF!</definedName>
    <definedName name="BExU9GCSO5YILIKG6VAHN13DL75K" hidden="1">#REF!</definedName>
    <definedName name="BExU9KJOZLO15N11MJVN782NFGJ0" hidden="1">#REF!</definedName>
    <definedName name="BExU9LG29XU2K1GNKRO4438JYQZE" hidden="1">#REF!</definedName>
    <definedName name="BExU9RW36I5Z6JIXUIUB3PJH86LT" hidden="1">#REF!</definedName>
    <definedName name="BExU9WU19DJ2VAGISPFEGDWWOO4V" hidden="1">#REF!</definedName>
    <definedName name="BExUA28AO7OWDG3H23Q0CL4B7BHW" hidden="1">#REF!</definedName>
    <definedName name="BExUA34N2C083NSTAHQGZZ3BCYGK" hidden="1">#REF!</definedName>
    <definedName name="BExUA5O923FFNEBY8BPO1TU3QGBM" hidden="1">#REF!</definedName>
    <definedName name="BExUA6Q4K25VH452AQ3ZIRBCMS61" hidden="1">#REF!</definedName>
    <definedName name="BExUAFV4JMBSM2SKBQL9NHL0NIBS" hidden="1">#REF!</definedName>
    <definedName name="BExUAMWQODKBXMRH1QCMJLJBF8M7" hidden="1">#REF!</definedName>
    <definedName name="BExUAPR6Y32097JKJCTGC4C6EGE9" hidden="1">#REF!</definedName>
    <definedName name="BExUARUP0MX710TNZSAA01HUEAVC" hidden="1">#REF!</definedName>
    <definedName name="BExUAX8WS5OPVLCDXRGKTU2QMTFO" hidden="1">#REF!</definedName>
    <definedName name="BExUB1FYAZ433NX9GD7WGACX5IZD" hidden="1">#REF!</definedName>
    <definedName name="BExUB8HLEXSBVPZ5AXNQEK96F1N4" hidden="1">#REF!</definedName>
    <definedName name="BExUBCDVZIEA7YT0LPSMHL5ZSERQ" hidden="1">#REF!</definedName>
    <definedName name="BExUBDA8WU087BUIMXC1U1CKA2RA" hidden="1">#REF!</definedName>
    <definedName name="BExUBKXBUCN760QYU7Q8GESBWOQH" hidden="1">#REF!</definedName>
    <definedName name="BExUBL83ED0P076RN9RJ8P1MZ299" hidden="1">#REF!</definedName>
    <definedName name="BExUC1EPS2CZ5CKFA0AQRIVRSHS8" hidden="1">#REF!</definedName>
    <definedName name="BExUC623BDYEODBN0N4DO6PJQ7NU" hidden="1">#REF!</definedName>
    <definedName name="BExUC8WH8TCKBB5313JGYYQ1WFLT" hidden="1">#REF!</definedName>
    <definedName name="BExUCAP7GOSYPHMQKK6719YLSDIQ" hidden="1">#REF!</definedName>
    <definedName name="BExUCFCDK6SPH86I6STXX8X3WMC4" hidden="1">#REF!</definedName>
    <definedName name="BExUCKL98JB87L3I6T6IFSWJNYAB" hidden="1">#REF!</definedName>
    <definedName name="BExUCLC6AQ5KR6LXSAXV4QQ8ASVG" hidden="1">#REF!</definedName>
    <definedName name="BExUD4IOJ12X3PJG5WXNNGDRCKAP" hidden="1">#REF!</definedName>
    <definedName name="BExUD9WX9BWK72UWVSLYZJLAY5VY" hidden="1">#REF!</definedName>
    <definedName name="BExUDEV0CYVO7Y5IQQBEJ6FUY9S6" hidden="1">#REF!</definedName>
    <definedName name="BExUDWOXQGIZW0EAIIYLQUPXF8YV" hidden="1">#REF!</definedName>
    <definedName name="BExUDXAIC17W1FUU8Z10XUAVB7CS" hidden="1">#REF!</definedName>
    <definedName name="BExUE5OMY7OAJQ9WR8C8HG311ORP" hidden="1">#REF!</definedName>
    <definedName name="BExUEFKOQWXXGRNLAOJV2BJ66UB8" hidden="1">#REF!</definedName>
    <definedName name="BExUEJGX3OQQP5KFRJSRCZ70EI9V" hidden="1">#REF!</definedName>
    <definedName name="BExUEKDB2RWXF3WMTZ6JSBCHNSDT" hidden="1">#REF!</definedName>
    <definedName name="BExUEYR71COFS2X8PDNU21IPMQEU" hidden="1">#REF!</definedName>
    <definedName name="BExVPRLJ9I6RX45EDVFSQGCPJSOK" hidden="1">#REF!</definedName>
    <definedName name="BExVRFU8RWFT8A80ZVAW185SG2G6" hidden="1">#REF!</definedName>
    <definedName name="BExVSJ3NHETBAIZTZQSM8LAVT76V" hidden="1">#REF!</definedName>
    <definedName name="BExVSL787C8E4HFQZ2NVLT35I2XV" hidden="1">#REF!</definedName>
    <definedName name="BExVSTFTVV14SFGHQUOJL5SQ5TX9" hidden="1">#REF!</definedName>
    <definedName name="BExVT017S14M5X928ARKQ2GNUFE0" hidden="1">#REF!</definedName>
    <definedName name="BExVT3MPE8LQ5JFN3HQIFKSQ80U4" hidden="1">#REF!</definedName>
    <definedName name="BExVT7TRK3NZHPME2TFBXOF1WBR9" hidden="1">#REF!</definedName>
    <definedName name="BExVT9H0R0T7WGQAAC0HABMG54YM" hidden="1">#REF!</definedName>
    <definedName name="BExVTAO57POUXSZQJQ6MABMZQA13" hidden="1">#REF!</definedName>
    <definedName name="BExVTCMDDEDGLUIMUU6BSFHEWTOP" hidden="1">#REF!</definedName>
    <definedName name="BExVTCMDQMLKRA2NQR72XU6Y54IK" hidden="1">#REF!</definedName>
    <definedName name="BExVTCRV8FQ5U9OYWWL44N6KFNHU" hidden="1">#REF!</definedName>
    <definedName name="BExVTNESHPVG0A0KZ7BRX26MS0PF" hidden="1">#REF!</definedName>
    <definedName name="BExVTTJVTNRSBHBTUZ78WG2JM5MK" hidden="1">#REF!</definedName>
    <definedName name="BExVTXLMYR87BC04D1ERALPUFVPG" hidden="1">#REF!</definedName>
    <definedName name="BExVUL9V3H8ZF6Y72LQBBN639YAA" hidden="1">#REF!</definedName>
    <definedName name="BExVUZT95UAU8XG5X9XSE25CHQGA" hidden="1">#REF!</definedName>
    <definedName name="BExVV5T14N2HZIK7HQ4P2KG09U0J" hidden="1">#REF!</definedName>
    <definedName name="BExVV7R410VYLADLX9LNG63ID6H1" hidden="1">#REF!</definedName>
    <definedName name="BExVVAAVDXGWAVI6J2W0BCU58MBM" hidden="1">#REF!</definedName>
    <definedName name="BExVVCEED4JEKF59OV0G3T4XFMFO" hidden="1">#REF!</definedName>
    <definedName name="BExVVPFO2J7FMSRPD36909HN4BZJ" hidden="1">#REF!</definedName>
    <definedName name="BExVVQ19AQ3VCARJOC38SF7OYE9Y" hidden="1">#REF!</definedName>
    <definedName name="BExVVQ19TAECID45CS4HXT1RD3AQ" hidden="1">#REF!</definedName>
    <definedName name="BExVVYKOYB7OX8Y0B4UIUF79PVDO" hidden="1">#REF!</definedName>
    <definedName name="BExVW3YV5XGIVJ97UUPDJGJ2P15B" hidden="1">#REF!</definedName>
    <definedName name="BExVW5X571GEYR5SCU1Z2DHKWM79" hidden="1">#REF!</definedName>
    <definedName name="BExVW6YTKA098AF57M4PHNQ54XMH" hidden="1">#REF!</definedName>
    <definedName name="BExVWHRDIJBRFANMKJFY05BHP7RS" hidden="1">#REF!</definedName>
    <definedName name="BExVWINKCH0V0NUWH363SMXAZE62" hidden="1">#REF!</definedName>
    <definedName name="BExVWYU8EK669NP172GEIGCTVPPA" hidden="1">#REF!</definedName>
    <definedName name="BExVX3XN2DRJKL8EDBIG58RYQ36R" hidden="1">#REF!</definedName>
    <definedName name="BExVXBA38Z5WNQUH39HHZ2SAMC1T" hidden="1">#REF!</definedName>
    <definedName name="BExVXDZ63PUART77BBR5SI63TPC6" hidden="1">#REF!</definedName>
    <definedName name="BExVXHKI6LFYMGWISMPACMO247HL" hidden="1">#REF!</definedName>
    <definedName name="BExVXK9SK580O7MYHVNJ3V911ALP" hidden="1">#REF!</definedName>
    <definedName name="BExVXLX2BZ5EF2X6R41BTKRJR1NM" hidden="1">#REF!</definedName>
    <definedName name="BExVXYT01U5IPYA7E44FWS6KCEFC" hidden="1">#REF!</definedName>
    <definedName name="BExVY11V7U1SAY4QKYE0PBSPD7LW" hidden="1">#REF!</definedName>
    <definedName name="BExVY1SV37DL5YU59HS4IG3VBCP4" hidden="1">#REF!</definedName>
    <definedName name="BExVY3WFGJKSQA08UF9NCMST928Y" hidden="1">#REF!</definedName>
    <definedName name="BExVY954UOEVQEIC5OFO4NEWVKAQ" hidden="1">#REF!</definedName>
    <definedName name="BExVYHDYIV5397LC02V4FEP8VD6W" hidden="1">#REF!</definedName>
    <definedName name="BExVYO4NFDGC4ZOGHANQWX5CH4BT" hidden="1">#REF!</definedName>
    <definedName name="BExVYOVIZDA18YIQ0A30Q052PCAK" hidden="1">#REF!</definedName>
    <definedName name="BExVYPS2R6B75R1EFIUJ6G5TE4Q4" hidden="1">#REF!</definedName>
    <definedName name="BExVYQIXPEM6J4JVP78BRHIC05PV" hidden="1">#REF!</definedName>
    <definedName name="BExVYVGWN7SONLVDH9WJ2F1JS264" hidden="1">#REF!</definedName>
    <definedName name="BExVZ40HNAZRM8JHYYNQ7F6A4GU0" hidden="1">#REF!</definedName>
    <definedName name="BExVZ7WRO17PYILJEJGPQCO5IL66" hidden="1">#REF!</definedName>
    <definedName name="BExVZ9EO732IK6MNMG17Y1EFTJQC" hidden="1">#REF!</definedName>
    <definedName name="BExVZB1Y5J4UL2LKK0363EU7GIJ1" hidden="1">#REF!</definedName>
    <definedName name="BExVZGQXYK2ICC9JSNFPRHBD5KNU" hidden="1">#REF!</definedName>
    <definedName name="BExVZJQVO5LQ0BJH5JEN5NOBIAF6" hidden="1">#REF!</definedName>
    <definedName name="BExVZNXWS91RD7NXV5NE2R3C8WW7" hidden="1">#REF!</definedName>
    <definedName name="BExW008AGT1ZRN5DFG4YOH5F7G47" hidden="1">#REF!</definedName>
    <definedName name="BExW0386REQRCQCVT9BCX80UPTRY" hidden="1">#REF!</definedName>
    <definedName name="BExW0FYP4WXY71CYUG40SUBG9UWU" hidden="1">#REF!</definedName>
    <definedName name="BExW0MPJNQOJ7D6U780WU5XBL97X" hidden="1">#REF!</definedName>
    <definedName name="BExW0RI61B4VV0ARXTFVBAWRA1C5" hidden="1">#REF!</definedName>
    <definedName name="BExW0Y8T85LBE0WS6FPX6ILTX9ON" hidden="1">#REF!</definedName>
    <definedName name="BExW1BVUYQTKMOR56MW7RVRX4L1L" hidden="1">#REF!</definedName>
    <definedName name="BExW1F1220628FOMTW5UAATHRJHK" hidden="1">#REF!</definedName>
    <definedName name="BExW1PTHB0NZUF0GTD2J1UUL693E" hidden="1">#REF!</definedName>
    <definedName name="BExW1TKA0Z9OP2DTG50GZR5EG8C7" hidden="1">#REF!</definedName>
    <definedName name="BExW1U0JLKQ094DW5MMOI8UHO09V" hidden="1">#REF!</definedName>
    <definedName name="BExW1VNZHNB5P9V6232N0DQCE0WE" hidden="1">#REF!</definedName>
    <definedName name="BExW1WK6J1TDP29S3QDPTYZJBLIW" hidden="1">#REF!</definedName>
    <definedName name="BExW283NP9D366XFPXLGSCI5UB0L" hidden="1">#REF!</definedName>
    <definedName name="BExW2H3C8WJSBW5FGTFKVDVJC4CL" hidden="1">#REF!</definedName>
    <definedName name="BExW2MSCKPGF5K3I7TL4KF5ISUOL" hidden="1">#REF!</definedName>
    <definedName name="BExW2SMO90FU9W8DVVES6Q4E6BZR" hidden="1">#REF!</definedName>
    <definedName name="BExW36V9N91OHCUMGWJQL3I5P4JK" hidden="1">#REF!</definedName>
    <definedName name="BExW39V04HTFFQE7DAW9MAJT0NNF" hidden="1">#REF!</definedName>
    <definedName name="BExW3ECU6QPMV99AITCPHAG0CGYK" hidden="1">#REF!</definedName>
    <definedName name="BExW3EIBA1J9Q9NA9VCGZGRS8WV7" hidden="1">#REF!</definedName>
    <definedName name="BExW3FEO8FI8N6AGQKYEG4SQVJWB" hidden="1">#REF!</definedName>
    <definedName name="BExW3GB28STOMJUSZEIA7YKYNS4Y" hidden="1">#REF!</definedName>
    <definedName name="BExW3T1K638HT5E0Y8MMK108P5JT" hidden="1">#REF!</definedName>
    <definedName name="BExW3U3D6FTAFTK3Q7DSA9FY454Q" hidden="1">#REF!</definedName>
    <definedName name="BExW4217ZHL9VO39POSTJOD090WU" hidden="1">#REF!</definedName>
    <definedName name="BExW4GPW71EBF8XPS2QGVQHBCDX3" hidden="1">#REF!</definedName>
    <definedName name="BExW4JKC5837JBPCOJV337ZVYYY3" hidden="1">#REF!</definedName>
    <definedName name="BExW4O2DBZGV8KGBO9EB4BAXIH4Y" hidden="1">#REF!</definedName>
    <definedName name="BExW4QR9FV9MP5K610THBSM51RYO" hidden="1">#REF!</definedName>
    <definedName name="BExW4Z029R9E19ZENN3WEA3VDAD1" hidden="1">#REF!</definedName>
    <definedName name="BExW53SPLW3K0Y0ZVTM4NYF1B2YH" hidden="1">#REF!</definedName>
    <definedName name="BExW591F7X34FVKJ2OUT09PFUW1B" hidden="1">#REF!</definedName>
    <definedName name="BExW5AZNT6IAZGNF2C879ODHY1B8" hidden="1">#REF!</definedName>
    <definedName name="BExW5F6OUXHEWQU5VYE7W7P8DD78" hidden="1">#REF!</definedName>
    <definedName name="BExW5WPU27WD4NWZOT0ZEJIDLX5J" hidden="1">#REF!</definedName>
    <definedName name="BExW5YD97EMSUYC4KDEFH1FB4FY3" hidden="1">#REF!</definedName>
    <definedName name="BExW5Z469DSRWTA6T0KVLA7SMIPL" hidden="1">#REF!</definedName>
    <definedName name="BExW62ETJAPBX5X53FTGUCHZXI2K" hidden="1">#REF!</definedName>
    <definedName name="BExW660AV1TUV2XNUPD65RZR3QOO" hidden="1">#REF!</definedName>
    <definedName name="BExW66LVVZK656PQY1257QMHP2AY" hidden="1">#REF!</definedName>
    <definedName name="BExW6EJPHAP1TWT380AZLXNHR22P" hidden="1">#REF!</definedName>
    <definedName name="BExW6G1PJ38H10DVLL8WPQ736OEB" hidden="1">#REF!</definedName>
    <definedName name="BExW794A74Z5F2K8LVQLD6VSKXUE" hidden="1">#REF!</definedName>
    <definedName name="BExW7Q1TQ8E6G4WYYNSOMV43S95R" hidden="1">#REF!</definedName>
    <definedName name="BExW7XZTFZV0N9YM9S4PM74A5X2O" hidden="1">#REF!</definedName>
    <definedName name="BExW8K0SSIPSKBVP06IJ71600HJZ" hidden="1">#REF!</definedName>
    <definedName name="BExW8T0GVY3ZYO4ACSBLHS8SH895" hidden="1">#REF!</definedName>
    <definedName name="BExW8YEP73JMMU9HZ08PM4WHJQZ4" hidden="1">#REF!</definedName>
    <definedName name="BExW937AT53OZQRHNWQZ5BVH24IE" hidden="1">#REF!</definedName>
    <definedName name="BExW95LN5N0LYFFVP7GJEGDVDLF0" hidden="1">#REF!</definedName>
    <definedName name="BExW967733Q8RAJOHR2GJ3HO8JIW" hidden="1">#REF!</definedName>
    <definedName name="BExW9POK1KIOI0ALS5MZIKTDIYMA" hidden="1">#REF!</definedName>
    <definedName name="BExXLDE6PN4ESWT3LXJNQCY94NE4" hidden="1">#REF!</definedName>
    <definedName name="BExXLQVPK2H3IF0NDDA5CT612EUK" hidden="1">#REF!</definedName>
    <definedName name="BExXLR6IO70TYTACKQH9M5PGV24J" hidden="1">#REF!</definedName>
    <definedName name="BExXM065WOLYRYHGHOJE0OOFXA4M" hidden="1">#REF!</definedName>
    <definedName name="BExXM3GUNXVDM82KUR17NNUMQCNI" hidden="1">#REF!</definedName>
    <definedName name="BExXMA28M8SH7MKIGETSDA72WUIZ" hidden="1">#REF!</definedName>
    <definedName name="BExXMOLHIAHDLFSA31PUB36SC3I9" hidden="1">#REF!</definedName>
    <definedName name="BExXMT8T5Z3M2JBQN65X2LKH0YQI" hidden="1">#REF!</definedName>
    <definedName name="BExXN1XNO7H60M9X1E7EVWFJDM5N" hidden="1">#REF!</definedName>
    <definedName name="BExXN1XOOOY51EZQ6II0LWEU2OYT" hidden="1">#REF!</definedName>
    <definedName name="BExXN22ZOTIW49GPLWFYKVM90FNZ" hidden="1">#REF!</definedName>
    <definedName name="BExXN6QAP8UJQVN4R4BQKPP4QK35" hidden="1">#REF!</definedName>
    <definedName name="BExXNBOA39T2X6Y5Y5GZ5DDNA1AX" hidden="1">#REF!</definedName>
    <definedName name="BExXNBZ1BRDK73S9XPRR1645KLVB" hidden="1">#REF!</definedName>
    <definedName name="BExXND6872VJ3M2PGT056WQMWBHD" hidden="1">#REF!</definedName>
    <definedName name="BExXNPM24UN2PGVL9D1TUBFRIKR4" hidden="1">#REF!</definedName>
    <definedName name="BExXNWCR6WOY5G3VTC96QCIFQE0E" hidden="1">#REF!</definedName>
    <definedName name="BExXNWYB165VO9MHARCL5WLCHWS0" hidden="1">#REF!</definedName>
    <definedName name="BExXO278QHQN8JDK5425EJ615ECC" hidden="1">#REF!</definedName>
    <definedName name="BExXO4QVV7YZ6L5A7WZEMIA5AZOV" hidden="1">#REF!</definedName>
    <definedName name="BExXOBHOP0WGFHI2Y9AO4L440UVQ" hidden="1">#REF!</definedName>
    <definedName name="BExXOHHHX25B8F97636QMXFUDZQK" hidden="1">#REF!</definedName>
    <definedName name="BExXOHSAD2NSHOLLMZ2JWA4I3I1R" hidden="1">#REF!</definedName>
    <definedName name="BExXOJKWIJ6IFTV1RHIWHR91EZMW" hidden="1">#REF!</definedName>
    <definedName name="BExXP80B5FGA00JCM7UXKPI3PB7Y" hidden="1">#REF!</definedName>
    <definedName name="BExXP85M4WXYVN1UVHUTOEKEG5XS" hidden="1">#REF!</definedName>
    <definedName name="BExXPELOTHOAG0OWILLAH94OZV5J" hidden="1">#REF!</definedName>
    <definedName name="BExXPOSJRLJNYPU01QNNQ5URXP2U" hidden="1">#REF!</definedName>
    <definedName name="BExXPS31W1VD2NMIE4E37LHVDF0L" hidden="1">#REF!</definedName>
    <definedName name="BExXPZKYEMVF5JOC14HYOOYQK6JK" hidden="1">#REF!</definedName>
    <definedName name="BExXQ89PA10X79WBWOEP1AJX1OQM" hidden="1">#REF!</definedName>
    <definedName name="BExXQCGQGGYSI0LTRVR73MUO50AW" hidden="1">#REF!</definedName>
    <definedName name="BExXQEEXFHDQ8DSRAJSB5ET6J004" hidden="1">#REF!</definedName>
    <definedName name="BExXQH41O5HZAH8BO6HCFY8YC3TU" hidden="1">#REF!</definedName>
    <definedName name="BExXQJIEF5R3QQ6D8HO3NGPU0IQC" hidden="1">#REF!</definedName>
    <definedName name="BExXQRAVW0KPQXIJ59NG6UGTZB59" hidden="1">#REF!</definedName>
    <definedName name="BExXQU00K9ER4I1WM7T9J0W1E7ZC" hidden="1">#REF!</definedName>
    <definedName name="BExXQU00KOR7XLM8B13DGJ1MIQDY" hidden="1">#REF!</definedName>
    <definedName name="BExXQUG48Q1ISN53FE4MRROM0HSJ" hidden="1">#REF!</definedName>
    <definedName name="BExXQXG18PS8HGBOS03OSTQ0KEYC" hidden="1">#REF!</definedName>
    <definedName name="BExXQXQT4OAFQT5B0YB3USDJOJOB" hidden="1">#REF!</definedName>
    <definedName name="BExXR3FSEXAHSXEQNJORWFCPX86N" hidden="1">#REF!</definedName>
    <definedName name="BExXR3W3FKYQBLR299HO9RZ70C43" hidden="1">#REF!</definedName>
    <definedName name="BExXR46U23CRRBV6IZT982MAEQKI" hidden="1">#REF!</definedName>
    <definedName name="BExXR6A8W3ND3XDZXBMQZ1VCAXHG" hidden="1">#REF!</definedName>
    <definedName name="BExXR7HKNHT37B4OOA9K9191PP22" hidden="1">#REF!</definedName>
    <definedName name="BExXR8OKAVX7O70V5IYG2PRKXSTI" hidden="1">#REF!</definedName>
    <definedName name="BExXRA6N6XCLQM6XDV724ZIH6G93" hidden="1">#REF!</definedName>
    <definedName name="BExXRABZ1CNKCG6K1MR6OUFHF7J9" hidden="1">#REF!</definedName>
    <definedName name="BExXRBOFETC0OTJ6WY3VPMFH03VB" hidden="1">#REF!</definedName>
    <definedName name="BExXRD13K1S9Y3JGR7CXSONT7RJZ" hidden="1">#REF!</definedName>
    <definedName name="BExXRIFB4QQ87QIGA9AG0NXP577K" hidden="1">#REF!</definedName>
    <definedName name="BExXRIQ2JF2CVTRDQX2D9SPH7FTN" hidden="1">#REF!</definedName>
    <definedName name="BExXRO4A6VUH1F4XV8N1BRJ4896W" hidden="1">#REF!</definedName>
    <definedName name="BExXRO9N1SNJZGKD90P4K7FU1J0P" hidden="1">#REF!</definedName>
    <definedName name="BExXROF2MWDZ7IFXX27XOJ79Q86E" hidden="1">#REF!</definedName>
    <definedName name="BExXRV5QP3Z0KAQ1EQT9JYT2FV0L" hidden="1">#REF!</definedName>
    <definedName name="BExXRZ20LZZCW8LVGDK0XETOTSAI" hidden="1">#REF!</definedName>
    <definedName name="BExXS4R1GKUJQX6MHUIUN4S3SCAS" hidden="1">#REF!</definedName>
    <definedName name="BExXS63O4OMWMNXXAODZQFSDG33N" hidden="1">#REF!</definedName>
    <definedName name="BExXSBSP1TOY051HSPEPM0AEIO2M" hidden="1">#REF!</definedName>
    <definedName name="BExXSC8RFK5D68FJD2HI4K66SA6I" hidden="1">#REF!</definedName>
    <definedName name="BExXSCP0AZ5MYCC2UFG2GLBCV1CC" hidden="1">#REF!</definedName>
    <definedName name="BExXSNHC88W4UMXEOIOOATJAIKZO" hidden="1">#REF!</definedName>
    <definedName name="BExXSTBS08WIA9TLALV3UQ2Z3MRG" hidden="1">#REF!</definedName>
    <definedName name="BExXSVQ2WOJJ73YEO8Q2FK60V4G8" hidden="1">#REF!</definedName>
    <definedName name="BExXTER5A2EQ14KN6J0MVATIHVKN" hidden="1">#REF!</definedName>
    <definedName name="BExXTHLRNL82GN7KZY3TOLO508N7" hidden="1">#REF!</definedName>
    <definedName name="BExXTL72MKEQSQH9L2OTFLU8DM2B" hidden="1">#REF!</definedName>
    <definedName name="BExXTM3M4RTCRSX7VGAXGQNPP668" hidden="1">#REF!</definedName>
    <definedName name="BExXTOCF78J7WY6FOVBRY1N2RBBR" hidden="1">#REF!</definedName>
    <definedName name="BExXTP3GYO6Z9RTKKT10XA0UTV3T" hidden="1">#REF!</definedName>
    <definedName name="BExXTRN4AFX9QW6YC4HNGBBD5R08" hidden="1">#REF!</definedName>
    <definedName name="BExXTV8M7YIG5C64O046DN613ZRO" hidden="1">#REF!</definedName>
    <definedName name="BExXTVDXQ7ZX3THNLFJXFAONW0AI" hidden="1">#REF!</definedName>
    <definedName name="BExXTZKZ4CG92ZQLIRKEXXH9BFIR" hidden="1">#REF!</definedName>
    <definedName name="BExXU4J2BM2964GD5UZHM752Q4NS" hidden="1">#REF!</definedName>
    <definedName name="BExXU6XDTT7RM93KILIDEYPA9XKF" hidden="1">#REF!</definedName>
    <definedName name="BExXU8VLZA7WLPZ3RAQZGNERUD26" hidden="1">#REF!</definedName>
    <definedName name="BExXUB9RSLSCNN5ETLXY72DAPZZM" hidden="1">#REF!</definedName>
    <definedName name="BExXUFRM82XQIN2T8KGLDQL1IBQW" hidden="1">#REF!</definedName>
    <definedName name="BExXUQEQBF6FI240ZGIF9YXZSRAU" hidden="1">#REF!</definedName>
    <definedName name="BExXUX02UQ8LJPBZ4YBORILFR0W0" hidden="1">#REF!</definedName>
    <definedName name="BExXUYND6EJO7CJ5KRICV4O1JNWK" hidden="1">#REF!</definedName>
    <definedName name="BExXV6FWG4H3S2QEUJZYIXILNGJ7" hidden="1">#REF!</definedName>
    <definedName name="BExXVK87BMMO6LHKV0CFDNIQVIBS" hidden="1">#REF!</definedName>
    <definedName name="BExXVKZ9WXPGL6IVY6T61IDD771I" hidden="1">#REF!</definedName>
    <definedName name="BExXVLA319WCSEOVHB05KDUSU054" hidden="1">#REF!</definedName>
    <definedName name="BExXVTTG5YRCSTI0UL141BKR36SU" hidden="1">#REF!</definedName>
    <definedName name="BExXVYWX74VKI8BDDSX9U85460MB" hidden="1">#REF!</definedName>
    <definedName name="BExXW27MMXHXUXX78SDTBE1JYTHT" hidden="1">#REF!</definedName>
    <definedName name="BExXW2YIM2MYBSHRIX0RP9D4PRMN" hidden="1">#REF!</definedName>
    <definedName name="BExXWBNE4KTFSXKVSRF6WX039WPB" hidden="1">#REF!</definedName>
    <definedName name="BExXWFP5AYE7EHYTJWBZSQ8PQ0YX" hidden="1">#REF!</definedName>
    <definedName name="BExXWIUCR0LXM58OVKZT2APLVTIA" hidden="1">#REF!</definedName>
    <definedName name="BExXWTXJEA32DLC6QKN10QB955JT" hidden="1">#REF!</definedName>
    <definedName name="BExXWVFIBQT8OY1O41FRFPFGXQHK" hidden="1">#REF!</definedName>
    <definedName name="BExXWWXHBZHA9J3N8K47F84X0M0L" hidden="1">#REF!</definedName>
    <definedName name="BExXXBM521DL8R4ZX7NZ3DBCUOR5" hidden="1">#REF!</definedName>
    <definedName name="BExXXC7OZI33XZ03NRMEP7VRLQK4" hidden="1">#REF!</definedName>
    <definedName name="BExXXH5N3NKBQ7BCJPJTBF8CYM2Q" hidden="1">#REF!</definedName>
    <definedName name="BExXXI7HHXLBLUEW7EQ73TALJF48" hidden="1">#REF!</definedName>
    <definedName name="BExXXKWLM4D541BH6O8GOJMHFHMW" hidden="1">#REF!</definedName>
    <definedName name="BExXXNR17I6P4FQZPQF2ZXDFYB6C" hidden="1">#REF!</definedName>
    <definedName name="BExXXPPA1Q87XPI97X0OXCPBPDON" hidden="1">#REF!</definedName>
    <definedName name="BExXXVUDA98IZTQ6MANKU4MTTDVR" hidden="1">#REF!</definedName>
    <definedName name="BExXXZQNZY6IZI45DJXJK0MQZWA7" hidden="1">#REF!</definedName>
    <definedName name="BExXY5QFG6QP94SFT3935OBM8Y4K" hidden="1">#REF!</definedName>
    <definedName name="BExXY7TYEBFXRYUYIFHTN65RJ8EW" hidden="1">#REF!</definedName>
    <definedName name="BExXYLBHANUXC5FCTDDTGOVD3GQS" hidden="1">#REF!</definedName>
    <definedName name="BExXYMNYAYH3WA2ZCFAYKZID9ZCI" hidden="1">#REF!</definedName>
    <definedName name="BExXYYT12SVN2VDMLVNV4P3ISD8T" hidden="1">#REF!</definedName>
    <definedName name="BExXYZ3SPSRCWM4YHTPZDCOLZPHR" hidden="1">#REF!</definedName>
    <definedName name="BExXZFVV4YB42AZ3H1I40YG3JAPU" hidden="1">#REF!</definedName>
    <definedName name="BExXZG1CQE1M9TDJ99253H6JVGIH" hidden="1">#REF!</definedName>
    <definedName name="BExXZHJ9T2JELF12CHHGD54J1B0C" hidden="1">#REF!</definedName>
    <definedName name="BExXZNJ2X1TK2LRK5ZY3MX49H5T7" hidden="1">#REF!</definedName>
    <definedName name="BExXZOVPCEP495TQSON6PSRQ8XCY" hidden="1">#REF!</definedName>
    <definedName name="BExXZXKH7NBARQQAZM69Z57IH1MM" hidden="1">#REF!</definedName>
    <definedName name="BExY07WSDH5QEVM7BJXJK2ZRAI1O" hidden="1">#REF!</definedName>
    <definedName name="BExY09PJJWYWGWWLX3YT8EVK0YV4" hidden="1">#REF!</definedName>
    <definedName name="BExY0C3UBVC4M59JIRXVQ8OWAJC1" hidden="1">#REF!</definedName>
    <definedName name="BExY0ENH6ZXHW155XIGS0F46T43M" hidden="1">#REF!</definedName>
    <definedName name="BExY0IEEUB9SRGD9I14IDCPO5GV4" hidden="1">#REF!</definedName>
    <definedName name="BExY0LEAAM7MUGBRLXD6KXBOHZ6S" hidden="1">#REF!</definedName>
    <definedName name="BExY0OE8GFHMLLTEAFIOQTOPEVPB" hidden="1">#REF!</definedName>
    <definedName name="BExY0OJHW85S0VKBA8T4HTYPYBOS" hidden="1">#REF!</definedName>
    <definedName name="BExY0T1E034D7XAXNC6F7540LLIE" hidden="1">#REF!</definedName>
    <definedName name="BExY0XTZLHN49J2JH94BYTKBJLT3" hidden="1">#REF!</definedName>
    <definedName name="BExY11FH9TXHERUYGG8FE50U7H7J" hidden="1">#REF!</definedName>
    <definedName name="BExY180UKNW5NIAWD6ZUYTFEH8QS" hidden="1">#REF!</definedName>
    <definedName name="BExY1DPTV4LSY9MEOUGXF8X052NA" hidden="1">#REF!</definedName>
    <definedName name="BExY1GK9ELBEKDD7O6HR6DUO8YGO" hidden="1">#REF!</definedName>
    <definedName name="BExY1NWOXXFV9GGZ3PX444LZ8TVX" hidden="1">#REF!</definedName>
    <definedName name="BExY1UCL0RND63LLSM9X5SFRG117" hidden="1">#REF!</definedName>
    <definedName name="BExY1WAT3937L08HLHIRQHMP2A3H" hidden="1">#REF!</definedName>
    <definedName name="BExY1YEBOSLMID7LURP8QB46AI91" hidden="1">#REF!</definedName>
    <definedName name="BExY236UB98PA9PNCHMCSZYCHJBD" hidden="1">#REF!</definedName>
    <definedName name="BExY2FS4LFX9OHOTQT7SJ2PXAC25" hidden="1">#REF!</definedName>
    <definedName name="BExY2GDPCZPVU0IQ6IJIB1YQQRQ6" hidden="1">#REF!</definedName>
    <definedName name="BExY2GTSZ3VA9TXLY7KW1LIAKJ61" hidden="1">#REF!</definedName>
    <definedName name="BExY2IXBR1SGYZH08T7QHKEFS8HA" hidden="1">#REF!</definedName>
    <definedName name="BExY2Q4B5FUDA5VU4VRUHX327QN0" hidden="1">#REF!</definedName>
    <definedName name="BExY2S7TM2NG7A1NFYPWIFAIKUCO" hidden="1">#REF!</definedName>
    <definedName name="BExY2Z3ZGRGD12RWANJZ8DFQO776" hidden="1">#REF!</definedName>
    <definedName name="BExY30WPXLJ01P42XKBSUF8KNOOK" hidden="1">#REF!</definedName>
    <definedName name="BExY3297KIB0C8Z1G99OS1MCEGTO" hidden="1">#REF!</definedName>
    <definedName name="BExY3HOSK7YI364K15OX70AVR6F1" hidden="1">#REF!</definedName>
    <definedName name="BExY3I526B4VA8JBTKXWE3FGVT0D" hidden="1">#REF!</definedName>
    <definedName name="BExY3I52TZR3GXQ9HDVDNIYLIGEH" hidden="1">#REF!</definedName>
    <definedName name="BExY3T89AUR83SOAZZ3OMDEJDQ39" hidden="1">#REF!</definedName>
    <definedName name="BExY3WZ7VO2K6TYCHDY754FY24AA" hidden="1">#REF!</definedName>
    <definedName name="BExY4BIG95HDDO6MY6WBUSWJIOLR" hidden="1">#REF!</definedName>
    <definedName name="BExY4MG771JQ84EMIVB6HQGGHZY7" hidden="1">#REF!</definedName>
    <definedName name="BExY4PWCSFB8P3J3TBQB2MD67263" hidden="1">#REF!</definedName>
    <definedName name="BExY4RP3BE6KYZDIKQZO4U4DIT33" hidden="1">#REF!</definedName>
    <definedName name="BExY4RZW3KK11JLYBA4DWZ92M6LQ" hidden="1">#REF!</definedName>
    <definedName name="BExY4XOVTTNVZ577RLIEC7NZQFIX" hidden="1">#REF!</definedName>
    <definedName name="BExY50JAF5CG01GTHAUS7I4ZLUDC" hidden="1">#REF!</definedName>
    <definedName name="BExY53J7EXFEOFTRNAHLK7IH3ACB" hidden="1">#REF!</definedName>
    <definedName name="BExY5515SJTJS3VM80M3YYR0WF37" hidden="1">#REF!</definedName>
    <definedName name="BExY5515WE39FQ3EG5QHG67V9C0O" hidden="1">#REF!</definedName>
    <definedName name="BExY5986WNAD8NFCPXC9TVLBU4FG" hidden="1">#REF!</definedName>
    <definedName name="BExY5DF9MS25IFNWGJ1YAS5MDN8R" hidden="1">#REF!</definedName>
    <definedName name="BExY5ERVGL3UM2MGT8LJ0XPKTZEK" hidden="1">#REF!</definedName>
    <definedName name="BExY5EX6NJFK8W754ZVZDN5DS04K" hidden="1">#REF!</definedName>
    <definedName name="BExY5S3XD1NJT109CV54IFOHVLQ6" hidden="1">#REF!</definedName>
    <definedName name="BExY5W088PPAPLSMR2P7FV2CRDCT" hidden="1">#REF!</definedName>
    <definedName name="BExY6KA6BQ6H4SH5EMJBVF8UR4ZY" hidden="1">#REF!</definedName>
    <definedName name="BExY6KVS1MMZ2R34PGEFR2BMTU9W" hidden="1">#REF!</definedName>
    <definedName name="BExY6Q9YY7LW745GP7CYOGGSPHGE" hidden="1">#REF!</definedName>
    <definedName name="BExY6R6BYIQZ4OR1E7YI0OVOC08W" hidden="1">#REF!</definedName>
    <definedName name="BExZIA3C8LKJTEH3MKQ57KJH5TA2" hidden="1">#REF!</definedName>
    <definedName name="BExZIGDWFIOPMMVCRWX45OIJ5AP3" hidden="1">#REF!</definedName>
    <definedName name="BExZIIHH3QNQE3GFMHEE4UMHY6WQ" hidden="1">#REF!</definedName>
    <definedName name="BExZIYO22G5UXOB42GDLYGVRJ6U7" hidden="1">#REF!</definedName>
    <definedName name="BExZJ7I9T8XU4MZRKJ1VVU76V2LZ" hidden="1">#REF!</definedName>
    <definedName name="BExZJMY170JCUU1RWASNZ1HJPRTA" hidden="1">#REF!</definedName>
    <definedName name="BExZJOQR77H0P4SUKVYACDCFBBXO" hidden="1">#REF!</definedName>
    <definedName name="BExZJS6RG34ODDY9HMZ0O34MEMSB" hidden="1">#REF!</definedName>
    <definedName name="BExZK34NR4BAD7HJAP7SQ926UQP3" hidden="1">#REF!</definedName>
    <definedName name="BExZK3FGPHH5H771U7D5XY7XBS6E" hidden="1">#REF!</definedName>
    <definedName name="BExZK46CVVS9X1BZ6LLL71016ENT" hidden="1">#REF!</definedName>
    <definedName name="BExZK52PZLTP1F04T09MP30BVT7H" hidden="1">#REF!</definedName>
    <definedName name="BExZKHYORG3O8C772XPFHM1N8T80" hidden="1">#REF!</definedName>
    <definedName name="BExZKJRF2IRR57DG9CLC7MSHWNNN" hidden="1">#REF!</definedName>
    <definedName name="BExZKV5GYXO0X760SBD9TWTIQHGI" hidden="1">#REF!</definedName>
    <definedName name="BExZKZCGNEA9IPON37A91L4H4H17" hidden="1">#REF!</definedName>
    <definedName name="BExZL6E4YVXRUN7ZGF2BIGIXFR8K" hidden="1">#REF!</definedName>
    <definedName name="BExZLF2ZTA4EPN0GHO7C5O8DZ1SN" hidden="1">#REF!</definedName>
    <definedName name="BExZLGVLMKTPFXG42QYT0PO81G7F" hidden="1">#REF!</definedName>
    <definedName name="BExZLHRYQQ7BYD3VQWHVTZGYGRCT" hidden="1">#REF!</definedName>
    <definedName name="BExZLKMK7LRK14S09WLMH7MXSQXM" hidden="1">#REF!</definedName>
    <definedName name="BExZM503X0NZBS0FF22LK2RGG6GP" hidden="1">#REF!</definedName>
    <definedName name="BExZM7JVLG0W8EG5RBU915U3SKBY" hidden="1">#REF!</definedName>
    <definedName name="BExZM85FOVUFF110XMQ9O2ODSJUK" hidden="1">#REF!</definedName>
    <definedName name="BExZMF1MMTZ1TA14PZ8ASSU2CBSP" hidden="1">#REF!</definedName>
    <definedName name="BExZMH54ZU6X4KM0375X9K5VJDZN" hidden="1">#REF!</definedName>
    <definedName name="BExZMKL5YQZD7F0FUCSVFGLPFK52" hidden="1">#REF!</definedName>
    <definedName name="BExZMOC3VNZALJM71X2T6FV91GTB" hidden="1">#REF!</definedName>
    <definedName name="BExZMRHA7TTR9QKJOMONHRVY3YOF" hidden="1">#REF!</definedName>
    <definedName name="BExZMXH39OB0I43XEL3K11U3G9PM" hidden="1">#REF!</definedName>
    <definedName name="BExZMZQ3RBKDHT5GLFNLS52OSJA0" hidden="1">#REF!</definedName>
    <definedName name="BExZN2F7Y2J2L2LN5WZRG949MS4A" hidden="1">#REF!</definedName>
    <definedName name="BExZN847WUWKRYTZWG9TCQZJS3OL" hidden="1">#REF!</definedName>
    <definedName name="BExZNA2ALK6RDWFAXZQCL9TWRDCF" hidden="1">#REF!</definedName>
    <definedName name="BExZNH3VISFF4NQI11BZDP5IQ7VG" hidden="1">#REF!</definedName>
    <definedName name="BExZNJYCFYVMAOI62GB2BABK1ELE" hidden="1">#REF!</definedName>
    <definedName name="BExZNLGAA6ATMJW0Y28J4OI5W27I" hidden="1">#REF!</definedName>
    <definedName name="BExZNP7916CH3QP4VCZEULUIKKS5" hidden="1">#REF!</definedName>
    <definedName name="BExZNV707LIU6Z5H6QI6H67LHTI1" hidden="1">#REF!</definedName>
    <definedName name="BExZNVCBKB930QQ9QW7KSGOZ0V1M" hidden="1">#REF!</definedName>
    <definedName name="BExZNW8QJ18X0RSGFDWAE9ZSDX39" hidden="1">#REF!</definedName>
    <definedName name="BExZNZDWRS6Q40L8OCWFEIVI0A1O" hidden="1">#REF!</definedName>
    <definedName name="BExZOBO9NYLGVJQ31LVQ9XS2ZT4N" hidden="1">#REF!</definedName>
    <definedName name="BExZOETNB1CJ3Y2RKLI1ZK0S8Z6H" hidden="1">#REF!</definedName>
    <definedName name="BExZOREMVSK4E5VSWM838KHUB8AI" hidden="1">#REF!</definedName>
    <definedName name="BExZOVR745T5P1KS9NV2PXZPZVRG" hidden="1">#REF!</definedName>
    <definedName name="BExZOZSWGLSY2XYVRIS6VSNJDSGD" hidden="1">#REF!</definedName>
    <definedName name="BExZP7AIJKLM6C6CSUIIFAHFBNX2" hidden="1">#REF!</definedName>
    <definedName name="BExZPALCPOH27L4MUPX2RFT3F8OM" hidden="1">#REF!</definedName>
    <definedName name="BExZPQ0XY507N8FJMVPKCTK8HC9H" hidden="1">#REF!</definedName>
    <definedName name="BExZPXTHEWEN48J9E5ARSA8IGRBI" hidden="1">#REF!</definedName>
    <definedName name="BExZQ37OVBR25U32CO2YYVPZOMR5" hidden="1">#REF!</definedName>
    <definedName name="BExZQ3NT7H06VO0AR48WHZULZB93" hidden="1">#REF!</definedName>
    <definedName name="BExZQ5RCYU1R0DUT1MFN99S1C408" hidden="1">#REF!</definedName>
    <definedName name="BExZQ7PJU07SEJMDX18U9YVDC2GU" hidden="1">#REF!</definedName>
    <definedName name="BExZQAJXQ5IJ5RB71EDSPGTRO5HC" hidden="1">#REF!</definedName>
    <definedName name="BExZQBLTKPF3O4MCH6L4LE544FQB" hidden="1">#REF!</definedName>
    <definedName name="BExZQIHTGHK7OOI2Y2PN3JYBY82I" hidden="1">#REF!</definedName>
    <definedName name="BExZQJJMGU5MHQOILGXGJPAQI5XI" hidden="1">#REF!</definedName>
    <definedName name="BExZQL1M2EX5YEQBMNQKVD747N3I" hidden="1">#REF!</definedName>
    <definedName name="BExZQPDYUBJL0C1OME996KHU23N5" hidden="1">#REF!</definedName>
    <definedName name="BExZQXBYEBN28QUH1KOVW6KKA5UM" hidden="1">#REF!</definedName>
    <definedName name="BExZQZKT146WEN8FTVZ7Y5TSB8L5" hidden="1">#REF!</definedName>
    <definedName name="BExZR485AKBH93YZ08CMUC3WROED" hidden="1">#REF!</definedName>
    <definedName name="BExZR7TL98P2PPUVGIZYR5873DWW" hidden="1">#REF!</definedName>
    <definedName name="BExZRAYSYOXAM1PBW1EF6YAZ9RU3" hidden="1">#REF!</definedName>
    <definedName name="BExZRGD1603X5ACFALUUDKCD7X48" hidden="1">#REF!</definedName>
    <definedName name="BExZRMSYHFOP8FFWKKUSBHU85J81" hidden="1">#REF!</definedName>
    <definedName name="BExZRP1X6UVLN1UOLHH5VF4STP1O" hidden="1">#REF!</definedName>
    <definedName name="BExZRQ930U6OCYNV00CH5I0Q4LPE" hidden="1">#REF!</definedName>
    <definedName name="BExZRQP7JLKS45QOGATXS7MK5GUZ" hidden="1">#REF!</definedName>
    <definedName name="BExZRW8W514W8OZ72YBONYJ64GXF" hidden="1">#REF!</definedName>
    <definedName name="BExZRWJP2BUVFJPO8U8ATQEP0LZU" hidden="1">#REF!</definedName>
    <definedName name="BExZSI9USDLZAN8LI8M4YYQL24GZ" hidden="1">#REF!</definedName>
    <definedName name="BExZSLKO175YAM0RMMZH1FPXL4V2" hidden="1">#REF!</definedName>
    <definedName name="BExZSS0LA2JY4ZLJ1Z5YCMLJJZCH" hidden="1">#REF!</definedName>
    <definedName name="BExZSTNUWCRNCL22SMKXKFSLCJ0O" hidden="1">#REF!</definedName>
    <definedName name="BExZSYRA4NR7K6RLC3I81QSG5SQR" hidden="1">#REF!</definedName>
    <definedName name="BExZT6JSZ8CBS0SB3T07N3LMAX7M" hidden="1">#REF!</definedName>
    <definedName name="BExZTAQV2QVSZY5Y3VCCWUBSBW9P" hidden="1">#REF!</definedName>
    <definedName name="BExZTHSI2FX56PWRSNX9H5EWTZFO" hidden="1">#REF!</definedName>
    <definedName name="BExZTJL3HVBFY139H6CJHEQCT1EL" hidden="1">#REF!</definedName>
    <definedName name="BExZTLOL8OPABZI453E0KVNA1GJS" hidden="1">#REF!</definedName>
    <definedName name="BExZTOTZ9F2ZI18DZM8GW39VDF1N" hidden="1">#REF!</definedName>
    <definedName name="BExZTT6J3X0TOX0ZY6YPLUVMCW9X" hidden="1">#REF!</definedName>
    <definedName name="BExZTW6ECBRA0BBITWBQ8R93RMCL" hidden="1">#REF!</definedName>
    <definedName name="BExZU2BHYAOKSCBM3C5014ZF6IXS" hidden="1">#REF!</definedName>
    <definedName name="BExZU2RMJTXOCS0ROPMYPE6WTD87" hidden="1">#REF!</definedName>
    <definedName name="BExZUBRAHA9DNEGONEZEB2TDVFC2" hidden="1">#REF!</definedName>
    <definedName name="BExZUF7G8FENTJKH9R1XUWXM6CWD" hidden="1">#REF!</definedName>
    <definedName name="BExZUNARUJBIZ08VCAV3GEVBIR3D" hidden="1">#REF!</definedName>
    <definedName name="BExZUSZT5496UMBP4LFSLTR1GVEW" hidden="1">#REF!</definedName>
    <definedName name="BExZUT54340I38GVCV79EL116WR0" hidden="1">#REF!</definedName>
    <definedName name="BExZUXC66MK2SXPXCLD8ZSU0BMTY" hidden="1">#REF!</definedName>
    <definedName name="BExZUYDULCX65H9OZ9JHPBNKF3MI" hidden="1">#REF!</definedName>
    <definedName name="BExZV2QD5ZDK3AGDRULLA7JB46C3" hidden="1">#REF!</definedName>
    <definedName name="BExZVBQ29OM0V8XAL3HL0JIM0MMU" hidden="1">#REF!</definedName>
    <definedName name="BExZVKV2XCPCINW1KP8Q1FI6KDNG" hidden="1">#REF!</definedName>
    <definedName name="BExZVLM4T9ORS4ZWHME46U4Q103C" hidden="1">#REF!</definedName>
    <definedName name="BExZVM7OZWPPRH5YQW50EYMMIW1A" hidden="1">#REF!</definedName>
    <definedName name="BExZVMYK7BAH6AGIAEXBE1NXDZ5Z" hidden="1">#REF!</definedName>
    <definedName name="BExZVPYGX2C5OSHMZ6F0KBKZ6B1S" hidden="1">#REF!</definedName>
    <definedName name="BExZW3LHTS7PFBNTYM95N8J5AFYQ" hidden="1">#REF!</definedName>
    <definedName name="BExZW472V5ADKCFHIKAJ6D4R8MU4" hidden="1">#REF!</definedName>
    <definedName name="BExZW5UARC8W9AQNLJX2I5WQWS5F" hidden="1">#REF!</definedName>
    <definedName name="BExZW7HRGN6A9YS41KI2B2UUMJ7X" hidden="1">#REF!</definedName>
    <definedName name="BExZW8ZPNV43UXGOT98FDNIBQHZY" hidden="1">#REF!</definedName>
    <definedName name="BExZWKZ5N3RDXU8MZ8HQVYYD8O0F" hidden="1">#REF!</definedName>
    <definedName name="BExZWMBRUCPO6F4QT5FNX8JRFL7V" hidden="1">#REF!</definedName>
    <definedName name="BExZWQO5171HT1OZ6D6JZBHEW4JG" hidden="1">#REF!</definedName>
    <definedName name="BExZWSMC9T48W74GFGQCIUJ8ZPP3" hidden="1">#REF!</definedName>
    <definedName name="BExZWUF2V4HY3HI8JN9ZVPRWK1H3" hidden="1">#REF!</definedName>
    <definedName name="BExZWX45URTK9KYDJHEXL1OTZ833" hidden="1">#REF!</definedName>
    <definedName name="BExZX0EWQEZO86WDAD9A4EAEZ012" hidden="1">#REF!</definedName>
    <definedName name="BExZX2T6ZT2DZLYSDJJBPVIT5OK2" hidden="1">#REF!</definedName>
    <definedName name="BExZXOJDELULNLEH7WG0OYJT0NJ4" hidden="1">#REF!</definedName>
    <definedName name="BExZXOOTRNUK8LGEAZ8ZCFW9KXQ1" hidden="1">#REF!</definedName>
    <definedName name="BExZXT6JOXNKEDU23DKL8XZAJZIH" hidden="1">#REF!</definedName>
    <definedName name="BExZXUTYW1HWEEZ1LIX4OQWC7HL1" hidden="1">#REF!</definedName>
    <definedName name="BExZXY4NKQL9QD76YMQJ15U1C2G8" hidden="1">#REF!</definedName>
    <definedName name="BExZXYQ7U5G08FQGUIGYT14QCBOF" hidden="1">#REF!</definedName>
    <definedName name="BExZY02V77YJBMODJSWZOYCMPS5X" hidden="1">#REF!</definedName>
    <definedName name="BExZY3DEOYNIHRV56IY5LJXZK8RU" hidden="1">#REF!</definedName>
    <definedName name="BExZY49QRZIR6CA41LFA9LM6EULU" hidden="1">#REF!</definedName>
    <definedName name="BExZYTG2G7W27YATTETFDDCZ0C4U" hidden="1">#REF!</definedName>
    <definedName name="BExZYYOZMC36ROQDWLR5Z17WKHCR" hidden="1">#REF!</definedName>
    <definedName name="BExZZ2FQA9A8C7CJKMEFQ9VPSLCE" hidden="1">#REF!</definedName>
    <definedName name="BExZZ7ZGXIMA3OVYAWY3YQSK64LF" hidden="1">#REF!</definedName>
    <definedName name="BExZZ8FKEIFG203MU6SEJ69MINCD" hidden="1">#REF!</definedName>
    <definedName name="BExZZCHAVHW8C2H649KRGVQ0WVRT" hidden="1">#REF!</definedName>
    <definedName name="BExZZTK54OTLF2YB68BHGOS27GEN" hidden="1">#REF!</definedName>
    <definedName name="BExZZXB3JQQG4SIZS4MRU6NNW7HI" hidden="1">#REF!</definedName>
    <definedName name="BExZZZEMIIFKMLLV4DJKX5TB9R5V" hidden="1">#REF!</definedName>
    <definedName name="bi" hidden="1">{#N/A,#N/A,FALSE,"BidCo Assumptions";#N/A,#N/A,FALSE,"Credit Stats";#N/A,#N/A,FALSE,"Bidco Summary";#N/A,#N/A,FALSE,"BIDCO Consolidated"}</definedName>
    <definedName name="BNE_MESSAGES_HIDDEN" hidden="1">#REF!</definedName>
    <definedName name="Bum" hidden="1">#REF!</definedName>
    <definedName name="CBWorkbookPriority" localSheetId="7">-1894858854</definedName>
    <definedName name="CBWorkbookPriority" localSheetId="8">-1894858854</definedName>
    <definedName name="CBWorkbookPriority" hidden="1">-2060790043</definedName>
    <definedName name="cd" hidden="1">{"annual",#N/A,FALSE,"Pro Forma";#N/A,#N/A,FALSE,"Golf Operations"}</definedName>
    <definedName name="cgf" hidden="1">{"PRINT",#N/A,TRUE,"APPA";"PRINT",#N/A,TRUE,"APS";"PRINT",#N/A,TRUE,"BHPL";"PRINT",#N/A,TRUE,"BHPL2";"PRINT",#N/A,TRUE,"CDWR";"PRINT",#N/A,TRUE,"EWEB";"PRINT",#N/A,TRUE,"LADWP";"PRINT",#N/A,TRUE,"NEVBASE"}</definedName>
    <definedName name="Check_Limit">#REF!</definedName>
    <definedName name="Class_Factor_Names">#REF!</definedName>
    <definedName name="combined1" hidden="1">{"YTD-Total",#N/A,TRUE,"Provision";"YTD-Utility",#N/A,TRUE,"Prov Utility";"YTD-NonUtility",#N/A,TRUE,"Prov NonUtility"}</definedName>
    <definedName name="Cwvu.annual." hidden="1">#REF!,#REF!,#REF!,#REF!,#REF!,#REF!,#REF!,#REF!,#REF!,#REF!,#REF!,#REF!,#REF!,#REF!,#REF!,#REF!,#REF!,#REF!,#REF!,#REF!,#REF!,#REF!,#REF!,#REF!</definedName>
    <definedName name="Cwvu.annual._.hotel." hidden="1">#REF!,#REF!,#REF!,#REF!,#REF!,#REF!,#REF!,#REF!,#REF!,#REF!,#REF!,#REF!,#REF!,#REF!,#REF!,#REF!,#REF!,#REF!,#REF!</definedName>
    <definedName name="Cwvu.bottom._.line." hidden="1">#REF!,#REF!,#REF!,#REF!,#REF!,#REF!,#REF!,#REF!,#REF!,#REF!,#REF!,#REF!,#REF!,#REF!,#REF!,#REF!,#REF!,#REF!,#REF!,#REF!,#REF!,#REF!</definedName>
    <definedName name="Cwvu.cash._.flow." hidden="1">#REF!,#REF!,#REF!,#REF!,#REF!,#REF!,#REF!,#REF!,#REF!,#REF!,#REF!,#REF!,#REF!,#REF!,#REF!,#REF!,#REF!,#REF!,#REF!,#REF!,#REF!,#REF!,#REF!,#REF!,#REF!,#REF!,#REF!,#REF!,#REF!,#REF!,#REF!,#REF!,#REF!,#REF!,#REF!,#REF!,#REF!,#REF!,#REF!,#REF!,#REF!</definedName>
    <definedName name="Cwvu.combo." hidden="1">#REF!,#REF!,#REF!,#REF!,#REF!,#REF!,#REF!,#REF!,#REF!,#REF!,#REF!,#REF!,#REF!,#REF!,#REF!,#REF!,#REF!,#REF!,#REF!,#REF!,#REF!,#REF!</definedName>
    <definedName name="Cwvu.GREY_ALL." hidden="1">#REF!</definedName>
    <definedName name="dd" hidden="1">{"Print_Detail",#N/A,FALSE,"Redemption_Maturity Extract"}</definedName>
    <definedName name="ddd" hidden="1">{"Full",#N/A,FALSE,"Sec MTN B Summary"}</definedName>
    <definedName name="dddd" hidden="1">{"RedPrem_InitRed View",#N/A,FALSE,"Sec MTN B Summary"}</definedName>
    <definedName name="dddddd" hidden="1">{"Pivot1",#N/A,FALSE,"Redemption_Maturity Extract"}</definedName>
    <definedName name="dddddddd" hidden="1">{"Pivot2",#N/A,FALSE,"Redemption_Maturity Extract"}</definedName>
    <definedName name="DELETE01" hidden="1">{#N/A,#N/A,FALSE,"Coversheet";#N/A,#N/A,FALSE,"QA"}</definedName>
    <definedName name="DELETE02" hidden="1">{#N/A,#N/A,FALSE,"Schedule F";#N/A,#N/A,FALSE,"Schedule G"}</definedName>
    <definedName name="Delete06" hidden="1">{#N/A,#N/A,FALSE,"Coversheet";#N/A,#N/A,FALSE,"QA"}</definedName>
    <definedName name="Delete09" hidden="1">{#N/A,#N/A,FALSE,"Coversheet";#N/A,#N/A,FALSE,"QA"}</definedName>
    <definedName name="Delete1" hidden="1">{#N/A,#N/A,FALSE,"Coversheet";#N/A,#N/A,FALSE,"QA"}</definedName>
    <definedName name="Delete10" hidden="1">{#N/A,#N/A,FALSE,"Schedule F";#N/A,#N/A,FALSE,"Schedule G"}</definedName>
    <definedName name="Delete21" hidden="1">{#N/A,#N/A,FALSE,"Coversheet";#N/A,#N/A,FALSE,"QA"}</definedName>
    <definedName name="DFIT" hidden="1">{#N/A,#N/A,FALSE,"Coversheet";#N/A,#N/A,FALSE,"QA"}</definedName>
    <definedName name="DUDE" hidden="1">#REF!</definedName>
    <definedName name="ee" hidden="1">{#N/A,#N/A,FALSE,"Month ";#N/A,#N/A,FALSE,"YTD";#N/A,#N/A,FALSE,"12 mo ended"}</definedName>
    <definedName name="enrgy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error" hidden="1">{#N/A,#N/A,FALSE,"Coversheet";#N/A,#N/A,FALSE,"QA"}</definedName>
    <definedName name="Estimate" hidden="1">{#N/A,#N/A,FALSE,"Summ";#N/A,#N/A,FALSE,"General"}</definedName>
    <definedName name="EV__ALLOWSTOPEXPAND__" hidden="1">1</definedName>
    <definedName name="EV__EVCOM_OPTIONS__" hidden="1">8</definedName>
    <definedName name="EV__EXPOPTIONS__" hidden="1">0</definedName>
    <definedName name="EV__LASTREFTIME__" hidden="1">40535.431400463</definedName>
    <definedName name="EV__MAXEXPCOLS__" hidden="1">100</definedName>
    <definedName name="EV__MAXEXPROWS__" hidden="1">2000</definedName>
    <definedName name="EV__MEMORYCVW__" hidden="1">0</definedName>
    <definedName name="EV__WBEVMODE__" hidden="1">0</definedName>
    <definedName name="EV__WBREFOPTIONS__" hidden="1">55</definedName>
    <definedName name="EV__WBVERSION__" hidden="1">0</definedName>
    <definedName name="EV__WSINFO__" hidden="1">"kab"</definedName>
    <definedName name="ex" hidden="1">{#N/A,#N/A,FALSE,"Summ";#N/A,#N/A,FALSE,"General"}</definedName>
    <definedName name="F" hidden="1">#REF!</definedName>
    <definedName name="fdasfdas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fdsafdasfdsa" hidden="1">{#N/A,#N/A,FALSE,"Month ";#N/A,#N/A,FALSE,"YTD";#N/A,#N/A,FALSE,"12 mo ended"}</definedName>
    <definedName name="ffff" hidden="1">{#N/A,#N/A,FALSE,"Coversheet";#N/A,#N/A,FALSE,"QA"}</definedName>
    <definedName name="fffff" hidden="1">{"ALL",#N/A,FALSE,"A"}</definedName>
    <definedName name="fffgf" hidden="1">{#N/A,#N/A,FALSE,"Coversheet";#N/A,#N/A,FALSE,"QA"}</definedName>
    <definedName name="foo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friend" hidden="1">{"PRINT",#N/A,TRUE,"APPA";"PRINT",#N/A,TRUE,"APS";"PRINT",#N/A,TRUE,"BHPL";"PRINT",#N/A,TRUE,"BHPL2";"PRINT",#N/A,TRUE,"CDWR";"PRINT",#N/A,TRUE,"EWEB";"PRINT",#N/A,TRUE,"LADWP";"PRINT",#N/A,TRUE,"NEVBASE"}</definedName>
    <definedName name="fsdfsad" hidden="1">{"ALL",#N/A,FALSE,"A"}</definedName>
    <definedName name="Func_Factor_Name">#REF!</definedName>
    <definedName name="gr" hidden="1">{"three",#N/A,FALSE,"Capital";"four",#N/A,FALSE,"Capital"}</definedName>
    <definedName name="helllo" hidden="1">{#N/A,#N/A,FALSE,"Pg 6b CustCount_Gas";#N/A,#N/A,FALSE,"QA";#N/A,#N/A,FALSE,"Report";#N/A,#N/A,FALSE,"forecast"}</definedName>
    <definedName name="Hello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HELP" hidden="1">{#N/A,#N/A,FALSE,"Coversheet";#N/A,#N/A,FALSE,"QA"}</definedName>
    <definedName name="HROptim" hidden="1">{#N/A,#N/A,FALSE,"Summary";#N/A,#N/A,FALSE,"SmPlants";#N/A,#N/A,FALSE,"Utah";#N/A,#N/A,FALSE,"Idaho";#N/A,#N/A,FALSE,"Lewis River";#N/A,#N/A,FALSE,"NrthUmpq";#N/A,#N/A,FALSE,"KlamRog"}</definedName>
    <definedName name="HTML_CodePage">1252</definedName>
    <definedName name="HTML_Control" localSheetId="8">{"'3P'!$A$1:$L$58"}</definedName>
    <definedName name="HTML_Control">{"'3P'!$A$1:$L$58"}</definedName>
    <definedName name="HTML_Description">""</definedName>
    <definedName name="HTML_Email">""</definedName>
    <definedName name="HTML_Header">"Attachment 3P"</definedName>
    <definedName name="HTML_LastUpdate">"09/20/2000"</definedName>
    <definedName name="HTML_LineAfter">FALSE</definedName>
    <definedName name="HTML_LineBefore">FALSE</definedName>
    <definedName name="HTML_Name">"BV"</definedName>
    <definedName name="HTML_OBDlg2">TRUE</definedName>
    <definedName name="HTML_OBDlg4">TRUE</definedName>
    <definedName name="HTML_OS">0</definedName>
    <definedName name="HTML_PathFile">"E:\BV Users_D\a50 - Design Engineering\50.2000, Guidelines\MyHTML.htm"</definedName>
    <definedName name="HTML_Title">"51_2101, a3"</definedName>
    <definedName name="HTML1_1" hidden="1">"'[MONET71.xls]Market Hubs by Condition'!$A$1:$F$44"</definedName>
    <definedName name="HTML1_10" hidden="1">"Dave_LeVee"</definedName>
    <definedName name="HTML1_11" hidden="1">1</definedName>
    <definedName name="HTML1_12" hidden="1">"G:\MONET\WEB\FORECAST\hub71.htm"</definedName>
    <definedName name="HTML1_2" hidden="1">1</definedName>
    <definedName name="HTML1_3" hidden="1">"MONET71"</definedName>
    <definedName name="HTML1_4" hidden="1">"Market Hubs by Condition"</definedName>
    <definedName name="HTML1_5" hidden="1">""</definedName>
    <definedName name="HTML1_6" hidden="1">1</definedName>
    <definedName name="HTML1_7" hidden="1">1</definedName>
    <definedName name="HTML1_8" hidden="1">"4/10/96"</definedName>
    <definedName name="HTML1_9" hidden="1">"Resource Forecasting Department"</definedName>
    <definedName name="HTML2_1" hidden="1">"[MONET71.xls]FlatMarginalCost!$A$1:$E$132"</definedName>
    <definedName name="HTML2_10" hidden="1">"Dave_LeVee"</definedName>
    <definedName name="HTML2_11" hidden="1">1</definedName>
    <definedName name="HTML2_12" hidden="1">"G:\MONET\WEB\FORECAST\mc71.htm"</definedName>
    <definedName name="HTML2_2" hidden="1">1</definedName>
    <definedName name="HTML2_3" hidden="1">"MONET71"</definedName>
    <definedName name="HTML2_4" hidden="1">"FlatMarginalCost"</definedName>
    <definedName name="HTML2_5" hidden="1">""</definedName>
    <definedName name="HTML2_6" hidden="1">1</definedName>
    <definedName name="HTML2_7" hidden="1">1</definedName>
    <definedName name="HTML2_8" hidden="1">"4/10/96"</definedName>
    <definedName name="HTML2_9" hidden="1">"Resource Forecasting Department"</definedName>
    <definedName name="HTML3_1" hidden="1">"'[MONET84.XLS]Market Hubs by Condition'!$A$1:$F$36"</definedName>
    <definedName name="HTML3_10" hidden="1">"dave_levee@pgn.com"</definedName>
    <definedName name="HTML3_11" hidden="1">1</definedName>
    <definedName name="HTML3_12" hidden="1">"G:\MONET\WEB\FORECAST\Hub84.htm"</definedName>
    <definedName name="HTML3_2" hidden="1">1</definedName>
    <definedName name="HTML3_3" hidden="1">"MONET84"</definedName>
    <definedName name="HTML3_4" hidden="1">"Market Hubs by Condition"</definedName>
    <definedName name="HTML3_5" hidden="1">""</definedName>
    <definedName name="HTML3_6" hidden="1">1</definedName>
    <definedName name="HTML3_7" hidden="1">1</definedName>
    <definedName name="HTML3_8" hidden="1">"4/15/96"</definedName>
    <definedName name="HTML3_9" hidden="1">"Resource Forecasting Department"</definedName>
    <definedName name="HTML4_1" hidden="1">"[MONET84.XLS]ConditionMarginalCost!$A$1:$E$286"</definedName>
    <definedName name="HTML4_10" hidden="1">"dave_levee@pgn.com"</definedName>
    <definedName name="HTML4_11" hidden="1">1</definedName>
    <definedName name="HTML4_12" hidden="1">"G:\MONET\WEB\FORECAST\mc84.htm"</definedName>
    <definedName name="HTML4_2" hidden="1">1</definedName>
    <definedName name="HTML4_3" hidden="1">"MONET84"</definedName>
    <definedName name="HTML4_4" hidden="1">"ConditionMarginalCost"</definedName>
    <definedName name="HTML4_5" hidden="1">""</definedName>
    <definedName name="HTML4_6" hidden="1">1</definedName>
    <definedName name="HTML4_7" hidden="1">1</definedName>
    <definedName name="HTML4_8" hidden="1">"4/15/96"</definedName>
    <definedName name="HTML4_9" hidden="1">"Resource Forecasting Department"</definedName>
    <definedName name="HTML5_1" hidden="1">"[MONET84.XLS]ConditionMarginalCost!$A$1:$E$177"</definedName>
    <definedName name="HTML5_10" hidden="1">"dave_levee@pgn.com"</definedName>
    <definedName name="HTML5_11" hidden="1">1</definedName>
    <definedName name="HTML5_12" hidden="1">"G:\MONET\WEB\FORECAST\mc84.htm"</definedName>
    <definedName name="HTML5_2" hidden="1">1</definedName>
    <definedName name="HTML5_3" hidden="1">"MONET84"</definedName>
    <definedName name="HTML5_4" hidden="1">"ConditionMarginalCost"</definedName>
    <definedName name="HTML5_5" hidden="1">""</definedName>
    <definedName name="HTML5_6" hidden="1">1</definedName>
    <definedName name="HTML5_7" hidden="1">1</definedName>
    <definedName name="HTML5_8" hidden="1">"4/15/96"</definedName>
    <definedName name="HTML5_9" hidden="1">"Resource Forecasting Department"</definedName>
    <definedName name="HTMLCount" hidden="1">5</definedName>
    <definedName name="income_satement_ytd" hidden="1">{#N/A,#N/A,FALSE,"monthly";#N/A,#N/A,FALSE,"year to date";#N/A,#N/A,FALSE,"12_months_IS";#N/A,#N/A,FALSE,"balance sheet";#N/A,#N/A,FALSE,"op_revenues_12m";#N/A,#N/A,FALSE,"op_revenues_ytd";#N/A,#N/A,FALSE,"op_revenues_cm"}</definedName>
    <definedName name="inventory" hidden="1">{#N/A,#N/A,FALSE,"Summary";#N/A,#N/A,FALSE,"SmPlants";#N/A,#N/A,FALSE,"Utah";#N/A,#N/A,FALSE,"Idaho";#N/A,#N/A,FALSE,"Lewis River";#N/A,#N/A,FALSE,"NrthUmpq";#N/A,#N/A,FALSE,"KlamRog"}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TODAY" hidden="1">0</definedName>
    <definedName name="IQ_YTDMONTH" hidden="1">130000</definedName>
    <definedName name="ISytd" hidden="1">{#N/A,#N/A,FALSE,"monthly";#N/A,#N/A,FALSE,"year to date";#N/A,#N/A,FALSE,"12_months_IS";#N/A,#N/A,FALSE,"balance sheet";#N/A,#N/A,FALSE,"op_revenues_12m";#N/A,#N/A,FALSE,"op_revenues_ytd";#N/A,#N/A,FALSE,"op_revenues_cm"}</definedName>
    <definedName name="Jane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jfkljsdkljiejgr" hidden="1">{#N/A,#N/A,FALSE,"Summ";#N/A,#N/A,FALSE,"General"}</definedName>
    <definedName name="JIM" hidden="1">{#N/A,#N/A,FALSE,"Sheet5"}</definedName>
    <definedName name="June" hidden="1">{"three",#N/A,FALSE,"Capital";"four",#N/A,FALSE,"Capital"}</definedName>
    <definedName name="junk" hidden="1">{"PRINT",#N/A,TRUE,"APPA";"PRINT",#N/A,TRUE,"APS";"PRINT",#N/A,TRUE,"BHPL";"PRINT",#N/A,TRUE,"BHPL2";"PRINT",#N/A,TRUE,"CDWR";"PRINT",#N/A,TRUE,"EWEB";"PRINT",#N/A,TRUE,"LADWP";"PRINT",#N/A,TRUE,"NEVBASE"}</definedName>
    <definedName name="junk2" hidden="1">{"PRINT",#N/A,TRUE,"APPA";"PRINT",#N/A,TRUE,"APS";"PRINT",#N/A,TRUE,"BHPL";"PRINT",#N/A,TRUE,"BHPL2";"PRINT",#N/A,TRUE,"CDWR";"PRINT",#N/A,TRUE,"EWEB";"PRINT",#N/A,TRUE,"LADWP";"PRINT",#N/A,TRUE,"NEVBASE"}</definedName>
    <definedName name="junk3" hidden="1">{"PRINT",#N/A,TRUE,"APPA";"PRINT",#N/A,TRUE,"APS";"PRINT",#N/A,TRUE,"BHPL";"PRINT",#N/A,TRUE,"BHPL2";"PRINT",#N/A,TRUE,"CDWR";"PRINT",#N/A,TRUE,"EWEB";"PRINT",#N/A,TRUE,"LADWP";"PRINT",#N/A,TRUE,"NEVBASE"}</definedName>
    <definedName name="junk4" hidden="1">{"PRINT",#N/A,TRUE,"APPA";"PRINT",#N/A,TRUE,"APS";"PRINT",#N/A,TRUE,"BHPL";"PRINT",#N/A,TRUE,"BHPL2";"PRINT",#N/A,TRUE,"CDWR";"PRINT",#N/A,TRUE,"EWEB";"PRINT",#N/A,TRUE,"LADWP";"PRINT",#N/A,TRUE,"NEVBASE"}</definedName>
    <definedName name="k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K2_WBEVMODE" hidden="1">0</definedName>
    <definedName name="Keep" hidden="1">{"PRINT",#N/A,TRUE,"APPA";"PRINT",#N/A,TRUE,"APS";"PRINT",#N/A,TRUE,"BHPL";"PRINT",#N/A,TRUE,"BHPL2";"PRINT",#N/A,TRUE,"CDWR";"PRINT",#N/A,TRUE,"EWEB";"PRINT",#N/A,TRUE,"LADWP";"PRINT",#N/A,TRUE,"NEVBASE"}</definedName>
    <definedName name="keep2" hidden="1">{"PRINT",#N/A,TRUE,"APPA";"PRINT",#N/A,TRUE,"APS";"PRINT",#N/A,TRUE,"BHPL";"PRINT",#N/A,TRUE,"BHPL2";"PRINT",#N/A,TRUE,"CDWR";"PRINT",#N/A,TRUE,"EWEB";"PRINT",#N/A,TRUE,"LADWP";"PRINT",#N/A,TRUE,"NEVBASE"}</definedName>
    <definedName name="l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limcount" hidden="1">3</definedName>
    <definedName name="lookup" hidden="1">{#N/A,#N/A,FALSE,"Coversheet";#N/A,#N/A,FALSE,"QA"}</definedName>
    <definedName name="Master" hidden="1">{#N/A,#N/A,FALSE,"Actual";#N/A,#N/A,FALSE,"Normalized";#N/A,#N/A,FALSE,"Electric Actual";#N/A,#N/A,FALSE,"Electric Normalized"}</definedName>
    <definedName name="Miller" hidden="1">{#N/A,#N/A,FALSE,"Expenditures";#N/A,#N/A,FALSE,"Property Placed In-Service";#N/A,#N/A,FALSE,"CWIP Balances"}</definedName>
    <definedName name="mmm" hidden="1">{"PRINT",#N/A,TRUE,"APPA";"PRINT",#N/A,TRUE,"APS";"PRINT",#N/A,TRUE,"BHPL";"PRINT",#N/A,TRUE,"BHPL2";"PRINT",#N/A,TRUE,"CDWR";"PRINT",#N/A,TRUE,"EWEB";"PRINT",#N/A,TRUE,"LADWP";"PRINT",#N/A,TRUE,"NEVBASE"}</definedName>
    <definedName name="new" hidden="1">{#N/A,#N/A,FALSE,"Summ";#N/A,#N/A,FALSE,"General"}</definedName>
    <definedName name="OHSch10YR" hidden="1">{#N/A,#N/A,FALSE,"Summary";#N/A,#N/A,FALSE,"SmPlants";#N/A,#N/A,FALSE,"Utah";#N/A,#N/A,FALSE,"Idaho";#N/A,#N/A,FALSE,"Lewis River";#N/A,#N/A,FALSE,"NrthUmpq";#N/A,#N/A,FALSE,"KlamRog"}</definedName>
    <definedName name="om" hidden="1">{#N/A,#N/A,FALSE,"Summary";#N/A,#N/A,FALSE,"SmPlants";#N/A,#N/A,FALSE,"Utah";#N/A,#N/A,FALSE,"Idaho";#N/A,#N/A,FALSE,"Lewis River";#N/A,#N/A,FALSE,"NrthUmpq";#N/A,#N/A,FALSE,"KlamRog"}</definedName>
    <definedName name="others" hidden="1">{"Factors Pages 1-2",#N/A,FALSE,"Factors";"Factors Page 3",#N/A,FALSE,"Factors";"Factors Page 4",#N/A,FALSE,"Factors";"Factors Page 5",#N/A,FALSE,"Factors";"Factors Pages 8-27",#N/A,FALSE,"Factors"}</definedName>
    <definedName name="p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Pal_Workbook_GUID" hidden="1">"VX3CWJGNQX2CCGI81U4N2V76"</definedName>
    <definedName name="pete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PPPPPPPPPPPPPPPP" hidden="1">{#N/A,#N/A,FALSE,"Sheet5"}</definedName>
    <definedName name="PricingInfo" hidden="1">#REF!</definedName>
    <definedName name="_xlnm.Print_Area" localSheetId="7">'E COS Summary'!$A$1:$N$61</definedName>
    <definedName name="_xlnm.Print_Area" localSheetId="8">'E COS UnitCost'!$A:$R</definedName>
    <definedName name="_xlnm.Print_Titles" localSheetId="7">'E COS Summary'!$1:$8</definedName>
    <definedName name="_xlnm.Print_Titles" localSheetId="8">'E COS UnitCost'!$1:$7</definedName>
    <definedName name="q" hidden="1">{#N/A,#N/A,FALSE,"Coversheet";#N/A,#N/A,FALSE,"QA"}</definedName>
    <definedName name="qqq" hidden="1">{#N/A,#N/A,FALSE,"schA"}</definedName>
    <definedName name="retail" hidden="1">{#N/A,#N/A,FALSE,"Loans";#N/A,#N/A,FALSE,"Program Costs";#N/A,#N/A,FALSE,"Measures";#N/A,#N/A,FALSE,"Net Lost Rev";#N/A,#N/A,FALSE,"Incentive"}</definedName>
    <definedName name="retail_CC" hidden="1">{#N/A,#N/A,FALSE,"Loans";#N/A,#N/A,FALSE,"Program Costs";#N/A,#N/A,FALSE,"Measures";#N/A,#N/A,FALSE,"Net Lost Rev";#N/A,#N/A,FALSE,"Incentive"}</definedName>
    <definedName name="retail_CC1" hidden="1">{#N/A,#N/A,FALSE,"Loans";#N/A,#N/A,FALSE,"Program Costs";#N/A,#N/A,FALSE,"Measures";#N/A,#N/A,FALSE,"Net Lost Rev";#N/A,#N/A,FALSE,"Incentive"}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  <definedName name="ROR_System">#REF!</definedName>
    <definedName name="rrr" hidden="1">{"PRINT",#N/A,TRUE,"APPA";"PRINT",#N/A,TRUE,"APS";"PRINT",#N/A,TRUE,"BHPL";"PRINT",#N/A,TRUE,"BHPL2";"PRINT",#N/A,TRUE,"CDWR";"PRINT",#N/A,TRUE,"EWEB";"PRINT",#N/A,TRUE,"LADWP";"PRINT",#N/A,TRUE,"NEVBASE"}</definedName>
    <definedName name="Rwvu.allocations." hidden="1">#REF!</definedName>
    <definedName name="Rwvu.annual._.hotel." hidden="1">#REF!</definedName>
    <definedName name="Rwvu.bottom._.line." hidden="1">#REF!</definedName>
    <definedName name="Rwvu.cash._.flow." hidden="1">#REF!</definedName>
    <definedName name="Rwvu.combo." hidden="1">#REF!</definedName>
    <definedName name="Rwvu.offsite." hidden="1">#REF!</definedName>
    <definedName name="Rwvu.onsite." hidden="1">#REF!</definedName>
    <definedName name="SAPBEXhrIndnt" hidden="1">"Wide"</definedName>
    <definedName name="SAPBEXrevision" hidden="1">1</definedName>
    <definedName name="SAPBEXsysID" hidden="1">"BWP"</definedName>
    <definedName name="SAPBEXwbID" hidden="1">"45FIHJWMI3GHFVKWLVCY66MTN"</definedName>
    <definedName name="SAPsysID" hidden="1">"708C5W7SBKP804JT78WJ0JNKI"</definedName>
    <definedName name="SAPwbID" hidden="1">"ARS"</definedName>
    <definedName name="sdlfhsdlhfkl" hidden="1">{#N/A,#N/A,FALSE,"Summ";#N/A,#N/A,FALSE,"General"}</definedName>
    <definedName name="seven" hidden="1">{#N/A,#N/A,FALSE,"CRPT";#N/A,#N/A,FALSE,"TREND";#N/A,#N/A,FALSE,"%Curve"}</definedName>
    <definedName name="shit" hidden="1">{"PRINT",#N/A,TRUE,"APPA";"PRINT",#N/A,TRUE,"APS";"PRINT",#N/A,TRUE,"BHPL";"PRINT",#N/A,TRUE,"BHPL2";"PRINT",#N/A,TRUE,"CDWR";"PRINT",#N/A,TRUE,"EWEB";"PRINT",#N/A,TRUE,"LADWP";"PRINT",#N/A,TRUE,"NEVBASE"}</definedName>
    <definedName name="six" hidden="1">{#N/A,#N/A,FALSE,"Drill Sites";"WP 212",#N/A,FALSE,"MWAG EOR";"WP 213",#N/A,FALSE,"MWAG EOR";#N/A,#N/A,FALSE,"Misc. Facility";#N/A,#N/A,FALSE,"WWTP"}</definedName>
    <definedName name="spippw" hidden="1">{#N/A,#N/A,FALSE,"Actual";#N/A,#N/A,FALSE,"Normalized";#N/A,#N/A,FALSE,"Electric Actual";#N/A,#N/A,FALSE,"Electric Normalized"}</definedName>
    <definedName name="SpreadsheetBuilder_2" hidden="1">#REF!</definedName>
    <definedName name="SpreadsheetBuilder_3" hidden="1">#REF!</definedName>
    <definedName name="standard1" hidden="1">{"YTD-Total",#N/A,FALSE,"Provision"}</definedName>
    <definedName name="Swvu.allocations." hidden="1">#REF!</definedName>
    <definedName name="Swvu.annual._.hotel." hidden="1">#REF!</definedName>
    <definedName name="Swvu.bottom._.line." hidden="1">#REF!</definedName>
    <definedName name="Swvu.cash._.flow." hidden="1">#REF!</definedName>
    <definedName name="Swvu.combo." hidden="1">#REF!</definedName>
    <definedName name="Swvu.full." hidden="1">#REF!</definedName>
    <definedName name="Swvu.offsite." hidden="1">#REF!</definedName>
    <definedName name="Swvu.onsite." hidden="1">#REF!</definedName>
    <definedName name="t" hidden="1">{#N/A,#N/A,FALSE,"CESTSUM";#N/A,#N/A,FALSE,"est sum A";#N/A,#N/A,FALSE,"est detail A"}</definedName>
    <definedName name="tem" hidden="1">{#N/A,#N/A,FALSE,"Summ";#N/A,#N/A,FALSE,"General"}</definedName>
    <definedName name="TEMP" hidden="1">{#N/A,#N/A,FALSE,"Summ";#N/A,#N/A,FALSE,"General"}</definedName>
    <definedName name="Temp1" hidden="1">{#N/A,#N/A,FALSE,"CESTSUM";#N/A,#N/A,FALSE,"est sum A";#N/A,#N/A,FALSE,"est detail A"}</definedName>
    <definedName name="temp2" hidden="1">{#N/A,#N/A,FALSE,"CESTSUM";#N/A,#N/A,FALSE,"est sum A";#N/A,#N/A,FALSE,"est detail A"}</definedName>
    <definedName name="TOC_INDEX">#REF!</definedName>
    <definedName name="TOTALCustomerSheets">OFFSET(#REF!,,,12-COUNTBLANK(#REF!))</definedName>
    <definedName name="TOTALDemandSheets">OFFSET(#REF!,,,12-COUNTBLANK(#REF!))</definedName>
    <definedName name="TOTALECSheets">OFFSET(#REF!,,,12-COUNTBLANK(#REF!))</definedName>
    <definedName name="TP_Footer_User" hidden="1">"Dylan Moser"</definedName>
    <definedName name="TP_Footer_Version" hidden="1">"v4.00"</definedName>
    <definedName name="tr" hidden="1">{#N/A,#N/A,FALSE,"CESTSUM";#N/A,#N/A,FALSE,"est sum A";#N/A,#N/A,FALSE,"est detail A"}</definedName>
    <definedName name="Transfer" hidden="1">#REF!</definedName>
    <definedName name="Transfers" hidden="1">#REF!</definedName>
    <definedName name="trth" hidden="1">{"ALL",#N/A,FALSE,"A"}</definedName>
    <definedName name="u" hidden="1">{#N/A,#N/A,FALSE,"Summ";#N/A,#N/A,FALSE,"General"}</definedName>
    <definedName name="v" hidden="1">{#N/A,#N/A,FALSE,"Coversheet";#N/A,#N/A,FALSE,"QA"}</definedName>
    <definedName name="Value" hidden="1">{#N/A,#N/A,FALSE,"Summ";#N/A,#N/A,FALSE,"General"}</definedName>
    <definedName name="vcdv" hidden="1">#REF!</definedName>
    <definedName name="w" hidden="1">{#N/A,#N/A,FALSE,"Schedule F";#N/A,#N/A,FALSE,"Schedule G"}</definedName>
    <definedName name="we" hidden="1">{#N/A,#N/A,FALSE,"Pg 6b CustCount_Gas";#N/A,#N/A,FALSE,"QA";#N/A,#N/A,FALSE,"Report";#N/A,#N/A,FALSE,"forecast"}</definedName>
    <definedName name="WH" hidden="1">{#N/A,#N/A,FALSE,"Coversheet";#N/A,#N/A,FALSE,"QA"}</definedName>
    <definedName name="wr" hidden="1">{"Output-3Column",#N/A,FALSE,"Output"}</definedName>
    <definedName name="wrn" hidden="1">{"Inflation-BaseYear",#N/A,FALSE,"Inputs"}</definedName>
    <definedName name="wrn.1._.Bi._.Monthly._.CR." hidden="1">{#N/A,#N/A,FALSE,"Drill Sites";"WP 212",#N/A,FALSE,"MWAG EOR";"WP 213",#N/A,FALSE,"MWAG EOR";#N/A,#N/A,FALSE,"Misc. Facility";#N/A,#N/A,FALSE,"WWTP"}</definedName>
    <definedName name="wrn.10_day._.Package." hidden="1">{#N/A,#N/A,FALSE,"Balance_Sheet";#N/A,#N/A,FALSE,"income_statement_monthly";#N/A,#N/A,FALSE,"income_statement_Quarter";#N/A,#N/A,FALSE,"income_statement_ytd";#N/A,#N/A,FALSE,"income_statement_12Months"}</definedName>
    <definedName name="wrn.1996._.Hydro._.5._.Year._.Forecast._.Budget." hidden="1">{#N/A,#N/A,FALSE,"Summary";#N/A,#N/A,FALSE,"SmPlants";#N/A,#N/A,FALSE,"Utah";#N/A,#N/A,FALSE,"Idaho";#N/A,#N/A,FALSE,"Lewis River";#N/A,#N/A,FALSE,"NrthUmpq";#N/A,#N/A,FALSE,"KlamRog"}</definedName>
    <definedName name="wrn.AAI." hidden="1">{#N/A,#N/A,FALSE,"CRPT";#N/A,#N/A,FALSE,"TREND";#N/A,#N/A,FALSE,"%Curve"}</definedName>
    <definedName name="wrn.AAI._.Report." hidden="1">{#N/A,#N/A,FALSE,"CRPT";#N/A,#N/A,FALSE,"TREND";#N/A,#N/A,FALSE,"% CURVE"}</definedName>
    <definedName name="wrn.Adj._.Back_Up." hidden="1">{"Page 3.4.1",#N/A,FALSE,"Totals";"Page 3.4.2",#N/A,FALSE,"Totals"}</definedName>
    <definedName name="wrn.ALL." hidden="1">{"ALL",#N/A,FALSE,"A"}</definedName>
    <definedName name="wrn.All._.BSs._.and._.JEs." hidden="1">{#N/A,#N/A,FALSE,"Top level";#N/A,#N/A,FALSE,"Top level JEs";#N/A,#N/A,FALSE,"PHI";#N/A,#N/A,FALSE,"PHI JEs";#N/A,#N/A,FALSE,"PacifiCorp";#N/A,#N/A,FALSE,"PacifiCorp JEs";#N/A,#N/A,FALSE,"PGHC";#N/A,#N/A,FALSE,"PGHC JEs";#N/A,#N/A,FALSE,"Domestic"}</definedName>
    <definedName name="wrn.all._.input." hidden="1">{"basic esc rates",#N/A,FALSE,"Basic data";"basic units on",#N/A,FALSE,"Basic data";"basic capacity",#N/A,FALSE,"Basic data";"basic cap factor",#N/A,FALSE,"Basic data";"basic heat rates",#N/A,FALSE,"Basic data";"basic generation",#N/A,FALSE,"Basic data";"basic price",#N/A,FALSE,"Basic data";"basic rev mp",#N/A,FALSE,"Basic data";"basic rev cos",#N/A,FALSE,"Basic data";"basic fuel cost",#N/A,FALSE,"Basic data";"basic o_m",#N/A,FALSE,"Basic data";"basic nox o_m",#N/A,FALSE,"Basic data";"basic env o_m",#N/A,FALSE,"Basic data";"basic corp oh",#N/A,FALSE,"Basic data";"basic oil inv",#N/A,FALSE,"Basic data";"basic prop tax",#N/A,FALSE,"Basic data";"basic summary costs",#N/A,FALSE,"Basic data";"basic gross book value",#N/A,FALSE,"Basic data";"basic cap add",#N/A,FALSE,"Basic data";"basic nox cap add",#N/A,FALSE,"Basic data";"basic other env cap add",#N/A,FALSE,"Basic data";"basic deprec",#N/A,FALSE,"Basic data";"basic decom",#N/A,FALSE,"Basic data";"basic rate base",#N/A,FALSE,"Basic data";"basic summary book value",#N/A,FALSE,"Basic data"}</definedName>
    <definedName name="wrn.All._.ISs._.and._.JEs." hidden="1">{#N/A,#N/A,FALSE,"Top level MTD";#N/A,#N/A,FALSE,"PHI MTD";#N/A,#N/A,FALSE,"PacifiCorp MTD";#N/A,#N/A,FALSE,"PGHC MTD";#N/A,#N/A,FALSE,"Top level QTD";#N/A,#N/A,FALSE,"PHI QTD";#N/A,#N/A,FALSE,"PacifiCorp QTD";#N/A,#N/A,FALSE,"PGHC QTD";#N/A,#N/A,FALSE,"Top level YTD";#N/A,#N/A,FALSE,"PHI YTD";#N/A,#N/A,FALSE,"PacifiCorp YTD";#N/A,#N/A,FALSE,"PGHC YTD"}</definedName>
    <definedName name="wrn.All._.other._.months." hidden="1">{#N/A,#N/A,FALSE,"Top level MTD";#N/A,#N/A,FALSE,"PHI MTD";#N/A,#N/A,FALSE,"PacifiCorp MTD";#N/A,#N/A,FALSE,"PGHC MTD";#N/A,#N/A,FALSE,"Top level YTD";#N/A,#N/A,FALSE,"PHI YTD";#N/A,#N/A,FALSE,"PacifiCorp YTD";#N/A,#N/A,FALSE,"PGHC YTD"}</definedName>
    <definedName name="wrn.All._.Pages." hidden="1">{#N/A,#N/A,FALSE,"Cover";#N/A,#N/A,FALSE,"Lead Sheet";#N/A,#N/A,FALSE,"T-Accounts";#N/A,#N/A,FALSE,"Expense Detail 10 01 to 3  02";#N/A,#N/A,FALSE,"Expense Detail 4 01 to 9 01";#N/A,#N/A,FALSE,"Three Factor % 3  2002"}</definedName>
    <definedName name="wrn.All._.Sheets." hidden="1">{"IncSt",#N/A,FALSE,"IS";"BalSht",#N/A,FALSE,"BS";"IntCash",#N/A,FALSE,"Int. Cash";"Stats",#N/A,FALSE,"Stats"}</definedName>
    <definedName name="wrn.annual." hidden="1">{"annual",#N/A,FALSE,"Pro Forma"}</definedName>
    <definedName name="wrn.Annual._.Detail." hidden="1">{"annualsum",#N/A,FALSE,"Cost Summary";"annual1",#N/A,FALSE,"Phase_1";"annual2",#N/A,FALSE,"Phase_2";"annual3",#N/A,FALSE,"Phase_3";"annual4",#N/A,FALSE,"Phase_4"}</definedName>
    <definedName name="wrn.Annual._.Golf." hidden="1">{"a_dev",#N/A,FALSE,"Golf Development";"a_memstats",#N/A,FALSE,"Golf Development";"a_opstats",#N/A,FALSE,"Golf Development";"a_rev",#N/A,FALSE,"Golf Development";"a_return",#N/A,FALSE,"Golf Development"}</definedName>
    <definedName name="wrn.Annual._.Hotel." hidden="1">{"annual hotel",#N/A,FALSE,"Hotel Development"}</definedName>
    <definedName name="wrn.Annual._.Land._.Sales." hidden="1">{"annual",#N/A,FALSE,"Land Sales"}</definedName>
    <definedName name="wrn.Annual._.Report." hidden="1">{"annual",#N/A,FALSE,"Pro Forma";#N/A,#N/A,FALSE,"Golf Operations"}</definedName>
    <definedName name="wrn.Annual._.Report._.no._.releases." hidden="1">{"a_sales",#N/A,FALSE,"Summary";"a_debt",#N/A,FALSE,"Summary";"a_cash",#N/A,FALSE,"Summary";"a_accrual",#N/A,FALSE,"Summary"}</definedName>
    <definedName name="wrn.Annual._.Report._.with._.releases." hidden="1">{"a_sales",#N/A,FALSE,"Summary";"a_debt",#N/A,FALSE,"Summary";"a_releases",#N/A,FALSE,"Summary";"a_cash",#N/A,FALSE,"Summary";"a_accrual",#N/A,FALSE,"Summary"}</definedName>
    <definedName name="wrn.Annual_5yr." hidden="1">{"ISP1Y5",#N/A,TRUE,"Template";"ISP2Y5",#N/A,TRUE,"Template";"BSY5",#N/A,TRUE,"Template";"ICFY5",#N/A,TRUE,"Template";"TPY5",#N/A,TRUE,"Template";"CtrlY5",#N/A,TRUE,"Template"}</definedName>
    <definedName name="wrn.Anvil." hidden="1">{#N/A,#N/A,FALSE,"CRPT";#N/A,#N/A,FALSE,"PCS ";#N/A,#N/A,FALSE,"TREND";#N/A,#N/A,FALSE,"% CURVE";#N/A,#N/A,FALSE,"FWICALC";#N/A,#N/A,FALSE,"CONTINGENCY";#N/A,#N/A,FALSE,"7616 Fab";#N/A,#N/A,FALSE,"7616 NSK"}</definedName>
    <definedName name="wrn.Assets." hidden="1">{"ASSETS",#N/A,FALSE,"Assets"}</definedName>
    <definedName name="wrn.ASSOC_CO." hidden="1">{"ASSC_CO",#N/A,FALSE,"A"}</definedName>
    <definedName name="wrn.BidCo." hidden="1">{#N/A,#N/A,FALSE,"BidCo Assumptions";#N/A,#N/A,FALSE,"Credit Stats";#N/A,#N/A,FALSE,"Bidco Summary";#N/A,#N/A,FALSE,"BIDCO Consolidated"}</definedName>
    <definedName name="wrn.BS." hidden="1">{"BS",#N/A,FALSE,"A"}</definedName>
    <definedName name="wrn.BUS._.RPT." hidden="1">{#N/A,#N/A,FALSE,"P&amp;L Ttl";#N/A,#N/A,FALSE,"P&amp;L C_Ttl New";#N/A,#N/A,FALSE,"Bus Res";#N/A,#N/A,FALSE,"Chrts";#N/A,#N/A,FALSE,"pcf";#N/A,#N/A,FALSE,"pcr ";#N/A,#N/A,FALSE,"Exp Stmt ";#N/A,#N/A,FALSE,"Exp Stmt BU";#N/A,#N/A,FALSE,"Cap";#N/A,#N/A,FALSE,"IT Ytd"}</definedName>
    <definedName name="wrn.CASH." hidden="1">{#N/A,#N/A,FALSE,"Sheet5"}</definedName>
    <definedName name="wrn.Cash._.and._.Accrual." hidden="1">{"a_cash",#N/A,FALSE,"Summary";"a_accrual",#N/A,FALSE,"Summary"}</definedName>
    <definedName name="wrn.Combined._.YTD." hidden="1">{"YTD-Total",#N/A,TRUE,"Provision";"YTD-Utility",#N/A,TRUE,"Prov Utility";"YTD-NonUtility",#N/A,TRUE,"Prov NonUtility"}</definedName>
    <definedName name="wrn.Complete._.Report." hidden="1">{"Schedule A - Cost of Equity results",#N/A,TRUE,"Summary Results";"Schedule 1B - Cost of Capital Results",#N/A,TRUE,"Final Summary Sheet";"Schedule 2 A - Selected Cohort Financial Data",#N/A,TRUE,"COMPCO";"Schedule 2 B - EPS, etc. Cohort",#N/A,TRUE,"COMPCO";"Schedule 2 C - Cohort Group Growth Estimates",#N/A,TRUE,"COMPCO";"Schedule 2 D - OPUC-Selected Companies",#N/A,TRUE,"COMPCO";"Schedules 3A &amp; 3B - Single-stage DCF Analyses",#N/A,TRUE,"Single-Stage and 5-Year DCF"}</definedName>
    <definedName name="wrn.ConsolGrossGrp." hidden="1">{"Conol gross povision grouped",#N/A,FALSE,"Consol Gross";"Consol Gross Grouped",#N/A,FALSE,"Consol Gross"}</definedName>
    <definedName name="wrn.Current._.Estimate." hidden="1">{#N/A,#N/A,FALSE,"Title Page";#N/A,#N/A,FALSE,"Last Ce to Current Ce";#N/A,#N/A,FALSE,"CE to Plan";#N/A,#N/A,FALSE,"Last CE to Actual";#N/A,#N/A,FALSE,"Actual to Plan";#N/A,#N/A,FALSE,"Net Cash Flow Chg";#N/A,#N/A,FALSE,"Net Cash Flow Fix";#N/A,#N/A,FALSE,"Net Cash Flow";#N/A,#N/A,FALSE,"Balance Sheet";#N/A,#N/A,FALSE,"Cash Flow";#N/A,#N/A,FALSE,"III X Capital";#N/A,#N/A,FALSE,"Monthly Summary-Consolidated";#N/A,#N/A,FALSE,"Monthly Summary-Other";#N/A,#N/A,FALSE,"III X II LP Capital";#N/A,#N/A,FALSE,"Monthly Summary-IIIXIILP";#N/A,#N/A,FALSE,"Monthly Summary-SEI";#N/A,#N/A,FALSE,"Monthly Summary-Raton";#N/A,#N/A,FALSE,"Monthly Summary-Utah";#N/A,#N/A,FALSE,"Monthly Summary-Corp G&amp;A";#N/A,#N/A,FALSE,"Monthly Summary-Capital Plan";#N/A,#N/A,FALSE,"Income Tax Provision";#N/A,#N/A,FALSE,"IIIX Debt"}</definedName>
    <definedName name="wrn.Customer._.Counts._.Electric.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wrn.Customer._.Counts._.Gas." hidden="1">{#N/A,#N/A,FALSE,"Pg 6b CustCount_Gas";#N/A,#N/A,FALSE,"QA";#N/A,#N/A,FALSE,"Report";#N/A,#N/A,FALSE,"forecast"}</definedName>
    <definedName name="wrn.DCF._.Valuation." hidden="1">{"value box",#N/A,TRUE,"DPL Inc. Fin Statements";"unlevered free cash flows",#N/A,TRUE,"DPL Inc. Fin Statements"}</definedName>
    <definedName name="wrn.Detail." hidden="1">{"Print_Detail",#N/A,FALSE,"Redemption_Maturity Extract"}</definedName>
    <definedName name="wrn.Diane._.s._.Version." hidden="1">{"Full",#N/A,FALSE,"Sec MTN B Summary"}</definedName>
    <definedName name="wrn.Distribution._.Version." hidden="1">{"RedPrem_InitRed View",#N/A,FALSE,"Sec MTN B Summary"}</definedName>
    <definedName name="wrn.ECR." hidden="1">{#N/A,#N/A,FALSE,"schA"}</definedName>
    <definedName name="wrn.ESTIMATE." hidden="1">{#N/A,#N/A,FALSE,"CESTSUM";#N/A,#N/A,FALSE,"est sum A";#N/A,#N/A,FALSE,"est detail A"}</definedName>
    <definedName name="wrn.Factors._.Tab._.10." hidden="1">{"Factors Pages 1-2",#N/A,FALSE,"Factors";"Factors Page 3",#N/A,FALSE,"Factors";"Factors Page 4",#N/A,FALSE,"Factors";"Factors Page 5",#N/A,FALSE,"Factors";"Factors Pages 8-27",#N/A,FALSE,"Factors"}</definedName>
    <definedName name="wrn.FCB." hidden="1">{"FCB_ALL",#N/A,FALSE,"FCB"}</definedName>
    <definedName name="wrn.fcb2" hidden="1">{"FCB_ALL",#N/A,FALSE,"FCB"}</definedName>
    <definedName name="wrn.Financials." hidden="1">{#N/A,#N/A,TRUE,"Income Statement";#N/A,#N/A,TRUE,"Balance Sheet";#N/A,#N/A,TRUE,"Cash Flow"}</definedName>
    <definedName name="wrn.Five._.Year._.Test." hidden="1">{"Five Year Plan",#N/A,TRUE,"Monthly Summary-IIIXIILP";"Five Year Plan",#N/A,TRUE,"Cash Flow"}</definedName>
    <definedName name="wrn.full._.report." hidden="1">{"Header",#N/A,FALSE,"Assumptions";"Header",#N/A,FALSE,"Summary";"Header",#N/A,FALSE,"Credit Stats";"Header",#N/A,FALSE,"Pro Forma BS";"Header",#N/A,FALSE,"Pro Forma Financials";"Header",#N/A,FALSE,"Consol Balance Sheet";"Header",#N/A,FALSE,"Consol Income Statement";"Header",#N/A,FALSE,"Consol Cash Flow";"Header",#N/A,FALSE,"IRR-EBITDA"}</definedName>
    <definedName name="wrn.Full._.View." hidden="1">{"FullView",#N/A,FALSE,"Consltd-For contngcy"}</definedName>
    <definedName name="wrn.Fundamental." hidden="1">{#N/A,#N/A,TRUE,"CoverPage";#N/A,#N/A,TRUE,"Gas";#N/A,#N/A,TRUE,"Power";#N/A,#N/A,TRUE,"Historical DJ Mthly Prices"}</definedName>
    <definedName name="wrn.Fundamental2" hidden="1">{#N/A,#N/A,TRUE,"CoverPage";#N/A,#N/A,TRUE,"Gas";#N/A,#N/A,TRUE,"Power";#N/A,#N/A,TRUE,"Historical DJ Mthly Prices"}</definedName>
    <definedName name="wrn.GLReport." hidden="1">{#N/A,#N/A,FALSE,"Forecast";#N/A,#N/A,FALSE,"SumWBS";#N/A,#N/A,FALSE,"SumGL";#N/A,#N/A,FALSE,"Klam";#N/A,#N/A,FALSE,"Yale";#N/A,#N/A,FALSE,"Merw";#N/A,#N/A,FALSE,"Swif";#N/A,#N/A,FALSE,"Umpq";#N/A,#N/A,FALSE,"Powe";#N/A,#N/A,FALSE,"PDDec";#N/A,#N/A,FALSE,"Bigf";#N/A,#N/A,FALSE,"Cond";#N/A,#N/A,FALSE,"Grac";#N/A,#N/A,FALSE,"Onei";#N/A,#N/A,FALSE,"Amer";#N/A,#N/A,FALSE,"Soda";#N/A,#N/A,FALSE,"Pros"}</definedName>
    <definedName name="wrn.greg." hidden="1">{"three",#N/A,FALSE,"Capital";"four",#N/A,FALSE,"Capital"}</definedName>
    <definedName name="wrn.IEO." hidden="1">{#N/A,#N/A,FALSE,"SUMMARY";#N/A,#N/A,FALSE,"AE7616";#N/A,#N/A,FALSE,"AE7617";#N/A,#N/A,FALSE,"AE7618";#N/A,#N/A,FALSE,"AE7619"}</definedName>
    <definedName name="wrn.III._.X._.Co._.Five._.Year._.Plan." hidden="1">{#N/A,#N/A,TRUE,"Title Page-Financial Stmts IIIX";"Balance Sheet Five Year Plan",#N/A,TRUE,"Balance Sheet";"Cash Flow Five Year Plan",#N/A,TRUE,"Cash Flow";"III X Capital Five Year Plan",#N/A,TRUE,"III X Capital";"Consol Income Five Year Plan",#N/A,TRUE,"Monthly Summary-Consolidated";"Other Income Five Year Plan",#N/A,TRUE,"Monthly Summary-Other";"IIIXIILPCapital Five Year Plan",#N/A,TRUE,"III X II LP Capital";"IIIXIILP Income Five Year Plan",#N/A,TRUE,"Monthly Summary-IIIXIILP";"QEP Income Five Year Plan",#N/A,TRUE,"Monthly Summary-SEI";"Raton Income Five Year Plan",#N/A,TRUE,"Monthly Summary-Raton";"AC Income Five Year Plan",#N/A,TRUE,"Monthly Summary-Utah";"G&amp;A Five Year Plan",#N/A,TRUE,"Monthly Summary-Corp G&amp;A";"CAPEX Five Year Plan",#N/A,TRUE,"Monthly Summary-Capital Plan";"Drilling Prog Five Year Plan",#N/A,TRUE,"Drilling Prog Current";"Debt Five Year Plan",#N/A,TRUE,"IIIX Debt";"Income Tax Five Year Plan",#N/A,TRUE,"Income Tax Provision"}</definedName>
    <definedName name="wrn.IIIXCo._.Five._.Year._.Summary._.Reports." hidden="1">{#N/A,#N/A,TRUE,"Title Page-Financial Stmts IIIX";#N/A,#N/A,TRUE,"Sumry_Income IIIXCo";#N/A,#N/A,TRUE,"Sumry_Balance Sheet IIIXCo";#N/A,#N/A,TRUE,"Sumry_Cash Flow IIIXCo";#N/A,#N/A,TRUE,"Antelope Creek";#N/A,#N/A,TRUE,"QEP";#N/A,#N/A,TRUE,"Raton"}</definedName>
    <definedName name="wrn.IIIXCo._.FY._.2004._.Plan." hidden="1">{"IIIXCo FY 04 Plan",#N/A,FALSE,"Monthly Summary-IIIXIILP"}</definedName>
    <definedName name="wrn.Incentive._.Overhead." hidden="1">{#N/A,#N/A,FALSE,"Coversheet";#N/A,#N/A,FALSE,"QA"}</definedName>
    <definedName name="wrn.Inputs." hidden="1">{"Inflation-BaseYear",#N/A,FALSE,"Inputs"}</definedName>
    <definedName name="wrn.Invested._.Capital." hidden="1">{#N/A,#N/A,FALSE,"Invested Capital-Total";#N/A,#N/A,FALSE,"Invested Capital-SEI";#N/A,#N/A,FALSE,"Invested Capital-Utah";#N/A,#N/A,FALSE,"Invested Capital-Raton"}</definedName>
    <definedName name="wrn.Liab." hidden="1">{"LIAB",#N/A,FALSE,"Liab"}</definedName>
    <definedName name="wrn.limit_reports." hidden="1">{#N/A,#N/A,FALSE,"Schedule F";#N/A,#N/A,FALSE,"Schedule G"}</definedName>
    <definedName name="wrn.MARGIN_WO_QTR." hidden="1">{#N/A,#N/A,FALSE,"Month ";#N/A,#N/A,FALSE,"YTD";#N/A,#N/A,FALSE,"12 mo ended"}</definedName>
    <definedName name="wrn.Monthly_Yr1." hidden="1">{"ISP1Y1",#N/A,TRUE,"Template";"ISP2Y1",#N/A,TRUE,"Template";"BSY1",#N/A,TRUE,"Template";"ICFY1",#N/A,TRUE,"Template";"TPY1",#N/A,TRUE,"Template";"CtrlY1",#N/A,TRUE,"Template"}</definedName>
    <definedName name="wrn.monthly_yr2" hidden="1">{"ISP1Y1",#N/A,TRUE,"Template";"ISP2Y1",#N/A,TRUE,"Template";"BSY1",#N/A,TRUE,"Template";"ICFY1",#N/A,TRUE,"Template";"TPY1",#N/A,TRUE,"Template";"CtrlY1",#N/A,TRUE,"Template"}</definedName>
    <definedName name="wrn.Monthly_Yr2." hidden="1">{"ISP1Y2",#N/A,TRUE,"Template";"ISP2Y2",#N/A,TRUE,"Template";"BSY2",#N/A,TRUE,"Template";"ICFY2",#N/A,TRUE,"Template";"TPY2",#N/A,TRUE,"Template";"CtrlY2",#N/A,TRUE,"Template"}</definedName>
    <definedName name="wrn.Municipal._.Reports." hidden="1">{#N/A,#N/A,FALSE,"Bonney Lake";#N/A,#N/A,FALSE,"Bothell";#N/A,#N/A,FALSE,"Bremerton";#N/A,#N/A,FALSE,"Carnation";#N/A,#N/A,FALSE,"Cle Elum";#N/A,#N/A,FALSE,"Clyde Hill";#N/A,#N/A,FALSE,"Coupeville";#N/A,#N/A,FALSE,"Des Moines";#N/A,#N/A,FALSE,"Enumclaw";#N/A,#N/A,FALSE,"Federal Way";#N/A,#N/A,FALSE,"Ferndale";#N/A,#N/A,FALSE,"Kent";#N/A,#N/A,FALSE,"Lacey";#N/A,#N/A,FALSE,"Mount Vernon";#N/A,#N/A,FALSE,"Oak Harbor";#N/A,#N/A,FALSE,"Redmond";#N/A,#N/A,FALSE,"Renton";#N/A,#N/A,FALSE,"Tenino"}</definedName>
    <definedName name="wrn.NetWorth." hidden="1">{"NW",#N/A,FALSE,"STMT"}</definedName>
    <definedName name="wrn.Open._.Issues._.Only." hidden="1">{"Open issues Only",#N/A,FALSE,"TIMELINE"}</definedName>
    <definedName name="wrn.OR._.Carrying._.Charge._.JV." hidden="1">{#N/A,#N/A,FALSE,"Loans";#N/A,#N/A,FALSE,"Program Costs";#N/A,#N/A,FALSE,"Measures";#N/A,#N/A,FALSE,"Net Lost Rev";#N/A,#N/A,FALSE,"Incentive"}</definedName>
    <definedName name="wrn.OR._.Carrying._.Charge._.JV.1" hidden="1">{#N/A,#N/A,FALSE,"Loans";#N/A,#N/A,FALSE,"Program Costs";#N/A,#N/A,FALSE,"Measures";#N/A,#N/A,FALSE,"Net Lost Rev";#N/A,#N/A,FALSE,"Incentive"}</definedName>
    <definedName name="wrn.Output3Column." hidden="1">{"Output-3Column",#N/A,FALSE,"Output"}</definedName>
    <definedName name="wrn.OutputAll." hidden="1">{"Output-All",#N/A,FALSE,"Output"}</definedName>
    <definedName name="wrn.OutputBaseYear." hidden="1">{"Output-BaseYear",#N/A,FALSE,"Output"}</definedName>
    <definedName name="wrn.OutputMin." hidden="1">{"Output-Min",#N/A,FALSE,"Output"}</definedName>
    <definedName name="wrn.OutputPercent." hidden="1">{"Output%",#N/A,FALSE,"Output"}</definedName>
    <definedName name="wrn.pages." hidden="1">{#N/A,#N/A,FALSE,"Bgt";#N/A,#N/A,FALSE,"Act";#N/A,#N/A,FALSE,"Chrt Data";#N/A,#N/A,FALSE,"Bus Result";#N/A,#N/A,FALSE,"Main Charts";#N/A,#N/A,FALSE,"P&amp;L Ttl";#N/A,#N/A,FALSE,"P&amp;L C_Ttl";#N/A,#N/A,FALSE,"P&amp;L C_Oct";#N/A,#N/A,FALSE,"P&amp;L C_Sep";#N/A,#N/A,FALSE,"1996";#N/A,#N/A,FALSE,"Data"}</definedName>
    <definedName name="wrn.Payment._.View." hidden="1">{#N/A,#N/A,FALSE,"Consltd-For contngcy";"PaymentView",#N/A,FALSE,"Consltd-For contngcy"}</definedName>
    <definedName name="wrn.Pfd." hidden="1">{"Pfd",#N/A,FALSE,"Pfd"}</definedName>
    <definedName name="wrn.PFSreconview." hidden="1">{"PFS recon view",#N/A,FALSE,"Hyperion Proof"}</definedName>
    <definedName name="wrn.PGHCreconview." hidden="1">{"PGHC recon view",#N/A,FALSE,"Hyperion Proof"}</definedName>
    <definedName name="wrn.PHI._.all._.other._.months." hidden="1">{#N/A,#N/A,FALSE,"PHI MTD";#N/A,#N/A,FALSE,"PHI YTD"}</definedName>
    <definedName name="wrn.PHI._.only." hidden="1">{#N/A,#N/A,FALSE,"PHI"}</definedName>
    <definedName name="wrn.PHI._.Sept._.Dec._.March." hidden="1">{#N/A,#N/A,FALSE,"PHI MTD";#N/A,#N/A,FALSE,"PHI QTD";#N/A,#N/A,FALSE,"PHI YTD"}</definedName>
    <definedName name="wrn.Pivot1." hidden="1">{"Pivot1",#N/A,FALSE,"Redemption_Maturity Extract"}</definedName>
    <definedName name="wrn.Pivot2." hidden="1">{"Pivot2",#N/A,FALSE,"Redemption_Maturity Extract"}</definedName>
    <definedName name="wrn.Plan._.2004." hidden="1">{#N/A,#N/A,TRUE,"Title Page";#N/A,#N/A,TRUE,"Net Cash Flow";#N/A,#N/A,TRUE,"Balance Sheet";#N/A,#N/A,TRUE,"Cash Flow";#N/A,#N/A,TRUE,"III X Capital";#N/A,#N/A,TRUE,"Monthly Summary-Consolidated";#N/A,#N/A,TRUE,"Monthly Summary-Other";#N/A,#N/A,TRUE,"Monthly Summary-IIIXIILP";#N/A,#N/A,TRUE,"Monthly Summary-SEI";#N/A,#N/A,TRUE,"Monthly Summary-Raton";#N/A,#N/A,TRUE,"Monthly Summary-Utah";#N/A,#N/A,TRUE,"Monthly Summary-Corp G&amp;A";#N/A,#N/A,TRUE,"Monthly Summary-Capital Plan";#N/A,#N/A,TRUE,"Drilling Prog Current";#N/A,#N/A,TRUE,"IIIX Debt";#N/A,#N/A,TRUE,"Income Tax Provision"}</definedName>
    <definedName name="wrn.PPMCoCodeView." hidden="1">{"PPM Co Code View",#N/A,FALSE,"Comp Codes"}</definedName>
    <definedName name="wrn.PPMreconview." hidden="1">{"PPM Recon View",#N/A,FALSE,"Hyperion Proof"}</definedName>
    <definedName name="wrn.PrintAll." hidden="1">{"PA1",#N/A,TRUE,"BORDMW";"pa2",#N/A,TRUE,"BORDMW";"PA3",#N/A,TRUE,"BORDMW";"PA4",#N/A,TRUE,"BORDMW"}</definedName>
    <definedName name="wrn.Project._.Services." hidden="1">{#N/A,#N/A,FALSE,"BASE";#N/A,#N/A,FALSE,"LOOPS";#N/A,#N/A,FALSE,"PLC"}</definedName>
    <definedName name="wrn.ProofElectricOnly." hidden="1">{"Electric Only",#N/A,FALSE,"Hyperion Proof"}</definedName>
    <definedName name="wrn.ProofTotal." hidden="1">{"Proof Total",#N/A,FALSE,"Hyperion Proof"}</definedName>
    <definedName name="wrn.quarterly." hidden="1">{"quarterly",#N/A,FALSE,"Pro Forma"}</definedName>
    <definedName name="wrn.Reformat._.only." hidden="1">{#N/A,#N/A,FALSE,"Dec 1999 mapping"}</definedName>
    <definedName name="wrn.Releases._.Cash._.Accrual." hidden="1">{"a_releases",#N/A,FALSE,"Summary";"a_cash",#N/A,FALSE,"Summary";"a_accrual",#N/A,FALSE,"Summary"}</definedName>
    <definedName name="wrn.rpt96." hidden="1">{"rmrev1",#N/A,FALSE,"Forecast96";"rmrev2",#N/A,FALSE,"Forecast96";"rmrev3",#N/A,FALSE,"Forecast96"}</definedName>
    <definedName name="wrn.sales." hidden="1">{"sales",#N/A,FALSE,"Sales";"sales existing",#N/A,FALSE,"Sales";"sales rd1",#N/A,FALSE,"Sales";"sales rd2",#N/A,FALSE,"Sales"}</definedName>
    <definedName name="wrn.Sales._.and._.Debt." hidden="1">{"a_sales",#N/A,FALSE,"Summary";"a_debt",#N/A,FALSE,"Summary"}</definedName>
    <definedName name="wrn.SALES._.VAR._.95._.BUDGET." hidden="1">{"PRINT",#N/A,TRUE,"APPA";"PRINT",#N/A,TRUE,"APS";"PRINT",#N/A,TRUE,"BHPL";"PRINT",#N/A,TRUE,"BHPL2";"PRINT",#N/A,TRUE,"CDWR";"PRINT",#N/A,TRUE,"EWEB";"PRINT",#N/A,TRUE,"LADWP";"PRINT",#N/A,TRUE,"NEVBASE"}</definedName>
    <definedName name="wrn.SCHED._.BC." hidden="1">{"SCHED_B&amp;C",#N/A,FALSE,"A"}</definedName>
    <definedName name="wrn.SCHED._.DE." hidden="1">{"SCHED_D&amp;E",#N/A,FALSE,"A"}</definedName>
    <definedName name="wrn.SCHEDULE." hidden="1">{#N/A,#N/A,FALSE,"7617 Fab";#N/A,#N/A,FALSE,"7617 NSK"}</definedName>
    <definedName name="wrn.Sept._.Dec._.March._.IS." hidden="1">{#N/A,#N/A,FALSE,"Top level MTD";#N/A,#N/A,FALSE,"PHI MTD";#N/A,#N/A,FALSE,"PacifiCorp MTD";#N/A,#N/A,FALSE,"PGHC MTD";#N/A,#N/A,FALSE,"Top level QTD";#N/A,#N/A,FALSE,"PHI QTD";#N/A,#N/A,FALSE,"PacifiCorp QTD";#N/A,#N/A,FALSE,"PGHC QTD";#N/A,#N/A,FALSE,"Top level YTD";#N/A,#N/A,FALSE,"PHI YTD";#N/A,#N/A,FALSE,"PacifiCorp YTD";#N/A,#N/A,FALSE,"PGHC YTD"}</definedName>
    <definedName name="wrn.Shared._.Costs." hidden="1">{"cash flow",#N/A,FALSE,"Shared Costs";"allocations",#N/A,FALSE,"Shared Costs"}</definedName>
    <definedName name="wrn.SHEDA." hidden="1">{"SCHED_A",#N/A,FALSE,"A"}</definedName>
    <definedName name="wrn.SLB." hidden="1">{#N/A,#N/A,FALSE,"SUMMARY";#N/A,#N/A,FALSE,"AE7616";#N/A,#N/A,FALSE,"AE7617";#N/A,#N/A,FALSE,"AE7618";#N/A,#N/A,FALSE,"AE7619";#N/A,#N/A,FALSE,"Target Materials"}</definedName>
    <definedName name="wrn.Small._.Tools._.Overhead." hidden="1">{#N/A,#N/A,FALSE,"2002 Small Tool OH";#N/A,#N/A,FALSE,"QA"}</definedName>
    <definedName name="wrn.STAND_ALONE_BOTH." hidden="1">{"FCB_ALL",#N/A,FALSE,"FCB";"GREY_ALL",#N/A,FALSE,"GREY"}</definedName>
    <definedName name="wrn.Standard." hidden="1">{"YTD-Total",#N/A,FALSE,"Provision"}</definedName>
    <definedName name="wrn.Standard._.NonUtility._.Only." hidden="1">{"YTD-NonUtility",#N/A,FALSE,"Prov NonUtility"}</definedName>
    <definedName name="wrn.Standard._.Utility._.Only." hidden="1">{"YTD-Utility",#N/A,FALSE,"Prov Utility"}</definedName>
    <definedName name="wrn.Summary." hidden="1">{#N/A,#N/A,FALSE,"Summ";#N/A,#N/A,FALSE,"General"}</definedName>
    <definedName name="wrn.Summary._.View." hidden="1">{#N/A,#N/A,FALSE,"Consltd-For contngcy"}</definedName>
    <definedName name="wrn.Tariff99." hidden="1">{"103Decup",#N/A,TRUE,"TRF103";"101Refund",#N/A,TRUE,"TRF101A";"101EEAAcct",#N/A,TRUE,"TRF101C";"107DSMRef",#N/A,TRUE,"TRF107";"107Amort",#N/A,TRUE,"DSM Amort";"102RPAInt",#N/A,TRUE,"TRF102B";"111Price1",#N/A,TRUE,"TRF111A";"111Price2",#N/A,TRUE,"TRF111B"}</definedName>
    <definedName name="wrn.UK._.Conversion._.Only." hidden="1">{#N/A,#N/A,FALSE,"Dec 1999 UK Continuing Ops"}</definedName>
    <definedName name="wrn.USIM_Data." hidden="1">{#N/A,#N/A,FALSE,"Expenditures";#N/A,#N/A,FALSE,"Property Placed In-Service";#N/A,#N/A,FALSE,"Removals";#N/A,#N/A,FALSE,"Retirements";#N/A,#N/A,FALSE,"CWIP Balances";#N/A,#N/A,FALSE,"CWIP_Expend_Ratios";#N/A,#N/A,FALSE,"CWIP_Yr_End";#N/A,#N/A,FALSE,"Nuc_Fuel";#N/A,#N/A,FALSE,"New_Gen";#N/A,#N/A,FALSE,"New_Trans";#N/A,#N/A,FALSE,"DSM";#N/A,#N/A,FALSE,"Factors"}</definedName>
    <definedName name="wrn.USIM_Data_Abbrev." hidden="1">{#N/A,#N/A,FALSE,"Expenditures";#N/A,#N/A,FALSE,"Property Placed In-Service";#N/A,#N/A,FALSE,"Removals";#N/A,#N/A,FALSE,"Retirements";#N/A,#N/A,FALSE,"CWIP Balances";#N/A,#N/A,FALSE,"CWIP_Expend_Ratios";#N/A,#N/A,FALSE,"CWIP_Yr_End"}</definedName>
    <definedName name="wrn.USIM_Data_Abbrev3." hidden="1">{#N/A,#N/A,FALSE,"Expenditures";#N/A,#N/A,FALSE,"Property Placed In-Service";#N/A,#N/A,FALSE,"CWIP Balances"}</definedName>
    <definedName name="wrn.VERIFY." hidden="1">{#N/A,#N/A,FALSE,"income statement verification";#N/A,#N/A,FALSE,"balance sheet verification";#N/A,#N/A,FALSE,"income statement verificati (2)";#N/A,#N/A,FALSE,"balance sheet verification (2)";#N/A,#N/A,FALSE,"income statement verificati (3)";#N/A,#N/A,FALSE,"balance sheet verification (3)"}</definedName>
    <definedName name="wrn.Wacc." hidden="1">{"Area1",#N/A,FALSE,"OREWACC";"Area2",#N/A,FALSE,"OREWACC"}</definedName>
    <definedName name="wrn.YearEnd." hidden="1">{"Factors Pages 1-2",#N/A,FALSE,"Variables";"Factors Page 3",#N/A,FALSE,"Variables";"Factors Page 4",#N/A,FALSE,"Variables";"Factors Page 5",#N/A,FALSE,"Variables";"YE Pages 7-26",#N/A,FALSE,"Variables"}</definedName>
    <definedName name="wrng" hidden="1">{"Output-BaseYear",#N/A,FALSE,"Output"}</definedName>
    <definedName name="wrnh" hidden="1">{"Output-All",#N/A,FALSE,"Output"}</definedName>
    <definedName name="wvu.allocations." hidden="1">{TRUE,TRUE,-1.41610738255034,-14.9463087248322,497.718120805369,308.295302013423,FALSE,TRUE,TRUE,TRUE,0,1,1,1,40,3,2.68,4,TRUE,TRUE,3,TRUE,1,FALSE,100,"Swvu.allocations.","ACwvu.allocations.",#N/A,FALSE,FALSE,0.5,0.5,0.5,0.5,1,"","&amp;L&amp;F   &amp;A&amp;R&amp;D   &amp;T",TRUE,FALSE,FALSE,FALSE,1,100,#N/A,#N/A,"=R1C1:R118C10","=R1:R2","Rwvu.allocations.",#N/A,FALSE,FALSE,TRUE,1,4294967292,300,FALSE,FALSE,TRUE,TRUE,TRUE}</definedName>
    <definedName name="wvu.annual." hidden="1">{TRUE,TRUE,-1.41610738255034,-14.9463087248322,497.718120805369,308.295302013423,FALSE,TRUE,TRUE,TRUE,0,1,#N/A,1,1,9.97,4.21739130434783,3,FALSE,TRUE,3,TRUE,1,FALSE,100,"Swvu.annual.","ACwvu.annual.",#N/A,FALSE,FALSE,0.5,0.5,0.5,0.5,2,"","&amp;L&amp;""Palatino,Regular""&amp;9&amp;F&amp;C&amp;""Palatino,Regular""&amp;9LAND SALES DETAIL - Page &amp;P of &amp;N&amp;R&amp;""Palatino,Regular""&amp;9&amp;D   &amp;T",TRUE,FALSE,FALSE,FALSE,2,90,#N/A,#N/A,"=R1C1:R174C16","=R1:R3","Rwvu.annual.","Cwvu.annual.",FALSE,FALSE,FALSE,1,4294967292,300,FALSE,FALSE,TRUE,TRUE,TRUE}</definedName>
    <definedName name="wvu.annual._.hotel." hidden="1">{TRUE,TRUE,-1.41610738255034,-14.9463087248322,497.718120805369,308.295302013423,FALSE,TRUE,TRUE,TRUE,0,1,1,1,1,1,2.08695652173913,4,TRUE,TRUE,3,TRUE,1,FALSE,100,"Swvu.annual._.hotel.","ACwvu.annual._.hotel.",#N/A,FALSE,FALSE,0.5,0.5,0.5,0.5,2,"","&amp;L&amp;8&amp;F&amp;C&amp;8HOTEL DEVELOPMENT - Page &amp;P of &amp;N&amp;R&amp;8&amp;D   &amp;T",TRUE,FALSE,FALSE,FALSE,2,#N/A,1,#N/A,#DIV/0!,"=R1:R2","Rwvu.annual._.hotel.","Cwvu.annual._.hotel.",FALSE,FALSE,FALSE,1,4294967292,300,FALSE,FALSE,TRUE,TRUE,TRUE}</definedName>
    <definedName name="wvu.bottom._.line." hidden="1">{TRUE,TRUE,-1.41610738255034,-14.9463087248322,497.718120805369,308.295302013423,FALSE,TRUE,TRUE,TRUE,0,1,1,1,280,1,2.17391304347826,4,TRUE,TRUE,3,TRUE,1,FALSE,100,"Swvu.bottom._.line.","ACwvu.bottom._.line.",#N/A,FALSE,FALSE,0.5,0.5,0.5,0.5,2,"","&amp;L&amp;8&amp;F   &amp;A&amp;R&amp;8&amp;D   &amp;T",TRUE,FALSE,FALSE,FALSE,2,#N/A,1,#N/A,#DIV/0!,"=R1:R2","Rwvu.bottom._.line.","Cwvu.bottom._.line.",FALSE,FALSE,FALSE,1,4294967292,300,FALSE,FALSE,TRUE,TRUE,TRUE}</definedName>
    <definedName name="wvu.cash._.flow." hidden="1">{TRUE,TRUE,-1.41610738255034,-14.9463087248322,497.718120805369,308.295302013423,FALSE,TRUE,TRUE,TRUE,0,1,1,1,1,1,2.40816326530612,4,TRUE,TRUE,3,TRUE,1,FALSE,100,"Swvu.cash._.flow.","ACwvu.cash._.flow.",#N/A,FALSE,FALSE,0.5,0.5,0.5,0.5,2,"","&amp;L&amp;""Palatino,Regular""&amp;8&amp;F&amp;C&amp;""Palatino,Regular""&amp;8SHARED COSTS&amp;R&amp;""Palatino,Regular""&amp;8&amp;D   &amp;T",TRUE,FALSE,FALSE,FALSE,1,#N/A,1,1,"=R1C1:R120C22",FALSE,"Rwvu.cash._.flow.","Cwvu.cash._.flow.",FALSE,FALSE,FALSE,1,4294967292,300,FALSE,FALSE,TRUE,TRUE,TRUE}</definedName>
    <definedName name="wvu.combo." hidden="1">{TRUE,TRUE,-1.41610738255034,-14.9463087248322,497.718120805369,308.295302013423,FALSE,TRUE,TRUE,TRUE,0,1,3,1,170,1,1.07142857142857,3,TRUE,TRUE,3,TRUE,1,FALSE,100,"Swvu.combo.","ACwvu.combo.",#N/A,FALSE,FALSE,0.5,0.5,0.5,0.5,2,"","&amp;L&amp;8&amp;F   &amp;A&amp;R&amp;8&amp;D   &amp;T",TRUE,FALSE,FALSE,FALSE,2,#N/A,1,#N/A,#DIV/0!,"=R1:R2","Rwvu.combo.","Cwvu.combo.",FALSE,FALSE,FALSE,1,4294967292,300,FALSE,FALSE,TRUE,TRUE,TRUE}</definedName>
    <definedName name="wvu.full." hidden="1">{TRUE,TRUE,-1.41610738255034,-14.9463087248322,497.718120805369,308.295302013423,FALSE,TRUE,TRUE,TRUE,0,1,#N/A,1,1,8.41904761904762,2.4,3,FALSE,TRUE,3,TRUE,1,FALSE,100,"Swvu.full.","ACwvu.full.",#N/A,FALSE,FALSE,0.5,0.5,0.5,0.5,2,"","&amp;L&amp;F&amp;R&amp;D   &amp;T",TRUE,FALSE,FALSE,FALSE,1,#N/A,1,1,"=R1C1:R97C24",FALSE,#N/A,#N/A,FALSE,FALSE,FALSE,1,4294967292,300,FALSE,FALSE,TRUE,TRUE,TRUE}</definedName>
    <definedName name="wvu.offsite." hidden="1">{TRUE,TRUE,-1.41610738255034,-14.9463087248322,497.718120805369,308.295302013423,FALSE,TRUE,TRUE,TRUE,0,1,1,1,1,3,2.91836734693878,4,TRUE,TRUE,3,TRUE,1,FALSE,100,"Swvu.offsite.","ACwvu.offsite.",#N/A,FALSE,FALSE,0.5,0.5,0.5,0.5,1,"","&amp;L&amp;""Palatino,Regular""&amp;8&amp;F&amp;C&amp;""Palatino,Regular""&amp;8SHARED COSTS&amp;R&amp;""Palatino,Regular""&amp;8&amp;D   &amp;T",TRUE,FALSE,FALSE,FALSE,1,#N/A,1,1,#DIV/0!,"=R1:R2","Rwvu.offsite.",#N/A,FALSE,FALSE,FALSE,1,4294967292,300,FALSE,FALSE,TRUE,TRUE,TRUE}</definedName>
    <definedName name="wvu.onsite." hidden="1">{TRUE,TRUE,-1.41610738255034,-14.9463087248322,497.718120805369,308.295302013423,FALSE,TRUE,TRUE,TRUE,0,1,1,1,1,3,2.83673469387755,4,TRUE,TRUE,3,TRUE,1,FALSE,100,"Swvu.onsite.","ACwvu.onsite.",#N/A,FALSE,FALSE,0.5,0.5,0.5,0.5,1,"","&amp;L&amp;""Palatino,Regular""&amp;8&amp;F&amp;C&amp;""Palatino,Regular""&amp;8SHARED COSTS&amp;R&amp;""Palatino,Regular""&amp;8&amp;D   &amp;T",TRUE,FALSE,FALSE,FALSE,1,#N/A,1,1,#DIV/0!,"=R1:R2","Rwvu.onsite.",#N/A,FALSE,FALSE,FALSE,1,4294967292,300,FALSE,FALSE,TRUE,TRUE,TRUE}</definedName>
    <definedName name="wvu.quarterly." hidden="1">{TRUE,TRUE,-1.25,-15.5,484.5,270,FALSE,TRUE,TRUE,TRUE,0,1,2,2,1,3,1.93333333333333,4,TRUE,TRUE,3,TRUE,1,FALSE,75,"Swvu.quarterly.","ACwvu.quarterly.",#N/A,FALSE,FALSE,0.25,0.25,0.5,0.5,2,"","&amp;L&amp;10&amp;F   &amp;A&amp;C&amp;10Page &amp;P&amp;R&amp;10&amp;D   &amp;T",FALSE,FALSE,FALSE,FALSE,2,71,#N/A,#N/A,"=R1C1:R153C72","=C1:C4,R1:R3","Rwvu.quarterly.",#N/A,FALSE,FALSE,TRUE,1,65532,65532,FALSE,FALSE,TRUE,TRUE,TRUE}</definedName>
    <definedName name="www" hidden="1">{#N/A,#N/A,FALSE,"schA"}</definedName>
    <definedName name="x" hidden="1">{#N/A,#N/A,FALSE,"Coversheet";#N/A,#N/A,FALSE,"QA"}</definedName>
    <definedName name="xx" hidden="1">{#N/A,#N/A,FALSE,"Balance_Sheet";#N/A,#N/A,FALSE,"income_statement_monthly";#N/A,#N/A,FALSE,"income_statement_Quarter";#N/A,#N/A,FALSE,"income_statement_ytd";#N/A,#N/A,FALSE,"income_statement_12Months"}</definedName>
    <definedName name="xxx" hidden="1">#REF!</definedName>
    <definedName name="y" hidden="1">{#N/A,#N/A,FALSE,"Pg 6a CustCount_Electric";#N/A,#N/A,FALSE,"QA";"monthly",#N/A,FALSE,"Elect_Cust#Avg";"Year To Date",#N/A,FALSE,"Elect_Cust#Avg";"Rollling 12 months ended",#N/A,FALSE,"Elect_Cust#Avg";"Budget Month",#N/A,FALSE,"Electric";"Budget YTD",#N/A,FALSE,"Electric";"Budget 12 months",#N/A,FALSE,"Electric"}</definedName>
    <definedName name="yuf" hidden="1">{#N/A,#N/A,FALSE,"Summ";#N/A,#N/A,FALSE,"General"}</definedName>
    <definedName name="z" hidden="1">{#N/A,#N/A,FALSE,"Coversheet";#N/A,#N/A,FALSE,"QA"}</definedName>
    <definedName name="Z_01844156_6462_4A28_9785_1A86F4D0C834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5" i="87" l="1"/>
  <c r="F30" i="87"/>
  <c r="F28" i="87"/>
  <c r="F26" i="87"/>
  <c r="F24" i="87"/>
  <c r="F22" i="87"/>
  <c r="F20" i="87"/>
  <c r="F18" i="87"/>
  <c r="F16" i="87"/>
  <c r="F14" i="87"/>
  <c r="F12" i="87"/>
  <c r="F10" i="87"/>
  <c r="F8" i="87"/>
  <c r="R56" i="87"/>
  <c r="R55" i="87"/>
  <c r="R51" i="87"/>
  <c r="R50" i="87"/>
  <c r="E9" i="100"/>
  <c r="E11" i="100" s="1"/>
  <c r="C9" i="100"/>
  <c r="E13" i="100" l="1"/>
  <c r="E14" i="100" s="1"/>
  <c r="B51" i="87"/>
  <c r="I54" i="87"/>
  <c r="G54" i="87"/>
  <c r="D54" i="87"/>
  <c r="M54" i="87"/>
  <c r="L54" i="87" l="1"/>
  <c r="O54" i="87"/>
  <c r="J54" i="87"/>
  <c r="F54" i="87"/>
  <c r="N54" i="87"/>
  <c r="H54" i="87"/>
  <c r="K54" i="87"/>
  <c r="E54" i="87"/>
  <c r="C54" i="87" l="1"/>
  <c r="L55" i="87" s="1"/>
  <c r="N55" i="87" l="1"/>
  <c r="O55" i="87"/>
  <c r="K55" i="87"/>
  <c r="H55" i="87"/>
  <c r="F55" i="87"/>
  <c r="E55" i="87"/>
  <c r="M55" i="87"/>
  <c r="D55" i="87"/>
  <c r="G55" i="87"/>
  <c r="I55" i="87"/>
  <c r="J55" i="87"/>
  <c r="C55" i="87" l="1"/>
  <c r="O49" i="87" l="1"/>
  <c r="N49" i="87"/>
  <c r="M49" i="87"/>
  <c r="L49" i="87"/>
  <c r="K49" i="87"/>
  <c r="J49" i="87"/>
  <c r="I49" i="87"/>
  <c r="H49" i="87"/>
  <c r="G49" i="87"/>
  <c r="F49" i="87"/>
  <c r="E49" i="87"/>
  <c r="D49" i="87"/>
  <c r="M51" i="87" l="1"/>
  <c r="L51" i="87"/>
  <c r="N51" i="87"/>
  <c r="J51" i="87"/>
  <c r="G51" i="87"/>
  <c r="I51" i="87"/>
  <c r="D51" i="87" l="1"/>
  <c r="O51" i="87"/>
  <c r="H51" i="87"/>
  <c r="F51" i="87"/>
  <c r="K51" i="87"/>
  <c r="E51" i="87"/>
  <c r="C51" i="87" l="1"/>
  <c r="O52" i="87" s="1"/>
  <c r="O57" i="87" s="1"/>
  <c r="D52" i="87" l="1"/>
  <c r="D57" i="87" s="1"/>
  <c r="K52" i="87"/>
  <c r="K57" i="87" s="1"/>
  <c r="G52" i="87"/>
  <c r="G57" i="87" s="1"/>
  <c r="J52" i="87"/>
  <c r="J57" i="87" s="1"/>
  <c r="N52" i="87"/>
  <c r="N57" i="87" s="1"/>
  <c r="I52" i="87"/>
  <c r="I57" i="87" s="1"/>
  <c r="M52" i="87"/>
  <c r="M57" i="87" s="1"/>
  <c r="L52" i="87"/>
  <c r="L57" i="87" s="1"/>
  <c r="H52" i="87"/>
  <c r="H57" i="87" s="1"/>
  <c r="E52" i="87"/>
  <c r="E57" i="87" s="1"/>
  <c r="F52" i="87"/>
  <c r="F57" i="87" s="1"/>
  <c r="L58" i="87" l="1"/>
  <c r="D24" i="87" s="1"/>
  <c r="N58" i="87"/>
  <c r="D28" i="87" s="1"/>
  <c r="J58" i="87"/>
  <c r="D22" i="87" s="1"/>
  <c r="I58" i="87"/>
  <c r="D20" i="87" s="1"/>
  <c r="F58" i="87"/>
  <c r="D12" i="87" s="1"/>
  <c r="G58" i="87"/>
  <c r="D14" i="87" s="1"/>
  <c r="E58" i="87"/>
  <c r="D10" i="87" s="1"/>
  <c r="H58" i="87"/>
  <c r="D18" i="87" s="1"/>
  <c r="D58" i="87"/>
  <c r="D8" i="87" s="1"/>
  <c r="C57" i="87"/>
  <c r="O58" i="87"/>
  <c r="D30" i="87" s="1"/>
  <c r="C52" i="87"/>
  <c r="D40" i="87" l="1"/>
  <c r="D34" i="87"/>
  <c r="C58" i="87"/>
  <c r="A1" i="100" l="1"/>
  <c r="A3" i="95"/>
  <c r="B1" i="101"/>
  <c r="F33" i="95" l="1"/>
  <c r="F32" i="95"/>
  <c r="F69" i="95"/>
  <c r="G35" i="95"/>
  <c r="G33" i="95"/>
  <c r="G32" i="95"/>
  <c r="G29" i="95"/>
  <c r="G28" i="95"/>
  <c r="G24" i="95"/>
  <c r="G23" i="95"/>
  <c r="G22" i="95"/>
  <c r="G14" i="95"/>
  <c r="G15" i="95"/>
  <c r="G16" i="95"/>
  <c r="G17" i="95"/>
  <c r="G18" i="95"/>
  <c r="J5" i="76"/>
  <c r="E5" i="76"/>
  <c r="E176" i="94"/>
  <c r="E175" i="94"/>
  <c r="E174" i="94"/>
  <c r="E173" i="94"/>
  <c r="E172" i="94"/>
  <c r="E171" i="94"/>
  <c r="E170" i="94"/>
  <c r="E169" i="94"/>
  <c r="E163" i="94"/>
  <c r="E162" i="94"/>
  <c r="E161" i="94"/>
  <c r="E160" i="94"/>
  <c r="E159" i="94"/>
  <c r="E158" i="94"/>
  <c r="E157" i="94"/>
  <c r="E156" i="94"/>
  <c r="E155" i="94"/>
  <c r="E154" i="94"/>
  <c r="E153" i="94"/>
  <c r="E152" i="94"/>
  <c r="E151" i="94"/>
  <c r="E150" i="94"/>
  <c r="E149" i="94"/>
  <c r="E148" i="94"/>
  <c r="E146" i="94"/>
  <c r="E145" i="94"/>
  <c r="E143" i="94"/>
  <c r="E142" i="94"/>
  <c r="E141" i="94"/>
  <c r="E140" i="94"/>
  <c r="E138" i="94"/>
  <c r="E137" i="94"/>
  <c r="E136" i="94"/>
  <c r="E135" i="94"/>
  <c r="E134" i="94"/>
  <c r="E132" i="94"/>
  <c r="E131" i="94"/>
  <c r="E130" i="94"/>
  <c r="E129" i="94"/>
  <c r="E128" i="94"/>
  <c r="E127" i="94"/>
  <c r="E124" i="94"/>
  <c r="E121" i="94"/>
  <c r="E120" i="94"/>
  <c r="E119" i="94"/>
  <c r="E118" i="94"/>
  <c r="E117" i="94"/>
  <c r="E116" i="94"/>
  <c r="E115" i="94"/>
  <c r="E114" i="94"/>
  <c r="E113" i="94"/>
  <c r="E112" i="94"/>
  <c r="E110" i="94"/>
  <c r="E108" i="94"/>
  <c r="E107" i="94"/>
  <c r="E106" i="94"/>
  <c r="E105" i="94"/>
  <c r="E104" i="94"/>
  <c r="E103" i="94"/>
  <c r="E100" i="94"/>
  <c r="E99" i="94"/>
  <c r="E98" i="94"/>
  <c r="E97" i="94"/>
  <c r="E96" i="94"/>
  <c r="E95" i="94"/>
  <c r="E94" i="94"/>
  <c r="E93" i="94"/>
  <c r="E92" i="94"/>
  <c r="E91" i="94"/>
  <c r="E89" i="94"/>
  <c r="E88" i="94"/>
  <c r="E87" i="94"/>
  <c r="E86" i="94"/>
  <c r="E85" i="94"/>
  <c r="E84" i="94"/>
  <c r="E83" i="94"/>
  <c r="E82" i="94"/>
  <c r="E81" i="94"/>
  <c r="E78" i="94"/>
  <c r="E76" i="94"/>
  <c r="E75" i="94"/>
  <c r="E74" i="94"/>
  <c r="E73" i="94"/>
  <c r="E72" i="94"/>
  <c r="E71" i="94"/>
  <c r="E70" i="94"/>
  <c r="E69" i="94"/>
  <c r="E68" i="94"/>
  <c r="E67" i="94"/>
  <c r="E65" i="94"/>
  <c r="E64" i="94"/>
  <c r="E63" i="94"/>
  <c r="E62" i="94"/>
  <c r="E61" i="94"/>
  <c r="E60" i="94"/>
  <c r="E58" i="94"/>
  <c r="E57" i="94"/>
  <c r="E56" i="94"/>
  <c r="E55" i="94"/>
  <c r="E54" i="94"/>
  <c r="E53" i="94"/>
  <c r="E52" i="94"/>
  <c r="E51" i="94"/>
  <c r="E50" i="94"/>
  <c r="E47" i="94"/>
  <c r="E46" i="94"/>
  <c r="E45" i="94"/>
  <c r="E44" i="94"/>
  <c r="E43" i="94"/>
  <c r="E42" i="94"/>
  <c r="E41" i="94"/>
  <c r="E39" i="94"/>
  <c r="E38" i="94"/>
  <c r="E37" i="94"/>
  <c r="E36" i="94"/>
  <c r="E35" i="94"/>
  <c r="E34" i="94"/>
  <c r="E33" i="94"/>
  <c r="E32" i="94"/>
  <c r="E29" i="94"/>
  <c r="E27" i="94"/>
  <c r="E26" i="94"/>
  <c r="E25" i="94"/>
  <c r="E24" i="94"/>
  <c r="E23" i="94"/>
  <c r="E22" i="94"/>
  <c r="E21" i="94"/>
  <c r="E20" i="94"/>
  <c r="E19" i="94"/>
  <c r="E18" i="94"/>
  <c r="E13" i="94"/>
  <c r="E14" i="94"/>
  <c r="E15" i="94"/>
  <c r="E12" i="94"/>
  <c r="A1" i="76" l="1"/>
  <c r="A1" i="94"/>
  <c r="A4" i="95"/>
  <c r="A3" i="76" s="1"/>
  <c r="R79" i="104"/>
  <c r="R78" i="104"/>
  <c r="R77" i="104"/>
  <c r="R76" i="104"/>
  <c r="R75" i="104"/>
  <c r="R74" i="104"/>
  <c r="R73" i="104"/>
  <c r="R72" i="104"/>
  <c r="R71" i="104"/>
  <c r="R70" i="104"/>
  <c r="R69" i="104"/>
  <c r="R68" i="104"/>
  <c r="R67" i="104"/>
  <c r="R66" i="104"/>
  <c r="R65" i="104"/>
  <c r="R64" i="104"/>
  <c r="R63" i="104"/>
  <c r="R62" i="104"/>
  <c r="R61" i="104"/>
  <c r="R60" i="104"/>
  <c r="R59" i="104"/>
  <c r="R58" i="104"/>
  <c r="R57" i="104"/>
  <c r="R56" i="104"/>
  <c r="R55" i="104"/>
  <c r="R54" i="104"/>
  <c r="R53" i="104"/>
  <c r="R52" i="104"/>
  <c r="R51" i="104"/>
  <c r="R50" i="104"/>
  <c r="R49" i="104"/>
  <c r="R48" i="104"/>
  <c r="R47" i="104"/>
  <c r="R46" i="104"/>
  <c r="R45" i="104"/>
  <c r="R44" i="104"/>
  <c r="R43" i="104"/>
  <c r="R42" i="104"/>
  <c r="R41" i="104"/>
  <c r="R40" i="104"/>
  <c r="R39" i="104"/>
  <c r="R38" i="104"/>
  <c r="R37" i="104"/>
  <c r="R36" i="104"/>
  <c r="R35" i="104"/>
  <c r="R34" i="104"/>
  <c r="R33" i="104"/>
  <c r="R32" i="104"/>
  <c r="A32" i="104"/>
  <c r="A44" i="104" s="1"/>
  <c r="A56" i="104" s="1"/>
  <c r="A68" i="104" s="1"/>
  <c r="R31" i="104"/>
  <c r="R30" i="104"/>
  <c r="R29" i="104"/>
  <c r="R28" i="104"/>
  <c r="R27" i="104"/>
  <c r="R26" i="104"/>
  <c r="R25" i="104"/>
  <c r="R24" i="104"/>
  <c r="R23" i="104"/>
  <c r="R22" i="104"/>
  <c r="R21" i="104"/>
  <c r="R20" i="104"/>
  <c r="S31" i="104" s="1"/>
  <c r="R19" i="104"/>
  <c r="R18" i="104"/>
  <c r="R17" i="104"/>
  <c r="R16" i="104"/>
  <c r="R15" i="104"/>
  <c r="R14" i="104"/>
  <c r="R13" i="104"/>
  <c r="R12" i="104"/>
  <c r="R11" i="104"/>
  <c r="R10" i="104"/>
  <c r="R9" i="104"/>
  <c r="R8" i="104"/>
  <c r="Q84" i="103"/>
  <c r="P84" i="103"/>
  <c r="O84" i="103"/>
  <c r="N84" i="103"/>
  <c r="M84" i="103"/>
  <c r="L84" i="103"/>
  <c r="K84" i="103"/>
  <c r="J84" i="103"/>
  <c r="I84" i="103"/>
  <c r="H84" i="103"/>
  <c r="G84" i="103"/>
  <c r="F84" i="103"/>
  <c r="E84" i="103"/>
  <c r="D84" i="103"/>
  <c r="C84" i="103"/>
  <c r="Q83" i="103"/>
  <c r="P83" i="103"/>
  <c r="O83" i="103"/>
  <c r="N83" i="103"/>
  <c r="M83" i="103"/>
  <c r="L83" i="103"/>
  <c r="K83" i="103"/>
  <c r="J83" i="103"/>
  <c r="I83" i="103"/>
  <c r="H83" i="103"/>
  <c r="G83" i="103"/>
  <c r="F83" i="103"/>
  <c r="E83" i="103"/>
  <c r="D83" i="103"/>
  <c r="C83" i="103"/>
  <c r="Q82" i="103"/>
  <c r="P82" i="103"/>
  <c r="O82" i="103"/>
  <c r="N82" i="103"/>
  <c r="M82" i="103"/>
  <c r="L82" i="103"/>
  <c r="K82" i="103"/>
  <c r="J82" i="103"/>
  <c r="I82" i="103"/>
  <c r="H82" i="103"/>
  <c r="G82" i="103"/>
  <c r="F82" i="103"/>
  <c r="E82" i="103"/>
  <c r="D82" i="103"/>
  <c r="C82" i="103"/>
  <c r="Q81" i="103"/>
  <c r="P81" i="103"/>
  <c r="O81" i="103"/>
  <c r="N81" i="103"/>
  <c r="M81" i="103"/>
  <c r="L81" i="103"/>
  <c r="K81" i="103"/>
  <c r="J81" i="103"/>
  <c r="I81" i="103"/>
  <c r="H81" i="103"/>
  <c r="G81" i="103"/>
  <c r="F81" i="103"/>
  <c r="E81" i="103"/>
  <c r="D81" i="103"/>
  <c r="C81" i="103"/>
  <c r="R79" i="103"/>
  <c r="R78" i="103"/>
  <c r="R77" i="103"/>
  <c r="R76" i="103"/>
  <c r="R75" i="103"/>
  <c r="R74" i="103"/>
  <c r="R73" i="103"/>
  <c r="R72" i="103"/>
  <c r="R71" i="103"/>
  <c r="R70" i="103"/>
  <c r="R69" i="103"/>
  <c r="R68" i="103"/>
  <c r="R67" i="103"/>
  <c r="R66" i="103"/>
  <c r="R65" i="103"/>
  <c r="R64" i="103"/>
  <c r="R63" i="103"/>
  <c r="R62" i="103"/>
  <c r="R61" i="103"/>
  <c r="R60" i="103"/>
  <c r="R59" i="103"/>
  <c r="R58" i="103"/>
  <c r="R57" i="103"/>
  <c r="R56" i="103"/>
  <c r="R55" i="103"/>
  <c r="R54" i="103"/>
  <c r="R53" i="103"/>
  <c r="R52" i="103"/>
  <c r="R51" i="103"/>
  <c r="R50" i="103"/>
  <c r="R49" i="103"/>
  <c r="R48" i="103"/>
  <c r="R47" i="103"/>
  <c r="R46" i="103"/>
  <c r="R45" i="103"/>
  <c r="R44" i="103"/>
  <c r="S55" i="103" s="1"/>
  <c r="R43" i="103"/>
  <c r="R42" i="103"/>
  <c r="R41" i="103"/>
  <c r="R40" i="103"/>
  <c r="R39" i="103"/>
  <c r="R38" i="103"/>
  <c r="R37" i="103"/>
  <c r="R36" i="103"/>
  <c r="R35" i="103"/>
  <c r="R34" i="103"/>
  <c r="R33" i="103"/>
  <c r="R32" i="103"/>
  <c r="A32" i="103"/>
  <c r="A44" i="103" s="1"/>
  <c r="A56" i="103" s="1"/>
  <c r="A68" i="103" s="1"/>
  <c r="T31" i="103"/>
  <c r="T43" i="103" s="1"/>
  <c r="T55" i="103" s="1"/>
  <c r="T67" i="103" s="1"/>
  <c r="T79" i="103" s="1"/>
  <c r="R31" i="103"/>
  <c r="T30" i="103"/>
  <c r="T42" i="103" s="1"/>
  <c r="T54" i="103" s="1"/>
  <c r="T66" i="103" s="1"/>
  <c r="T78" i="103" s="1"/>
  <c r="R30" i="103"/>
  <c r="T29" i="103"/>
  <c r="T41" i="103" s="1"/>
  <c r="T53" i="103" s="1"/>
  <c r="T65" i="103" s="1"/>
  <c r="T77" i="103" s="1"/>
  <c r="R29" i="103"/>
  <c r="T28" i="103"/>
  <c r="T40" i="103" s="1"/>
  <c r="T52" i="103" s="1"/>
  <c r="T64" i="103" s="1"/>
  <c r="T76" i="103" s="1"/>
  <c r="R28" i="103"/>
  <c r="T27" i="103"/>
  <c r="T39" i="103" s="1"/>
  <c r="T51" i="103" s="1"/>
  <c r="T63" i="103" s="1"/>
  <c r="T75" i="103" s="1"/>
  <c r="R27" i="103"/>
  <c r="T26" i="103"/>
  <c r="T38" i="103" s="1"/>
  <c r="T50" i="103" s="1"/>
  <c r="T62" i="103" s="1"/>
  <c r="T74" i="103" s="1"/>
  <c r="R26" i="103"/>
  <c r="T25" i="103"/>
  <c r="T37" i="103" s="1"/>
  <c r="T49" i="103" s="1"/>
  <c r="T61" i="103" s="1"/>
  <c r="T73" i="103" s="1"/>
  <c r="R25" i="103"/>
  <c r="T24" i="103"/>
  <c r="T36" i="103" s="1"/>
  <c r="T48" i="103" s="1"/>
  <c r="T60" i="103" s="1"/>
  <c r="T72" i="103" s="1"/>
  <c r="R24" i="103"/>
  <c r="T23" i="103"/>
  <c r="T35" i="103" s="1"/>
  <c r="T47" i="103" s="1"/>
  <c r="T59" i="103" s="1"/>
  <c r="T71" i="103" s="1"/>
  <c r="R23" i="103"/>
  <c r="T22" i="103"/>
  <c r="T34" i="103" s="1"/>
  <c r="T46" i="103" s="1"/>
  <c r="T58" i="103" s="1"/>
  <c r="T70" i="103" s="1"/>
  <c r="R22" i="103"/>
  <c r="T21" i="103"/>
  <c r="T33" i="103" s="1"/>
  <c r="T45" i="103" s="1"/>
  <c r="T57" i="103" s="1"/>
  <c r="T69" i="103" s="1"/>
  <c r="R21" i="103"/>
  <c r="T20" i="103"/>
  <c r="T32" i="103" s="1"/>
  <c r="T44" i="103" s="1"/>
  <c r="T56" i="103" s="1"/>
  <c r="T68" i="103" s="1"/>
  <c r="R20" i="103"/>
  <c r="R19" i="103"/>
  <c r="R18" i="103"/>
  <c r="R17" i="103"/>
  <c r="R16" i="103"/>
  <c r="R15" i="103"/>
  <c r="R14" i="103"/>
  <c r="R13" i="103"/>
  <c r="R12" i="103"/>
  <c r="R11" i="103"/>
  <c r="R10" i="103"/>
  <c r="R9" i="103"/>
  <c r="R8" i="103"/>
  <c r="S43" i="103" l="1"/>
  <c r="S79" i="103"/>
  <c r="S55" i="104"/>
  <c r="R84" i="103"/>
  <c r="S79" i="104"/>
  <c r="S19" i="103"/>
  <c r="R83" i="103"/>
  <c r="S19" i="104"/>
  <c r="S31" i="103"/>
  <c r="R82" i="103"/>
  <c r="S67" i="103"/>
  <c r="R81" i="103"/>
  <c r="S43" i="104"/>
  <c r="S67" i="104"/>
  <c r="A3" i="94"/>
  <c r="F20" i="101"/>
  <c r="D25" i="101"/>
  <c r="D26" i="101"/>
  <c r="D27" i="101" l="1"/>
  <c r="E26" i="101" s="1"/>
  <c r="F26" i="101" s="1"/>
  <c r="A9" i="87"/>
  <c r="A10" i="87" s="1"/>
  <c r="A11" i="87" s="1"/>
  <c r="A12" i="87" s="1"/>
  <c r="A13" i="87" s="1"/>
  <c r="A14" i="87" s="1"/>
  <c r="A15" i="87" s="1"/>
  <c r="A16" i="87" s="1"/>
  <c r="A17" i="87" s="1"/>
  <c r="A18" i="87" s="1"/>
  <c r="A19" i="87" s="1"/>
  <c r="A20" i="87" s="1"/>
  <c r="A21" i="87" s="1"/>
  <c r="A22" i="87" s="1"/>
  <c r="A23" i="87" s="1"/>
  <c r="A24" i="87" s="1"/>
  <c r="A25" i="87" s="1"/>
  <c r="A26" i="87" s="1"/>
  <c r="A27" i="87" s="1"/>
  <c r="A28" i="87" s="1"/>
  <c r="A29" i="87" s="1"/>
  <c r="A30" i="87" l="1"/>
  <c r="A31" i="87" s="1"/>
  <c r="A32" i="87" s="1"/>
  <c r="A33" i="87" s="1"/>
  <c r="A34" i="87" s="1"/>
  <c r="A35" i="87" s="1"/>
  <c r="A36" i="87" s="1"/>
  <c r="A37" i="87" s="1"/>
  <c r="A38" i="87" s="1"/>
  <c r="A39" i="87" s="1"/>
  <c r="A40" i="87" s="1"/>
  <c r="A41" i="87" s="1"/>
  <c r="E25" i="101"/>
  <c r="F46" i="87"/>
  <c r="R52" i="87"/>
  <c r="S51" i="87" s="1"/>
  <c r="R57" i="87"/>
  <c r="S56" i="87" s="1"/>
  <c r="E27" i="101" l="1"/>
  <c r="F27" i="101" s="1"/>
  <c r="F25" i="101"/>
  <c r="S50" i="87"/>
  <c r="S52" i="87" s="1"/>
  <c r="S55" i="87"/>
  <c r="S57" i="87" s="1"/>
  <c r="C11" i="100" l="1"/>
  <c r="F11" i="100" l="1"/>
  <c r="C13" i="100"/>
  <c r="C14" i="100" l="1"/>
  <c r="E45" i="87"/>
  <c r="F13" i="100"/>
  <c r="E8" i="87" l="1"/>
  <c r="E28" i="87"/>
  <c r="E24" i="87"/>
  <c r="E16" i="87"/>
  <c r="E14" i="87"/>
  <c r="E10" i="87"/>
  <c r="E12" i="87"/>
  <c r="E20" i="87"/>
  <c r="E30" i="87"/>
  <c r="E26" i="87"/>
  <c r="E18" i="87"/>
  <c r="E22" i="87"/>
  <c r="G12" i="87" l="1"/>
  <c r="E15" i="95" s="1"/>
  <c r="F15" i="95" s="1"/>
  <c r="G14" i="87"/>
  <c r="E17" i="95" s="1"/>
  <c r="G22" i="87"/>
  <c r="E24" i="95" s="1"/>
  <c r="G18" i="87"/>
  <c r="E22" i="95" s="1"/>
  <c r="F22" i="95" s="1"/>
  <c r="G26" i="87"/>
  <c r="E29" i="95" s="1"/>
  <c r="F29" i="95" s="1"/>
  <c r="G16" i="87"/>
  <c r="E18" i="95" s="1"/>
  <c r="G24" i="87"/>
  <c r="E28" i="95" s="1"/>
  <c r="F28" i="95" s="1"/>
  <c r="G30" i="87"/>
  <c r="E39" i="95" s="1"/>
  <c r="F39" i="95" s="1"/>
  <c r="G20" i="87"/>
  <c r="E23" i="95" s="1"/>
  <c r="G32" i="87" a="1"/>
  <c r="G32" i="87" s="1"/>
  <c r="E35" i="95" s="1"/>
  <c r="G10" i="87"/>
  <c r="E14" i="95" s="1"/>
  <c r="G8" i="87"/>
  <c r="E11" i="95" s="1"/>
  <c r="E34" i="87"/>
  <c r="E40" i="87" s="1"/>
  <c r="E46" i="87" s="1"/>
  <c r="F17" i="95"/>
  <c r="H165" i="76"/>
  <c r="G28" i="87"/>
  <c r="N10" i="76" s="1"/>
  <c r="F18" i="95" l="1"/>
  <c r="F24" i="95"/>
  <c r="F23" i="95"/>
  <c r="F11" i="95"/>
  <c r="F14" i="95"/>
  <c r="F35" i="95"/>
  <c r="E34" i="95"/>
  <c r="F28" i="76"/>
  <c r="F76" i="76"/>
  <c r="F34" i="95" l="1"/>
  <c r="B4" i="88" l="1"/>
  <c r="B69" i="95" l="1"/>
  <c r="C69" i="95"/>
  <c r="C67" i="95" l="1"/>
  <c r="C66" i="95"/>
  <c r="C63" i="95"/>
  <c r="C62" i="95"/>
  <c r="C58" i="95"/>
  <c r="C56" i="95"/>
  <c r="A9" i="76"/>
  <c r="A10" i="76" s="1"/>
  <c r="A11" i="76" s="1"/>
  <c r="A12" i="76" s="1"/>
  <c r="A13" i="76" s="1"/>
  <c r="A14" i="76" s="1"/>
  <c r="A15" i="76" s="1"/>
  <c r="A16" i="76" s="1"/>
  <c r="A17" i="76" s="1"/>
  <c r="A18" i="76" s="1"/>
  <c r="A19" i="76" s="1"/>
  <c r="A20" i="76" s="1"/>
  <c r="A21" i="76" s="1"/>
  <c r="A22" i="76" s="1"/>
  <c r="A23" i="76" s="1"/>
  <c r="A24" i="76" s="1"/>
  <c r="A25" i="76" s="1"/>
  <c r="A26" i="76" s="1"/>
  <c r="A27" i="76" s="1"/>
  <c r="A28" i="76" s="1"/>
  <c r="A29" i="76" s="1"/>
  <c r="A30" i="76" s="1"/>
  <c r="A31" i="76" s="1"/>
  <c r="A32" i="76" s="1"/>
  <c r="A33" i="76" s="1"/>
  <c r="A34" i="76" s="1"/>
  <c r="A35" i="76" s="1"/>
  <c r="A36" i="76" s="1"/>
  <c r="A37" i="76" s="1"/>
  <c r="A38" i="76" s="1"/>
  <c r="A39" i="76" s="1"/>
  <c r="A40" i="76" s="1"/>
  <c r="A41" i="76" s="1"/>
  <c r="A42" i="76" s="1"/>
  <c r="A43" i="76" s="1"/>
  <c r="A44" i="76" s="1"/>
  <c r="A45" i="76" s="1"/>
  <c r="A46" i="76" s="1"/>
  <c r="A47" i="76" s="1"/>
  <c r="A48" i="76" s="1"/>
  <c r="A49" i="76" s="1"/>
  <c r="A50" i="76" s="1"/>
  <c r="A51" i="76" s="1"/>
  <c r="A52" i="76" s="1"/>
  <c r="A53" i="76" s="1"/>
  <c r="A54" i="76" s="1"/>
  <c r="A55" i="76" s="1"/>
  <c r="A56" i="76" s="1"/>
  <c r="A57" i="76" s="1"/>
  <c r="A58" i="76" s="1"/>
  <c r="A59" i="76" s="1"/>
  <c r="A60" i="76" s="1"/>
  <c r="A61" i="76" s="1"/>
  <c r="A62" i="76" s="1"/>
  <c r="A63" i="76" s="1"/>
  <c r="A64" i="76" s="1"/>
  <c r="A65" i="76" s="1"/>
  <c r="A66" i="76" s="1"/>
  <c r="A67" i="76" s="1"/>
  <c r="A68" i="76" s="1"/>
  <c r="A69" i="76" s="1"/>
  <c r="A70" i="76" s="1"/>
  <c r="A71" i="76" s="1"/>
  <c r="A72" i="76" s="1"/>
  <c r="A73" i="76" s="1"/>
  <c r="A74" i="76" s="1"/>
  <c r="A75" i="76" s="1"/>
  <c r="A76" i="76" s="1"/>
  <c r="A77" i="76" s="1"/>
  <c r="A78" i="76" s="1"/>
  <c r="A79" i="76" s="1"/>
  <c r="A80" i="76" s="1"/>
  <c r="A81" i="76" s="1"/>
  <c r="A82" i="76" s="1"/>
  <c r="A83" i="76" s="1"/>
  <c r="A84" i="76" s="1"/>
  <c r="A85" i="76" s="1"/>
  <c r="A86" i="76" s="1"/>
  <c r="A87" i="76" s="1"/>
  <c r="A88" i="76" s="1"/>
  <c r="A89" i="76" s="1"/>
  <c r="A90" i="76" s="1"/>
  <c r="A91" i="76" s="1"/>
  <c r="A92" i="76" s="1"/>
  <c r="A93" i="76" s="1"/>
  <c r="A94" i="76" s="1"/>
  <c r="A95" i="76" s="1"/>
  <c r="A96" i="76" s="1"/>
  <c r="A97" i="76" s="1"/>
  <c r="A98" i="76" s="1"/>
  <c r="A99" i="76" s="1"/>
  <c r="A100" i="76" s="1"/>
  <c r="A101" i="76" s="1"/>
  <c r="A102" i="76" s="1"/>
  <c r="A103" i="76" s="1"/>
  <c r="A104" i="76" s="1"/>
  <c r="A105" i="76" s="1"/>
  <c r="A106" i="76" s="1"/>
  <c r="A107" i="76" s="1"/>
  <c r="A108" i="76" s="1"/>
  <c r="A109" i="76" s="1"/>
  <c r="A110" i="76" s="1"/>
  <c r="A111" i="76" s="1"/>
  <c r="A112" i="76" s="1"/>
  <c r="A113" i="76" s="1"/>
  <c r="A114" i="76" s="1"/>
  <c r="A115" i="76" s="1"/>
  <c r="A116" i="76" s="1"/>
  <c r="A117" i="76" s="1"/>
  <c r="A118" i="76" s="1"/>
  <c r="A119" i="76" s="1"/>
  <c r="A120" i="76" s="1"/>
  <c r="A121" i="76" s="1"/>
  <c r="A122" i="76" s="1"/>
  <c r="A123" i="76" s="1"/>
  <c r="A124" i="76" s="1"/>
  <c r="A125" i="76" s="1"/>
  <c r="A126" i="76" s="1"/>
  <c r="A127" i="76" s="1"/>
  <c r="A128" i="76" s="1"/>
  <c r="A129" i="76" s="1"/>
  <c r="A130" i="76" s="1"/>
  <c r="A131" i="76" s="1"/>
  <c r="A132" i="76" s="1"/>
  <c r="A133" i="76" s="1"/>
  <c r="A134" i="76" s="1"/>
  <c r="A135" i="76" s="1"/>
  <c r="A136" i="76" s="1"/>
  <c r="A137" i="76" s="1"/>
  <c r="A138" i="76" s="1"/>
  <c r="A139" i="76" s="1"/>
  <c r="A140" i="76" s="1"/>
  <c r="A141" i="76" s="1"/>
  <c r="A142" i="76" s="1"/>
  <c r="A143" i="76" s="1"/>
  <c r="A144" i="76" s="1"/>
  <c r="A145" i="76" s="1"/>
  <c r="A146" i="76" s="1"/>
  <c r="A147" i="76" s="1"/>
  <c r="A148" i="76" s="1"/>
  <c r="A149" i="76" s="1"/>
  <c r="A150" i="76" s="1"/>
  <c r="A151" i="76" s="1"/>
  <c r="A152" i="76" s="1"/>
  <c r="A153" i="76" s="1"/>
  <c r="A154" i="76" s="1"/>
  <c r="A155" i="76" s="1"/>
  <c r="A156" i="76" s="1"/>
  <c r="A157" i="76" s="1"/>
  <c r="A158" i="76" s="1"/>
  <c r="A159" i="76" s="1"/>
  <c r="A160" i="76" s="1"/>
  <c r="A161" i="76" s="1"/>
  <c r="A162" i="76" s="1"/>
  <c r="A163" i="76" s="1"/>
  <c r="A164" i="76" s="1"/>
  <c r="A165" i="76" s="1"/>
  <c r="A166" i="76" s="1"/>
  <c r="A167" i="76" s="1"/>
  <c r="A168" i="76" s="1"/>
  <c r="A169" i="76" s="1"/>
  <c r="B13" i="76"/>
  <c r="B14" i="76" s="1"/>
  <c r="B15" i="76" s="1"/>
  <c r="B32" i="76"/>
  <c r="B33" i="76" s="1"/>
  <c r="B34" i="76" s="1"/>
  <c r="B35" i="76" s="1"/>
  <c r="C44" i="76"/>
  <c r="C45" i="76" s="1"/>
  <c r="C46" i="76" s="1"/>
  <c r="B50" i="76"/>
  <c r="B51" i="76" s="1"/>
  <c r="B52" i="76" s="1"/>
  <c r="B53" i="76" s="1"/>
  <c r="B54" i="76" s="1"/>
  <c r="B55" i="76" s="1"/>
  <c r="B56" i="76" s="1"/>
  <c r="B57" i="76" s="1"/>
  <c r="B59" i="76" s="1"/>
  <c r="B60" i="76" s="1"/>
  <c r="B61" i="76" s="1"/>
  <c r="B62" i="76" s="1"/>
  <c r="B63" i="76" s="1"/>
  <c r="B80" i="76"/>
  <c r="B81" i="76" s="1"/>
  <c r="B82" i="76" s="1"/>
  <c r="B83" i="76" s="1"/>
  <c r="B84" i="76" s="1"/>
  <c r="B85" i="76" s="1"/>
  <c r="B86" i="76" s="1"/>
  <c r="B102" i="76"/>
  <c r="B103" i="76" s="1"/>
  <c r="B104" i="76" s="1"/>
  <c r="B105" i="76" s="1"/>
  <c r="B106" i="76" s="1"/>
  <c r="B108" i="76" s="1"/>
  <c r="B126" i="76"/>
  <c r="B127" i="76" s="1"/>
  <c r="B128" i="76" s="1"/>
  <c r="B129" i="76" s="1"/>
  <c r="B130" i="76" s="1"/>
  <c r="B133" i="76"/>
  <c r="B134" i="76" s="1"/>
  <c r="B135" i="76" s="1"/>
  <c r="B136" i="76" s="1"/>
  <c r="B143" i="76"/>
  <c r="B144" i="76" s="1"/>
  <c r="B148" i="76"/>
  <c r="B149" i="76" s="1"/>
  <c r="B150" i="76" s="1"/>
  <c r="B151" i="76" s="1"/>
  <c r="B152" i="76" s="1"/>
  <c r="B153" i="76" s="1"/>
  <c r="B154" i="76" s="1"/>
  <c r="B155" i="76" s="1"/>
  <c r="B156" i="76" s="1"/>
  <c r="B157" i="76" s="1"/>
  <c r="B158" i="76" s="1"/>
  <c r="B159" i="76" s="1"/>
  <c r="B160" i="76" s="1"/>
  <c r="B161" i="76" s="1"/>
  <c r="A2" i="76"/>
  <c r="A11" i="95"/>
  <c r="A12" i="95" s="1"/>
  <c r="A13" i="95" s="1"/>
  <c r="A14" i="95" s="1"/>
  <c r="A15" i="95" s="1"/>
  <c r="A16" i="95" s="1"/>
  <c r="A17" i="95" s="1"/>
  <c r="A18" i="95" s="1"/>
  <c r="A19" i="95" s="1"/>
  <c r="A20" i="95" s="1"/>
  <c r="A21" i="95" s="1"/>
  <c r="A22" i="95" s="1"/>
  <c r="A23" i="95" s="1"/>
  <c r="A24" i="95" s="1"/>
  <c r="A25" i="95" s="1"/>
  <c r="A26" i="95" s="1"/>
  <c r="A27" i="95" s="1"/>
  <c r="A28" i="95" s="1"/>
  <c r="A29" i="95" s="1"/>
  <c r="A30" i="95" s="1"/>
  <c r="A31" i="95" s="1"/>
  <c r="A32" i="95" s="1"/>
  <c r="A33" i="95" s="1"/>
  <c r="A34" i="95" s="1"/>
  <c r="A35" i="95" s="1"/>
  <c r="A36" i="95" s="1"/>
  <c r="A37" i="95" s="1"/>
  <c r="A38" i="95" s="1"/>
  <c r="A39" i="95" s="1"/>
  <c r="A40" i="95" s="1"/>
  <c r="A41" i="95" s="1"/>
  <c r="A42" i="95" s="1"/>
  <c r="A43" i="95" s="1"/>
  <c r="A44" i="95" s="1"/>
  <c r="A45" i="95" s="1"/>
  <c r="A46" i="95" s="1"/>
  <c r="A47" i="95" s="1"/>
  <c r="A48" i="95" s="1"/>
  <c r="A49" i="95" s="1"/>
  <c r="A50" i="95" s="1"/>
  <c r="A51" i="95" s="1"/>
  <c r="A52" i="95" s="1"/>
  <c r="A53" i="95" s="1"/>
  <c r="A54" i="95" s="1"/>
  <c r="A55" i="95" s="1"/>
  <c r="A56" i="95" s="1"/>
  <c r="A57" i="95" s="1"/>
  <c r="A58" i="95" s="1"/>
  <c r="A59" i="95" s="1"/>
  <c r="A60" i="95" s="1"/>
  <c r="A61" i="95" s="1"/>
  <c r="A62" i="95" s="1"/>
  <c r="A63" i="95" s="1"/>
  <c r="A64" i="95" s="1"/>
  <c r="A65" i="95" s="1"/>
  <c r="A66" i="95" s="1"/>
  <c r="A67" i="95" s="1"/>
  <c r="A68" i="95" s="1"/>
  <c r="A69" i="95" s="1"/>
  <c r="A70" i="95" s="1"/>
  <c r="A71" i="95" s="1"/>
  <c r="A72" i="95" s="1"/>
  <c r="A73" i="95" s="1"/>
  <c r="A74" i="95" s="1"/>
  <c r="A75" i="95" s="1"/>
  <c r="C45" i="95"/>
  <c r="C48" i="95"/>
  <c r="C49" i="95"/>
  <c r="C50" i="95"/>
  <c r="C51" i="95"/>
  <c r="C52" i="95"/>
  <c r="C57" i="95"/>
  <c r="C68" i="95"/>
  <c r="C73" i="95"/>
  <c r="B45" i="95"/>
  <c r="F45" i="95"/>
  <c r="B47" i="95"/>
  <c r="B48" i="95"/>
  <c r="F48" i="95"/>
  <c r="B49" i="95"/>
  <c r="F49" i="95"/>
  <c r="B50" i="95"/>
  <c r="F50" i="95"/>
  <c r="B51" i="95"/>
  <c r="F51" i="95"/>
  <c r="B52" i="95"/>
  <c r="F52" i="95"/>
  <c r="B53" i="95"/>
  <c r="B55" i="95"/>
  <c r="B56" i="95"/>
  <c r="F56" i="95"/>
  <c r="B57" i="95"/>
  <c r="F57" i="95"/>
  <c r="B58" i="95"/>
  <c r="F58" i="95"/>
  <c r="B59" i="95"/>
  <c r="B61" i="95"/>
  <c r="B62" i="95"/>
  <c r="F62" i="95"/>
  <c r="B63" i="95"/>
  <c r="F63" i="95"/>
  <c r="B64" i="95"/>
  <c r="B66" i="95"/>
  <c r="F66" i="95"/>
  <c r="B67" i="95"/>
  <c r="F67" i="95"/>
  <c r="B68" i="95"/>
  <c r="F68" i="95"/>
  <c r="B71" i="95"/>
  <c r="B73" i="95"/>
  <c r="F73" i="95"/>
  <c r="B75" i="95"/>
  <c r="A9" i="94"/>
  <c r="A10" i="94" s="1"/>
  <c r="A11" i="94" s="1"/>
  <c r="A12" i="94" s="1"/>
  <c r="A13" i="94" s="1"/>
  <c r="A14" i="94" s="1"/>
  <c r="A15" i="94" s="1"/>
  <c r="A16" i="94" s="1"/>
  <c r="A17" i="94" s="1"/>
  <c r="A18" i="94" s="1"/>
  <c r="A19" i="94" s="1"/>
  <c r="A20" i="94" s="1"/>
  <c r="A21" i="94" s="1"/>
  <c r="A22" i="94" s="1"/>
  <c r="A23" i="94" s="1"/>
  <c r="A24" i="94" s="1"/>
  <c r="A25" i="94" s="1"/>
  <c r="A26" i="94" s="1"/>
  <c r="A27" i="94" s="1"/>
  <c r="A28" i="94" s="1"/>
  <c r="A29" i="94" s="1"/>
  <c r="A30" i="94" s="1"/>
  <c r="A31" i="94" s="1"/>
  <c r="A32" i="94" s="1"/>
  <c r="A33" i="94" s="1"/>
  <c r="A34" i="94" s="1"/>
  <c r="A35" i="94" s="1"/>
  <c r="A36" i="94" s="1"/>
  <c r="A37" i="94" s="1"/>
  <c r="A38" i="94" s="1"/>
  <c r="A39" i="94" s="1"/>
  <c r="A40" i="94" s="1"/>
  <c r="A41" i="94" s="1"/>
  <c r="A42" i="94" s="1"/>
  <c r="A43" i="94" s="1"/>
  <c r="A44" i="94" s="1"/>
  <c r="A45" i="94" s="1"/>
  <c r="A46" i="94" s="1"/>
  <c r="A47" i="94" s="1"/>
  <c r="A48" i="94" s="1"/>
  <c r="A49" i="94" s="1"/>
  <c r="A50" i="94" s="1"/>
  <c r="A51" i="94" s="1"/>
  <c r="A52" i="94" s="1"/>
  <c r="A53" i="94" s="1"/>
  <c r="A54" i="94" s="1"/>
  <c r="A55" i="94" s="1"/>
  <c r="A56" i="94" s="1"/>
  <c r="A57" i="94" s="1"/>
  <c r="A58" i="94" s="1"/>
  <c r="A59" i="94" s="1"/>
  <c r="A60" i="94" s="1"/>
  <c r="A61" i="94" s="1"/>
  <c r="A62" i="94" s="1"/>
  <c r="A63" i="94" s="1"/>
  <c r="A64" i="94" s="1"/>
  <c r="A65" i="94" s="1"/>
  <c r="A66" i="94" s="1"/>
  <c r="A67" i="94" s="1"/>
  <c r="A68" i="94" s="1"/>
  <c r="A69" i="94" s="1"/>
  <c r="A70" i="94" s="1"/>
  <c r="A71" i="94" s="1"/>
  <c r="A72" i="94" s="1"/>
  <c r="A73" i="94" s="1"/>
  <c r="A74" i="94" s="1"/>
  <c r="A75" i="94" s="1"/>
  <c r="A76" i="94" s="1"/>
  <c r="A77" i="94" s="1"/>
  <c r="A78" i="94" s="1"/>
  <c r="A79" i="94" s="1"/>
  <c r="A80" i="94" s="1"/>
  <c r="A81" i="94" s="1"/>
  <c r="A82" i="94" s="1"/>
  <c r="A83" i="94" s="1"/>
  <c r="A84" i="94" s="1"/>
  <c r="A85" i="94" s="1"/>
  <c r="A86" i="94" s="1"/>
  <c r="A87" i="94" s="1"/>
  <c r="A88" i="94" s="1"/>
  <c r="A89" i="94" s="1"/>
  <c r="A90" i="94" s="1"/>
  <c r="A91" i="94" s="1"/>
  <c r="A92" i="94" s="1"/>
  <c r="A93" i="94" s="1"/>
  <c r="A94" i="94" s="1"/>
  <c r="A95" i="94" s="1"/>
  <c r="A96" i="94" s="1"/>
  <c r="A97" i="94" s="1"/>
  <c r="A98" i="94" s="1"/>
  <c r="A99" i="94" s="1"/>
  <c r="A100" i="94" s="1"/>
  <c r="A101" i="94" s="1"/>
  <c r="A102" i="94" s="1"/>
  <c r="A103" i="94" s="1"/>
  <c r="A104" i="94" s="1"/>
  <c r="A105" i="94" s="1"/>
  <c r="A106" i="94" s="1"/>
  <c r="A107" i="94" s="1"/>
  <c r="A108" i="94" s="1"/>
  <c r="A109" i="94" s="1"/>
  <c r="A110" i="94" s="1"/>
  <c r="A111" i="94" s="1"/>
  <c r="A112" i="94" s="1"/>
  <c r="A113" i="94" s="1"/>
  <c r="A114" i="94" s="1"/>
  <c r="A115" i="94" s="1"/>
  <c r="A116" i="94" s="1"/>
  <c r="A117" i="94" s="1"/>
  <c r="A118" i="94" s="1"/>
  <c r="A119" i="94" s="1"/>
  <c r="A120" i="94" s="1"/>
  <c r="A121" i="94" s="1"/>
  <c r="A122" i="94" s="1"/>
  <c r="A123" i="94" s="1"/>
  <c r="A124" i="94" s="1"/>
  <c r="A125" i="94" s="1"/>
  <c r="A126" i="94" s="1"/>
  <c r="A127" i="94" s="1"/>
  <c r="A128" i="94" s="1"/>
  <c r="A129" i="94" s="1"/>
  <c r="A130" i="94" s="1"/>
  <c r="A131" i="94" s="1"/>
  <c r="A132" i="94" s="1"/>
  <c r="A133" i="94" s="1"/>
  <c r="A134" i="94" s="1"/>
  <c r="A135" i="94" s="1"/>
  <c r="A136" i="94" s="1"/>
  <c r="A137" i="94" s="1"/>
  <c r="A138" i="94" s="1"/>
  <c r="A139" i="94" s="1"/>
  <c r="A140" i="94" s="1"/>
  <c r="A141" i="94" s="1"/>
  <c r="A142" i="94" s="1"/>
  <c r="A143" i="94" s="1"/>
  <c r="A144" i="94" s="1"/>
  <c r="A145" i="94" s="1"/>
  <c r="A146" i="94" s="1"/>
  <c r="A147" i="94" s="1"/>
  <c r="A148" i="94" s="1"/>
  <c r="A149" i="94" s="1"/>
  <c r="A150" i="94" s="1"/>
  <c r="A151" i="94" s="1"/>
  <c r="A152" i="94" s="1"/>
  <c r="A153" i="94" s="1"/>
  <c r="A154" i="94" s="1"/>
  <c r="A155" i="94" s="1"/>
  <c r="A156" i="94" s="1"/>
  <c r="A157" i="94" s="1"/>
  <c r="A158" i="94" s="1"/>
  <c r="A159" i="94" s="1"/>
  <c r="A160" i="94" s="1"/>
  <c r="A161" i="94" s="1"/>
  <c r="A162" i="94" s="1"/>
  <c r="A163" i="94" s="1"/>
  <c r="A164" i="94" s="1"/>
  <c r="D16" i="95"/>
  <c r="A165" i="94" l="1"/>
  <c r="A166" i="94" s="1"/>
  <c r="A167" i="94" s="1"/>
  <c r="A168" i="94" s="1"/>
  <c r="A169" i="94" s="1"/>
  <c r="A170" i="94" s="1"/>
  <c r="A171" i="94" s="1"/>
  <c r="A172" i="94" s="1"/>
  <c r="A173" i="94" s="1"/>
  <c r="A174" i="94" s="1"/>
  <c r="A175" i="94" s="1"/>
  <c r="A176" i="94" s="1"/>
  <c r="B2" i="101"/>
  <c r="A2" i="94"/>
  <c r="A3" i="87"/>
  <c r="A2" i="100"/>
  <c r="B138" i="76"/>
  <c r="B139" i="76" s="1"/>
  <c r="B140" i="76" s="1"/>
  <c r="B141" i="76" s="1"/>
  <c r="B89" i="76"/>
  <c r="B87" i="76"/>
  <c r="B90" i="76" s="1"/>
  <c r="B91" i="76" s="1"/>
  <c r="B92" i="76" s="1"/>
  <c r="B93" i="76" s="1"/>
  <c r="B94" i="76" s="1"/>
  <c r="B95" i="76" s="1"/>
  <c r="B96" i="76" s="1"/>
  <c r="B97" i="76" s="1"/>
  <c r="B98" i="76" s="1"/>
  <c r="B36" i="76"/>
  <c r="B40" i="76"/>
  <c r="B66" i="76"/>
  <c r="B64" i="76"/>
  <c r="B67" i="76" s="1"/>
  <c r="B68" i="76" s="1"/>
  <c r="B69" i="76" s="1"/>
  <c r="B70" i="76" s="1"/>
  <c r="B71" i="76" s="1"/>
  <c r="B72" i="76" s="1"/>
  <c r="B73" i="76" s="1"/>
  <c r="B74" i="76" s="1"/>
  <c r="B75" i="76" s="1"/>
  <c r="B41" i="76" l="1"/>
  <c r="B37" i="76"/>
  <c r="B38" i="76" l="1"/>
  <c r="B43" i="76" s="1"/>
  <c r="B44" i="76" s="1"/>
  <c r="B45" i="76" s="1"/>
  <c r="B46" i="76" s="1"/>
  <c r="B42" i="76"/>
  <c r="E16" i="95" l="1"/>
  <c r="F16" i="95" l="1"/>
  <c r="N11" i="76"/>
  <c r="D169" i="94"/>
  <c r="O10" i="76"/>
  <c r="C169" i="94" s="1"/>
  <c r="D29" i="94"/>
  <c r="H28" i="76"/>
  <c r="D78" i="94"/>
  <c r="H76" i="76"/>
  <c r="N12" i="76" l="1"/>
  <c r="D170" i="94"/>
  <c r="O11" i="76"/>
  <c r="C170" i="94" s="1"/>
  <c r="N13" i="76" l="1"/>
  <c r="D171" i="94"/>
  <c r="O12" i="76"/>
  <c r="C171" i="94" s="1"/>
  <c r="N14" i="76" l="1"/>
  <c r="D172" i="94"/>
  <c r="O13" i="76"/>
  <c r="C172" i="94" s="1"/>
  <c r="N15" i="76" l="1"/>
  <c r="D173" i="94"/>
  <c r="O14" i="76"/>
  <c r="C173" i="94" s="1"/>
  <c r="N16" i="76" l="1"/>
  <c r="D174" i="94"/>
  <c r="O15" i="76"/>
  <c r="C174" i="94" s="1"/>
  <c r="F122" i="76"/>
  <c r="F10" i="76"/>
  <c r="N17" i="76" l="1"/>
  <c r="D175" i="94"/>
  <c r="O16" i="76"/>
  <c r="C175" i="94" s="1"/>
  <c r="D10" i="94"/>
  <c r="H10" i="76"/>
  <c r="D124" i="94"/>
  <c r="H122" i="76"/>
  <c r="F43" i="76"/>
  <c r="F41" i="76"/>
  <c r="F22" i="76"/>
  <c r="F31" i="76"/>
  <c r="F53" i="76"/>
  <c r="F96" i="76"/>
  <c r="F20" i="76"/>
  <c r="F26" i="76"/>
  <c r="F33" i="76"/>
  <c r="F66" i="76"/>
  <c r="F38" i="76"/>
  <c r="F157" i="76"/>
  <c r="F149" i="76"/>
  <c r="F98" i="76"/>
  <c r="F64" i="76"/>
  <c r="F15" i="76"/>
  <c r="F80" i="76"/>
  <c r="F83" i="76"/>
  <c r="F133" i="76"/>
  <c r="F153" i="76"/>
  <c r="F135" i="76"/>
  <c r="F95" i="76"/>
  <c r="F105" i="76"/>
  <c r="F94" i="76"/>
  <c r="F117" i="76"/>
  <c r="F56" i="76"/>
  <c r="F146" i="76"/>
  <c r="F36" i="76"/>
  <c r="F40" i="76"/>
  <c r="F67" i="76"/>
  <c r="F127" i="76"/>
  <c r="F50" i="76"/>
  <c r="F59" i="76"/>
  <c r="F19" i="76"/>
  <c r="F34" i="76"/>
  <c r="F87" i="76"/>
  <c r="F54" i="76"/>
  <c r="F82" i="76"/>
  <c r="F24" i="76"/>
  <c r="F72" i="76"/>
  <c r="F143" i="76"/>
  <c r="F113" i="76"/>
  <c r="F138" i="76"/>
  <c r="F60" i="76"/>
  <c r="F73" i="76"/>
  <c r="F111" i="76"/>
  <c r="F106" i="76"/>
  <c r="F159" i="76"/>
  <c r="F84" i="76"/>
  <c r="F148" i="76"/>
  <c r="F103" i="76"/>
  <c r="F139" i="76"/>
  <c r="F97" i="76"/>
  <c r="F55" i="76"/>
  <c r="F101" i="76"/>
  <c r="F132" i="76"/>
  <c r="F18" i="76"/>
  <c r="F52" i="76"/>
  <c r="F155" i="76"/>
  <c r="F156" i="76"/>
  <c r="F110" i="76"/>
  <c r="F27" i="76"/>
  <c r="F25" i="76"/>
  <c r="F90" i="76"/>
  <c r="F141" i="76"/>
  <c r="F136" i="76"/>
  <c r="F129" i="76"/>
  <c r="F61" i="76"/>
  <c r="F86" i="76"/>
  <c r="F70" i="76"/>
  <c r="F71" i="76"/>
  <c r="F13" i="76"/>
  <c r="F75" i="76"/>
  <c r="F85" i="76"/>
  <c r="F89" i="76"/>
  <c r="F102" i="76"/>
  <c r="F119" i="76"/>
  <c r="F32" i="76"/>
  <c r="F57" i="76"/>
  <c r="F92" i="76"/>
  <c r="F12" i="76"/>
  <c r="F14" i="76"/>
  <c r="F112" i="76"/>
  <c r="F126" i="76"/>
  <c r="F68" i="76"/>
  <c r="F81" i="76"/>
  <c r="F128" i="76"/>
  <c r="F74" i="76"/>
  <c r="F104" i="76"/>
  <c r="F125" i="76"/>
  <c r="F108" i="76"/>
  <c r="F69" i="76"/>
  <c r="F158" i="76"/>
  <c r="F116" i="76"/>
  <c r="F151" i="76"/>
  <c r="F115" i="76"/>
  <c r="F51" i="76"/>
  <c r="F62" i="76"/>
  <c r="F42" i="76"/>
  <c r="F93" i="76"/>
  <c r="F154" i="76"/>
  <c r="F134" i="76"/>
  <c r="F46" i="76"/>
  <c r="F35" i="76"/>
  <c r="F63" i="76"/>
  <c r="F21" i="76"/>
  <c r="F130" i="76"/>
  <c r="F144" i="76"/>
  <c r="F161" i="76"/>
  <c r="F118" i="76"/>
  <c r="F79" i="76"/>
  <c r="F152" i="76"/>
  <c r="F114" i="76"/>
  <c r="F45" i="76"/>
  <c r="F23" i="76"/>
  <c r="F160" i="76"/>
  <c r="F150" i="76"/>
  <c r="F37" i="76"/>
  <c r="F147" i="76"/>
  <c r="F49" i="76"/>
  <c r="F44" i="76"/>
  <c r="F91" i="76"/>
  <c r="F140" i="76"/>
  <c r="D176" i="94" l="1"/>
  <c r="O17" i="76"/>
  <c r="C176" i="94" s="1"/>
  <c r="H79" i="76"/>
  <c r="D81" i="94"/>
  <c r="D130" i="94"/>
  <c r="H128" i="76"/>
  <c r="D136" i="94"/>
  <c r="H134" i="76"/>
  <c r="D118" i="94"/>
  <c r="H116" i="76"/>
  <c r="D110" i="94"/>
  <c r="H108" i="76"/>
  <c r="D75" i="94"/>
  <c r="H74" i="76"/>
  <c r="D58" i="94"/>
  <c r="H57" i="76"/>
  <c r="H119" i="76"/>
  <c r="D121" i="94"/>
  <c r="H61" i="76"/>
  <c r="D62" i="94"/>
  <c r="H27" i="76"/>
  <c r="D27" i="94"/>
  <c r="D108" i="94"/>
  <c r="H106" i="76"/>
  <c r="D68" i="94"/>
  <c r="H67" i="76"/>
  <c r="H64" i="76"/>
  <c r="D65" i="94"/>
  <c r="D39" i="94"/>
  <c r="H38" i="76"/>
  <c r="D26" i="94"/>
  <c r="H26" i="76"/>
  <c r="H130" i="76"/>
  <c r="D132" i="94"/>
  <c r="D160" i="94"/>
  <c r="H158" i="76"/>
  <c r="H71" i="76"/>
  <c r="D72" i="94"/>
  <c r="D53" i="94"/>
  <c r="H52" i="76"/>
  <c r="D56" i="94"/>
  <c r="H55" i="76"/>
  <c r="D150" i="94"/>
  <c r="H148" i="76"/>
  <c r="D61" i="94"/>
  <c r="H60" i="76"/>
  <c r="H54" i="76"/>
  <c r="D55" i="94"/>
  <c r="H59" i="76"/>
  <c r="D60" i="94"/>
  <c r="H50" i="76"/>
  <c r="D51" i="94"/>
  <c r="H94" i="76"/>
  <c r="D96" i="94"/>
  <c r="H95" i="76"/>
  <c r="D97" i="94"/>
  <c r="H83" i="76"/>
  <c r="D85" i="94"/>
  <c r="H98" i="76"/>
  <c r="D100" i="94"/>
  <c r="H20" i="76"/>
  <c r="D20" i="94"/>
  <c r="D32" i="94"/>
  <c r="H31" i="76"/>
  <c r="D42" i="94"/>
  <c r="H41" i="76"/>
  <c r="H140" i="76"/>
  <c r="D142" i="94"/>
  <c r="D36" i="94"/>
  <c r="H35" i="76"/>
  <c r="H63" i="76"/>
  <c r="D64" i="94"/>
  <c r="D154" i="94"/>
  <c r="H152" i="76"/>
  <c r="D146" i="94"/>
  <c r="H144" i="76"/>
  <c r="D43" i="94"/>
  <c r="H42" i="76"/>
  <c r="H68" i="76"/>
  <c r="D69" i="94"/>
  <c r="D149" i="94"/>
  <c r="H147" i="76"/>
  <c r="H154" i="76"/>
  <c r="D156" i="94"/>
  <c r="H32" i="76"/>
  <c r="D33" i="94"/>
  <c r="D131" i="94"/>
  <c r="H129" i="76"/>
  <c r="H18" i="76"/>
  <c r="D18" i="94"/>
  <c r="H97" i="76"/>
  <c r="D99" i="94"/>
  <c r="H84" i="76"/>
  <c r="D86" i="94"/>
  <c r="D41" i="94"/>
  <c r="H40" i="76"/>
  <c r="D57" i="94"/>
  <c r="H56" i="76"/>
  <c r="D67" i="94"/>
  <c r="H66" i="76"/>
  <c r="H126" i="76"/>
  <c r="D128" i="94"/>
  <c r="D93" i="94"/>
  <c r="H91" i="76"/>
  <c r="D45" i="94"/>
  <c r="H44" i="76"/>
  <c r="H37" i="76"/>
  <c r="D38" i="94"/>
  <c r="D14" i="94"/>
  <c r="H14" i="76"/>
  <c r="D76" i="94"/>
  <c r="H75" i="76"/>
  <c r="D71" i="94"/>
  <c r="H70" i="76"/>
  <c r="H90" i="76"/>
  <c r="D92" i="94"/>
  <c r="D112" i="94"/>
  <c r="H110" i="76"/>
  <c r="H138" i="76"/>
  <c r="D140" i="94"/>
  <c r="D73" i="94"/>
  <c r="H72" i="76"/>
  <c r="H87" i="76"/>
  <c r="D89" i="94"/>
  <c r="D137" i="94"/>
  <c r="H135" i="76"/>
  <c r="D82" i="94"/>
  <c r="H80" i="76"/>
  <c r="D151" i="94"/>
  <c r="H149" i="76"/>
  <c r="D34" i="94"/>
  <c r="H33" i="76"/>
  <c r="H43" i="76"/>
  <c r="D44" i="94"/>
  <c r="H156" i="76"/>
  <c r="D158" i="94"/>
  <c r="D134" i="94"/>
  <c r="H132" i="76"/>
  <c r="H111" i="76"/>
  <c r="D113" i="94"/>
  <c r="D74" i="94"/>
  <c r="H73" i="76"/>
  <c r="D24" i="94"/>
  <c r="H24" i="76"/>
  <c r="D129" i="94"/>
  <c r="H127" i="76"/>
  <c r="D37" i="94"/>
  <c r="H36" i="76"/>
  <c r="H15" i="76"/>
  <c r="D15" i="94"/>
  <c r="D98" i="94"/>
  <c r="H96" i="76"/>
  <c r="H139" i="76"/>
  <c r="D141" i="94"/>
  <c r="D115" i="94"/>
  <c r="H113" i="76"/>
  <c r="D155" i="94"/>
  <c r="H153" i="76"/>
  <c r="D159" i="94"/>
  <c r="H157" i="76"/>
  <c r="D22" i="94"/>
  <c r="H22" i="76"/>
  <c r="D23" i="94"/>
  <c r="H23" i="76"/>
  <c r="H62" i="76"/>
  <c r="D63" i="94"/>
  <c r="D12" i="94"/>
  <c r="H12" i="76"/>
  <c r="H102" i="76"/>
  <c r="D104" i="94"/>
  <c r="D138" i="94"/>
  <c r="H136" i="76"/>
  <c r="H49" i="76"/>
  <c r="D50" i="94"/>
  <c r="D46" i="94"/>
  <c r="H45" i="76"/>
  <c r="H93" i="76"/>
  <c r="D95" i="94"/>
  <c r="H51" i="76"/>
  <c r="D52" i="94"/>
  <c r="D153" i="94"/>
  <c r="H151" i="76"/>
  <c r="D106" i="94"/>
  <c r="H104" i="76"/>
  <c r="D152" i="94"/>
  <c r="H150" i="76"/>
  <c r="H118" i="76"/>
  <c r="D120" i="94"/>
  <c r="H21" i="76"/>
  <c r="D21" i="94"/>
  <c r="H69" i="76"/>
  <c r="D70" i="94"/>
  <c r="D83" i="94"/>
  <c r="H81" i="76"/>
  <c r="H112" i="76"/>
  <c r="D114" i="94"/>
  <c r="H92" i="76"/>
  <c r="D94" i="94"/>
  <c r="D91" i="94"/>
  <c r="H89" i="76"/>
  <c r="H13" i="76"/>
  <c r="D13" i="94"/>
  <c r="H86" i="76"/>
  <c r="D88" i="94"/>
  <c r="H141" i="76"/>
  <c r="D143" i="94"/>
  <c r="H25" i="76"/>
  <c r="D25" i="94"/>
  <c r="H34" i="76"/>
  <c r="D35" i="94"/>
  <c r="H117" i="76"/>
  <c r="D119" i="94"/>
  <c r="H160" i="76"/>
  <c r="D162" i="94"/>
  <c r="H114" i="76"/>
  <c r="D116" i="94"/>
  <c r="D163" i="94"/>
  <c r="H161" i="76"/>
  <c r="D47" i="94"/>
  <c r="H46" i="76"/>
  <c r="H115" i="76"/>
  <c r="D117" i="94"/>
  <c r="D127" i="94"/>
  <c r="H125" i="76"/>
  <c r="D87" i="94"/>
  <c r="H85" i="76"/>
  <c r="H155" i="76"/>
  <c r="D157" i="94"/>
  <c r="H101" i="76"/>
  <c r="D103" i="94"/>
  <c r="D105" i="94"/>
  <c r="H103" i="76"/>
  <c r="H159" i="76"/>
  <c r="D161" i="94"/>
  <c r="D145" i="94"/>
  <c r="H143" i="76"/>
  <c r="H82" i="76"/>
  <c r="D84" i="94"/>
  <c r="D19" i="94"/>
  <c r="H19" i="76"/>
  <c r="D148" i="94"/>
  <c r="H146" i="76"/>
  <c r="H105" i="76"/>
  <c r="D107" i="94"/>
  <c r="D135" i="94"/>
  <c r="H133" i="76"/>
  <c r="H53" i="76"/>
  <c r="D54" i="94"/>
  <c r="H164" i="76" l="1"/>
  <c r="H166" i="76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<sst xmlns="http://schemas.openxmlformats.org/spreadsheetml/2006/main" count="1060" uniqueCount="367">
  <si>
    <t>Residential</t>
  </si>
  <si>
    <t>Total</t>
  </si>
  <si>
    <t>Customer Class</t>
  </si>
  <si>
    <t>High Voltage</t>
  </si>
  <si>
    <t>Schedule</t>
  </si>
  <si>
    <t>Lamp Type</t>
  </si>
  <si>
    <t>Mercury Vapor</t>
  </si>
  <si>
    <t>Sodium Vapor</t>
  </si>
  <si>
    <t>a</t>
  </si>
  <si>
    <t>b</t>
  </si>
  <si>
    <t>c</t>
  </si>
  <si>
    <t>d</t>
  </si>
  <si>
    <t>Total High Voltage</t>
  </si>
  <si>
    <t>Line No.</t>
  </si>
  <si>
    <t>Total Secondary Voltage</t>
  </si>
  <si>
    <t>Total Primary Voltage</t>
  </si>
  <si>
    <t>Wattage (W)</t>
  </si>
  <si>
    <t>003</t>
  </si>
  <si>
    <t>Compact Flourescent</t>
  </si>
  <si>
    <t>Sch 51E</t>
  </si>
  <si>
    <t>51E</t>
  </si>
  <si>
    <t>Light Emitting Diode</t>
  </si>
  <si>
    <t>60.01 - 90</t>
  </si>
  <si>
    <t>90.01 - 120</t>
  </si>
  <si>
    <t>120.01 - 150</t>
  </si>
  <si>
    <t>150.01 - 180</t>
  </si>
  <si>
    <t>180.01 - 210</t>
  </si>
  <si>
    <t>210.01 - 240</t>
  </si>
  <si>
    <t>240.01 - 270</t>
  </si>
  <si>
    <t>270.01 - 300</t>
  </si>
  <si>
    <t xml:space="preserve">52E </t>
  </si>
  <si>
    <t>Metal Halide</t>
  </si>
  <si>
    <t>54E</t>
  </si>
  <si>
    <t>Sch 55 &amp; 56</t>
  </si>
  <si>
    <t>55E &amp; 56E</t>
  </si>
  <si>
    <t>Sch 58 &amp; 59</t>
  </si>
  <si>
    <t>58E &amp; 59E - Directional</t>
  </si>
  <si>
    <t>58E &amp; 59E - Horizontal</t>
  </si>
  <si>
    <t>58E &amp; 59E</t>
  </si>
  <si>
    <t>300.01 - 400</t>
  </si>
  <si>
    <t>400.01 - 500</t>
  </si>
  <si>
    <t>500.01 - 600</t>
  </si>
  <si>
    <t>600.01 - 700</t>
  </si>
  <si>
    <t>700.01 - 800</t>
  </si>
  <si>
    <t>800.01 - 900</t>
  </si>
  <si>
    <t>Sch 57</t>
  </si>
  <si>
    <t>57E</t>
  </si>
  <si>
    <t>Per W charge</t>
  </si>
  <si>
    <t>50E</t>
  </si>
  <si>
    <t>53E</t>
  </si>
  <si>
    <t>Special Contract</t>
  </si>
  <si>
    <t>30 - 60</t>
  </si>
  <si>
    <t>Smart LED</t>
  </si>
  <si>
    <t>Per kWh - All Lamps</t>
  </si>
  <si>
    <t>0-30</t>
  </si>
  <si>
    <t>0 - 30</t>
  </si>
  <si>
    <t>30.01 - 60</t>
  </si>
  <si>
    <t>Proposed Rider Rate Effective Start Date</t>
  </si>
  <si>
    <t>Budget Forecast</t>
  </si>
  <si>
    <t>Forecasted Rate Year Start Date</t>
  </si>
  <si>
    <t>Forecasted Rate Year End Date</t>
  </si>
  <si>
    <t>Secondary Voltage</t>
  </si>
  <si>
    <t>Demand &lt;= 50 kW</t>
  </si>
  <si>
    <t>Demand &gt; 50 kW but &lt;= 350 kW</t>
  </si>
  <si>
    <t>Demand &gt; 350 kW</t>
  </si>
  <si>
    <t>Primary Voltage</t>
  </si>
  <si>
    <t>General Service</t>
  </si>
  <si>
    <t>Lighting</t>
  </si>
  <si>
    <t xml:space="preserve"> </t>
  </si>
  <si>
    <t>PUGET SOUND ENERGY</t>
  </si>
  <si>
    <t>Revenue Requirement</t>
  </si>
  <si>
    <t>Lamp Level Rate Design</t>
  </si>
  <si>
    <t>Sch 50</t>
  </si>
  <si>
    <t>Sch 51</t>
  </si>
  <si>
    <t>Sch 52</t>
  </si>
  <si>
    <t>Sch 53</t>
  </si>
  <si>
    <t>Sch 54</t>
  </si>
  <si>
    <t>Variance</t>
  </si>
  <si>
    <t>51S</t>
  </si>
  <si>
    <t>53S</t>
  </si>
  <si>
    <t>f</t>
  </si>
  <si>
    <t>e</t>
  </si>
  <si>
    <t>per kWh</t>
  </si>
  <si>
    <t>50E - Mercury Vapor</t>
  </si>
  <si>
    <t>51E - LED</t>
  </si>
  <si>
    <t>51S - Smart LED</t>
  </si>
  <si>
    <t>52E  - Sodium Vapor</t>
  </si>
  <si>
    <t>52E  - Metal Halide</t>
  </si>
  <si>
    <t>53E - Sodium Vapor</t>
  </si>
  <si>
    <t>53E - Metal Halide</t>
  </si>
  <si>
    <t>53E - LED</t>
  </si>
  <si>
    <t>54E - Sodium Vapor</t>
  </si>
  <si>
    <t>54E - LED</t>
  </si>
  <si>
    <t>55E &amp; 56E - Sodium Vapor</t>
  </si>
  <si>
    <t>55E &amp; 56E - Metal Halide</t>
  </si>
  <si>
    <t>55E &amp; 56E - LED</t>
  </si>
  <si>
    <t>58E &amp; 59E - LED</t>
  </si>
  <si>
    <t>58E &amp; 59E - Directional Sodium Vapor</t>
  </si>
  <si>
    <t>58E &amp; 59E - Directional Metal Halide</t>
  </si>
  <si>
    <t>58E &amp; 59E - Horizontal Sodium Vapor</t>
  </si>
  <si>
    <t>58E &amp; 59E - Horizontal Metal Halide</t>
  </si>
  <si>
    <t>Voltage Level</t>
  </si>
  <si>
    <t>Rate Schedule</t>
  </si>
  <si>
    <t>Current Rates</t>
  </si>
  <si>
    <t>Proposed Rates</t>
  </si>
  <si>
    <t>% Change</t>
  </si>
  <si>
    <t>Energy</t>
  </si>
  <si>
    <t>Demand</t>
  </si>
  <si>
    <t>Wattage</t>
  </si>
  <si>
    <t>Lighting Rates</t>
  </si>
  <si>
    <t>Irrigation</t>
  </si>
  <si>
    <t>Interruptible Schools</t>
  </si>
  <si>
    <t>Interruptible Service</t>
  </si>
  <si>
    <t>Choice / Retail Wheeling</t>
  </si>
  <si>
    <t>Special Contracts</t>
  </si>
  <si>
    <t>Total Retail Sales</t>
  </si>
  <si>
    <t>Firm Resale</t>
  </si>
  <si>
    <t>Total Sales</t>
  </si>
  <si>
    <t>003 - Compact Flourescent</t>
  </si>
  <si>
    <t>Sch 55 &amp; Sch 56</t>
  </si>
  <si>
    <t>53S - Smart LED</t>
  </si>
  <si>
    <t>per W charge</t>
  </si>
  <si>
    <t>Lighting Allocation of Revenue Requirement</t>
  </si>
  <si>
    <t>Proposed Lighting Revenue</t>
  </si>
  <si>
    <t>Schedule &amp; Charge Type</t>
  </si>
  <si>
    <t>See Lighting Rates tab</t>
  </si>
  <si>
    <t>Scaling Factor [SF]</t>
  </si>
  <si>
    <t>g = e * f</t>
  </si>
  <si>
    <t>Subtotal</t>
  </si>
  <si>
    <t>Transportation Electrification</t>
  </si>
  <si>
    <t>Wattage Range</t>
  </si>
  <si>
    <t>Schs. 50-56, 58-59</t>
  </si>
  <si>
    <t>Unmetered 
(kWh per Lamp)</t>
  </si>
  <si>
    <r>
      <rPr>
        <b/>
        <sz val="8"/>
        <color rgb="FF0033CC"/>
        <rFont val="Arial"/>
        <family val="2"/>
      </rPr>
      <t>2024 GRC</t>
    </r>
    <r>
      <rPr>
        <b/>
        <sz val="8"/>
        <rFont val="Arial"/>
        <family val="2"/>
      </rPr>
      <t xml:space="preserve"> Annual Lamp Inventory</t>
    </r>
  </si>
  <si>
    <t>Proposed Rates throught January 28, 2026</t>
  </si>
  <si>
    <t>Proposed Rates Effective January 29, 2026</t>
  </si>
  <si>
    <t>cross check</t>
  </si>
  <si>
    <r>
      <rPr>
        <b/>
        <sz val="8"/>
        <color rgb="FF0033CC"/>
        <rFont val="Arial"/>
        <family val="2"/>
      </rPr>
      <t>2024 GRC</t>
    </r>
    <r>
      <rPr>
        <b/>
        <sz val="8"/>
        <rFont val="Arial"/>
        <family val="2"/>
      </rPr>
      <t xml:space="preserve"> Lighting Base Rates </t>
    </r>
    <r>
      <rPr>
        <b/>
        <vertAlign val="superscript"/>
        <sz val="8"/>
        <rFont val="Arial"/>
        <family val="2"/>
      </rPr>
      <t>[1]</t>
    </r>
  </si>
  <si>
    <t>[Note 1] - Utilizes base rates approved in Docket No UE-240004 which established a pro-rata allocation beteween lamp watage sizes and lamp types in the 2024 GRC Lighting COS Model.</t>
  </si>
  <si>
    <t>30.1-60</t>
  </si>
  <si>
    <t>60.1-90</t>
  </si>
  <si>
    <t>90.1-150</t>
  </si>
  <si>
    <t>150.1-240</t>
  </si>
  <si>
    <t>240.1-340</t>
  </si>
  <si>
    <t>340.1-600</t>
  </si>
  <si>
    <t>600.1-1,000</t>
  </si>
  <si>
    <t xml:space="preserve">Unmetered </t>
  </si>
  <si>
    <t xml:space="preserve">Metered </t>
  </si>
  <si>
    <t>Schedules 50-56, 58-59</t>
  </si>
  <si>
    <t>Schedules</t>
  </si>
  <si>
    <t>d = c * Revenue Requirement</t>
  </si>
  <si>
    <t>f = d / e</t>
  </si>
  <si>
    <t>Residential (kWh Energy Charge)</t>
  </si>
  <si>
    <t>Sec Gen Svc - Small (kWh Energy Charge)</t>
  </si>
  <si>
    <t>Sec Gen Svc - Medium (kWh Energy Charge)</t>
  </si>
  <si>
    <t>Sec Gen Svc - Large (kWh Energy Charge)</t>
  </si>
  <si>
    <t>Sec Irrigation Svc (kWh Energy Charge)</t>
  </si>
  <si>
    <t>included in 7A/11/25</t>
  </si>
  <si>
    <t>Pri Gen Svc (kWh Energy Charge)</t>
  </si>
  <si>
    <t>Pri Irrigation Svc (kWh Energy Charge)</t>
  </si>
  <si>
    <t>Pri Interruptible Svc (kWh Energy Charge)</t>
  </si>
  <si>
    <t>HV - Interruptible Svc (kWh Energy Charge)</t>
  </si>
  <si>
    <t>HV - General Svc (kWh Energy Charge)</t>
  </si>
  <si>
    <t>included in 46</t>
  </si>
  <si>
    <t>Lights (kWh Energy Charge)</t>
  </si>
  <si>
    <t>Firm Resale - Small (kWh Energy Charge)</t>
  </si>
  <si>
    <t>Special Contract (kWh Energy Charge)</t>
  </si>
  <si>
    <t>excluded</t>
  </si>
  <si>
    <t>Transportation (kWh Energy Charge)</t>
  </si>
  <si>
    <t>Cross check</t>
  </si>
  <si>
    <t>Sec Svc 7A/ 11/ 25</t>
  </si>
  <si>
    <t>Sec Svc 29</t>
  </si>
  <si>
    <t>Sec Svc 46</t>
  </si>
  <si>
    <t>Sec Svc 49</t>
  </si>
  <si>
    <t>GROSSED UP DEFICIENCY BY YEAR</t>
  </si>
  <si>
    <t>REVENUE REQUIREMENT</t>
  </si>
  <si>
    <t>Conversion Factor</t>
  </si>
  <si>
    <t>Project O&amp;M before allocation, revenue sensitive fees and taxes</t>
  </si>
  <si>
    <t>Gas</t>
  </si>
  <si>
    <t>Electric</t>
  </si>
  <si>
    <t>Description</t>
  </si>
  <si>
    <t>Ref #</t>
  </si>
  <si>
    <t>Overhead</t>
  </si>
  <si>
    <t>Direct</t>
  </si>
  <si>
    <t>Year</t>
  </si>
  <si>
    <t>Operating Costs</t>
  </si>
  <si>
    <t>Direct Customer Benefit</t>
  </si>
  <si>
    <t>25/26</t>
  </si>
  <si>
    <t>Marketing</t>
  </si>
  <si>
    <t xml:space="preserve">Commercial &amp; Industrial Custom Grant Pilot </t>
  </si>
  <si>
    <t>Multi-Family Rebates</t>
  </si>
  <si>
    <t>Small Business Direct Installs</t>
  </si>
  <si>
    <t>Income Qualified Fuel Switching HP Rebates</t>
  </si>
  <si>
    <t>(Duvall)</t>
  </si>
  <si>
    <t>Constrained NG Areas Focus</t>
  </si>
  <si>
    <t>Low-Income Heat Pump Direct Installs</t>
  </si>
  <si>
    <t>Est. Spend</t>
  </si>
  <si>
    <t>Est. QTY</t>
  </si>
  <si>
    <t>Amount</t>
  </si>
  <si>
    <t>Effort</t>
  </si>
  <si>
    <t>Proposed Budget</t>
  </si>
  <si>
    <t>TOTAL</t>
  </si>
  <si>
    <t>Customer</t>
  </si>
  <si>
    <t>Puget Sound Energy</t>
  </si>
  <si>
    <t>2024 General Rate Case Docket No. UE-240004 and UG-240005</t>
  </si>
  <si>
    <t>50/50 Allocation</t>
  </si>
  <si>
    <t>Delivered Monthly Sales &amp; Transportation by Rate Schedule</t>
  </si>
  <si>
    <t xml:space="preserve">Reconciled to LFG's F23 Final Forecast as of May 26th, 2023; </t>
  </si>
  <si>
    <t>Monthly kWh Sales Projections, 2023 - 2028</t>
  </si>
  <si>
    <t>(After DSM Program Impacts)</t>
  </si>
  <si>
    <t>Month</t>
  </si>
  <si>
    <t>Sch 7A</t>
  </si>
  <si>
    <t>Sch 8/24</t>
  </si>
  <si>
    <t>Sch 11/25</t>
  </si>
  <si>
    <t>Sch 12/26</t>
  </si>
  <si>
    <t>Sch 29</t>
  </si>
  <si>
    <t>Sch 10/31</t>
  </si>
  <si>
    <t>Sch 35</t>
  </si>
  <si>
    <t>Sch 43</t>
  </si>
  <si>
    <t>Sch 46</t>
  </si>
  <si>
    <t>Sch 49</t>
  </si>
  <si>
    <t>Sch 50-59</t>
  </si>
  <si>
    <t>Sch 449-459</t>
  </si>
  <si>
    <t>Spec Cont</t>
  </si>
  <si>
    <t xml:space="preserve">Customer Migration </t>
  </si>
  <si>
    <t xml:space="preserve">check: </t>
  </si>
  <si>
    <t>YE 2025</t>
  </si>
  <si>
    <t>YE 2026</t>
  </si>
  <si>
    <t>YE 2027</t>
  </si>
  <si>
    <t>YE 2028</t>
  </si>
  <si>
    <t>Customer Migration</t>
  </si>
  <si>
    <t>KWHs Adjustment</t>
  </si>
  <si>
    <t>Monthly Customer Count by Rate Schedule</t>
  </si>
  <si>
    <t>Monthly Customer History and Projections, 2023 - 2028</t>
  </si>
  <si>
    <t>Customer Count</t>
  </si>
  <si>
    <t>Proposed Schedule Lamp Charge</t>
  </si>
  <si>
    <t>Proposed Schedule  Lamp Revenue</t>
  </si>
  <si>
    <t>Proposed Rate ($/kWh)</t>
  </si>
  <si>
    <t>Proposed Rate ($/lamp)</t>
  </si>
  <si>
    <t>7 (307) (317) (327)</t>
  </si>
  <si>
    <t>08 (24) (324)</t>
  </si>
  <si>
    <t>7A</t>
  </si>
  <si>
    <t>11 / 25</t>
  </si>
  <si>
    <t>12 (26) (26P)</t>
  </si>
  <si>
    <t>10 (31)</t>
  </si>
  <si>
    <t>448 - 459</t>
  </si>
  <si>
    <t>50 - 59</t>
  </si>
  <si>
    <t>7A (11) (25)</t>
  </si>
  <si>
    <t>29</t>
  </si>
  <si>
    <t>35</t>
  </si>
  <si>
    <t>43</t>
  </si>
  <si>
    <t>46</t>
  </si>
  <si>
    <t>49</t>
  </si>
  <si>
    <t>03, 50-59</t>
  </si>
  <si>
    <t>449 / 459</t>
  </si>
  <si>
    <t>Proposed
 Rates</t>
  </si>
  <si>
    <t>Tariff Reference</t>
  </si>
  <si>
    <t>Sheet No. 141TEX</t>
  </si>
  <si>
    <t>[Note 1] - Schedule 558 rate is a weighted average rate based on rates for Schedules 24/25/26</t>
  </si>
  <si>
    <t>Transportation Electrification [Note 1]</t>
  </si>
  <si>
    <t>Summary of Cost of Service Study Results</t>
  </si>
  <si>
    <t>Revenue Requirement Summary</t>
  </si>
  <si>
    <t>Account Balance</t>
  </si>
  <si>
    <t>Total Check</t>
  </si>
  <si>
    <t/>
  </si>
  <si>
    <t>Rate Base</t>
  </si>
  <si>
    <t>Plant in Service</t>
  </si>
  <si>
    <t>Accumulated Reserve</t>
  </si>
  <si>
    <t>Other Rate Base Items</t>
  </si>
  <si>
    <t>Revenue at Current Rates</t>
  </si>
  <si>
    <t>Firm Sales</t>
  </si>
  <si>
    <t>Non-Firm Sales</t>
  </si>
  <si>
    <t>Other Operating Revenue</t>
  </si>
  <si>
    <t>Expenses at Current Rates</t>
  </si>
  <si>
    <t>Operation and Maintenance</t>
  </si>
  <si>
    <t>Depreciation Expense</t>
  </si>
  <si>
    <t>Taxes Other Than Income</t>
  </si>
  <si>
    <t>Income Taxes</t>
  </si>
  <si>
    <t>Operating Income at Current Rates</t>
  </si>
  <si>
    <t>Current Rate of Return</t>
  </si>
  <si>
    <t>Current Revenue at Equal Rates of Return</t>
  </si>
  <si>
    <t>Current Operating Income at Equal ROR</t>
  </si>
  <si>
    <t>Income Taxes - Equal ROR</t>
  </si>
  <si>
    <t>Other Expenses - Equal ROR</t>
  </si>
  <si>
    <t>Total Margin @ Equal Rates of Return</t>
  </si>
  <si>
    <t>Current Class (Subsidies)/Excesses</t>
  </si>
  <si>
    <t>Revenue Requirement at Equal Rates of Return</t>
  </si>
  <si>
    <t>Required Return</t>
  </si>
  <si>
    <t>Required Operating Income</t>
  </si>
  <si>
    <t>Operating Income (Deficiency)/Surplus</t>
  </si>
  <si>
    <t>Total Income Taxes</t>
  </si>
  <si>
    <t>Total Expenses at Required Return</t>
  </si>
  <si>
    <t>Current Miscellaneous Revenue Margin</t>
  </si>
  <si>
    <t>Additional Miscellaneous Revenue Margin</t>
  </si>
  <si>
    <t>Total Revenue Requirement for Tariffs</t>
  </si>
  <si>
    <t>Base Rate Margin Deficiency/(Surplus)</t>
  </si>
  <si>
    <t>Revenue Change</t>
  </si>
  <si>
    <t>Exh. SEF 30E</t>
  </si>
  <si>
    <t>Dec 2023 Adjusted Sales to Customer (inlcuding Firm Sales)</t>
  </si>
  <si>
    <r>
      <rPr>
        <b/>
        <sz val="8"/>
        <color rgb="FF0033CC"/>
        <rFont val="Arial"/>
        <family val="2"/>
      </rPr>
      <t>2024 GRC Allocator [Note 2]</t>
    </r>
  </si>
  <si>
    <t>[Note 2] - Allocation is based on 50% customer counts and 50% margin revenue from 2024 GRC COS Model Results</t>
  </si>
  <si>
    <t>Functionalized and Classified Rate Base and Revenue Requirement, and Unit Costs by Customer Class</t>
  </si>
  <si>
    <t>Line</t>
  </si>
  <si>
    <t>Functional Rate Base</t>
  </si>
  <si>
    <t>Revenue Requirement @ Equal Rates of Return</t>
  </si>
  <si>
    <t>Unit Costs $-kWH</t>
  </si>
  <si>
    <t>Total $-kWh</t>
  </si>
  <si>
    <t>BILLING DETERMINANTS</t>
  </si>
  <si>
    <t>DEM_1B</t>
  </si>
  <si>
    <t>DEM_2B</t>
  </si>
  <si>
    <t>ENERGY_1</t>
  </si>
  <si>
    <t>ENERGY_2</t>
  </si>
  <si>
    <t>CUST_1</t>
  </si>
  <si>
    <t>Customer Charge ($/month)</t>
  </si>
  <si>
    <t>Demand Charge ($/kW)</t>
  </si>
  <si>
    <t>Allocator - 50% Margin Revenue / 50% Customer</t>
  </si>
  <si>
    <t>Average Customer Count</t>
  </si>
  <si>
    <t>Allocator - 50% Margin Revenue / 50% Customer (Excluding 449-459, SC)</t>
  </si>
  <si>
    <t>Excluded</t>
  </si>
  <si>
    <t>F2023 Forecasted Allocation</t>
  </si>
  <si>
    <t>F2023</t>
  </si>
  <si>
    <t>Puget Sound Energy -  Electric Division</t>
  </si>
  <si>
    <t>12 Months Ending December 31, 2023</t>
  </si>
  <si>
    <t>Res Svc</t>
  </si>
  <si>
    <t>Sec Svc 24</t>
  </si>
  <si>
    <t>Sec Svc 25 / 29 / 7A</t>
  </si>
  <si>
    <t>Sec Svc 26 /26P</t>
  </si>
  <si>
    <t>Pri Svc 31</t>
  </si>
  <si>
    <t>Pri Svc 35</t>
  </si>
  <si>
    <t>Pri Svc 43</t>
  </si>
  <si>
    <t>High Volt 46/49</t>
  </si>
  <si>
    <t>Choice/Retail Wheeling</t>
  </si>
  <si>
    <t>Lighting 50-59</t>
  </si>
  <si>
    <t>Production</t>
  </si>
  <si>
    <t>Prod_Dem</t>
  </si>
  <si>
    <t>Prod_Energy</t>
  </si>
  <si>
    <t>Prod_Cust</t>
  </si>
  <si>
    <t>Transmission</t>
  </si>
  <si>
    <t>Trans_Dem</t>
  </si>
  <si>
    <t>Trans_Energy</t>
  </si>
  <si>
    <t>Trans_Cust</t>
  </si>
  <si>
    <t>Distribution</t>
  </si>
  <si>
    <t>Dist_Dem</t>
  </si>
  <si>
    <t>Dist_Energy</t>
  </si>
  <si>
    <t>Dist_Cust</t>
  </si>
  <si>
    <t>Cust_Dem</t>
  </si>
  <si>
    <t>Cust_Energy</t>
  </si>
  <si>
    <t>Cust_Cust</t>
  </si>
  <si>
    <t>TOTAL RATE BASE</t>
  </si>
  <si>
    <t>TOTAL REVENUE REQUIREMENT AT EQUAL RATES OF RETURN</t>
  </si>
  <si>
    <t>Total Rate Base</t>
  </si>
  <si>
    <t>Total Revenue at Current Rates</t>
  </si>
  <si>
    <t>Total Expenses at Current Rates</t>
  </si>
  <si>
    <t>Gross-up Wash Excise</t>
  </si>
  <si>
    <t xml:space="preserve">Gross up - Uncollect Accts </t>
  </si>
  <si>
    <t xml:space="preserve">Gross up - Reg Comm Exp </t>
  </si>
  <si>
    <t>Total Revenue Requirement at Equal Rates of Return</t>
  </si>
  <si>
    <t xml:space="preserve">Sch 141TEX </t>
  </si>
  <si>
    <t>Key</t>
  </si>
  <si>
    <t>Input</t>
  </si>
  <si>
    <t>Link</t>
  </si>
  <si>
    <t xml:space="preserve">Formulas </t>
  </si>
  <si>
    <t>Folrmulas (not used)</t>
  </si>
  <si>
    <r>
      <t xml:space="preserve">Schedule 141TEX MYRP </t>
    </r>
    <r>
      <rPr>
        <b/>
        <sz val="8"/>
        <color rgb="FF0033CC"/>
        <rFont val="Arial"/>
        <family val="2"/>
      </rPr>
      <t>2025</t>
    </r>
    <r>
      <rPr>
        <b/>
        <sz val="8"/>
        <rFont val="Arial"/>
        <family val="2"/>
      </rPr>
      <t xml:space="preserve"> and 2026</t>
    </r>
  </si>
  <si>
    <t>2025 &amp; 2026 Revenue Requirement</t>
  </si>
  <si>
    <t>2025 and 2026 Avg Customer Counts</t>
  </si>
  <si>
    <r>
      <t xml:space="preserve">Billing Determinants
Source: </t>
    </r>
    <r>
      <rPr>
        <b/>
        <sz val="8"/>
        <color rgb="FF0033CC"/>
        <rFont val="Arial"/>
        <family val="2"/>
      </rPr>
      <t>F2023 May 2025 to December 2026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</si>
</sst>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_(* #,##0.000000_);_(* \(#,##0.000000\);_(* &quot;-&quot;??_);_(@_)"/>
    <numFmt numFmtId="167" formatCode="_(&quot;$&quot;* #,##0.000000_);_(&quot;$&quot;* \(#,##0.000000\);_(&quot;$&quot;* &quot;-&quot;??_);_(@_)"/>
    <numFmt numFmtId="168" formatCode="_(&quot;$&quot;* #,##0.00000_);_(&quot;$&quot;* \(#,##0.00000\);_(&quot;$&quot;* &quot;-&quot;??_);_(@_)"/>
    <numFmt numFmtId="169" formatCode="m/d/yy;@"/>
    <numFmt numFmtId="170" formatCode="0.000000"/>
    <numFmt numFmtId="171" formatCode="0.0000\ \¢"/>
    <numFmt numFmtId="172" formatCode="0.0000%"/>
    <numFmt numFmtId="173" formatCode="0.000000000000000%"/>
    <numFmt numFmtId="174" formatCode="_(* #,##0.000_);_(* \(#,##0.000\);_(* &quot;-&quot;??_);_(@_)"/>
    <numFmt numFmtId="175" formatCode="_(&quot;$&quot;* #,##0.0000_);_(&quot;$&quot;* \(#,##0.0000\);_(&quot;$&quot;* &quot;-&quot;??_);_(@_)"/>
  </numFmts>
  <fonts count="4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rgb="FF008080"/>
      <name val="Arial"/>
      <family val="2"/>
    </font>
    <font>
      <sz val="8"/>
      <color rgb="FFFF0000"/>
      <name val="Arial"/>
      <family val="2"/>
    </font>
    <font>
      <b/>
      <sz val="8"/>
      <color rgb="FF0033CC"/>
      <name val="Arial"/>
      <family val="2"/>
    </font>
    <font>
      <sz val="8"/>
      <color rgb="FF0033CC"/>
      <name val="Arial"/>
      <family val="2"/>
    </font>
    <font>
      <b/>
      <sz val="8"/>
      <color rgb="FF0000FF"/>
      <name val="Arial"/>
      <family val="2"/>
    </font>
    <font>
      <u/>
      <sz val="8"/>
      <name val="Arial"/>
      <family val="2"/>
    </font>
    <font>
      <b/>
      <sz val="8"/>
      <color rgb="FF008080"/>
      <name val="Arial"/>
      <family val="2"/>
    </font>
    <font>
      <u val="singleAccounting"/>
      <sz val="8"/>
      <name val="Arial"/>
      <family val="2"/>
    </font>
    <font>
      <b/>
      <u val="singleAccounting"/>
      <sz val="8"/>
      <name val="Arial"/>
      <family val="2"/>
    </font>
    <font>
      <b/>
      <vertAlign val="superscript"/>
      <sz val="8"/>
      <name val="Arial"/>
      <family val="2"/>
    </font>
    <font>
      <sz val="8"/>
      <color rgb="FF0000FF"/>
      <name val="Arial"/>
      <family val="2"/>
    </font>
    <font>
      <sz val="8"/>
      <color theme="0" tint="-0.499984740745262"/>
      <name val="Arial"/>
      <family val="2"/>
    </font>
    <font>
      <u/>
      <sz val="8"/>
      <color theme="0" tint="-0.499984740745262"/>
      <name val="Arial"/>
      <family val="2"/>
    </font>
    <font>
      <b/>
      <sz val="8"/>
      <color theme="1"/>
      <name val="Arial"/>
      <family val="2"/>
    </font>
    <font>
      <u val="singleAccounting"/>
      <sz val="8"/>
      <color rgb="FF0033CC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u val="singleAccounting"/>
      <sz val="8"/>
      <color rgb="FF008080"/>
      <name val="Arial"/>
      <family val="2"/>
    </font>
    <font>
      <sz val="10"/>
      <name val="Arial"/>
      <family val="2"/>
    </font>
    <font>
      <b/>
      <i/>
      <sz val="8"/>
      <name val="Arial"/>
      <family val="2"/>
    </font>
    <font>
      <b/>
      <i/>
      <sz val="8"/>
      <color rgb="FF0033CC"/>
      <name val="Arial"/>
      <family val="2"/>
    </font>
    <font>
      <b/>
      <i/>
      <sz val="8"/>
      <color rgb="FF0000FF"/>
      <name val="Arial"/>
      <family val="2"/>
    </font>
    <font>
      <sz val="12"/>
      <color rgb="FF0033CC"/>
      <name val="Times New Roman"/>
      <family val="1"/>
    </font>
    <font>
      <b/>
      <i/>
      <sz val="8"/>
      <color rgb="FFFF0000"/>
      <name val="Arial"/>
      <family val="2"/>
    </font>
    <font>
      <b/>
      <sz val="8"/>
      <color rgb="FFFF0000"/>
      <name val="Arial"/>
      <family val="2"/>
    </font>
    <font>
      <b/>
      <u/>
      <sz val="8"/>
      <color theme="1"/>
      <name val="Arial"/>
      <family val="2"/>
    </font>
    <font>
      <sz val="10"/>
      <color rgb="FF0033CC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u val="singleAccounting"/>
      <sz val="8"/>
      <color theme="1"/>
      <name val="Arial"/>
      <family val="2"/>
    </font>
    <font>
      <u val="singleAccounting"/>
      <sz val="8"/>
      <color theme="1"/>
      <name val="Arial"/>
      <family val="2"/>
    </font>
    <font>
      <b/>
      <u val="singleAccounting"/>
      <sz val="8"/>
      <color rgb="FFFF0000"/>
      <name val="Arial"/>
      <family val="2"/>
    </font>
    <font>
      <i/>
      <sz val="8"/>
      <color theme="0" tint="-0.14999847407452621"/>
      <name val="Arial"/>
      <family val="2"/>
    </font>
    <font>
      <b/>
      <u val="doubleAccounting"/>
      <sz val="8"/>
      <color theme="1"/>
      <name val="Arial"/>
      <family val="2"/>
    </font>
    <font>
      <b/>
      <u/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33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5">
    <xf numFmtId="0" fontId="0" fillId="0" borderId="0"/>
    <xf numFmtId="0" fontId="20" fillId="0" borderId="0"/>
    <xf numFmtId="9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98">
    <xf numFmtId="0" fontId="0" fillId="0" borderId="0" xfId="0"/>
    <xf numFmtId="0" fontId="3" fillId="0" borderId="0" xfId="0" applyFont="1" applyFill="1" applyBorder="1"/>
    <xf numFmtId="0" fontId="4" fillId="0" borderId="0" xfId="0" applyFont="1" applyFill="1" applyBorder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quotePrefix="1" applyFont="1" applyFill="1" applyBorder="1" applyAlignment="1">
      <alignment horizontal="center"/>
    </xf>
    <xf numFmtId="0" fontId="3" fillId="0" borderId="0" xfId="0" applyFont="1" applyFill="1" applyBorder="1"/>
    <xf numFmtId="0" fontId="3" fillId="0" borderId="0" xfId="0" quotePrefix="1" applyFont="1" applyFill="1" applyBorder="1" applyAlignment="1">
      <alignment horizontal="left"/>
    </xf>
    <xf numFmtId="0" fontId="3" fillId="0" borderId="0" xfId="0" quotePrefix="1" applyFont="1" applyFill="1" applyBorder="1" applyAlignment="1">
      <alignment horizontal="left" indent="1"/>
    </xf>
    <xf numFmtId="44" fontId="3" fillId="0" borderId="0" xfId="0" applyNumberFormat="1" applyFont="1" applyFill="1" applyBorder="1"/>
    <xf numFmtId="0" fontId="3" fillId="0" borderId="0" xfId="0" applyFont="1" applyFill="1" applyBorder="1" applyAlignment="1">
      <alignment horizontal="center" wrapText="1"/>
    </xf>
    <xf numFmtId="164" fontId="3" fillId="0" borderId="0" xfId="0" applyNumberFormat="1" applyFont="1" applyFill="1" applyBorder="1" applyAlignment="1"/>
    <xf numFmtId="0" fontId="3" fillId="0" borderId="0" xfId="0" applyNumberFormat="1" applyFont="1" applyFill="1" applyBorder="1"/>
    <xf numFmtId="0" fontId="3" fillId="0" borderId="0" xfId="0" applyFont="1" applyFill="1" applyBorder="1" applyAlignment="1"/>
    <xf numFmtId="164" fontId="3" fillId="0" borderId="0" xfId="0" applyNumberFormat="1" applyFont="1" applyFill="1" applyBorder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 indent="1"/>
    </xf>
    <xf numFmtId="0" fontId="4" fillId="0" borderId="0" xfId="0" applyFont="1" applyFill="1"/>
    <xf numFmtId="0" fontId="4" fillId="0" borderId="4" xfId="0" applyFont="1" applyFill="1" applyBorder="1" applyAlignment="1">
      <alignment horizontal="center" wrapText="1"/>
    </xf>
    <xf numFmtId="167" fontId="5" fillId="0" borderId="0" xfId="0" applyNumberFormat="1" applyFont="1" applyFill="1" applyBorder="1"/>
    <xf numFmtId="0" fontId="9" fillId="0" borderId="0" xfId="0" applyFont="1" applyAlignment="1">
      <alignment horizontal="center"/>
    </xf>
    <xf numFmtId="169" fontId="9" fillId="0" borderId="0" xfId="0" applyNumberFormat="1" applyFont="1" applyAlignment="1">
      <alignment horizontal="center"/>
    </xf>
    <xf numFmtId="0" fontId="4" fillId="0" borderId="0" xfId="0" applyFont="1" applyFill="1" applyBorder="1" applyAlignment="1">
      <alignment horizontal="centerContinuous" vertical="center"/>
    </xf>
    <xf numFmtId="0" fontId="4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Continuous" vertical="center" wrapText="1"/>
    </xf>
    <xf numFmtId="0" fontId="3" fillId="0" borderId="0" xfId="0" applyFont="1" applyFill="1" applyBorder="1" applyAlignment="1">
      <alignment horizontal="centerContinuous" vertical="center" wrapText="1"/>
    </xf>
    <xf numFmtId="164" fontId="3" fillId="0" borderId="0" xfId="0" applyNumberFormat="1" applyFont="1" applyFill="1" applyBorder="1" applyAlignment="1">
      <alignment horizontal="centerContinuous" vertical="center" wrapText="1"/>
    </xf>
    <xf numFmtId="164" fontId="6" fillId="0" borderId="0" xfId="0" applyNumberFormat="1" applyFont="1" applyFill="1" applyBorder="1" applyAlignment="1">
      <alignment horizontal="centerContinuous" vertical="center" wrapText="1"/>
    </xf>
    <xf numFmtId="44" fontId="13" fillId="0" borderId="0" xfId="0" applyNumberFormat="1" applyFont="1" applyFill="1" applyBorder="1"/>
    <xf numFmtId="0" fontId="7" fillId="0" borderId="0" xfId="0" applyFont="1" applyFill="1" applyBorder="1" applyAlignment="1">
      <alignment horizontal="centerContinuous" vertical="center"/>
    </xf>
    <xf numFmtId="165" fontId="3" fillId="0" borderId="0" xfId="0" applyNumberFormat="1" applyFont="1" applyFill="1" applyBorder="1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/>
    <xf numFmtId="0" fontId="3" fillId="0" borderId="0" xfId="0" quotePrefix="1" applyFont="1" applyFill="1" applyAlignment="1">
      <alignment horizontal="center" vertical="center" wrapText="1"/>
    </xf>
    <xf numFmtId="0" fontId="3" fillId="0" borderId="0" xfId="0" applyFont="1" applyFill="1" applyAlignment="1"/>
    <xf numFmtId="0" fontId="3" fillId="0" borderId="0" xfId="0" quotePrefix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/>
    </xf>
    <xf numFmtId="44" fontId="12" fillId="0" borderId="0" xfId="0" quotePrefix="1" applyNumberFormat="1" applyFont="1" applyAlignment="1">
      <alignment horizontal="left"/>
    </xf>
    <xf numFmtId="44" fontId="12" fillId="0" borderId="0" xfId="0" applyNumberFormat="1" applyFont="1"/>
    <xf numFmtId="0" fontId="3" fillId="0" borderId="0" xfId="0" quotePrefix="1" applyFont="1" applyFill="1" applyBorder="1" applyAlignment="1">
      <alignment horizontal="right" vertical="center" wrapText="1"/>
    </xf>
    <xf numFmtId="164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164" fontId="3" fillId="0" borderId="0" xfId="0" quotePrefix="1" applyNumberFormat="1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>
      <alignment vertical="center"/>
    </xf>
    <xf numFmtId="164" fontId="8" fillId="0" borderId="0" xfId="0" applyNumberFormat="1" applyFont="1" applyFill="1" applyBorder="1" applyAlignment="1">
      <alignment horizontal="right" vertical="center"/>
    </xf>
    <xf numFmtId="166" fontId="19" fillId="0" borderId="0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Continuous" vertical="center"/>
    </xf>
    <xf numFmtId="44" fontId="3" fillId="0" borderId="0" xfId="0" applyNumberFormat="1" applyFont="1" applyFill="1" applyBorder="1" applyAlignment="1">
      <alignment horizontal="right" vertical="center"/>
    </xf>
    <xf numFmtId="165" fontId="3" fillId="0" borderId="0" xfId="0" applyNumberFormat="1" applyFont="1" applyFill="1" applyBorder="1"/>
    <xf numFmtId="44" fontId="5" fillId="0" borderId="0" xfId="0" applyNumberFormat="1" applyFont="1" applyFill="1" applyBorder="1"/>
    <xf numFmtId="44" fontId="16" fillId="0" borderId="0" xfId="0" applyNumberFormat="1" applyFont="1" applyFill="1" applyBorder="1"/>
    <xf numFmtId="44" fontId="16" fillId="0" borderId="1" xfId="0" applyNumberFormat="1" applyFont="1" applyFill="1" applyBorder="1"/>
    <xf numFmtId="0" fontId="4" fillId="0" borderId="0" xfId="0" applyFont="1" applyFill="1" applyAlignment="1">
      <alignment horizontal="centerContinuous"/>
    </xf>
    <xf numFmtId="0" fontId="3" fillId="0" borderId="0" xfId="0" applyFont="1" applyFill="1"/>
    <xf numFmtId="0" fontId="11" fillId="0" borderId="0" xfId="0" applyFont="1" applyFill="1" applyAlignment="1">
      <alignment horizontal="centerContinuous"/>
    </xf>
    <xf numFmtId="0" fontId="5" fillId="0" borderId="0" xfId="0" applyFont="1" applyFill="1"/>
    <xf numFmtId="0" fontId="3" fillId="0" borderId="0" xfId="0" quotePrefix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4" xfId="0" quotePrefix="1" applyFont="1" applyFill="1" applyBorder="1" applyAlignment="1">
      <alignment horizontal="center" wrapText="1"/>
    </xf>
    <xf numFmtId="0" fontId="4" fillId="0" borderId="0" xfId="0" applyFont="1" applyFill="1"/>
    <xf numFmtId="0" fontId="4" fillId="0" borderId="1" xfId="0" applyFont="1" applyFill="1" applyBorder="1" applyAlignment="1">
      <alignment horizontal="center" wrapText="1"/>
    </xf>
    <xf numFmtId="0" fontId="3" fillId="0" borderId="1" xfId="0" quotePrefix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10" fillId="0" borderId="0" xfId="0" applyFont="1" applyFill="1" applyAlignment="1">
      <alignment horizontal="left" wrapText="1"/>
    </xf>
    <xf numFmtId="0" fontId="3" fillId="0" borderId="0" xfId="0" quotePrefix="1" applyFont="1" applyFill="1" applyAlignment="1">
      <alignment horizontal="center" wrapText="1"/>
    </xf>
    <xf numFmtId="0" fontId="4" fillId="0" borderId="0" xfId="0" applyFont="1" applyFill="1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167" fontId="5" fillId="0" borderId="1" xfId="0" applyNumberFormat="1" applyFont="1" applyFill="1" applyBorder="1"/>
    <xf numFmtId="10" fontId="3" fillId="0" borderId="1" xfId="0" applyNumberFormat="1" applyFont="1" applyFill="1" applyBorder="1" applyAlignment="1">
      <alignment horizontal="right"/>
    </xf>
    <xf numFmtId="167" fontId="5" fillId="0" borderId="0" xfId="0" applyNumberFormat="1" applyFont="1" applyFill="1"/>
    <xf numFmtId="10" fontId="3" fillId="0" borderId="0" xfId="0" applyNumberFormat="1" applyFont="1" applyFill="1" applyAlignment="1">
      <alignment horizontal="right"/>
    </xf>
    <xf numFmtId="0" fontId="3" fillId="0" borderId="0" xfId="0" applyFont="1" applyFill="1"/>
    <xf numFmtId="0" fontId="3" fillId="0" borderId="0" xfId="0" applyFont="1" applyFill="1" applyAlignment="1">
      <alignment horizontal="left" vertical="center" indent="1"/>
    </xf>
    <xf numFmtId="167" fontId="5" fillId="0" borderId="0" xfId="0" applyNumberFormat="1" applyFont="1" applyFill="1"/>
    <xf numFmtId="167" fontId="3" fillId="0" borderId="0" xfId="0" applyNumberFormat="1" applyFont="1" applyFill="1"/>
    <xf numFmtId="0" fontId="3" fillId="0" borderId="0" xfId="0" applyFont="1" applyFill="1" applyAlignment="1">
      <alignment horizontal="center"/>
    </xf>
    <xf numFmtId="0" fontId="3" fillId="0" borderId="0" xfId="0" quotePrefix="1" applyFont="1" applyFill="1" applyAlignment="1">
      <alignment horizontal="left"/>
    </xf>
    <xf numFmtId="167" fontId="5" fillId="0" borderId="1" xfId="0" applyNumberFormat="1" applyFont="1" applyFill="1" applyBorder="1"/>
    <xf numFmtId="0" fontId="8" fillId="0" borderId="0" xfId="0" quotePrefix="1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3" fillId="0" borderId="0" xfId="0" quotePrefix="1" applyFont="1" applyFill="1" applyAlignment="1">
      <alignment horizontal="left"/>
    </xf>
    <xf numFmtId="167" fontId="16" fillId="0" borderId="0" xfId="0" applyNumberFormat="1" applyFont="1" applyFill="1"/>
    <xf numFmtId="10" fontId="16" fillId="0" borderId="0" xfId="0" applyNumberFormat="1" applyFont="1" applyFill="1" applyAlignment="1">
      <alignment horizontal="right"/>
    </xf>
    <xf numFmtId="0" fontId="8" fillId="0" borderId="0" xfId="0" applyFont="1" applyFill="1" applyAlignment="1">
      <alignment horizontal="center"/>
    </xf>
    <xf numFmtId="0" fontId="16" fillId="0" borderId="0" xfId="0" applyFont="1" applyFill="1" applyAlignment="1">
      <alignment horizontal="left" vertical="center"/>
    </xf>
    <xf numFmtId="0" fontId="16" fillId="0" borderId="0" xfId="0" applyFont="1" applyFill="1" applyAlignment="1">
      <alignment horizontal="left"/>
    </xf>
    <xf numFmtId="0" fontId="16" fillId="0" borderId="0" xfId="0" quotePrefix="1" applyFont="1" applyFill="1" applyAlignment="1">
      <alignment horizontal="left"/>
    </xf>
    <xf numFmtId="167" fontId="16" fillId="0" borderId="3" xfId="0" applyNumberFormat="1" applyFont="1" applyFill="1" applyBorder="1"/>
    <xf numFmtId="164" fontId="16" fillId="0" borderId="3" xfId="0" applyNumberFormat="1" applyFont="1" applyFill="1" applyBorder="1"/>
    <xf numFmtId="0" fontId="16" fillId="0" borderId="0" xfId="0" applyFont="1" applyFill="1" applyAlignment="1">
      <alignment horizontal="center"/>
    </xf>
    <xf numFmtId="164" fontId="16" fillId="0" borderId="0" xfId="0" applyNumberFormat="1" applyFont="1" applyFill="1"/>
    <xf numFmtId="0" fontId="17" fillId="0" borderId="0" xfId="0" applyFont="1" applyFill="1" applyAlignment="1">
      <alignment horizontal="left" wrapText="1"/>
    </xf>
    <xf numFmtId="0" fontId="16" fillId="0" borderId="0" xfId="0" applyFont="1" applyFill="1"/>
    <xf numFmtId="10" fontId="16" fillId="0" borderId="1" xfId="0" applyNumberFormat="1" applyFont="1" applyFill="1" applyBorder="1" applyAlignment="1">
      <alignment horizontal="right"/>
    </xf>
    <xf numFmtId="0" fontId="16" fillId="0" borderId="0" xfId="0" applyFont="1" applyFill="1" applyAlignment="1">
      <alignment horizontal="left" vertical="center" indent="1"/>
    </xf>
    <xf numFmtId="0" fontId="16" fillId="0" borderId="0" xfId="0" quotePrefix="1" applyFont="1" applyFill="1" applyAlignment="1">
      <alignment horizontal="center"/>
    </xf>
    <xf numFmtId="0" fontId="16" fillId="0" borderId="0" xfId="0" quotePrefix="1" applyFont="1" applyFill="1" applyAlignment="1">
      <alignment horizontal="left"/>
    </xf>
    <xf numFmtId="0" fontId="18" fillId="0" borderId="0" xfId="0" applyFont="1" applyFill="1" applyAlignment="1">
      <alignment horizontal="centerContinuous" vertical="center"/>
    </xf>
    <xf numFmtId="0" fontId="4" fillId="0" borderId="0" xfId="0" applyFont="1" applyFill="1" applyAlignment="1">
      <alignment horizontal="centerContinuous" vertical="center"/>
    </xf>
    <xf numFmtId="0" fontId="3" fillId="0" borderId="0" xfId="0" applyFont="1" applyFill="1" applyAlignment="1">
      <alignment horizontal="centerContinuous" vertical="center"/>
    </xf>
    <xf numFmtId="0" fontId="4" fillId="0" borderId="4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Continuous" wrapText="1"/>
    </xf>
    <xf numFmtId="0" fontId="18" fillId="0" borderId="4" xfId="0" quotePrefix="1" applyFont="1" applyFill="1" applyBorder="1" applyAlignment="1">
      <alignment horizontal="center" wrapText="1"/>
    </xf>
    <xf numFmtId="0" fontId="3" fillId="0" borderId="0" xfId="0" applyFont="1" applyFill="1" applyAlignment="1">
      <alignment horizontal="center" vertical="center" wrapText="1"/>
    </xf>
    <xf numFmtId="44" fontId="13" fillId="0" borderId="0" xfId="0" applyNumberFormat="1" applyFont="1" applyFill="1"/>
    <xf numFmtId="164" fontId="3" fillId="0" borderId="0" xfId="0" applyNumberFormat="1" applyFont="1" applyFill="1"/>
    <xf numFmtId="0" fontId="3" fillId="0" borderId="0" xfId="0" applyFont="1" applyFill="1" applyAlignment="1">
      <alignment horizontal="center"/>
    </xf>
    <xf numFmtId="0" fontId="3" fillId="0" borderId="0" xfId="0" quotePrefix="1" applyFont="1" applyFill="1" applyAlignment="1">
      <alignment horizontal="left"/>
    </xf>
    <xf numFmtId="164" fontId="3" fillId="0" borderId="0" xfId="0" applyNumberFormat="1" applyFont="1" applyFill="1" applyAlignment="1">
      <alignment horizontal="center"/>
    </xf>
    <xf numFmtId="0" fontId="3" fillId="0" borderId="0" xfId="0" quotePrefix="1" applyFont="1" applyFill="1" applyAlignment="1">
      <alignment horizontal="center" wrapText="1"/>
    </xf>
    <xf numFmtId="0" fontId="8" fillId="0" borderId="0" xfId="0" applyFont="1" applyFill="1" applyAlignment="1">
      <alignment horizontal="center"/>
    </xf>
    <xf numFmtId="0" fontId="3" fillId="0" borderId="0" xfId="0" applyFont="1" applyFill="1" applyAlignment="1">
      <alignment horizontal="left"/>
    </xf>
    <xf numFmtId="164" fontId="3" fillId="0" borderId="0" xfId="0" quotePrefix="1" applyNumberFormat="1" applyFont="1" applyFill="1" applyAlignment="1">
      <alignment horizontal="center"/>
    </xf>
    <xf numFmtId="167" fontId="5" fillId="0" borderId="0" xfId="0" applyNumberFormat="1" applyFont="1" applyFill="1" applyBorder="1"/>
    <xf numFmtId="164" fontId="3" fillId="0" borderId="0" xfId="0" applyNumberFormat="1" applyFont="1" applyFill="1" applyAlignment="1">
      <alignment horizontal="left"/>
    </xf>
    <xf numFmtId="168" fontId="5" fillId="0" borderId="0" xfId="0" applyNumberFormat="1" applyFont="1" applyFill="1" applyBorder="1"/>
    <xf numFmtId="0" fontId="3" fillId="0" borderId="0" xfId="0" applyFont="1" applyFill="1"/>
    <xf numFmtId="0" fontId="4" fillId="0" borderId="4" xfId="0" applyFont="1" applyFill="1" applyBorder="1" applyAlignment="1">
      <alignment horizontal="centerContinuous" wrapText="1"/>
    </xf>
    <xf numFmtId="0" fontId="4" fillId="0" borderId="4" xfId="0" quotePrefix="1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5" xfId="0" quotePrefix="1" applyFont="1" applyFill="1" applyBorder="1" applyAlignment="1">
      <alignment horizontal="center" vertical="center"/>
    </xf>
    <xf numFmtId="0" fontId="3" fillId="0" borderId="5" xfId="0" quotePrefix="1" applyFont="1" applyFill="1" applyBorder="1" applyAlignment="1">
      <alignment horizontal="center" vertical="center"/>
    </xf>
    <xf numFmtId="44" fontId="5" fillId="0" borderId="0" xfId="0" applyNumberFormat="1" applyFont="1" applyFill="1" applyBorder="1"/>
    <xf numFmtId="44" fontId="3" fillId="0" borderId="0" xfId="0" applyNumberFormat="1" applyFont="1" applyFill="1" applyBorder="1"/>
    <xf numFmtId="41" fontId="5" fillId="0" borderId="0" xfId="0" applyNumberFormat="1" applyFont="1" applyFill="1"/>
    <xf numFmtId="165" fontId="3" fillId="0" borderId="0" xfId="0" applyNumberFormat="1" applyFont="1" applyFill="1"/>
    <xf numFmtId="164" fontId="3" fillId="0" borderId="0" xfId="0" applyNumberFormat="1" applyFont="1" applyFill="1"/>
    <xf numFmtId="168" fontId="3" fillId="0" borderId="0" xfId="0" applyNumberFormat="1" applyFont="1" applyFill="1" applyBorder="1"/>
    <xf numFmtId="41" fontId="6" fillId="0" borderId="0" xfId="0" applyNumberFormat="1" applyFont="1" applyFill="1"/>
    <xf numFmtId="44" fontId="3" fillId="0" borderId="0" xfId="0" applyNumberFormat="1" applyFont="1" applyFill="1" applyAlignment="1">
      <alignment horizontal="right"/>
    </xf>
    <xf numFmtId="44" fontId="12" fillId="0" borderId="0" xfId="0" applyNumberFormat="1" applyFont="1" applyFill="1" applyAlignment="1">
      <alignment horizontal="right"/>
    </xf>
    <xf numFmtId="44" fontId="5" fillId="0" borderId="0" xfId="0" applyNumberFormat="1" applyFont="1" applyFill="1" applyBorder="1"/>
    <xf numFmtId="0" fontId="3" fillId="0" borderId="0" xfId="0" applyFont="1" applyFill="1" applyBorder="1" applyAlignment="1">
      <alignment horizontal="center" vertical="center"/>
    </xf>
    <xf numFmtId="0" fontId="3" fillId="0" borderId="2" xfId="0" applyFont="1" applyFill="1" applyBorder="1"/>
    <xf numFmtId="169" fontId="9" fillId="3" borderId="0" xfId="0" applyNumberFormat="1" applyFont="1" applyFill="1" applyAlignment="1">
      <alignment horizontal="center"/>
    </xf>
    <xf numFmtId="169" fontId="9" fillId="3" borderId="0" xfId="0" quotePrefix="1" applyNumberFormat="1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center"/>
    </xf>
    <xf numFmtId="43" fontId="5" fillId="0" borderId="0" xfId="0" applyNumberFormat="1" applyFont="1" applyFill="1" applyBorder="1" applyAlignment="1">
      <alignment horizontal="right" vertical="center"/>
    </xf>
    <xf numFmtId="0" fontId="3" fillId="0" borderId="1" xfId="0" applyFont="1" applyFill="1" applyBorder="1"/>
    <xf numFmtId="0" fontId="3" fillId="3" borderId="0" xfId="0" applyFont="1" applyFill="1" applyAlignment="1">
      <alignment horizontal="left" vertical="center"/>
    </xf>
    <xf numFmtId="167" fontId="16" fillId="3" borderId="0" xfId="0" applyNumberFormat="1" applyFont="1" applyFill="1"/>
    <xf numFmtId="10" fontId="16" fillId="3" borderId="0" xfId="0" applyNumberFormat="1" applyFont="1" applyFill="1" applyAlignment="1">
      <alignment horizontal="right"/>
    </xf>
    <xf numFmtId="0" fontId="16" fillId="3" borderId="0" xfId="0" applyFont="1" applyFill="1" applyAlignment="1">
      <alignment horizontal="left" vertical="center"/>
    </xf>
    <xf numFmtId="0" fontId="4" fillId="0" borderId="8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8" xfId="0" applyFont="1" applyFill="1" applyBorder="1"/>
    <xf numFmtId="0" fontId="3" fillId="0" borderId="12" xfId="0" applyFont="1" applyFill="1" applyBorder="1"/>
    <xf numFmtId="0" fontId="3" fillId="0" borderId="13" xfId="0" applyFont="1" applyBorder="1" applyAlignment="1">
      <alignment horizontal="center" wrapText="1"/>
    </xf>
    <xf numFmtId="0" fontId="3" fillId="0" borderId="14" xfId="0" applyFont="1" applyFill="1" applyBorder="1"/>
    <xf numFmtId="0" fontId="21" fillId="0" borderId="8" xfId="0" applyFont="1" applyBorder="1" applyAlignment="1">
      <alignment horizontal="center"/>
    </xf>
    <xf numFmtId="43" fontId="5" fillId="0" borderId="0" xfId="3" applyFont="1" applyFill="1" applyBorder="1"/>
    <xf numFmtId="0" fontId="5" fillId="4" borderId="0" xfId="0" applyFont="1" applyFill="1" applyBorder="1"/>
    <xf numFmtId="44" fontId="3" fillId="0" borderId="12" xfId="0" applyNumberFormat="1" applyFont="1" applyFill="1" applyBorder="1"/>
    <xf numFmtId="0" fontId="3" fillId="0" borderId="8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43" fontId="5" fillId="0" borderId="2" xfId="3" applyFont="1" applyFill="1" applyBorder="1"/>
    <xf numFmtId="43" fontId="5" fillId="0" borderId="2" xfId="0" applyNumberFormat="1" applyFont="1" applyFill="1" applyBorder="1" applyAlignment="1">
      <alignment horizontal="right" vertical="center"/>
    </xf>
    <xf numFmtId="44" fontId="3" fillId="0" borderId="15" xfId="0" applyNumberFormat="1" applyFont="1" applyFill="1" applyBorder="1"/>
    <xf numFmtId="0" fontId="6" fillId="0" borderId="0" xfId="0" applyFont="1" applyFill="1"/>
    <xf numFmtId="41" fontId="22" fillId="4" borderId="0" xfId="0" applyNumberFormat="1" applyFont="1" applyFill="1" applyBorder="1"/>
    <xf numFmtId="41" fontId="5" fillId="4" borderId="0" xfId="0" applyNumberFormat="1" applyFont="1" applyFill="1"/>
    <xf numFmtId="0" fontId="4" fillId="0" borderId="4" xfId="0" applyFont="1" applyBorder="1" applyAlignment="1">
      <alignment horizontal="center" wrapText="1"/>
    </xf>
    <xf numFmtId="44" fontId="5" fillId="0" borderId="0" xfId="0" applyNumberFormat="1" applyFont="1" applyFill="1"/>
    <xf numFmtId="0" fontId="18" fillId="0" borderId="4" xfId="0" quotePrefix="1" applyFont="1" applyFill="1" applyBorder="1" applyAlignment="1">
      <alignment horizontal="center" vertical="center" wrapText="1"/>
    </xf>
    <xf numFmtId="14" fontId="15" fillId="0" borderId="1" xfId="0" quotePrefix="1" applyNumberFormat="1" applyFont="1" applyFill="1" applyBorder="1" applyAlignment="1">
      <alignment horizontal="center" wrapText="1"/>
    </xf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quotePrefix="1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4" fillId="0" borderId="2" xfId="0" applyFont="1" applyBorder="1" applyAlignment="1">
      <alignment horizontal="center" wrapText="1"/>
    </xf>
    <xf numFmtId="0" fontId="4" fillId="0" borderId="9" xfId="0" quotePrefix="1" applyFont="1" applyBorder="1" applyAlignment="1">
      <alignment horizontal="center" wrapText="1"/>
    </xf>
    <xf numFmtId="0" fontId="4" fillId="0" borderId="11" xfId="0" quotePrefix="1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3" fillId="0" borderId="16" xfId="0" applyFont="1" applyBorder="1" applyAlignment="1">
      <alignment horizontal="center" wrapText="1"/>
    </xf>
    <xf numFmtId="0" fontId="3" fillId="0" borderId="17" xfId="0" quotePrefix="1" applyFont="1" applyBorder="1" applyAlignment="1">
      <alignment horizontal="center" vertical="center" wrapText="1"/>
    </xf>
    <xf numFmtId="0" fontId="3" fillId="0" borderId="18" xfId="0" quotePrefix="1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/>
    <xf numFmtId="165" fontId="3" fillId="0" borderId="8" xfId="0" applyNumberFormat="1" applyFont="1" applyBorder="1"/>
    <xf numFmtId="167" fontId="3" fillId="0" borderId="12" xfId="0" applyNumberFormat="1" applyFont="1" applyBorder="1" applyAlignment="1">
      <alignment horizontal="center"/>
    </xf>
    <xf numFmtId="173" fontId="3" fillId="0" borderId="0" xfId="0" applyNumberFormat="1" applyFont="1"/>
    <xf numFmtId="171" fontId="3" fillId="0" borderId="12" xfId="0" applyNumberFormat="1" applyFont="1" applyBorder="1" applyAlignment="1">
      <alignment horizontal="center"/>
    </xf>
    <xf numFmtId="0" fontId="3" fillId="0" borderId="0" xfId="0" quotePrefix="1" applyFont="1" applyAlignment="1">
      <alignment horizontal="left"/>
    </xf>
    <xf numFmtId="0" fontId="3" fillId="0" borderId="12" xfId="0" applyFont="1" applyBorder="1"/>
    <xf numFmtId="0" fontId="5" fillId="0" borderId="0" xfId="0" applyFont="1"/>
    <xf numFmtId="172" fontId="3" fillId="0" borderId="0" xfId="5" applyNumberFormat="1" applyFont="1" applyFill="1" applyBorder="1"/>
    <xf numFmtId="165" fontId="3" fillId="0" borderId="13" xfId="0" applyNumberFormat="1" applyFont="1" applyBorder="1"/>
    <xf numFmtId="172" fontId="5" fillId="0" borderId="0" xfId="5" applyNumberFormat="1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164" fontId="3" fillId="0" borderId="0" xfId="0" applyNumberFormat="1" applyFont="1"/>
    <xf numFmtId="0" fontId="3" fillId="0" borderId="8" xfId="0" applyFont="1" applyBorder="1"/>
    <xf numFmtId="172" fontId="3" fillId="0" borderId="1" xfId="5" applyNumberFormat="1" applyFont="1" applyFill="1" applyBorder="1"/>
    <xf numFmtId="164" fontId="3" fillId="0" borderId="19" xfId="4" applyNumberFormat="1" applyFont="1" applyFill="1" applyBorder="1"/>
    <xf numFmtId="165" fontId="24" fillId="0" borderId="8" xfId="0" applyNumberFormat="1" applyFont="1" applyBorder="1"/>
    <xf numFmtId="164" fontId="24" fillId="0" borderId="0" xfId="0" applyNumberFormat="1" applyFont="1"/>
    <xf numFmtId="0" fontId="24" fillId="0" borderId="12" xfId="0" applyFont="1" applyBorder="1"/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164" fontId="3" fillId="0" borderId="2" xfId="0" applyNumberFormat="1" applyFont="1" applyBorder="1"/>
    <xf numFmtId="0" fontId="24" fillId="0" borderId="7" xfId="0" applyFont="1" applyBorder="1"/>
    <xf numFmtId="0" fontId="24" fillId="0" borderId="2" xfId="0" applyFont="1" applyBorder="1"/>
    <xf numFmtId="0" fontId="24" fillId="0" borderId="15" xfId="0" applyFont="1" applyBorder="1"/>
    <xf numFmtId="0" fontId="4" fillId="0" borderId="4" xfId="0" quotePrefix="1" applyFont="1" applyBorder="1" applyAlignment="1">
      <alignment horizontal="center" wrapText="1"/>
    </xf>
    <xf numFmtId="0" fontId="7" fillId="0" borderId="0" xfId="0" applyFont="1" applyAlignment="1">
      <alignment horizontal="right"/>
    </xf>
    <xf numFmtId="37" fontId="25" fillId="5" borderId="0" xfId="0" applyNumberFormat="1" applyFont="1" applyFill="1"/>
    <xf numFmtId="37" fontId="5" fillId="0" borderId="0" xfId="0" applyNumberFormat="1" applyFont="1"/>
    <xf numFmtId="0" fontId="6" fillId="0" borderId="0" xfId="0" applyFont="1"/>
    <xf numFmtId="164" fontId="6" fillId="0" borderId="0" xfId="0" applyNumberFormat="1" applyFont="1"/>
    <xf numFmtId="0" fontId="4" fillId="0" borderId="0" xfId="0" applyFont="1" applyAlignment="1">
      <alignment horizontal="right" vertical="top"/>
    </xf>
    <xf numFmtId="0" fontId="4" fillId="0" borderId="0" xfId="0" applyFont="1" applyAlignment="1">
      <alignment horizontal="right"/>
    </xf>
    <xf numFmtId="0" fontId="26" fillId="0" borderId="0" xfId="0" applyFont="1"/>
    <xf numFmtId="10" fontId="3" fillId="0" borderId="0" xfId="5" applyNumberFormat="1" applyFont="1" applyFill="1" applyBorder="1"/>
    <xf numFmtId="0" fontId="7" fillId="0" borderId="0" xfId="0" applyFont="1" applyFill="1" applyAlignment="1">
      <alignment horizontal="centerContinuous"/>
    </xf>
    <xf numFmtId="0" fontId="18" fillId="0" borderId="0" xfId="6" applyFont="1"/>
    <xf numFmtId="0" fontId="18" fillId="0" borderId="0" xfId="6" applyFont="1" applyAlignment="1">
      <alignment horizontal="center"/>
    </xf>
    <xf numFmtId="0" fontId="21" fillId="0" borderId="0" xfId="6" applyFont="1" applyAlignment="1">
      <alignment horizontal="center"/>
    </xf>
    <xf numFmtId="0" fontId="21" fillId="0" borderId="0" xfId="6" applyFont="1" applyAlignment="1">
      <alignment horizontal="left"/>
    </xf>
    <xf numFmtId="0" fontId="21" fillId="0" borderId="0" xfId="6" applyFont="1"/>
    <xf numFmtId="0" fontId="20" fillId="0" borderId="0" xfId="0" applyFont="1" applyAlignment="1">
      <alignment horizontal="center" wrapText="1"/>
    </xf>
    <xf numFmtId="0" fontId="27" fillId="0" borderId="0" xfId="0" applyFont="1" applyAlignment="1">
      <alignment horizontal="center" wrapText="1"/>
    </xf>
    <xf numFmtId="0" fontId="18" fillId="4" borderId="0" xfId="6" applyFont="1" applyFill="1"/>
    <xf numFmtId="0" fontId="21" fillId="4" borderId="0" xfId="6" applyFont="1" applyFill="1"/>
    <xf numFmtId="0" fontId="28" fillId="4" borderId="0" xfId="6" applyFont="1" applyFill="1"/>
    <xf numFmtId="0" fontId="26" fillId="4" borderId="0" xfId="6" applyFont="1" applyFill="1"/>
    <xf numFmtId="0" fontId="29" fillId="4" borderId="0" xfId="6" applyFont="1" applyFill="1"/>
    <xf numFmtId="0" fontId="30" fillId="4" borderId="20" xfId="6" applyFont="1" applyFill="1" applyBorder="1" applyAlignment="1">
      <alignment horizontal="center"/>
    </xf>
    <xf numFmtId="0" fontId="30" fillId="4" borderId="25" xfId="6" applyFont="1" applyFill="1" applyBorder="1" applyAlignment="1">
      <alignment horizontal="center"/>
    </xf>
    <xf numFmtId="0" fontId="30" fillId="8" borderId="25" xfId="6" applyFont="1" applyFill="1" applyBorder="1" applyAlignment="1">
      <alignment horizontal="center"/>
    </xf>
    <xf numFmtId="0" fontId="21" fillId="4" borderId="26" xfId="6" applyFont="1" applyFill="1" applyBorder="1" applyAlignment="1">
      <alignment horizontal="center"/>
    </xf>
    <xf numFmtId="3" fontId="5" fillId="4" borderId="5" xfId="6" applyNumberFormat="1" applyFont="1" applyFill="1" applyBorder="1"/>
    <xf numFmtId="3" fontId="5" fillId="8" borderId="5" xfId="6" applyNumberFormat="1" applyFont="1" applyFill="1" applyBorder="1"/>
    <xf numFmtId="3" fontId="18" fillId="4" borderId="0" xfId="6" applyNumberFormat="1" applyFont="1" applyFill="1"/>
    <xf numFmtId="43" fontId="5" fillId="8" borderId="0" xfId="6" applyNumberFormat="1" applyFont="1" applyFill="1"/>
    <xf numFmtId="43" fontId="21" fillId="0" borderId="0" xfId="6" applyNumberFormat="1" applyFont="1"/>
    <xf numFmtId="0" fontId="21" fillId="4" borderId="27" xfId="6" applyFont="1" applyFill="1" applyBorder="1"/>
    <xf numFmtId="0" fontId="21" fillId="4" borderId="27" xfId="6" applyFont="1" applyFill="1" applyBorder="1" applyAlignment="1">
      <alignment horizontal="center"/>
    </xf>
    <xf numFmtId="3" fontId="5" fillId="4" borderId="0" xfId="6" applyNumberFormat="1" applyFont="1" applyFill="1"/>
    <xf numFmtId="3" fontId="5" fillId="8" borderId="0" xfId="6" applyNumberFormat="1" applyFont="1" applyFill="1"/>
    <xf numFmtId="0" fontId="21" fillId="4" borderId="28" xfId="6" applyFont="1" applyFill="1" applyBorder="1"/>
    <xf numFmtId="0" fontId="21" fillId="4" borderId="28" xfId="6" applyFont="1" applyFill="1" applyBorder="1" applyAlignment="1">
      <alignment horizontal="center"/>
    </xf>
    <xf numFmtId="3" fontId="5" fillId="4" borderId="4" xfId="6" applyNumberFormat="1" applyFont="1" applyFill="1" applyBorder="1"/>
    <xf numFmtId="3" fontId="5" fillId="8" borderId="4" xfId="6" applyNumberFormat="1" applyFont="1" applyFill="1" applyBorder="1"/>
    <xf numFmtId="3" fontId="18" fillId="4" borderId="4" xfId="6" applyNumberFormat="1" applyFont="1" applyFill="1" applyBorder="1"/>
    <xf numFmtId="3" fontId="3" fillId="0" borderId="0" xfId="6" applyNumberFormat="1" applyFont="1"/>
    <xf numFmtId="43" fontId="5" fillId="8" borderId="4" xfId="6" applyNumberFormat="1" applyFont="1" applyFill="1" applyBorder="1"/>
    <xf numFmtId="0" fontId="6" fillId="0" borderId="0" xfId="6" applyFont="1"/>
    <xf numFmtId="43" fontId="21" fillId="8" borderId="5" xfId="6" applyNumberFormat="1" applyFont="1" applyFill="1" applyBorder="1"/>
    <xf numFmtId="3" fontId="6" fillId="0" borderId="0" xfId="6" applyNumberFormat="1" applyFont="1"/>
    <xf numFmtId="43" fontId="21" fillId="8" borderId="0" xfId="6" applyNumberFormat="1" applyFont="1" applyFill="1"/>
    <xf numFmtId="43" fontId="21" fillId="8" borderId="4" xfId="6" applyNumberFormat="1" applyFont="1" applyFill="1" applyBorder="1"/>
    <xf numFmtId="0" fontId="3" fillId="4" borderId="26" xfId="6" applyFont="1" applyFill="1" applyBorder="1" applyAlignment="1">
      <alignment horizontal="center"/>
    </xf>
    <xf numFmtId="0" fontId="3" fillId="0" borderId="0" xfId="6" applyFont="1"/>
    <xf numFmtId="0" fontId="3" fillId="4" borderId="27" xfId="6" applyFont="1" applyFill="1" applyBorder="1"/>
    <xf numFmtId="0" fontId="3" fillId="4" borderId="27" xfId="6" applyFont="1" applyFill="1" applyBorder="1" applyAlignment="1">
      <alignment horizontal="center"/>
    </xf>
    <xf numFmtId="0" fontId="3" fillId="4" borderId="28" xfId="6" applyFont="1" applyFill="1" applyBorder="1"/>
    <xf numFmtId="0" fontId="3" fillId="4" borderId="28" xfId="6" applyFont="1" applyFill="1" applyBorder="1" applyAlignment="1">
      <alignment horizontal="center"/>
    </xf>
    <xf numFmtId="0" fontId="3" fillId="8" borderId="0" xfId="6" applyFont="1" applyFill="1"/>
    <xf numFmtId="0" fontId="4" fillId="0" borderId="0" xfId="6" applyFont="1"/>
    <xf numFmtId="0" fontId="4" fillId="4" borderId="0" xfId="6" applyFont="1" applyFill="1"/>
    <xf numFmtId="3" fontId="4" fillId="4" borderId="0" xfId="6" applyNumberFormat="1" applyFont="1" applyFill="1"/>
    <xf numFmtId="3" fontId="4" fillId="8" borderId="0" xfId="6" applyNumberFormat="1" applyFont="1" applyFill="1"/>
    <xf numFmtId="0" fontId="21" fillId="8" borderId="0" xfId="6" applyFont="1" applyFill="1"/>
    <xf numFmtId="164" fontId="5" fillId="8" borderId="0" xfId="6" applyNumberFormat="1" applyFont="1" applyFill="1"/>
    <xf numFmtId="0" fontId="4" fillId="0" borderId="10" xfId="0" quotePrefix="1" applyFont="1" applyFill="1" applyBorder="1" applyAlignment="1">
      <alignment horizontal="center" wrapText="1"/>
    </xf>
    <xf numFmtId="0" fontId="3" fillId="0" borderId="16" xfId="0" applyFont="1" applyFill="1" applyBorder="1" applyAlignment="1">
      <alignment horizontal="center" vertical="center" wrapText="1"/>
    </xf>
    <xf numFmtId="164" fontId="5" fillId="0" borderId="0" xfId="0" applyNumberFormat="1" applyFont="1" applyFill="1"/>
    <xf numFmtId="164" fontId="6" fillId="0" borderId="0" xfId="0" applyNumberFormat="1" applyFont="1" applyFill="1"/>
    <xf numFmtId="0" fontId="18" fillId="9" borderId="0" xfId="6" applyFont="1" applyFill="1"/>
    <xf numFmtId="0" fontId="21" fillId="9" borderId="0" xfId="6" applyFont="1" applyFill="1"/>
    <xf numFmtId="0" fontId="28" fillId="9" borderId="0" xfId="6" applyFont="1" applyFill="1"/>
    <xf numFmtId="3" fontId="18" fillId="4" borderId="5" xfId="6" applyNumberFormat="1" applyFont="1" applyFill="1" applyBorder="1"/>
    <xf numFmtId="3" fontId="21" fillId="0" borderId="0" xfId="6" applyNumberFormat="1" applyFont="1"/>
    <xf numFmtId="164" fontId="3" fillId="8" borderId="0" xfId="6" applyNumberFormat="1" applyFont="1" applyFill="1"/>
    <xf numFmtId="0" fontId="8" fillId="0" borderId="0" xfId="0" applyFont="1" applyAlignment="1">
      <alignment horizontal="center"/>
    </xf>
    <xf numFmtId="16" fontId="8" fillId="0" borderId="0" xfId="0" applyNumberFormat="1" applyFont="1"/>
    <xf numFmtId="0" fontId="8" fillId="0" borderId="0" xfId="0" quotePrefix="1" applyFont="1" applyAlignment="1">
      <alignment horizontal="center"/>
    </xf>
    <xf numFmtId="0" fontId="8" fillId="0" borderId="0" xfId="0" applyFont="1"/>
    <xf numFmtId="0" fontId="15" fillId="9" borderId="0" xfId="6" applyFont="1" applyFill="1"/>
    <xf numFmtId="0" fontId="15" fillId="4" borderId="0" xfId="6" applyFont="1" applyFill="1"/>
    <xf numFmtId="0" fontId="15" fillId="0" borderId="0" xfId="6" applyFont="1"/>
    <xf numFmtId="0" fontId="9" fillId="0" borderId="0" xfId="0" applyFont="1" applyFill="1" applyAlignment="1">
      <alignment horizontal="centerContinuous"/>
    </xf>
    <xf numFmtId="44" fontId="6" fillId="0" borderId="0" xfId="0" applyNumberFormat="1" applyFont="1" applyFill="1" applyAlignment="1">
      <alignment horizontal="right"/>
    </xf>
    <xf numFmtId="165" fontId="6" fillId="0" borderId="0" xfId="0" applyNumberFormat="1" applyFont="1" applyFill="1" applyBorder="1"/>
    <xf numFmtId="167" fontId="8" fillId="0" borderId="1" xfId="0" applyNumberFormat="1" applyFont="1" applyFill="1" applyBorder="1"/>
    <xf numFmtId="167" fontId="8" fillId="0" borderId="0" xfId="0" applyNumberFormat="1" applyFont="1" applyFill="1"/>
    <xf numFmtId="167" fontId="8" fillId="3" borderId="0" xfId="0" applyNumberFormat="1" applyFont="1" applyFill="1"/>
    <xf numFmtId="0" fontId="8" fillId="3" borderId="0" xfId="0" applyFont="1" applyFill="1" applyAlignment="1">
      <alignment horizontal="center"/>
    </xf>
    <xf numFmtId="0" fontId="16" fillId="3" borderId="0" xfId="0" applyFont="1" applyFill="1" applyAlignment="1">
      <alignment horizontal="right" vertical="center"/>
    </xf>
    <xf numFmtId="0" fontId="3" fillId="3" borderId="0" xfId="0" quotePrefix="1" applyFont="1" applyFill="1" applyAlignment="1">
      <alignment horizontal="left"/>
    </xf>
    <xf numFmtId="0" fontId="8" fillId="3" borderId="0" xfId="0" quotePrefix="1" applyFont="1" applyFill="1" applyAlignment="1">
      <alignment horizontal="center"/>
    </xf>
    <xf numFmtId="165" fontId="3" fillId="3" borderId="8" xfId="0" applyNumberFormat="1" applyFont="1" applyFill="1" applyBorder="1"/>
    <xf numFmtId="164" fontId="5" fillId="3" borderId="0" xfId="0" applyNumberFormat="1" applyFont="1" applyFill="1"/>
    <xf numFmtId="167" fontId="3" fillId="3" borderId="12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Continuous" vertical="top" wrapText="1"/>
    </xf>
    <xf numFmtId="0" fontId="3" fillId="0" borderId="0" xfId="6" applyFont="1" applyAlignment="1">
      <alignment horizontal="center"/>
    </xf>
    <xf numFmtId="0" fontId="18" fillId="0" borderId="4" xfId="6" applyFont="1" applyBorder="1" applyAlignment="1">
      <alignment horizontal="center"/>
    </xf>
    <xf numFmtId="165" fontId="21" fillId="0" borderId="0" xfId="7" applyNumberFormat="1" applyFont="1" applyFill="1" applyBorder="1"/>
    <xf numFmtId="165" fontId="6" fillId="0" borderId="0" xfId="7" applyNumberFormat="1" applyFont="1" applyFill="1"/>
    <xf numFmtId="165" fontId="21" fillId="0" borderId="0" xfId="7" applyNumberFormat="1" applyFont="1" applyFill="1"/>
    <xf numFmtId="165" fontId="5" fillId="0" borderId="0" xfId="7" applyNumberFormat="1" applyFont="1" applyFill="1" applyBorder="1"/>
    <xf numFmtId="165" fontId="18" fillId="0" borderId="0" xfId="6" applyNumberFormat="1" applyFont="1" applyAlignment="1">
      <alignment horizontal="center"/>
    </xf>
    <xf numFmtId="0" fontId="21" fillId="2" borderId="0" xfId="6" applyFont="1" applyFill="1"/>
    <xf numFmtId="10" fontId="8" fillId="2" borderId="0" xfId="8" applyNumberFormat="1" applyFont="1" applyFill="1"/>
    <xf numFmtId="165" fontId="8" fillId="2" borderId="0" xfId="7" applyNumberFormat="1" applyFont="1" applyFill="1" applyBorder="1"/>
    <xf numFmtId="165" fontId="21" fillId="0" borderId="0" xfId="6" applyNumberFormat="1" applyFont="1"/>
    <xf numFmtId="44" fontId="21" fillId="0" borderId="0" xfId="6" applyNumberFormat="1" applyFont="1"/>
    <xf numFmtId="0" fontId="21" fillId="0" borderId="0" xfId="6" applyFont="1" applyFill="1"/>
    <xf numFmtId="170" fontId="5" fillId="0" borderId="0" xfId="7" applyNumberFormat="1" applyFont="1" applyFill="1"/>
    <xf numFmtId="165" fontId="21" fillId="0" borderId="3" xfId="7" applyNumberFormat="1" applyFont="1" applyFill="1" applyBorder="1"/>
    <xf numFmtId="165" fontId="21" fillId="0" borderId="6" xfId="7" applyNumberFormat="1" applyFont="1" applyFill="1" applyBorder="1" applyAlignment="1">
      <alignment horizontal="right"/>
    </xf>
    <xf numFmtId="165" fontId="21" fillId="0" borderId="0" xfId="7" applyNumberFormat="1" applyFont="1" applyFill="1" applyBorder="1" applyAlignment="1">
      <alignment horizontal="right"/>
    </xf>
    <xf numFmtId="0" fontId="32" fillId="0" borderId="17" xfId="6" applyFont="1" applyBorder="1" applyAlignment="1">
      <alignment horizontal="center" vertical="center"/>
    </xf>
    <xf numFmtId="0" fontId="32" fillId="0" borderId="16" xfId="6" applyFont="1" applyBorder="1" applyAlignment="1">
      <alignment horizontal="center" vertical="center"/>
    </xf>
    <xf numFmtId="0" fontId="32" fillId="0" borderId="18" xfId="6" applyFont="1" applyBorder="1" applyAlignment="1">
      <alignment horizontal="center" vertical="center"/>
    </xf>
    <xf numFmtId="0" fontId="33" fillId="6" borderId="11" xfId="6" applyFont="1" applyFill="1" applyBorder="1" applyAlignment="1">
      <alignment horizontal="center" vertical="center"/>
    </xf>
    <xf numFmtId="6" fontId="33" fillId="6" borderId="11" xfId="6" applyNumberFormat="1" applyFont="1" applyFill="1" applyBorder="1" applyAlignment="1">
      <alignment horizontal="center" vertical="center"/>
    </xf>
    <xf numFmtId="6" fontId="33" fillId="6" borderId="11" xfId="6" applyNumberFormat="1" applyFont="1" applyFill="1" applyBorder="1" applyAlignment="1">
      <alignment horizontal="right" vertical="center"/>
    </xf>
    <xf numFmtId="0" fontId="33" fillId="6" borderId="15" xfId="6" applyFont="1" applyFill="1" applyBorder="1" applyAlignment="1">
      <alignment horizontal="center" vertical="center"/>
    </xf>
    <xf numFmtId="6" fontId="33" fillId="6" borderId="15" xfId="6" applyNumberFormat="1" applyFont="1" applyFill="1" applyBorder="1" applyAlignment="1">
      <alignment horizontal="center" vertical="center"/>
    </xf>
    <xf numFmtId="6" fontId="33" fillId="6" borderId="15" xfId="6" applyNumberFormat="1" applyFont="1" applyFill="1" applyBorder="1" applyAlignment="1">
      <alignment horizontal="right" vertical="center"/>
    </xf>
    <xf numFmtId="0" fontId="33" fillId="0" borderId="24" xfId="6" applyFont="1" applyBorder="1" applyAlignment="1">
      <alignment horizontal="center" vertical="center" wrapText="1"/>
    </xf>
    <xf numFmtId="0" fontId="33" fillId="0" borderId="15" xfId="6" applyFont="1" applyBorder="1" applyAlignment="1">
      <alignment horizontal="center" vertical="center"/>
    </xf>
    <xf numFmtId="6" fontId="33" fillId="0" borderId="15" xfId="6" applyNumberFormat="1" applyFont="1" applyBorder="1" applyAlignment="1">
      <alignment horizontal="center" vertical="center"/>
    </xf>
    <xf numFmtId="6" fontId="33" fillId="0" borderId="15" xfId="6" applyNumberFormat="1" applyFont="1" applyBorder="1" applyAlignment="1">
      <alignment horizontal="right" vertical="center"/>
    </xf>
    <xf numFmtId="0" fontId="33" fillId="0" borderId="22" xfId="6" applyFont="1" applyBorder="1" applyAlignment="1">
      <alignment horizontal="center" vertical="center" wrapText="1"/>
    </xf>
    <xf numFmtId="0" fontId="33" fillId="7" borderId="15" xfId="6" applyFont="1" applyFill="1" applyBorder="1" applyAlignment="1">
      <alignment horizontal="center" vertical="center"/>
    </xf>
    <xf numFmtId="6" fontId="33" fillId="7" borderId="15" xfId="6" applyNumberFormat="1" applyFont="1" applyFill="1" applyBorder="1" applyAlignment="1">
      <alignment horizontal="center" vertical="center"/>
    </xf>
    <xf numFmtId="6" fontId="33" fillId="7" borderId="15" xfId="6" applyNumberFormat="1" applyFont="1" applyFill="1" applyBorder="1" applyAlignment="1">
      <alignment horizontal="right" vertical="center"/>
    </xf>
    <xf numFmtId="0" fontId="33" fillId="7" borderId="22" xfId="6" applyFont="1" applyFill="1" applyBorder="1" applyAlignment="1">
      <alignment horizontal="center" vertical="center" wrapText="1"/>
    </xf>
    <xf numFmtId="0" fontId="33" fillId="6" borderId="22" xfId="6" applyFont="1" applyFill="1" applyBorder="1" applyAlignment="1">
      <alignment horizontal="center" vertical="center" wrapText="1"/>
    </xf>
    <xf numFmtId="9" fontId="33" fillId="0" borderId="15" xfId="6" applyNumberFormat="1" applyFont="1" applyBorder="1" applyAlignment="1">
      <alignment horizontal="right" vertical="center"/>
    </xf>
    <xf numFmtId="6" fontId="21" fillId="0" borderId="0" xfId="6" applyNumberFormat="1" applyFont="1" applyAlignment="1">
      <alignment horizontal="center"/>
    </xf>
    <xf numFmtId="165" fontId="21" fillId="0" borderId="3" xfId="6" applyNumberFormat="1" applyFont="1" applyBorder="1"/>
    <xf numFmtId="6" fontId="21" fillId="0" borderId="0" xfId="6" applyNumberFormat="1" applyFont="1"/>
    <xf numFmtId="0" fontId="39" fillId="0" borderId="17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quotePrefix="1" applyFont="1" applyBorder="1" applyAlignment="1">
      <alignment horizontal="center" wrapText="1"/>
    </xf>
    <xf numFmtId="0" fontId="3" fillId="0" borderId="0" xfId="0" quotePrefix="1" applyFont="1" applyBorder="1" applyAlignment="1">
      <alignment horizontal="center" vertical="center" wrapText="1"/>
    </xf>
    <xf numFmtId="167" fontId="3" fillId="0" borderId="0" xfId="0" applyNumberFormat="1" applyFont="1" applyBorder="1" applyAlignment="1">
      <alignment horizontal="center"/>
    </xf>
    <xf numFmtId="171" fontId="3" fillId="0" borderId="0" xfId="0" applyNumberFormat="1" applyFont="1" applyBorder="1" applyAlignment="1">
      <alignment horizontal="center"/>
    </xf>
    <xf numFmtId="0" fontId="3" fillId="0" borderId="0" xfId="0" applyFont="1" applyBorder="1"/>
    <xf numFmtId="165" fontId="4" fillId="0" borderId="0" xfId="10" applyNumberFormat="1" applyFont="1" applyBorder="1" applyAlignment="1">
      <alignment horizontal="center"/>
    </xf>
    <xf numFmtId="10" fontId="3" fillId="0" borderId="0" xfId="0" applyNumberFormat="1" applyFont="1" applyBorder="1"/>
    <xf numFmtId="10" fontId="3" fillId="0" borderId="12" xfId="0" applyNumberFormat="1" applyFont="1" applyBorder="1"/>
    <xf numFmtId="10" fontId="4" fillId="0" borderId="0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39" fillId="0" borderId="16" xfId="0" applyFont="1" applyBorder="1" applyAlignment="1">
      <alignment horizontal="center"/>
    </xf>
    <xf numFmtId="37" fontId="39" fillId="0" borderId="16" xfId="0" applyNumberFormat="1" applyFont="1" applyBorder="1" applyAlignment="1">
      <alignment horizontal="center" wrapText="1"/>
    </xf>
    <xf numFmtId="37" fontId="39" fillId="0" borderId="18" xfId="0" applyNumberFormat="1" applyFont="1" applyBorder="1" applyAlignment="1">
      <alignment horizontal="center" wrapText="1"/>
    </xf>
    <xf numFmtId="10" fontId="3" fillId="0" borderId="2" xfId="5" applyNumberFormat="1" applyFont="1" applyBorder="1" applyAlignment="1">
      <alignment horizontal="center"/>
    </xf>
    <xf numFmtId="10" fontId="4" fillId="0" borderId="2" xfId="5" applyNumberFormat="1" applyFont="1" applyBorder="1" applyAlignment="1">
      <alignment horizontal="center"/>
    </xf>
    <xf numFmtId="10" fontId="3" fillId="0" borderId="15" xfId="5" applyNumberFormat="1" applyFont="1" applyBorder="1" applyAlignment="1">
      <alignment horizontal="center"/>
    </xf>
    <xf numFmtId="0" fontId="4" fillId="0" borderId="2" xfId="1" quotePrefix="1" applyFont="1" applyFill="1" applyBorder="1" applyAlignment="1">
      <alignment horizontal="center" wrapText="1"/>
    </xf>
    <xf numFmtId="172" fontId="5" fillId="0" borderId="0" xfId="5" applyNumberFormat="1" applyFont="1" applyFill="1" applyBorder="1"/>
    <xf numFmtId="172" fontId="8" fillId="0" borderId="0" xfId="5" applyNumberFormat="1" applyFont="1" applyFill="1" applyBorder="1" applyAlignment="1">
      <alignment horizontal="center"/>
    </xf>
    <xf numFmtId="172" fontId="5" fillId="2" borderId="0" xfId="5" applyNumberFormat="1" applyFont="1" applyFill="1" applyBorder="1"/>
    <xf numFmtId="10" fontId="6" fillId="0" borderId="2" xfId="5" applyNumberFormat="1" applyFont="1" applyBorder="1" applyAlignment="1">
      <alignment horizontal="center"/>
    </xf>
    <xf numFmtId="10" fontId="4" fillId="0" borderId="1" xfId="0" applyNumberFormat="1" applyFont="1" applyBorder="1" applyAlignment="1">
      <alignment horizontal="center"/>
    </xf>
    <xf numFmtId="10" fontId="3" fillId="0" borderId="1" xfId="0" applyNumberFormat="1" applyFont="1" applyBorder="1" applyAlignment="1">
      <alignment horizontal="center"/>
    </xf>
    <xf numFmtId="10" fontId="3" fillId="0" borderId="14" xfId="0" applyNumberFormat="1" applyFont="1" applyBorder="1" applyAlignment="1">
      <alignment horizontal="center"/>
    </xf>
    <xf numFmtId="164" fontId="4" fillId="0" borderId="1" xfId="4" applyNumberFormat="1" applyFont="1" applyBorder="1" applyAlignment="1">
      <alignment horizontal="center"/>
    </xf>
    <xf numFmtId="37" fontId="3" fillId="0" borderId="1" xfId="0" applyNumberFormat="1" applyFont="1" applyBorder="1" applyAlignment="1">
      <alignment horizontal="center"/>
    </xf>
    <xf numFmtId="37" fontId="3" fillId="0" borderId="14" xfId="0" applyNumberFormat="1" applyFont="1" applyBorder="1" applyAlignment="1">
      <alignment horizontal="center"/>
    </xf>
    <xf numFmtId="165" fontId="4" fillId="0" borderId="1" xfId="10" applyNumberFormat="1" applyFont="1" applyBorder="1" applyAlignment="1">
      <alignment horizontal="center"/>
    </xf>
    <xf numFmtId="165" fontId="3" fillId="0" borderId="1" xfId="10" applyNumberFormat="1" applyFont="1" applyBorder="1" applyAlignment="1">
      <alignment horizontal="center"/>
    </xf>
    <xf numFmtId="165" fontId="3" fillId="0" borderId="14" xfId="10" applyNumberFormat="1" applyFont="1" applyBorder="1" applyAlignment="1">
      <alignment horizontal="center"/>
    </xf>
    <xf numFmtId="172" fontId="6" fillId="0" borderId="0" xfId="5" applyNumberFormat="1" applyFont="1" applyFill="1" applyBorder="1" applyAlignment="1">
      <alignment horizontal="center"/>
    </xf>
    <xf numFmtId="165" fontId="3" fillId="0" borderId="8" xfId="0" applyNumberFormat="1" applyFont="1" applyFill="1" applyBorder="1"/>
    <xf numFmtId="167" fontId="3" fillId="0" borderId="12" xfId="0" applyNumberFormat="1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3" fillId="0" borderId="0" xfId="0" quotePrefix="1" applyFont="1" applyAlignment="1">
      <alignment horizontal="center" vertical="center" wrapText="1"/>
    </xf>
    <xf numFmtId="169" fontId="3" fillId="0" borderId="4" xfId="0" applyNumberFormat="1" applyFont="1" applyBorder="1" applyAlignment="1">
      <alignment horizontal="center"/>
    </xf>
    <xf numFmtId="169" fontId="15" fillId="0" borderId="0" xfId="0" applyNumberFormat="1" applyFont="1" applyAlignment="1"/>
    <xf numFmtId="0" fontId="16" fillId="0" borderId="0" xfId="0" applyFont="1" applyFill="1" applyAlignment="1"/>
    <xf numFmtId="44" fontId="5" fillId="0" borderId="0" xfId="0" applyNumberFormat="1" applyFont="1" applyFill="1" applyBorder="1" applyAlignment="1">
      <alignment horizontal="left"/>
    </xf>
    <xf numFmtId="0" fontId="21" fillId="0" borderId="0" xfId="11" applyFont="1" applyFill="1" applyAlignment="1">
      <alignment horizontal="center"/>
    </xf>
    <xf numFmtId="37" fontId="18" fillId="0" borderId="0" xfId="11" applyNumberFormat="1" applyFont="1" applyFill="1"/>
    <xf numFmtId="0" fontId="21" fillId="0" borderId="0" xfId="11" applyFont="1" applyFill="1"/>
    <xf numFmtId="0" fontId="6" fillId="0" borderId="0" xfId="11" applyFont="1" applyFill="1"/>
    <xf numFmtId="0" fontId="18" fillId="0" borderId="0" xfId="11" applyFont="1" applyFill="1"/>
    <xf numFmtId="37" fontId="18" fillId="0" borderId="0" xfId="11" applyNumberFormat="1" applyFont="1" applyFill="1" applyAlignment="1">
      <alignment horizontal="center" wrapText="1"/>
    </xf>
    <xf numFmtId="0" fontId="34" fillId="0" borderId="0" xfId="11" applyFont="1" applyFill="1" applyAlignment="1">
      <alignment horizontal="center" wrapText="1"/>
    </xf>
    <xf numFmtId="0" fontId="34" fillId="0" borderId="0" xfId="11" applyFont="1" applyFill="1"/>
    <xf numFmtId="0" fontId="35" fillId="0" borderId="0" xfId="11" applyFont="1" applyFill="1"/>
    <xf numFmtId="37" fontId="36" fillId="0" borderId="0" xfId="11" applyNumberFormat="1" applyFont="1" applyFill="1" applyAlignment="1">
      <alignment horizontal="center" wrapText="1"/>
    </xf>
    <xf numFmtId="37" fontId="34" fillId="0" borderId="0" xfId="11" applyNumberFormat="1" applyFont="1" applyFill="1" applyAlignment="1">
      <alignment horizontal="center" wrapText="1"/>
    </xf>
    <xf numFmtId="0" fontId="21" fillId="0" borderId="0" xfId="11" applyFont="1" applyFill="1" applyAlignment="1">
      <alignment horizontal="left" indent="1"/>
    </xf>
    <xf numFmtId="41" fontId="21" fillId="0" borderId="0" xfId="11" applyNumberFormat="1" applyFont="1" applyFill="1"/>
    <xf numFmtId="41" fontId="6" fillId="0" borderId="0" xfId="11" applyNumberFormat="1" applyFont="1" applyFill="1"/>
    <xf numFmtId="165" fontId="21" fillId="0" borderId="0" xfId="11" applyNumberFormat="1" applyFont="1" applyFill="1"/>
    <xf numFmtId="164" fontId="35" fillId="0" borderId="0" xfId="11" applyNumberFormat="1" applyFont="1" applyFill="1"/>
    <xf numFmtId="41" fontId="35" fillId="0" borderId="0" xfId="11" applyNumberFormat="1" applyFont="1" applyFill="1"/>
    <xf numFmtId="0" fontId="18" fillId="0" borderId="0" xfId="11" applyFont="1" applyFill="1" applyAlignment="1">
      <alignment horizontal="left"/>
    </xf>
    <xf numFmtId="165" fontId="18" fillId="0" borderId="0" xfId="11" applyNumberFormat="1" applyFont="1" applyFill="1"/>
    <xf numFmtId="41" fontId="18" fillId="0" borderId="0" xfId="11" applyNumberFormat="1" applyFont="1" applyFill="1"/>
    <xf numFmtId="41" fontId="37" fillId="0" borderId="0" xfId="11" applyNumberFormat="1" applyFont="1" applyFill="1"/>
    <xf numFmtId="10" fontId="18" fillId="0" borderId="0" xfId="11" applyNumberFormat="1" applyFont="1" applyFill="1"/>
    <xf numFmtId="10" fontId="21" fillId="0" borderId="0" xfId="11" applyNumberFormat="1" applyFont="1" applyFill="1"/>
    <xf numFmtId="164" fontId="21" fillId="0" borderId="0" xfId="11" applyNumberFormat="1" applyFont="1" applyFill="1"/>
    <xf numFmtId="165" fontId="38" fillId="0" borderId="0" xfId="11" applyNumberFormat="1" applyFont="1" applyFill="1"/>
    <xf numFmtId="164" fontId="3" fillId="0" borderId="0" xfId="11" applyNumberFormat="1" applyFont="1" applyFill="1"/>
    <xf numFmtId="164" fontId="12" fillId="0" borderId="0" xfId="11" applyNumberFormat="1" applyFont="1" applyFill="1"/>
    <xf numFmtId="0" fontId="3" fillId="0" borderId="0" xfId="11" applyFont="1" applyFill="1" applyAlignment="1">
      <alignment horizontal="left" wrapText="1" indent="1"/>
    </xf>
    <xf numFmtId="0" fontId="3" fillId="0" borderId="0" xfId="11" applyFont="1" applyFill="1"/>
    <xf numFmtId="43" fontId="21" fillId="0" borderId="0" xfId="11" applyNumberFormat="1" applyFont="1" applyFill="1"/>
    <xf numFmtId="0" fontId="15" fillId="0" borderId="0" xfId="11" applyFont="1" applyFill="1" applyAlignment="1">
      <alignment horizontal="right"/>
    </xf>
    <xf numFmtId="41" fontId="5" fillId="0" borderId="0" xfId="11" applyNumberFormat="1" applyFont="1" applyFill="1"/>
    <xf numFmtId="0" fontId="6" fillId="0" borderId="0" xfId="11" applyFont="1" applyFill="1" applyAlignment="1">
      <alignment horizontal="right"/>
    </xf>
    <xf numFmtId="42" fontId="3" fillId="0" borderId="0" xfId="11" applyNumberFormat="1" applyFont="1" applyFill="1"/>
    <xf numFmtId="9" fontId="21" fillId="0" borderId="0" xfId="11" applyNumberFormat="1" applyFont="1" applyFill="1"/>
    <xf numFmtId="43" fontId="3" fillId="0" borderId="0" xfId="11" applyNumberFormat="1" applyFont="1" applyFill="1"/>
    <xf numFmtId="174" fontId="15" fillId="0" borderId="0" xfId="12" applyNumberFormat="1" applyFont="1" applyFill="1" applyAlignment="1">
      <alignment horizontal="center"/>
    </xf>
    <xf numFmtId="174" fontId="9" fillId="0" borderId="0" xfId="12" applyNumberFormat="1" applyFont="1" applyFill="1"/>
    <xf numFmtId="174" fontId="15" fillId="0" borderId="0" xfId="12" applyNumberFormat="1" applyFont="1" applyFill="1"/>
    <xf numFmtId="10" fontId="15" fillId="0" borderId="0" xfId="13" applyNumberFormat="1" applyFont="1" applyFill="1"/>
    <xf numFmtId="43" fontId="15" fillId="0" borderId="0" xfId="12" applyFont="1" applyFill="1"/>
    <xf numFmtId="37" fontId="4" fillId="0" borderId="0" xfId="0" applyNumberFormat="1" applyFont="1" applyFill="1"/>
    <xf numFmtId="0" fontId="13" fillId="0" borderId="0" xfId="0" applyFont="1" applyFill="1" applyAlignment="1">
      <alignment horizontal="center"/>
    </xf>
    <xf numFmtId="37" fontId="13" fillId="0" borderId="0" xfId="0" applyNumberFormat="1" applyFont="1" applyFill="1" applyAlignment="1">
      <alignment horizontal="center" wrapText="1"/>
    </xf>
    <xf numFmtId="37" fontId="36" fillId="0" borderId="0" xfId="0" applyNumberFormat="1" applyFont="1" applyFill="1" applyAlignment="1">
      <alignment horizontal="center" wrapText="1"/>
    </xf>
    <xf numFmtId="37" fontId="3" fillId="0" borderId="0" xfId="0" applyNumberFormat="1" applyFont="1" applyFill="1" applyAlignment="1">
      <alignment horizontal="left" indent="1"/>
    </xf>
    <xf numFmtId="41" fontId="3" fillId="0" borderId="0" xfId="0" applyNumberFormat="1" applyFont="1" applyFill="1"/>
    <xf numFmtId="165" fontId="3" fillId="0" borderId="5" xfId="0" applyNumberFormat="1" applyFont="1" applyFill="1" applyBorder="1"/>
    <xf numFmtId="37" fontId="3" fillId="0" borderId="0" xfId="0" applyNumberFormat="1" applyFont="1" applyFill="1"/>
    <xf numFmtId="37" fontId="4" fillId="0" borderId="0" xfId="0" quotePrefix="1" applyNumberFormat="1" applyFont="1" applyFill="1" applyAlignment="1">
      <alignment horizontal="left"/>
    </xf>
    <xf numFmtId="0" fontId="3" fillId="0" borderId="0" xfId="0" applyFont="1" applyFill="1" applyAlignment="1">
      <alignment horizontal="center" vertical="top"/>
    </xf>
    <xf numFmtId="37" fontId="4" fillId="0" borderId="0" xfId="0" applyNumberFormat="1" applyFont="1" applyFill="1" applyAlignment="1">
      <alignment vertical="top" wrapText="1"/>
    </xf>
    <xf numFmtId="43" fontId="4" fillId="0" borderId="0" xfId="0" applyNumberFormat="1" applyFont="1" applyFill="1" applyAlignment="1">
      <alignment vertical="top"/>
    </xf>
    <xf numFmtId="165" fontId="3" fillId="0" borderId="5" xfId="0" applyNumberFormat="1" applyFont="1" applyFill="1" applyBorder="1" applyAlignment="1">
      <alignment vertical="top"/>
    </xf>
    <xf numFmtId="41" fontId="3" fillId="0" borderId="0" xfId="0" applyNumberFormat="1" applyFont="1" applyFill="1" applyAlignment="1">
      <alignment vertical="top"/>
    </xf>
    <xf numFmtId="0" fontId="4" fillId="0" borderId="0" xfId="0" applyFont="1" applyFill="1" applyAlignment="1">
      <alignment vertical="top"/>
    </xf>
    <xf numFmtId="165" fontId="3" fillId="0" borderId="0" xfId="0" applyNumberFormat="1" applyFont="1" applyFill="1" applyAlignment="1">
      <alignment vertical="top"/>
    </xf>
    <xf numFmtId="10" fontId="3" fillId="0" borderId="0" xfId="0" applyNumberFormat="1" applyFont="1" applyFill="1"/>
    <xf numFmtId="0" fontId="3" fillId="0" borderId="0" xfId="0" applyFont="1" applyFill="1" applyAlignment="1">
      <alignment horizontal="centerContinuous"/>
    </xf>
    <xf numFmtId="175" fontId="3" fillId="0" borderId="0" xfId="0" applyNumberFormat="1" applyFont="1" applyFill="1"/>
    <xf numFmtId="175" fontId="6" fillId="0" borderId="0" xfId="0" applyNumberFormat="1" applyFont="1" applyFill="1"/>
    <xf numFmtId="44" fontId="6" fillId="0" borderId="0" xfId="0" applyNumberFormat="1" applyFont="1" applyFill="1"/>
    <xf numFmtId="44" fontId="3" fillId="0" borderId="0" xfId="0" applyNumberFormat="1" applyFont="1" applyFill="1"/>
    <xf numFmtId="37" fontId="3" fillId="0" borderId="0" xfId="0" quotePrefix="1" applyNumberFormat="1" applyFont="1" applyFill="1" applyAlignment="1" applyProtection="1">
      <alignment horizontal="left"/>
      <protection locked="0"/>
    </xf>
    <xf numFmtId="44" fontId="3" fillId="0" borderId="0" xfId="10" applyFont="1" applyFill="1"/>
    <xf numFmtId="165" fontId="3" fillId="0" borderId="0" xfId="10" applyNumberFormat="1" applyFont="1" applyFill="1"/>
    <xf numFmtId="164" fontId="5" fillId="0" borderId="8" xfId="4" applyNumberFormat="1" applyFont="1" applyFill="1" applyBorder="1"/>
    <xf numFmtId="10" fontId="3" fillId="0" borderId="12" xfId="5" applyNumberFormat="1" applyFont="1" applyFill="1" applyBorder="1"/>
    <xf numFmtId="164" fontId="3" fillId="0" borderId="19" xfId="0" applyNumberFormat="1" applyFont="1" applyBorder="1"/>
    <xf numFmtId="9" fontId="3" fillId="0" borderId="31" xfId="5" applyFont="1" applyFill="1" applyBorder="1"/>
    <xf numFmtId="164" fontId="3" fillId="0" borderId="8" xfId="0" applyNumberFormat="1" applyFont="1" applyBorder="1"/>
    <xf numFmtId="10" fontId="3" fillId="0" borderId="8" xfId="5" applyNumberFormat="1" applyFont="1" applyFill="1" applyBorder="1"/>
    <xf numFmtId="164" fontId="3" fillId="0" borderId="7" xfId="0" applyNumberFormat="1" applyFont="1" applyBorder="1"/>
    <xf numFmtId="0" fontId="3" fillId="0" borderId="15" xfId="0" applyFont="1" applyBorder="1"/>
    <xf numFmtId="0" fontId="7" fillId="4" borderId="9" xfId="0" applyFont="1" applyFill="1" applyBorder="1" applyAlignment="1">
      <alignment horizontal="center" wrapText="1"/>
    </xf>
    <xf numFmtId="0" fontId="31" fillId="0" borderId="10" xfId="0" applyFont="1" applyBorder="1" applyAlignment="1">
      <alignment horizontal="center" wrapText="1"/>
    </xf>
    <xf numFmtId="0" fontId="31" fillId="0" borderId="11" xfId="0" applyFont="1" applyBorder="1" applyAlignment="1">
      <alignment horizontal="center" wrapText="1"/>
    </xf>
    <xf numFmtId="0" fontId="7" fillId="4" borderId="9" xfId="0" applyFont="1" applyFill="1" applyBorder="1" applyAlignment="1">
      <alignment horizontal="center"/>
    </xf>
    <xf numFmtId="0" fontId="7" fillId="4" borderId="10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4" fillId="4" borderId="9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0" fillId="0" borderId="14" xfId="0" applyBorder="1" applyAlignment="1">
      <alignment wrapText="1"/>
    </xf>
    <xf numFmtId="0" fontId="4" fillId="0" borderId="29" xfId="0" applyFont="1" applyBorder="1" applyAlignment="1">
      <alignment horizontal="center" wrapText="1"/>
    </xf>
    <xf numFmtId="0" fontId="0" fillId="0" borderId="30" xfId="0" applyBorder="1" applyAlignment="1">
      <alignment wrapText="1"/>
    </xf>
    <xf numFmtId="0" fontId="7" fillId="0" borderId="0" xfId="0" applyFont="1" applyAlignment="1">
      <alignment horizontal="center" wrapText="1"/>
    </xf>
    <xf numFmtId="0" fontId="27" fillId="0" borderId="0" xfId="0" applyFont="1" applyAlignment="1">
      <alignment horizontal="center" wrapText="1"/>
    </xf>
    <xf numFmtId="0" fontId="4" fillId="0" borderId="0" xfId="0" quotePrefix="1" applyFont="1" applyAlignment="1">
      <alignment horizontal="center" wrapText="1"/>
    </xf>
    <xf numFmtId="0" fontId="15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18" fillId="0" borderId="20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21" xfId="0" applyFont="1" applyBorder="1" applyAlignment="1">
      <alignment horizontal="center" vertical="center"/>
    </xf>
    <xf numFmtId="0" fontId="32" fillId="0" borderId="9" xfId="6" applyFont="1" applyBorder="1" applyAlignment="1">
      <alignment horizontal="right" vertical="center"/>
    </xf>
    <xf numFmtId="0" fontId="32" fillId="0" borderId="10" xfId="6" applyFont="1" applyBorder="1" applyAlignment="1">
      <alignment horizontal="right" vertical="center"/>
    </xf>
    <xf numFmtId="0" fontId="32" fillId="0" borderId="11" xfId="6" applyFont="1" applyBorder="1" applyAlignment="1">
      <alignment horizontal="right" vertical="center"/>
    </xf>
    <xf numFmtId="0" fontId="33" fillId="6" borderId="23" xfId="6" applyFont="1" applyFill="1" applyBorder="1" applyAlignment="1">
      <alignment horizontal="center" vertical="center" wrapText="1"/>
    </xf>
    <xf numFmtId="0" fontId="33" fillId="6" borderId="22" xfId="6" applyFont="1" applyFill="1" applyBorder="1" applyAlignment="1">
      <alignment horizontal="center" vertical="center" wrapText="1"/>
    </xf>
    <xf numFmtId="0" fontId="33" fillId="0" borderId="23" xfId="6" applyFont="1" applyBorder="1" applyAlignment="1">
      <alignment horizontal="center" vertical="center" wrapText="1"/>
    </xf>
    <xf numFmtId="0" fontId="33" fillId="0" borderId="22" xfId="6" applyFont="1" applyBorder="1" applyAlignment="1">
      <alignment horizontal="center" vertical="center" wrapText="1"/>
    </xf>
    <xf numFmtId="0" fontId="4" fillId="8" borderId="4" xfId="6" quotePrefix="1" applyFont="1" applyFill="1" applyBorder="1" applyAlignment="1">
      <alignment horizontal="center" wrapText="1"/>
    </xf>
    <xf numFmtId="0" fontId="2" fillId="0" borderId="4" xfId="6" applyBorder="1" applyAlignment="1">
      <alignment horizontal="center" wrapText="1"/>
    </xf>
  </cellXfs>
  <cellStyles count="15">
    <cellStyle name="Comma" xfId="4" builtinId="3"/>
    <cellStyle name="Comma 2" xfId="3" xr:uid="{00000000-0005-0000-0000-000001000000}"/>
    <cellStyle name="Comma 3" xfId="9" xr:uid="{00000000-0005-0000-0000-000002000000}"/>
    <cellStyle name="Comma 4" xfId="12" xr:uid="{00000000-0005-0000-0000-000003000000}"/>
    <cellStyle name="Currency" xfId="10" builtinId="4"/>
    <cellStyle name="Currency 2" xfId="7" xr:uid="{00000000-0005-0000-0000-000005000000}"/>
    <cellStyle name="Currency 3" xfId="14" xr:uid="{00000000-0005-0000-0000-000006000000}"/>
    <cellStyle name="Normal" xfId="0" builtinId="0"/>
    <cellStyle name="Normal - Style1 5 4" xfId="1" xr:uid="{00000000-0005-0000-0000-000008000000}"/>
    <cellStyle name="Normal 2" xfId="6" xr:uid="{00000000-0005-0000-0000-000009000000}"/>
    <cellStyle name="Normal 3" xfId="11" xr:uid="{00000000-0005-0000-0000-00000A000000}"/>
    <cellStyle name="Percent" xfId="5" builtinId="5"/>
    <cellStyle name="Percent 2" xfId="2" xr:uid="{00000000-0005-0000-0000-00000C000000}"/>
    <cellStyle name="Percent 3" xfId="8" xr:uid="{00000000-0005-0000-0000-00000D000000}"/>
    <cellStyle name="Percent 4" xfId="13" xr:uid="{00000000-0005-0000-0000-00000E000000}"/>
  </cellStyles>
  <dxfs count="0"/>
  <tableStyles count="0" defaultTableStyle="TableStyleMedium9" defaultPivotStyle="PivotStyleLight16"/>
  <colors>
    <mruColors>
      <color rgb="FF0033CC"/>
      <color rgb="FF008080"/>
      <color rgb="FF81FFFF"/>
      <color rgb="FFD5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eetMetadata" Target="metadata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Relationship Id="rId22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0.79998168889431442"/>
  </sheetPr>
  <dimension ref="A1:J76"/>
  <sheetViews>
    <sheetView tabSelected="1" zoomScaleNormal="100" workbookViewId="0">
      <pane ySplit="9" topLeftCell="A10" activePane="bottomLeft" state="frozen"/>
      <selection pane="bottomLeft" activeCell="G16" sqref="G16"/>
    </sheetView>
  </sheetViews>
  <sheetFormatPr defaultColWidth="6.42578125" defaultRowHeight="11.25" x14ac:dyDescent="0.2"/>
  <cols>
    <col min="1" max="1" width="6.140625" style="55" bestFit="1" customWidth="1"/>
    <col min="2" max="2" width="25" style="55" customWidth="1"/>
    <col min="3" max="3" width="14.42578125" style="55" bestFit="1" customWidth="1"/>
    <col min="4" max="4" width="13.5703125" style="55" customWidth="1"/>
    <col min="5" max="5" width="12.85546875" style="55" customWidth="1"/>
    <col min="6" max="6" width="10.42578125" style="55" customWidth="1"/>
    <col min="7" max="7" width="16.5703125" style="55" bestFit="1" customWidth="1"/>
    <col min="8" max="8" width="1.140625" style="55" customWidth="1"/>
    <col min="9" max="9" width="17.7109375" style="55" customWidth="1"/>
    <col min="10" max="16384" width="6.42578125" style="55"/>
  </cols>
  <sheetData>
    <row r="1" spans="1:10" x14ac:dyDescent="0.2">
      <c r="A1" s="54" t="s">
        <v>69</v>
      </c>
      <c r="B1" s="54"/>
      <c r="C1" s="54"/>
      <c r="D1" s="54"/>
      <c r="E1" s="54"/>
      <c r="F1" s="54"/>
      <c r="I1" s="383" t="s">
        <v>358</v>
      </c>
    </row>
    <row r="2" spans="1:10" ht="12.75" x14ac:dyDescent="0.2">
      <c r="A2" s="222" t="s">
        <v>357</v>
      </c>
      <c r="B2" s="54"/>
      <c r="C2" s="54"/>
      <c r="D2" s="54"/>
      <c r="E2" s="54"/>
      <c r="F2" s="54"/>
      <c r="I2" s="384" t="s">
        <v>359</v>
      </c>
      <c r="J2"/>
    </row>
    <row r="3" spans="1:10" x14ac:dyDescent="0.2">
      <c r="A3" s="222" t="str">
        <f ca="1">RIGHT(CELL("filename",A2),LEN(CELL("filename",A2))-SEARCH("]",CELL("filename",A2)))</f>
        <v>Sch 141TEX Rates</v>
      </c>
      <c r="B3" s="290"/>
      <c r="C3" s="56"/>
      <c r="D3" s="56"/>
      <c r="E3" s="56"/>
      <c r="F3" s="56"/>
      <c r="G3" s="57"/>
      <c r="I3" s="386" t="s">
        <v>360</v>
      </c>
    </row>
    <row r="4" spans="1:10" s="57" customFormat="1" x14ac:dyDescent="0.2">
      <c r="A4" s="23" t="str">
        <f>"Proposed Rate Effective "&amp;TEXT(Inputs!B1,"mmmm d, yyyy")</f>
        <v>Proposed Rate Effective May 1, 2025</v>
      </c>
      <c r="B4" s="56"/>
      <c r="C4" s="56"/>
      <c r="D4" s="56"/>
      <c r="E4" s="56"/>
      <c r="F4" s="56"/>
      <c r="I4" s="33" t="s">
        <v>361</v>
      </c>
    </row>
    <row r="5" spans="1:10" x14ac:dyDescent="0.2">
      <c r="A5" s="58"/>
      <c r="B5" s="58"/>
      <c r="C5" s="59"/>
      <c r="D5" s="59"/>
      <c r="E5" s="59"/>
      <c r="F5" s="59"/>
      <c r="I5" s="385" t="s">
        <v>362</v>
      </c>
    </row>
    <row r="6" spans="1:10" ht="13.5" customHeight="1" x14ac:dyDescent="0.2">
      <c r="A6" s="58"/>
      <c r="B6" s="58"/>
      <c r="C6" s="59"/>
      <c r="D6" s="59"/>
      <c r="E6" s="59"/>
      <c r="F6" s="59"/>
      <c r="I6" s="22"/>
    </row>
    <row r="7" spans="1:10" s="68" customFormat="1" ht="22.5" x14ac:dyDescent="0.2">
      <c r="A7" s="104" t="s">
        <v>13</v>
      </c>
      <c r="B7" s="104" t="s">
        <v>101</v>
      </c>
      <c r="C7" s="104" t="s">
        <v>102</v>
      </c>
      <c r="D7" s="123" t="s">
        <v>103</v>
      </c>
      <c r="E7" s="123" t="s">
        <v>104</v>
      </c>
      <c r="F7" s="123" t="s">
        <v>105</v>
      </c>
      <c r="G7" s="104" t="s">
        <v>256</v>
      </c>
    </row>
    <row r="8" spans="1:10" s="61" customFormat="1" x14ac:dyDescent="0.2">
      <c r="A8" s="62"/>
      <c r="B8" s="62"/>
      <c r="C8" s="62"/>
      <c r="D8" s="173">
        <v>45717</v>
      </c>
      <c r="E8" s="173">
        <v>45778</v>
      </c>
      <c r="F8" s="63"/>
      <c r="G8" s="63"/>
    </row>
    <row r="9" spans="1:10" s="61" customFormat="1" x14ac:dyDescent="0.2">
      <c r="A9" s="64"/>
      <c r="B9" s="65" t="s">
        <v>8</v>
      </c>
      <c r="C9" s="60" t="s">
        <v>9</v>
      </c>
      <c r="D9" s="60" t="s">
        <v>10</v>
      </c>
      <c r="E9" s="60" t="s">
        <v>11</v>
      </c>
      <c r="F9" s="60" t="s">
        <v>81</v>
      </c>
      <c r="G9" s="60" t="s">
        <v>80</v>
      </c>
    </row>
    <row r="10" spans="1:10" s="61" customFormat="1" x14ac:dyDescent="0.2">
      <c r="A10" s="59">
        <v>1</v>
      </c>
      <c r="B10" s="66" t="s">
        <v>106</v>
      </c>
      <c r="C10" s="66"/>
      <c r="D10" s="67"/>
      <c r="E10" s="67"/>
      <c r="F10" s="67"/>
      <c r="G10" s="68"/>
    </row>
    <row r="11" spans="1:10" x14ac:dyDescent="0.2">
      <c r="A11" s="69">
        <f t="shared" ref="A11:A74" si="0">+A10+1</f>
        <v>2</v>
      </c>
      <c r="B11" s="70" t="s">
        <v>0</v>
      </c>
      <c r="C11" s="115" t="s">
        <v>239</v>
      </c>
      <c r="D11" s="293">
        <v>0</v>
      </c>
      <c r="E11" s="71">
        <f>'Rate Spread &amp; Design'!G8</f>
        <v>4.57E-4</v>
      </c>
      <c r="F11" s="72" t="str">
        <f>IFERROR(E11/D11-1, "100%")</f>
        <v>100%</v>
      </c>
      <c r="G11" s="82" t="s">
        <v>257</v>
      </c>
    </row>
    <row r="12" spans="1:10" x14ac:dyDescent="0.2">
      <c r="A12" s="69">
        <f t="shared" si="0"/>
        <v>3</v>
      </c>
      <c r="B12" s="70"/>
      <c r="C12" s="115"/>
      <c r="D12" s="73"/>
      <c r="E12" s="73"/>
      <c r="F12" s="74"/>
      <c r="G12" s="115"/>
    </row>
    <row r="13" spans="1:10" x14ac:dyDescent="0.2">
      <c r="A13" s="69">
        <f t="shared" si="0"/>
        <v>4</v>
      </c>
      <c r="B13" s="70" t="s">
        <v>61</v>
      </c>
      <c r="C13" s="115"/>
      <c r="D13" s="73"/>
      <c r="E13" s="73"/>
      <c r="F13" s="74"/>
      <c r="G13" s="58"/>
    </row>
    <row r="14" spans="1:10" x14ac:dyDescent="0.2">
      <c r="A14" s="69">
        <f t="shared" si="0"/>
        <v>5</v>
      </c>
      <c r="B14" s="76" t="s">
        <v>62</v>
      </c>
      <c r="C14" s="115" t="s">
        <v>240</v>
      </c>
      <c r="D14" s="294">
        <v>0</v>
      </c>
      <c r="E14" s="77">
        <f>'Rate Spread &amp; Design'!G10</f>
        <v>2.99E-4</v>
      </c>
      <c r="F14" s="74" t="str">
        <f>IFERROR(E14/D14-1, "100%")</f>
        <v>100%</v>
      </c>
      <c r="G14" s="58" t="str">
        <f>$G$11</f>
        <v>Sheet No. 141TEX</v>
      </c>
    </row>
    <row r="15" spans="1:10" x14ac:dyDescent="0.2">
      <c r="A15" s="69">
        <f t="shared" si="0"/>
        <v>6</v>
      </c>
      <c r="B15" s="76" t="s">
        <v>63</v>
      </c>
      <c r="C15" s="115" t="s">
        <v>241</v>
      </c>
      <c r="D15" s="294">
        <v>0</v>
      </c>
      <c r="E15" s="77">
        <f>'Rate Spread &amp; Design'!G12</f>
        <v>1.5699999999999999E-4</v>
      </c>
      <c r="F15" s="74" t="str">
        <f>IFERROR(E15/D15-1, "100%")</f>
        <v>100%</v>
      </c>
      <c r="G15" s="58" t="str">
        <f>$G$11</f>
        <v>Sheet No. 141TEX</v>
      </c>
    </row>
    <row r="16" spans="1:10" x14ac:dyDescent="0.2">
      <c r="A16" s="69">
        <f t="shared" si="0"/>
        <v>7</v>
      </c>
      <c r="B16" s="76" t="s">
        <v>63</v>
      </c>
      <c r="C16" s="115" t="s">
        <v>242</v>
      </c>
      <c r="D16" s="78">
        <f>D15</f>
        <v>0</v>
      </c>
      <c r="E16" s="78">
        <f>E15</f>
        <v>1.5699999999999999E-4</v>
      </c>
      <c r="F16" s="74" t="str">
        <f>IFERROR(E16/D16-1, "100%")</f>
        <v>100%</v>
      </c>
      <c r="G16" s="58" t="str">
        <f>$G$11</f>
        <v>Sheet No. 141TEX</v>
      </c>
    </row>
    <row r="17" spans="1:7" x14ac:dyDescent="0.2">
      <c r="A17" s="69">
        <f t="shared" si="0"/>
        <v>8</v>
      </c>
      <c r="B17" s="76" t="s">
        <v>64</v>
      </c>
      <c r="C17" s="115" t="s">
        <v>243</v>
      </c>
      <c r="D17" s="294">
        <v>0</v>
      </c>
      <c r="E17" s="73">
        <f>'Rate Spread &amp; Design'!G14</f>
        <v>1.35E-4</v>
      </c>
      <c r="F17" s="74" t="str">
        <f>IFERROR(E17/D17-1, "100%")</f>
        <v>100%</v>
      </c>
      <c r="G17" s="58" t="str">
        <f>$G$11</f>
        <v>Sheet No. 141TEX</v>
      </c>
    </row>
    <row r="18" spans="1:7" x14ac:dyDescent="0.2">
      <c r="A18" s="69">
        <f t="shared" si="0"/>
        <v>9</v>
      </c>
      <c r="B18" s="76" t="s">
        <v>63</v>
      </c>
      <c r="C18" s="115">
        <v>29</v>
      </c>
      <c r="D18" s="294">
        <v>0</v>
      </c>
      <c r="E18" s="73">
        <f>'Rate Spread &amp; Design'!G16</f>
        <v>1.964E-3</v>
      </c>
      <c r="F18" s="74" t="str">
        <f>IFERROR(E18/D18-1, "100%")</f>
        <v>100%</v>
      </c>
      <c r="G18" s="58" t="str">
        <f>$G$11</f>
        <v>Sheet No. 141TEX</v>
      </c>
    </row>
    <row r="19" spans="1:7" x14ac:dyDescent="0.2">
      <c r="A19" s="69">
        <f t="shared" si="0"/>
        <v>10</v>
      </c>
      <c r="B19" s="80" t="s">
        <v>14</v>
      </c>
      <c r="C19" s="82"/>
      <c r="D19" s="81"/>
      <c r="E19" s="81"/>
      <c r="F19" s="72"/>
      <c r="G19" s="75"/>
    </row>
    <row r="20" spans="1:7" x14ac:dyDescent="0.2">
      <c r="A20" s="69">
        <f t="shared" si="0"/>
        <v>11</v>
      </c>
      <c r="B20" s="80"/>
      <c r="C20" s="82"/>
      <c r="D20" s="73"/>
      <c r="E20" s="73"/>
      <c r="F20" s="74"/>
      <c r="G20" s="75"/>
    </row>
    <row r="21" spans="1:7" x14ac:dyDescent="0.2">
      <c r="A21" s="69">
        <f t="shared" si="0"/>
        <v>12</v>
      </c>
      <c r="B21" s="70" t="s">
        <v>65</v>
      </c>
      <c r="C21" s="115"/>
      <c r="D21" s="73"/>
      <c r="E21" s="73"/>
      <c r="F21" s="74"/>
      <c r="G21" s="75"/>
    </row>
    <row r="22" spans="1:7" x14ac:dyDescent="0.2">
      <c r="A22" s="69">
        <f t="shared" si="0"/>
        <v>13</v>
      </c>
      <c r="B22" s="76" t="s">
        <v>66</v>
      </c>
      <c r="C22" s="115" t="s">
        <v>244</v>
      </c>
      <c r="D22" s="294">
        <v>0</v>
      </c>
      <c r="E22" s="73">
        <f>'Rate Spread &amp; Design'!G18</f>
        <v>1.4300000000000001E-4</v>
      </c>
      <c r="F22" s="74" t="str">
        <f>IFERROR(E22/D22-1, "100%")</f>
        <v>100%</v>
      </c>
      <c r="G22" s="58" t="str">
        <f>$G$11</f>
        <v>Sheet No. 141TEX</v>
      </c>
    </row>
    <row r="23" spans="1:7" x14ac:dyDescent="0.2">
      <c r="A23" s="69">
        <f t="shared" si="0"/>
        <v>14</v>
      </c>
      <c r="B23" s="76" t="s">
        <v>110</v>
      </c>
      <c r="C23" s="115">
        <v>35</v>
      </c>
      <c r="D23" s="294">
        <v>0</v>
      </c>
      <c r="E23" s="73">
        <f>'Rate Spread &amp; Design'!G20</f>
        <v>2.04E-4</v>
      </c>
      <c r="F23" s="74" t="str">
        <f>IFERROR(E23/D23-1, "100%")</f>
        <v>100%</v>
      </c>
      <c r="G23" s="58" t="str">
        <f>$G$11</f>
        <v>Sheet No. 141TEX</v>
      </c>
    </row>
    <row r="24" spans="1:7" x14ac:dyDescent="0.2">
      <c r="A24" s="69">
        <f t="shared" si="0"/>
        <v>15</v>
      </c>
      <c r="B24" s="76" t="s">
        <v>111</v>
      </c>
      <c r="C24" s="115">
        <v>43</v>
      </c>
      <c r="D24" s="294">
        <v>0</v>
      </c>
      <c r="E24" s="73">
        <f>'Rate Spread &amp; Design'!G22</f>
        <v>1.63E-4</v>
      </c>
      <c r="F24" s="74" t="str">
        <f>IFERROR(E24/D24-1, "100%")</f>
        <v>100%</v>
      </c>
      <c r="G24" s="58" t="str">
        <f>$G$11</f>
        <v>Sheet No. 141TEX</v>
      </c>
    </row>
    <row r="25" spans="1:7" x14ac:dyDescent="0.2">
      <c r="A25" s="69">
        <f t="shared" si="0"/>
        <v>16</v>
      </c>
      <c r="B25" s="80" t="s">
        <v>15</v>
      </c>
      <c r="C25" s="82"/>
      <c r="D25" s="81"/>
      <c r="E25" s="81"/>
      <c r="F25" s="72"/>
      <c r="G25" s="75"/>
    </row>
    <row r="26" spans="1:7" x14ac:dyDescent="0.2">
      <c r="A26" s="69">
        <f t="shared" si="0"/>
        <v>17</v>
      </c>
      <c r="B26" s="80"/>
      <c r="C26" s="82"/>
      <c r="D26" s="73"/>
      <c r="E26" s="73"/>
      <c r="F26" s="74"/>
      <c r="G26" s="75"/>
    </row>
    <row r="27" spans="1:7" x14ac:dyDescent="0.2">
      <c r="A27" s="69">
        <f t="shared" si="0"/>
        <v>18</v>
      </c>
      <c r="B27" s="70" t="s">
        <v>3</v>
      </c>
      <c r="C27" s="115"/>
      <c r="D27" s="73"/>
      <c r="E27" s="73"/>
      <c r="F27" s="74"/>
      <c r="G27" s="75"/>
    </row>
    <row r="28" spans="1:7" x14ac:dyDescent="0.2">
      <c r="A28" s="69">
        <f t="shared" si="0"/>
        <v>19</v>
      </c>
      <c r="B28" s="76" t="s">
        <v>112</v>
      </c>
      <c r="C28" s="115">
        <v>46</v>
      </c>
      <c r="D28" s="294">
        <v>0</v>
      </c>
      <c r="E28" s="73">
        <f>'Rate Spread &amp; Design'!G24</f>
        <v>2.0699999999999999E-4</v>
      </c>
      <c r="F28" s="74" t="str">
        <f>IFERROR(E28/D28-1, "100%")</f>
        <v>100%</v>
      </c>
      <c r="G28" s="58" t="str">
        <f>$G$11</f>
        <v>Sheet No. 141TEX</v>
      </c>
    </row>
    <row r="29" spans="1:7" x14ac:dyDescent="0.2">
      <c r="A29" s="69">
        <f t="shared" si="0"/>
        <v>20</v>
      </c>
      <c r="B29" s="76" t="s">
        <v>66</v>
      </c>
      <c r="C29" s="115">
        <v>49</v>
      </c>
      <c r="D29" s="294">
        <v>0</v>
      </c>
      <c r="E29" s="73">
        <f>'Rate Spread &amp; Design'!G26</f>
        <v>1.08E-4</v>
      </c>
      <c r="F29" s="74" t="str">
        <f>IFERROR(E29/D29-1, "100%")</f>
        <v>100%</v>
      </c>
      <c r="G29" s="58" t="str">
        <f>$G$11</f>
        <v>Sheet No. 141TEX</v>
      </c>
    </row>
    <row r="30" spans="1:7" x14ac:dyDescent="0.2">
      <c r="A30" s="69">
        <f t="shared" si="0"/>
        <v>21</v>
      </c>
      <c r="B30" s="83" t="s">
        <v>12</v>
      </c>
      <c r="C30" s="82"/>
      <c r="D30" s="81"/>
      <c r="E30" s="81"/>
      <c r="F30" s="72"/>
      <c r="G30" s="75"/>
    </row>
    <row r="31" spans="1:7" x14ac:dyDescent="0.2">
      <c r="A31" s="69">
        <f t="shared" si="0"/>
        <v>22</v>
      </c>
      <c r="B31" s="70"/>
      <c r="C31" s="115"/>
      <c r="D31" s="73"/>
      <c r="E31" s="73"/>
      <c r="F31" s="74"/>
      <c r="G31" s="75"/>
    </row>
    <row r="32" spans="1:7" x14ac:dyDescent="0.2">
      <c r="A32" s="69">
        <f t="shared" si="0"/>
        <v>23</v>
      </c>
      <c r="B32" s="84" t="s">
        <v>113</v>
      </c>
      <c r="C32" s="115" t="s">
        <v>245</v>
      </c>
      <c r="D32" s="294">
        <v>0</v>
      </c>
      <c r="E32" s="294">
        <v>0</v>
      </c>
      <c r="F32" s="74" t="str">
        <f>IFERROR(E32/D32-1, "na")</f>
        <v>na</v>
      </c>
      <c r="G32" s="58" t="str">
        <f>$G$11</f>
        <v>Sheet No. 141TEX</v>
      </c>
    </row>
    <row r="33" spans="1:7" x14ac:dyDescent="0.2">
      <c r="A33" s="69">
        <f t="shared" si="0"/>
        <v>24</v>
      </c>
      <c r="B33" s="70" t="s">
        <v>114</v>
      </c>
      <c r="C33" s="115" t="s">
        <v>50</v>
      </c>
      <c r="D33" s="294">
        <v>0</v>
      </c>
      <c r="E33" s="294">
        <v>0</v>
      </c>
      <c r="F33" s="74" t="str">
        <f>IFERROR(E33/D33-1, "na")</f>
        <v>na</v>
      </c>
      <c r="G33" s="58" t="str">
        <f>$G$11</f>
        <v>Sheet No. 141TEX</v>
      </c>
    </row>
    <row r="34" spans="1:7" x14ac:dyDescent="0.2">
      <c r="A34" s="69">
        <f t="shared" si="0"/>
        <v>25</v>
      </c>
      <c r="B34" s="70" t="s">
        <v>67</v>
      </c>
      <c r="C34" s="115" t="s">
        <v>246</v>
      </c>
      <c r="D34" s="294">
        <v>0</v>
      </c>
      <c r="E34" s="85">
        <f>'Rate Spread &amp; Design'!G28</f>
        <v>6.9800000000000005E-4</v>
      </c>
      <c r="F34" s="86" t="str">
        <f>IFERROR(E34/D34-1, "100%")</f>
        <v>100%</v>
      </c>
      <c r="G34" s="87" t="s">
        <v>125</v>
      </c>
    </row>
    <row r="35" spans="1:7" s="121" customFormat="1" x14ac:dyDescent="0.2">
      <c r="A35" s="69">
        <f t="shared" si="0"/>
        <v>26</v>
      </c>
      <c r="B35" s="145" t="s">
        <v>129</v>
      </c>
      <c r="C35" s="296">
        <v>558</v>
      </c>
      <c r="D35" s="295">
        <v>0</v>
      </c>
      <c r="E35" s="146">
        <f>'Rate Spread &amp; Design'!G32</f>
        <v>2.02E-4</v>
      </c>
      <c r="F35" s="147" t="str">
        <f>IFERROR(E35/D35-1, "100%")</f>
        <v>100%</v>
      </c>
      <c r="G35" s="58" t="str">
        <f>$G$11</f>
        <v>Sheet No. 141TEX</v>
      </c>
    </row>
    <row r="36" spans="1:7" x14ac:dyDescent="0.2">
      <c r="A36" s="69">
        <f t="shared" si="0"/>
        <v>27</v>
      </c>
      <c r="B36" s="70"/>
      <c r="C36" s="115"/>
      <c r="D36" s="73"/>
      <c r="E36" s="73"/>
      <c r="F36" s="74"/>
    </row>
    <row r="37" spans="1:7" x14ac:dyDescent="0.2">
      <c r="A37" s="69">
        <f t="shared" si="0"/>
        <v>28</v>
      </c>
      <c r="B37" s="83" t="s">
        <v>115</v>
      </c>
      <c r="C37" s="82"/>
      <c r="D37" s="81"/>
      <c r="E37" s="81"/>
      <c r="F37" s="72"/>
    </row>
    <row r="38" spans="1:7" x14ac:dyDescent="0.2">
      <c r="A38" s="69">
        <f t="shared" si="0"/>
        <v>29</v>
      </c>
      <c r="B38" s="70"/>
      <c r="C38" s="115"/>
      <c r="D38" s="73"/>
      <c r="E38" s="73"/>
      <c r="F38" s="74"/>
    </row>
    <row r="39" spans="1:7" x14ac:dyDescent="0.2">
      <c r="A39" s="69">
        <f t="shared" si="0"/>
        <v>30</v>
      </c>
      <c r="B39" s="88" t="s">
        <v>116</v>
      </c>
      <c r="C39" s="115">
        <v>5</v>
      </c>
      <c r="D39" s="294">
        <v>0</v>
      </c>
      <c r="E39" s="85">
        <f>'Rate Spread &amp; Design'!G30</f>
        <v>1.66E-4</v>
      </c>
      <c r="F39" s="86" t="str">
        <f>IFERROR(E39/D39-1, "100%")</f>
        <v>100%</v>
      </c>
    </row>
    <row r="40" spans="1:7" x14ac:dyDescent="0.2">
      <c r="A40" s="69">
        <f t="shared" si="0"/>
        <v>31</v>
      </c>
      <c r="B40" s="88"/>
      <c r="C40" s="89"/>
      <c r="D40" s="85"/>
      <c r="E40" s="85"/>
      <c r="F40" s="86"/>
    </row>
    <row r="41" spans="1:7" ht="12" thickBot="1" x14ac:dyDescent="0.25">
      <c r="A41" s="69">
        <f t="shared" si="0"/>
        <v>32</v>
      </c>
      <c r="B41" s="89" t="s">
        <v>117</v>
      </c>
      <c r="C41" s="90"/>
      <c r="D41" s="91"/>
      <c r="E41" s="91"/>
      <c r="F41" s="92"/>
    </row>
    <row r="42" spans="1:7" ht="12" thickTop="1" x14ac:dyDescent="0.2">
      <c r="A42" s="69">
        <f t="shared" si="0"/>
        <v>33</v>
      </c>
      <c r="B42" s="93"/>
      <c r="C42" s="89"/>
      <c r="D42" s="85"/>
      <c r="E42" s="85"/>
      <c r="F42" s="94"/>
    </row>
    <row r="43" spans="1:7" x14ac:dyDescent="0.2">
      <c r="A43" s="69">
        <f t="shared" si="0"/>
        <v>34</v>
      </c>
      <c r="B43" s="93"/>
      <c r="C43" s="89"/>
      <c r="D43" s="85"/>
      <c r="E43" s="85"/>
      <c r="F43" s="94"/>
    </row>
    <row r="44" spans="1:7" x14ac:dyDescent="0.2">
      <c r="A44" s="69">
        <f t="shared" si="0"/>
        <v>35</v>
      </c>
      <c r="B44" s="95" t="s">
        <v>107</v>
      </c>
      <c r="C44" s="95"/>
      <c r="D44" s="96"/>
      <c r="E44" s="96"/>
      <c r="F44" s="96"/>
    </row>
    <row r="45" spans="1:7" x14ac:dyDescent="0.2">
      <c r="A45" s="69">
        <f t="shared" si="0"/>
        <v>36</v>
      </c>
      <c r="B45" s="88" t="str">
        <f>B11</f>
        <v>Residential</v>
      </c>
      <c r="C45" s="93" t="str">
        <f>C11</f>
        <v>7 (307) (317) (327)</v>
      </c>
      <c r="D45" s="53"/>
      <c r="E45" s="53"/>
      <c r="F45" s="97" t="str">
        <f>IFERROR(E45/D45-1, "na")</f>
        <v>na</v>
      </c>
    </row>
    <row r="46" spans="1:7" x14ac:dyDescent="0.2">
      <c r="A46" s="69">
        <f t="shared" si="0"/>
        <v>37</v>
      </c>
      <c r="B46" s="88"/>
      <c r="C46" s="93"/>
      <c r="D46" s="52"/>
      <c r="E46" s="52"/>
      <c r="F46" s="86"/>
    </row>
    <row r="47" spans="1:7" x14ac:dyDescent="0.2">
      <c r="A47" s="69">
        <f t="shared" si="0"/>
        <v>38</v>
      </c>
      <c r="B47" s="88" t="str">
        <f t="shared" ref="B47:B53" si="1">B13</f>
        <v>Secondary Voltage</v>
      </c>
      <c r="C47" s="93"/>
      <c r="D47" s="52"/>
      <c r="E47" s="52"/>
      <c r="F47" s="86"/>
    </row>
    <row r="48" spans="1:7" x14ac:dyDescent="0.2">
      <c r="A48" s="69">
        <f t="shared" si="0"/>
        <v>39</v>
      </c>
      <c r="B48" s="98" t="str">
        <f t="shared" si="1"/>
        <v>Demand &lt;= 50 kW</v>
      </c>
      <c r="C48" s="93" t="str">
        <f>C14</f>
        <v>08 (24) (324)</v>
      </c>
      <c r="D48" s="52"/>
      <c r="E48" s="52"/>
      <c r="F48" s="86" t="str">
        <f>IFERROR(E48/D48-1, "na")</f>
        <v>na</v>
      </c>
    </row>
    <row r="49" spans="1:6" x14ac:dyDescent="0.2">
      <c r="A49" s="69">
        <f t="shared" si="0"/>
        <v>40</v>
      </c>
      <c r="B49" s="98" t="str">
        <f t="shared" si="1"/>
        <v>Demand &gt; 50 kW but &lt;= 350 kW</v>
      </c>
      <c r="C49" s="93" t="str">
        <f>C15</f>
        <v>7A</v>
      </c>
      <c r="D49" s="52"/>
      <c r="E49" s="52"/>
      <c r="F49" s="86" t="str">
        <f>IFERROR(E49/D49-1, "na")</f>
        <v>na</v>
      </c>
    </row>
    <row r="50" spans="1:6" x14ac:dyDescent="0.2">
      <c r="A50" s="69">
        <f t="shared" si="0"/>
        <v>41</v>
      </c>
      <c r="B50" s="98" t="str">
        <f t="shared" si="1"/>
        <v>Demand &gt; 50 kW but &lt;= 350 kW</v>
      </c>
      <c r="C50" s="93" t="str">
        <f>C16</f>
        <v>11 / 25</v>
      </c>
      <c r="D50" s="52"/>
      <c r="E50" s="52"/>
      <c r="F50" s="86" t="str">
        <f>IFERROR(E50/D50-1, "na")</f>
        <v>na</v>
      </c>
    </row>
    <row r="51" spans="1:6" x14ac:dyDescent="0.2">
      <c r="A51" s="69">
        <f t="shared" si="0"/>
        <v>42</v>
      </c>
      <c r="B51" s="98" t="str">
        <f t="shared" si="1"/>
        <v>Demand &gt; 350 kW</v>
      </c>
      <c r="C51" s="93" t="str">
        <f>C17</f>
        <v>12 (26) (26P)</v>
      </c>
      <c r="D51" s="52"/>
      <c r="E51" s="52"/>
      <c r="F51" s="86" t="str">
        <f>IFERROR(E51/D51-1, "na")</f>
        <v>na</v>
      </c>
    </row>
    <row r="52" spans="1:6" x14ac:dyDescent="0.2">
      <c r="A52" s="69">
        <f t="shared" si="0"/>
        <v>43</v>
      </c>
      <c r="B52" s="98" t="str">
        <f t="shared" si="1"/>
        <v>Demand &gt; 50 kW but &lt;= 350 kW</v>
      </c>
      <c r="C52" s="93">
        <f>C18</f>
        <v>29</v>
      </c>
      <c r="D52" s="52"/>
      <c r="E52" s="52"/>
      <c r="F52" s="86" t="str">
        <f>IFERROR(E52/D52-1, "na")</f>
        <v>na</v>
      </c>
    </row>
    <row r="53" spans="1:6" x14ac:dyDescent="0.2">
      <c r="A53" s="69">
        <f t="shared" si="0"/>
        <v>44</v>
      </c>
      <c r="B53" s="90" t="str">
        <f t="shared" si="1"/>
        <v>Total Secondary Voltage</v>
      </c>
      <c r="C53" s="99"/>
      <c r="D53" s="53"/>
      <c r="E53" s="53"/>
      <c r="F53" s="97"/>
    </row>
    <row r="54" spans="1:6" x14ac:dyDescent="0.2">
      <c r="A54" s="69">
        <f t="shared" si="0"/>
        <v>45</v>
      </c>
      <c r="B54" s="90"/>
      <c r="C54" s="99"/>
      <c r="D54" s="52"/>
      <c r="E54" s="52"/>
      <c r="F54" s="86"/>
    </row>
    <row r="55" spans="1:6" x14ac:dyDescent="0.2">
      <c r="A55" s="69">
        <f t="shared" si="0"/>
        <v>46</v>
      </c>
      <c r="B55" s="88" t="str">
        <f>B21</f>
        <v>Primary Voltage</v>
      </c>
      <c r="C55" s="93"/>
      <c r="D55" s="52"/>
      <c r="E55" s="52"/>
      <c r="F55" s="86"/>
    </row>
    <row r="56" spans="1:6" x14ac:dyDescent="0.2">
      <c r="A56" s="69">
        <f t="shared" si="0"/>
        <v>47</v>
      </c>
      <c r="B56" s="98" t="str">
        <f>B22</f>
        <v>General Service</v>
      </c>
      <c r="C56" s="93" t="str">
        <f>C22</f>
        <v>10 (31)</v>
      </c>
      <c r="D56" s="52"/>
      <c r="E56" s="52"/>
      <c r="F56" s="86" t="str">
        <f>IFERROR(E56/D56-1, "na")</f>
        <v>na</v>
      </c>
    </row>
    <row r="57" spans="1:6" x14ac:dyDescent="0.2">
      <c r="A57" s="69">
        <f t="shared" si="0"/>
        <v>48</v>
      </c>
      <c r="B57" s="98" t="str">
        <f>B23</f>
        <v>Irrigation</v>
      </c>
      <c r="C57" s="93">
        <f>C23</f>
        <v>35</v>
      </c>
      <c r="D57" s="52"/>
      <c r="E57" s="52"/>
      <c r="F57" s="86" t="str">
        <f>IFERROR(E57/D57-1, "na")</f>
        <v>na</v>
      </c>
    </row>
    <row r="58" spans="1:6" x14ac:dyDescent="0.2">
      <c r="A58" s="69">
        <f t="shared" si="0"/>
        <v>49</v>
      </c>
      <c r="B58" s="98" t="str">
        <f>B24</f>
        <v>Interruptible Schools</v>
      </c>
      <c r="C58" s="93">
        <f>C24</f>
        <v>43</v>
      </c>
      <c r="D58" s="52"/>
      <c r="E58" s="52"/>
      <c r="F58" s="86" t="str">
        <f>IFERROR(E58/D58-1, "na")</f>
        <v>na</v>
      </c>
    </row>
    <row r="59" spans="1:6" x14ac:dyDescent="0.2">
      <c r="A59" s="69">
        <f t="shared" si="0"/>
        <v>50</v>
      </c>
      <c r="B59" s="90" t="str">
        <f>B25</f>
        <v>Total Primary Voltage</v>
      </c>
      <c r="C59" s="99"/>
      <c r="D59" s="53"/>
      <c r="E59" s="53"/>
      <c r="F59" s="97"/>
    </row>
    <row r="60" spans="1:6" x14ac:dyDescent="0.2">
      <c r="A60" s="69">
        <f t="shared" si="0"/>
        <v>51</v>
      </c>
      <c r="B60" s="90"/>
      <c r="C60" s="99"/>
      <c r="D60" s="52"/>
      <c r="E60" s="52"/>
      <c r="F60" s="86"/>
    </row>
    <row r="61" spans="1:6" x14ac:dyDescent="0.2">
      <c r="A61" s="69">
        <f t="shared" si="0"/>
        <v>52</v>
      </c>
      <c r="B61" s="88" t="str">
        <f>B27</f>
        <v>High Voltage</v>
      </c>
      <c r="C61" s="93"/>
      <c r="D61" s="52"/>
      <c r="E61" s="52"/>
      <c r="F61" s="86"/>
    </row>
    <row r="62" spans="1:6" x14ac:dyDescent="0.2">
      <c r="A62" s="69">
        <f t="shared" si="0"/>
        <v>53</v>
      </c>
      <c r="B62" s="98" t="str">
        <f>B28</f>
        <v>Interruptible Service</v>
      </c>
      <c r="C62" s="93">
        <f>C28</f>
        <v>46</v>
      </c>
      <c r="D62" s="52"/>
      <c r="E62" s="52"/>
      <c r="F62" s="86" t="str">
        <f>IFERROR(E62/D62-1, "na")</f>
        <v>na</v>
      </c>
    </row>
    <row r="63" spans="1:6" x14ac:dyDescent="0.2">
      <c r="A63" s="69">
        <f t="shared" si="0"/>
        <v>54</v>
      </c>
      <c r="B63" s="98" t="str">
        <f>B29</f>
        <v>General Service</v>
      </c>
      <c r="C63" s="93">
        <f>C29</f>
        <v>49</v>
      </c>
      <c r="D63" s="52"/>
      <c r="E63" s="52"/>
      <c r="F63" s="86" t="str">
        <f>IFERROR(E63/D63-1, "na")</f>
        <v>na</v>
      </c>
    </row>
    <row r="64" spans="1:6" x14ac:dyDescent="0.2">
      <c r="A64" s="69">
        <f t="shared" si="0"/>
        <v>55</v>
      </c>
      <c r="B64" s="89" t="str">
        <f>B30</f>
        <v>Total High Voltage</v>
      </c>
      <c r="C64" s="99"/>
      <c r="D64" s="53"/>
      <c r="E64" s="53"/>
      <c r="F64" s="97"/>
    </row>
    <row r="65" spans="1:6" x14ac:dyDescent="0.2">
      <c r="A65" s="69">
        <f t="shared" si="0"/>
        <v>56</v>
      </c>
      <c r="B65" s="88"/>
      <c r="C65" s="93"/>
      <c r="D65" s="52"/>
      <c r="E65" s="52"/>
      <c r="F65" s="86"/>
    </row>
    <row r="66" spans="1:6" x14ac:dyDescent="0.2">
      <c r="A66" s="69">
        <f t="shared" si="0"/>
        <v>57</v>
      </c>
      <c r="B66" s="100" t="str">
        <f t="shared" ref="B66:C69" si="2">B32</f>
        <v>Choice / Retail Wheeling</v>
      </c>
      <c r="C66" s="93" t="str">
        <f t="shared" si="2"/>
        <v>448 - 459</v>
      </c>
      <c r="D66" s="52"/>
      <c r="E66" s="52"/>
      <c r="F66" s="86" t="str">
        <f>IFERROR(E66/D66-1, "na")</f>
        <v>na</v>
      </c>
    </row>
    <row r="67" spans="1:6" x14ac:dyDescent="0.2">
      <c r="A67" s="69">
        <f t="shared" si="0"/>
        <v>58</v>
      </c>
      <c r="B67" s="88" t="str">
        <f t="shared" si="2"/>
        <v>Special Contracts</v>
      </c>
      <c r="C67" s="93" t="str">
        <f t="shared" si="2"/>
        <v>Special Contract</v>
      </c>
      <c r="D67" s="52"/>
      <c r="E67" s="52"/>
      <c r="F67" s="86" t="str">
        <f>IFERROR(E67/D67-1, "na")</f>
        <v>na</v>
      </c>
    </row>
    <row r="68" spans="1:6" x14ac:dyDescent="0.2">
      <c r="A68" s="69">
        <f t="shared" si="0"/>
        <v>59</v>
      </c>
      <c r="B68" s="88" t="str">
        <f t="shared" si="2"/>
        <v>Lighting</v>
      </c>
      <c r="C68" s="93" t="str">
        <f t="shared" si="2"/>
        <v>50 - 59</v>
      </c>
      <c r="D68" s="52"/>
      <c r="E68" s="52"/>
      <c r="F68" s="86" t="str">
        <f>IFERROR(E68/D68-1, "na")</f>
        <v>na</v>
      </c>
    </row>
    <row r="69" spans="1:6" s="121" customFormat="1" x14ac:dyDescent="0.2">
      <c r="A69" s="69">
        <f t="shared" si="0"/>
        <v>60</v>
      </c>
      <c r="B69" s="148" t="str">
        <f t="shared" si="2"/>
        <v>Transportation Electrification</v>
      </c>
      <c r="C69" s="148">
        <f t="shared" si="2"/>
        <v>558</v>
      </c>
      <c r="D69" s="148"/>
      <c r="E69" s="148"/>
      <c r="F69" s="297" t="str">
        <f>IFERROR(E69/D69-1, "na")</f>
        <v>na</v>
      </c>
    </row>
    <row r="70" spans="1:6" x14ac:dyDescent="0.2">
      <c r="A70" s="69">
        <f t="shared" si="0"/>
        <v>61</v>
      </c>
      <c r="B70" s="88"/>
      <c r="C70" s="93"/>
      <c r="D70" s="52"/>
      <c r="E70" s="52"/>
      <c r="F70" s="86"/>
    </row>
    <row r="71" spans="1:6" x14ac:dyDescent="0.2">
      <c r="A71" s="69">
        <f t="shared" si="0"/>
        <v>62</v>
      </c>
      <c r="B71" s="89" t="str">
        <f>B37</f>
        <v>Total Retail Sales</v>
      </c>
      <c r="C71" s="99"/>
      <c r="D71" s="53"/>
      <c r="E71" s="53"/>
      <c r="F71" s="97"/>
    </row>
    <row r="72" spans="1:6" x14ac:dyDescent="0.2">
      <c r="A72" s="69">
        <f t="shared" si="0"/>
        <v>63</v>
      </c>
      <c r="B72" s="88"/>
      <c r="C72" s="93"/>
      <c r="D72" s="52"/>
      <c r="E72" s="52"/>
      <c r="F72" s="86"/>
    </row>
    <row r="73" spans="1:6" x14ac:dyDescent="0.2">
      <c r="A73" s="69">
        <f t="shared" si="0"/>
        <v>64</v>
      </c>
      <c r="B73" s="88" t="str">
        <f>B39</f>
        <v>Firm Resale</v>
      </c>
      <c r="C73" s="93">
        <f>C39</f>
        <v>5</v>
      </c>
      <c r="D73" s="52"/>
      <c r="E73" s="52"/>
      <c r="F73" s="86" t="str">
        <f>IFERROR(E73/D73-1, "na")</f>
        <v>na</v>
      </c>
    </row>
    <row r="74" spans="1:6" x14ac:dyDescent="0.2">
      <c r="A74" s="69">
        <f t="shared" si="0"/>
        <v>65</v>
      </c>
      <c r="B74" s="88"/>
      <c r="C74" s="89"/>
      <c r="D74" s="85"/>
      <c r="E74" s="85"/>
      <c r="F74" s="86"/>
    </row>
    <row r="75" spans="1:6" ht="12" thickBot="1" x14ac:dyDescent="0.25">
      <c r="A75" s="69">
        <f>+A74+1</f>
        <v>66</v>
      </c>
      <c r="B75" s="89" t="str">
        <f>B41</f>
        <v>Total Sales</v>
      </c>
      <c r="C75" s="90"/>
      <c r="D75" s="91"/>
      <c r="E75" s="91"/>
      <c r="F75" s="92"/>
    </row>
    <row r="76" spans="1:6" ht="12" thickTop="1" x14ac:dyDescent="0.2"/>
  </sheetData>
  <pageMargins left="0.7" right="0.7" top="0.75" bottom="0.75" header="0.3" footer="0.3"/>
  <pageSetup orientation="landscape" r:id="rId1"/>
  <headerFooter>
    <oddHeader>&amp;RElectric Schedule 120 Rate Design Workpapers
Page &amp;P of &amp;N</oddHeader>
    <oddFooter>&amp;L&amp;F
&amp;A&amp;R&amp;D</oddFooter>
  </headerFooter>
  <customProperties>
    <customPr name="_pios_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79998168889431442"/>
  </sheetPr>
  <dimension ref="A1:F178"/>
  <sheetViews>
    <sheetView workbookViewId="0">
      <pane ySplit="7" topLeftCell="A8" activePane="bottomLeft" state="frozen"/>
      <selection activeCell="C13" sqref="C13"/>
      <selection pane="bottomLeft" activeCell="D169" sqref="D169"/>
    </sheetView>
  </sheetViews>
  <sheetFormatPr defaultColWidth="8.85546875" defaultRowHeight="11.25" x14ac:dyDescent="0.2"/>
  <cols>
    <col min="1" max="1" width="6.7109375" style="75" bestFit="1" customWidth="1"/>
    <col min="2" max="2" width="25.85546875" style="75" bestFit="1" customWidth="1"/>
    <col min="3" max="3" width="9.7109375" style="75" bestFit="1" customWidth="1"/>
    <col min="4" max="4" width="11.5703125" style="75" customWidth="1"/>
    <col min="5" max="5" width="18.28515625" style="75" bestFit="1" customWidth="1"/>
    <col min="6" max="6" width="12.42578125" style="75" bestFit="1" customWidth="1"/>
    <col min="7" max="16384" width="8.85546875" style="75"/>
  </cols>
  <sheetData>
    <row r="1" spans="1:5" x14ac:dyDescent="0.2">
      <c r="A1" s="101" t="str">
        <f>'Sch 141TEX Rates'!A1</f>
        <v>PUGET SOUND ENERGY</v>
      </c>
      <c r="B1" s="102"/>
      <c r="C1" s="102"/>
      <c r="D1" s="103"/>
      <c r="E1" s="102"/>
    </row>
    <row r="2" spans="1:5" x14ac:dyDescent="0.2">
      <c r="A2" s="101" t="str">
        <f>'Sch 141TEX Rates'!A2</f>
        <v xml:space="preserve">Sch 141TEX </v>
      </c>
      <c r="B2" s="102"/>
      <c r="C2" s="102"/>
      <c r="D2" s="103"/>
      <c r="E2" s="102"/>
    </row>
    <row r="3" spans="1:5" x14ac:dyDescent="0.2">
      <c r="A3" s="101" t="str">
        <f>'Sch 141TEX Rates'!A4</f>
        <v>Proposed Rate Effective May 1, 2025</v>
      </c>
      <c r="B3" s="102"/>
      <c r="C3" s="102"/>
      <c r="D3" s="103"/>
      <c r="E3" s="102"/>
    </row>
    <row r="4" spans="1:5" x14ac:dyDescent="0.2">
      <c r="A4" s="101" t="s">
        <v>109</v>
      </c>
      <c r="B4" s="102"/>
      <c r="C4" s="102"/>
      <c r="D4" s="103"/>
      <c r="E4" s="102"/>
    </row>
    <row r="5" spans="1:5" s="121" customFormat="1" ht="12" thickBot="1" x14ac:dyDescent="0.25">
      <c r="A5" s="101"/>
      <c r="B5" s="102"/>
      <c r="C5" s="102"/>
      <c r="D5" s="103"/>
      <c r="E5" s="102"/>
    </row>
    <row r="6" spans="1:5" ht="13.5" thickBot="1" x14ac:dyDescent="0.25">
      <c r="A6" s="102" t="s">
        <v>68</v>
      </c>
      <c r="B6" s="102"/>
      <c r="C6" s="461" t="s">
        <v>134</v>
      </c>
      <c r="D6" s="462"/>
      <c r="E6" s="463"/>
    </row>
    <row r="7" spans="1:5" ht="22.5" x14ac:dyDescent="0.2">
      <c r="A7" s="104" t="s">
        <v>13</v>
      </c>
      <c r="B7" s="105" t="s">
        <v>124</v>
      </c>
      <c r="C7" s="106" t="s">
        <v>108</v>
      </c>
      <c r="D7" s="107" t="s">
        <v>255</v>
      </c>
      <c r="E7" s="104" t="s">
        <v>256</v>
      </c>
    </row>
    <row r="8" spans="1:5" x14ac:dyDescent="0.2">
      <c r="A8" s="108">
        <v>1</v>
      </c>
      <c r="B8" s="102" t="s">
        <v>68</v>
      </c>
      <c r="C8" s="103"/>
      <c r="D8" s="77"/>
      <c r="E8" s="79"/>
    </row>
    <row r="9" spans="1:5" ht="13.5" x14ac:dyDescent="0.35">
      <c r="A9" s="108">
        <f t="shared" ref="A9:A40" si="0">A8+1</f>
        <v>2</v>
      </c>
      <c r="B9" s="109" t="s">
        <v>72</v>
      </c>
      <c r="C9" s="110"/>
      <c r="E9" s="111"/>
    </row>
    <row r="10" spans="1:5" x14ac:dyDescent="0.2">
      <c r="A10" s="108">
        <f t="shared" si="0"/>
        <v>3</v>
      </c>
      <c r="B10" s="112" t="s">
        <v>118</v>
      </c>
      <c r="C10" s="113">
        <v>22</v>
      </c>
      <c r="D10" s="51">
        <f>ROUND('Lighting RD'!F10,2)</f>
        <v>0.01</v>
      </c>
      <c r="E10" s="82" t="s">
        <v>257</v>
      </c>
    </row>
    <row r="11" spans="1:5" x14ac:dyDescent="0.2">
      <c r="A11" s="108">
        <f t="shared" si="0"/>
        <v>4</v>
      </c>
      <c r="B11" s="112"/>
      <c r="C11" s="114"/>
      <c r="D11" s="51"/>
      <c r="E11" s="115"/>
    </row>
    <row r="12" spans="1:5" x14ac:dyDescent="0.2">
      <c r="A12" s="108">
        <f t="shared" si="0"/>
        <v>5</v>
      </c>
      <c r="B12" s="112" t="s">
        <v>83</v>
      </c>
      <c r="C12" s="113">
        <v>100</v>
      </c>
      <c r="D12" s="51">
        <f>ROUND('Lighting RD'!F12,2)</f>
        <v>0.05</v>
      </c>
      <c r="E12" s="58" t="str">
        <f>$E$10</f>
        <v>Sheet No. 141TEX</v>
      </c>
    </row>
    <row r="13" spans="1:5" x14ac:dyDescent="0.2">
      <c r="A13" s="108">
        <f t="shared" si="0"/>
        <v>6</v>
      </c>
      <c r="B13" s="112" t="s">
        <v>83</v>
      </c>
      <c r="C13" s="113">
        <v>175</v>
      </c>
      <c r="D13" s="51">
        <f>ROUND('Lighting RD'!F13,2)</f>
        <v>0.09</v>
      </c>
      <c r="E13" s="58" t="str">
        <f>$E$10</f>
        <v>Sheet No. 141TEX</v>
      </c>
    </row>
    <row r="14" spans="1:5" x14ac:dyDescent="0.2">
      <c r="A14" s="108">
        <f t="shared" si="0"/>
        <v>7</v>
      </c>
      <c r="B14" s="112" t="s">
        <v>83</v>
      </c>
      <c r="C14" s="113">
        <v>400</v>
      </c>
      <c r="D14" s="51">
        <f>ROUND('Lighting RD'!F14,2)</f>
        <v>0.18</v>
      </c>
      <c r="E14" s="58" t="str">
        <f>$E$10</f>
        <v>Sheet No. 141TEX</v>
      </c>
    </row>
    <row r="15" spans="1:5" x14ac:dyDescent="0.2">
      <c r="A15" s="108">
        <f t="shared" si="0"/>
        <v>8</v>
      </c>
      <c r="B15" s="112" t="s">
        <v>83</v>
      </c>
      <c r="C15" s="113">
        <v>700</v>
      </c>
      <c r="D15" s="51">
        <f>ROUND('Lighting RD'!F15,2)</f>
        <v>0.44</v>
      </c>
      <c r="E15" s="58" t="str">
        <f>$E$10</f>
        <v>Sheet No. 141TEX</v>
      </c>
    </row>
    <row r="16" spans="1:5" x14ac:dyDescent="0.2">
      <c r="A16" s="108">
        <f t="shared" si="0"/>
        <v>9</v>
      </c>
      <c r="B16" s="116"/>
      <c r="C16" s="111"/>
      <c r="D16" s="51"/>
      <c r="E16" s="115"/>
    </row>
    <row r="17" spans="1:5" ht="13.5" x14ac:dyDescent="0.35">
      <c r="A17" s="108">
        <f t="shared" si="0"/>
        <v>10</v>
      </c>
      <c r="B17" s="109" t="s">
        <v>73</v>
      </c>
      <c r="C17" s="111"/>
      <c r="D17" s="51"/>
      <c r="E17" s="115"/>
    </row>
    <row r="18" spans="1:5" x14ac:dyDescent="0.2">
      <c r="A18" s="108">
        <f t="shared" si="0"/>
        <v>11</v>
      </c>
      <c r="B18" s="112" t="s">
        <v>84</v>
      </c>
      <c r="C18" s="111" t="s">
        <v>54</v>
      </c>
      <c r="D18" s="51">
        <f>ROUND('Lighting RD'!F18,2)</f>
        <v>0.01</v>
      </c>
      <c r="E18" s="58" t="str">
        <f t="shared" ref="E18:E27" si="1">$E$10</f>
        <v>Sheet No. 141TEX</v>
      </c>
    </row>
    <row r="19" spans="1:5" x14ac:dyDescent="0.2">
      <c r="A19" s="108">
        <f t="shared" si="0"/>
        <v>12</v>
      </c>
      <c r="B19" s="112" t="s">
        <v>84</v>
      </c>
      <c r="C19" s="117" t="s">
        <v>51</v>
      </c>
      <c r="D19" s="51">
        <f>ROUND('Lighting RD'!F19,2)</f>
        <v>0.02</v>
      </c>
      <c r="E19" s="58" t="str">
        <f t="shared" si="1"/>
        <v>Sheet No. 141TEX</v>
      </c>
    </row>
    <row r="20" spans="1:5" x14ac:dyDescent="0.2">
      <c r="A20" s="108">
        <f t="shared" si="0"/>
        <v>13</v>
      </c>
      <c r="B20" s="112" t="s">
        <v>84</v>
      </c>
      <c r="C20" s="113" t="s">
        <v>22</v>
      </c>
      <c r="D20" s="51">
        <f>ROUND('Lighting RD'!F20,2)</f>
        <v>0.03</v>
      </c>
      <c r="E20" s="58" t="str">
        <f t="shared" si="1"/>
        <v>Sheet No. 141TEX</v>
      </c>
    </row>
    <row r="21" spans="1:5" x14ac:dyDescent="0.2">
      <c r="A21" s="108">
        <f t="shared" si="0"/>
        <v>14</v>
      </c>
      <c r="B21" s="112" t="s">
        <v>84</v>
      </c>
      <c r="C21" s="113" t="s">
        <v>23</v>
      </c>
      <c r="D21" s="51">
        <f>ROUND('Lighting RD'!F21,2)</f>
        <v>0.05</v>
      </c>
      <c r="E21" s="58" t="str">
        <f t="shared" si="1"/>
        <v>Sheet No. 141TEX</v>
      </c>
    </row>
    <row r="22" spans="1:5" x14ac:dyDescent="0.2">
      <c r="A22" s="108">
        <f t="shared" si="0"/>
        <v>15</v>
      </c>
      <c r="B22" s="112" t="s">
        <v>84</v>
      </c>
      <c r="C22" s="113" t="s">
        <v>24</v>
      </c>
      <c r="D22" s="51">
        <f>ROUND('Lighting RD'!F22,2)</f>
        <v>0.05</v>
      </c>
      <c r="E22" s="58" t="str">
        <f t="shared" si="1"/>
        <v>Sheet No. 141TEX</v>
      </c>
    </row>
    <row r="23" spans="1:5" x14ac:dyDescent="0.2">
      <c r="A23" s="108">
        <f t="shared" si="0"/>
        <v>16</v>
      </c>
      <c r="B23" s="112" t="s">
        <v>84</v>
      </c>
      <c r="C23" s="113" t="s">
        <v>25</v>
      </c>
      <c r="D23" s="51">
        <f>ROUND('Lighting RD'!F23,2)</f>
        <v>0.09</v>
      </c>
      <c r="E23" s="58" t="str">
        <f t="shared" si="1"/>
        <v>Sheet No. 141TEX</v>
      </c>
    </row>
    <row r="24" spans="1:5" x14ac:dyDescent="0.2">
      <c r="A24" s="108">
        <f t="shared" si="0"/>
        <v>17</v>
      </c>
      <c r="B24" s="112" t="s">
        <v>84</v>
      </c>
      <c r="C24" s="113" t="s">
        <v>26</v>
      </c>
      <c r="D24" s="51">
        <f>ROUND('Lighting RD'!F24,2)</f>
        <v>0.09</v>
      </c>
      <c r="E24" s="58" t="str">
        <f t="shared" si="1"/>
        <v>Sheet No. 141TEX</v>
      </c>
    </row>
    <row r="25" spans="1:5" x14ac:dyDescent="0.2">
      <c r="A25" s="108">
        <f t="shared" si="0"/>
        <v>18</v>
      </c>
      <c r="B25" s="112" t="s">
        <v>84</v>
      </c>
      <c r="C25" s="113" t="s">
        <v>27</v>
      </c>
      <c r="D25" s="51">
        <f>ROUND('Lighting RD'!F25,2)</f>
        <v>0.09</v>
      </c>
      <c r="E25" s="58" t="str">
        <f t="shared" si="1"/>
        <v>Sheet No. 141TEX</v>
      </c>
    </row>
    <row r="26" spans="1:5" x14ac:dyDescent="0.2">
      <c r="A26" s="108">
        <f t="shared" si="0"/>
        <v>19</v>
      </c>
      <c r="B26" s="112" t="s">
        <v>84</v>
      </c>
      <c r="C26" s="113" t="s">
        <v>28</v>
      </c>
      <c r="D26" s="51">
        <f>ROUND('Lighting RD'!F26,2)</f>
        <v>0.11</v>
      </c>
      <c r="E26" s="58" t="str">
        <f t="shared" si="1"/>
        <v>Sheet No. 141TEX</v>
      </c>
    </row>
    <row r="27" spans="1:5" x14ac:dyDescent="0.2">
      <c r="A27" s="108">
        <f t="shared" si="0"/>
        <v>20</v>
      </c>
      <c r="B27" s="112" t="s">
        <v>84</v>
      </c>
      <c r="C27" s="113" t="s">
        <v>29</v>
      </c>
      <c r="D27" s="51">
        <f>ROUND('Lighting RD'!F27,2)</f>
        <v>0.11</v>
      </c>
      <c r="E27" s="58" t="str">
        <f t="shared" si="1"/>
        <v>Sheet No. 141TEX</v>
      </c>
    </row>
    <row r="28" spans="1:5" x14ac:dyDescent="0.2">
      <c r="A28" s="108">
        <f t="shared" si="0"/>
        <v>21</v>
      </c>
      <c r="B28" s="112"/>
      <c r="C28" s="113"/>
      <c r="D28" s="51"/>
      <c r="E28" s="82"/>
    </row>
    <row r="29" spans="1:5" x14ac:dyDescent="0.2">
      <c r="A29" s="108">
        <f t="shared" si="0"/>
        <v>22</v>
      </c>
      <c r="B29" s="112" t="s">
        <v>85</v>
      </c>
      <c r="C29" s="113" t="s">
        <v>82</v>
      </c>
      <c r="D29" s="118">
        <f>ROUND('Lighting RD'!F28,6)</f>
        <v>6.9800000000000005E-4</v>
      </c>
      <c r="E29" s="58" t="str">
        <f>$E$10</f>
        <v>Sheet No. 141TEX</v>
      </c>
    </row>
    <row r="30" spans="1:5" x14ac:dyDescent="0.2">
      <c r="A30" s="108">
        <f t="shared" si="0"/>
        <v>23</v>
      </c>
      <c r="B30" s="116"/>
      <c r="C30" s="111"/>
      <c r="D30" s="51"/>
      <c r="E30" s="115"/>
    </row>
    <row r="31" spans="1:5" ht="13.5" x14ac:dyDescent="0.35">
      <c r="A31" s="108">
        <f t="shared" si="0"/>
        <v>24</v>
      </c>
      <c r="B31" s="109" t="s">
        <v>74</v>
      </c>
      <c r="C31" s="111"/>
      <c r="D31" s="51"/>
      <c r="E31" s="115"/>
    </row>
    <row r="32" spans="1:5" x14ac:dyDescent="0.2">
      <c r="A32" s="108">
        <f t="shared" si="0"/>
        <v>25</v>
      </c>
      <c r="B32" s="112" t="s">
        <v>86</v>
      </c>
      <c r="C32" s="113">
        <v>50</v>
      </c>
      <c r="D32" s="51">
        <f>ROUND('Lighting RD'!F31,2)</f>
        <v>0.02</v>
      </c>
      <c r="E32" s="58" t="str">
        <f t="shared" ref="E32:E39" si="2">$E$10</f>
        <v>Sheet No. 141TEX</v>
      </c>
    </row>
    <row r="33" spans="1:5" x14ac:dyDescent="0.2">
      <c r="A33" s="108">
        <f t="shared" si="0"/>
        <v>26</v>
      </c>
      <c r="B33" s="112" t="s">
        <v>86</v>
      </c>
      <c r="C33" s="113">
        <v>70</v>
      </c>
      <c r="D33" s="51">
        <f>ROUND('Lighting RD'!F32,2)</f>
        <v>0.03</v>
      </c>
      <c r="E33" s="58" t="str">
        <f t="shared" si="2"/>
        <v>Sheet No. 141TEX</v>
      </c>
    </row>
    <row r="34" spans="1:5" x14ac:dyDescent="0.2">
      <c r="A34" s="108">
        <f t="shared" si="0"/>
        <v>27</v>
      </c>
      <c r="B34" s="112" t="s">
        <v>86</v>
      </c>
      <c r="C34" s="113">
        <v>100</v>
      </c>
      <c r="D34" s="51">
        <f>ROUND('Lighting RD'!F33,2)</f>
        <v>0.05</v>
      </c>
      <c r="E34" s="58" t="str">
        <f t="shared" si="2"/>
        <v>Sheet No. 141TEX</v>
      </c>
    </row>
    <row r="35" spans="1:5" x14ac:dyDescent="0.2">
      <c r="A35" s="108">
        <f t="shared" si="0"/>
        <v>28</v>
      </c>
      <c r="B35" s="112" t="s">
        <v>86</v>
      </c>
      <c r="C35" s="113">
        <v>150</v>
      </c>
      <c r="D35" s="51">
        <f>ROUND('Lighting RD'!F34,2)</f>
        <v>0.05</v>
      </c>
      <c r="E35" s="58" t="str">
        <f t="shared" si="2"/>
        <v>Sheet No. 141TEX</v>
      </c>
    </row>
    <row r="36" spans="1:5" x14ac:dyDescent="0.2">
      <c r="A36" s="108">
        <f t="shared" si="0"/>
        <v>29</v>
      </c>
      <c r="B36" s="112" t="s">
        <v>86</v>
      </c>
      <c r="C36" s="113">
        <v>200</v>
      </c>
      <c r="D36" s="51">
        <f>ROUND('Lighting RD'!F35,2)</f>
        <v>0.09</v>
      </c>
      <c r="E36" s="58" t="str">
        <f t="shared" si="2"/>
        <v>Sheet No. 141TEX</v>
      </c>
    </row>
    <row r="37" spans="1:5" x14ac:dyDescent="0.2">
      <c r="A37" s="108">
        <f t="shared" si="0"/>
        <v>30</v>
      </c>
      <c r="B37" s="112" t="s">
        <v>86</v>
      </c>
      <c r="C37" s="113">
        <v>250</v>
      </c>
      <c r="D37" s="51">
        <f>ROUND('Lighting RD'!F36,2)</f>
        <v>0.11</v>
      </c>
      <c r="E37" s="58" t="str">
        <f t="shared" si="2"/>
        <v>Sheet No. 141TEX</v>
      </c>
    </row>
    <row r="38" spans="1:5" x14ac:dyDescent="0.2">
      <c r="A38" s="108">
        <f t="shared" si="0"/>
        <v>31</v>
      </c>
      <c r="B38" s="112" t="s">
        <v>86</v>
      </c>
      <c r="C38" s="113">
        <v>310</v>
      </c>
      <c r="D38" s="51">
        <f>ROUND('Lighting RD'!F37,2)</f>
        <v>0.11</v>
      </c>
      <c r="E38" s="58" t="str">
        <f t="shared" si="2"/>
        <v>Sheet No. 141TEX</v>
      </c>
    </row>
    <row r="39" spans="1:5" x14ac:dyDescent="0.2">
      <c r="A39" s="108">
        <f t="shared" si="0"/>
        <v>32</v>
      </c>
      <c r="B39" s="112" t="s">
        <v>86</v>
      </c>
      <c r="C39" s="113">
        <v>400</v>
      </c>
      <c r="D39" s="51">
        <f>ROUND('Lighting RD'!F38,2)</f>
        <v>0.18</v>
      </c>
      <c r="E39" s="58" t="str">
        <f t="shared" si="2"/>
        <v>Sheet No. 141TEX</v>
      </c>
    </row>
    <row r="40" spans="1:5" x14ac:dyDescent="0.2">
      <c r="A40" s="108">
        <f t="shared" si="0"/>
        <v>33</v>
      </c>
      <c r="B40" s="119"/>
      <c r="C40" s="113"/>
      <c r="D40" s="51"/>
      <c r="E40" s="115"/>
    </row>
    <row r="41" spans="1:5" x14ac:dyDescent="0.2">
      <c r="A41" s="108">
        <f t="shared" ref="A41:A72" si="3">A40+1</f>
        <v>34</v>
      </c>
      <c r="B41" s="112" t="s">
        <v>87</v>
      </c>
      <c r="C41" s="113">
        <v>70</v>
      </c>
      <c r="D41" s="51">
        <f>ROUND('Lighting RD'!F40,2)</f>
        <v>0.03</v>
      </c>
      <c r="E41" s="58" t="str">
        <f t="shared" ref="E41:E47" si="4">$E$10</f>
        <v>Sheet No. 141TEX</v>
      </c>
    </row>
    <row r="42" spans="1:5" x14ac:dyDescent="0.2">
      <c r="A42" s="108">
        <f t="shared" si="3"/>
        <v>35</v>
      </c>
      <c r="B42" s="112" t="s">
        <v>87</v>
      </c>
      <c r="C42" s="113">
        <v>100</v>
      </c>
      <c r="D42" s="51">
        <f>ROUND('Lighting RD'!F41,2)</f>
        <v>0.05</v>
      </c>
      <c r="E42" s="58" t="str">
        <f t="shared" si="4"/>
        <v>Sheet No. 141TEX</v>
      </c>
    </row>
    <row r="43" spans="1:5" x14ac:dyDescent="0.2">
      <c r="A43" s="108">
        <f t="shared" si="3"/>
        <v>36</v>
      </c>
      <c r="B43" s="112" t="s">
        <v>87</v>
      </c>
      <c r="C43" s="113">
        <v>150</v>
      </c>
      <c r="D43" s="51">
        <f>ROUND('Lighting RD'!F42,2)</f>
        <v>0.05</v>
      </c>
      <c r="E43" s="58" t="str">
        <f t="shared" si="4"/>
        <v>Sheet No. 141TEX</v>
      </c>
    </row>
    <row r="44" spans="1:5" x14ac:dyDescent="0.2">
      <c r="A44" s="108">
        <f t="shared" si="3"/>
        <v>37</v>
      </c>
      <c r="B44" s="112" t="s">
        <v>87</v>
      </c>
      <c r="C44" s="113">
        <v>175</v>
      </c>
      <c r="D44" s="51">
        <f>ROUND('Lighting RD'!F43,2)</f>
        <v>0.09</v>
      </c>
      <c r="E44" s="58" t="str">
        <f t="shared" si="4"/>
        <v>Sheet No. 141TEX</v>
      </c>
    </row>
    <row r="45" spans="1:5" x14ac:dyDescent="0.2">
      <c r="A45" s="108">
        <f t="shared" si="3"/>
        <v>38</v>
      </c>
      <c r="B45" s="112" t="s">
        <v>87</v>
      </c>
      <c r="C45" s="113">
        <v>250</v>
      </c>
      <c r="D45" s="51">
        <f>ROUND('Lighting RD'!F44,2)</f>
        <v>0.11</v>
      </c>
      <c r="E45" s="58" t="str">
        <f t="shared" si="4"/>
        <v>Sheet No. 141TEX</v>
      </c>
    </row>
    <row r="46" spans="1:5" x14ac:dyDescent="0.2">
      <c r="A46" s="108">
        <f t="shared" si="3"/>
        <v>39</v>
      </c>
      <c r="B46" s="112" t="s">
        <v>87</v>
      </c>
      <c r="C46" s="113">
        <v>400</v>
      </c>
      <c r="D46" s="51">
        <f>ROUND('Lighting RD'!F45,2)</f>
        <v>0.18</v>
      </c>
      <c r="E46" s="58" t="str">
        <f t="shared" si="4"/>
        <v>Sheet No. 141TEX</v>
      </c>
    </row>
    <row r="47" spans="1:5" x14ac:dyDescent="0.2">
      <c r="A47" s="108">
        <f t="shared" si="3"/>
        <v>40</v>
      </c>
      <c r="B47" s="112" t="s">
        <v>87</v>
      </c>
      <c r="C47" s="113">
        <v>1000</v>
      </c>
      <c r="D47" s="51">
        <f>ROUND('Lighting RD'!F46,2)</f>
        <v>0.44</v>
      </c>
      <c r="E47" s="58" t="str">
        <f t="shared" si="4"/>
        <v>Sheet No. 141TEX</v>
      </c>
    </row>
    <row r="48" spans="1:5" x14ac:dyDescent="0.2">
      <c r="A48" s="108">
        <f t="shared" si="3"/>
        <v>41</v>
      </c>
      <c r="B48" s="116"/>
      <c r="C48" s="111"/>
      <c r="D48" s="51"/>
      <c r="E48" s="115"/>
    </row>
    <row r="49" spans="1:5" ht="13.5" x14ac:dyDescent="0.35">
      <c r="A49" s="108">
        <f t="shared" si="3"/>
        <v>42</v>
      </c>
      <c r="B49" s="109" t="s">
        <v>75</v>
      </c>
      <c r="C49" s="111"/>
      <c r="D49" s="51"/>
      <c r="E49" s="115"/>
    </row>
    <row r="50" spans="1:5" x14ac:dyDescent="0.2">
      <c r="A50" s="108">
        <f t="shared" si="3"/>
        <v>43</v>
      </c>
      <c r="B50" s="112" t="s">
        <v>88</v>
      </c>
      <c r="C50" s="113">
        <v>50</v>
      </c>
      <c r="D50" s="51">
        <f>ROUND('Lighting RD'!F49,2)</f>
        <v>0.02</v>
      </c>
      <c r="E50" s="58" t="str">
        <f t="shared" ref="E50:E58" si="5">$E$10</f>
        <v>Sheet No. 141TEX</v>
      </c>
    </row>
    <row r="51" spans="1:5" x14ac:dyDescent="0.2">
      <c r="A51" s="108">
        <f t="shared" si="3"/>
        <v>44</v>
      </c>
      <c r="B51" s="112" t="s">
        <v>88</v>
      </c>
      <c r="C51" s="113">
        <v>70</v>
      </c>
      <c r="D51" s="51">
        <f>ROUND('Lighting RD'!F50,2)</f>
        <v>0.03</v>
      </c>
      <c r="E51" s="58" t="str">
        <f t="shared" si="5"/>
        <v>Sheet No. 141TEX</v>
      </c>
    </row>
    <row r="52" spans="1:5" x14ac:dyDescent="0.2">
      <c r="A52" s="108">
        <f t="shared" si="3"/>
        <v>45</v>
      </c>
      <c r="B52" s="112" t="s">
        <v>88</v>
      </c>
      <c r="C52" s="113">
        <v>100</v>
      </c>
      <c r="D52" s="51">
        <f>ROUND('Lighting RD'!F51,2)</f>
        <v>0.05</v>
      </c>
      <c r="E52" s="58" t="str">
        <f t="shared" si="5"/>
        <v>Sheet No. 141TEX</v>
      </c>
    </row>
    <row r="53" spans="1:5" x14ac:dyDescent="0.2">
      <c r="A53" s="108">
        <f t="shared" si="3"/>
        <v>46</v>
      </c>
      <c r="B53" s="112" t="s">
        <v>88</v>
      </c>
      <c r="C53" s="113">
        <v>150</v>
      </c>
      <c r="D53" s="51">
        <f>ROUND('Lighting RD'!F52,2)</f>
        <v>0.05</v>
      </c>
      <c r="E53" s="58" t="str">
        <f t="shared" si="5"/>
        <v>Sheet No. 141TEX</v>
      </c>
    </row>
    <row r="54" spans="1:5" x14ac:dyDescent="0.2">
      <c r="A54" s="108">
        <f t="shared" si="3"/>
        <v>47</v>
      </c>
      <c r="B54" s="112" t="s">
        <v>88</v>
      </c>
      <c r="C54" s="113">
        <v>200</v>
      </c>
      <c r="D54" s="51">
        <f>ROUND('Lighting RD'!F53,2)</f>
        <v>0.09</v>
      </c>
      <c r="E54" s="58" t="str">
        <f t="shared" si="5"/>
        <v>Sheet No. 141TEX</v>
      </c>
    </row>
    <row r="55" spans="1:5" x14ac:dyDescent="0.2">
      <c r="A55" s="108">
        <f t="shared" si="3"/>
        <v>48</v>
      </c>
      <c r="B55" s="112" t="s">
        <v>88</v>
      </c>
      <c r="C55" s="113">
        <v>250</v>
      </c>
      <c r="D55" s="51">
        <f>ROUND('Lighting RD'!F54,2)</f>
        <v>0.11</v>
      </c>
      <c r="E55" s="58" t="str">
        <f t="shared" si="5"/>
        <v>Sheet No. 141TEX</v>
      </c>
    </row>
    <row r="56" spans="1:5" x14ac:dyDescent="0.2">
      <c r="A56" s="108">
        <f t="shared" si="3"/>
        <v>49</v>
      </c>
      <c r="B56" s="112" t="s">
        <v>88</v>
      </c>
      <c r="C56" s="113">
        <v>310</v>
      </c>
      <c r="D56" s="51">
        <f>ROUND('Lighting RD'!F55,2)</f>
        <v>0.11</v>
      </c>
      <c r="E56" s="58" t="str">
        <f t="shared" si="5"/>
        <v>Sheet No. 141TEX</v>
      </c>
    </row>
    <row r="57" spans="1:5" x14ac:dyDescent="0.2">
      <c r="A57" s="108">
        <f t="shared" si="3"/>
        <v>50</v>
      </c>
      <c r="B57" s="112" t="s">
        <v>88</v>
      </c>
      <c r="C57" s="113">
        <v>400</v>
      </c>
      <c r="D57" s="51">
        <f>ROUND('Lighting RD'!F56,2)</f>
        <v>0.18</v>
      </c>
      <c r="E57" s="58" t="str">
        <f t="shared" si="5"/>
        <v>Sheet No. 141TEX</v>
      </c>
    </row>
    <row r="58" spans="1:5" x14ac:dyDescent="0.2">
      <c r="A58" s="108">
        <f t="shared" si="3"/>
        <v>51</v>
      </c>
      <c r="B58" s="112" t="s">
        <v>88</v>
      </c>
      <c r="C58" s="113">
        <v>1000</v>
      </c>
      <c r="D58" s="51">
        <f>ROUND('Lighting RD'!F57,2)</f>
        <v>0.44</v>
      </c>
      <c r="E58" s="58" t="str">
        <f t="shared" si="5"/>
        <v>Sheet No. 141TEX</v>
      </c>
    </row>
    <row r="59" spans="1:5" x14ac:dyDescent="0.2">
      <c r="A59" s="108">
        <f t="shared" si="3"/>
        <v>52</v>
      </c>
      <c r="B59" s="119"/>
      <c r="C59" s="113"/>
      <c r="D59" s="51"/>
      <c r="E59" s="115"/>
    </row>
    <row r="60" spans="1:5" x14ac:dyDescent="0.2">
      <c r="A60" s="108">
        <f t="shared" si="3"/>
        <v>53</v>
      </c>
      <c r="B60" s="112" t="s">
        <v>89</v>
      </c>
      <c r="C60" s="113">
        <v>70</v>
      </c>
      <c r="D60" s="51">
        <f>ROUND('Lighting RD'!F59,2)</f>
        <v>0.03</v>
      </c>
      <c r="E60" s="58" t="str">
        <f t="shared" ref="E60:E65" si="6">$E$10</f>
        <v>Sheet No. 141TEX</v>
      </c>
    </row>
    <row r="61" spans="1:5" x14ac:dyDescent="0.2">
      <c r="A61" s="108">
        <f t="shared" si="3"/>
        <v>54</v>
      </c>
      <c r="B61" s="112" t="s">
        <v>89</v>
      </c>
      <c r="C61" s="113">
        <v>100</v>
      </c>
      <c r="D61" s="51">
        <f>ROUND('Lighting RD'!F60,2)</f>
        <v>0.05</v>
      </c>
      <c r="E61" s="58" t="str">
        <f t="shared" si="6"/>
        <v>Sheet No. 141TEX</v>
      </c>
    </row>
    <row r="62" spans="1:5" x14ac:dyDescent="0.2">
      <c r="A62" s="108">
        <f t="shared" si="3"/>
        <v>55</v>
      </c>
      <c r="B62" s="112" t="s">
        <v>89</v>
      </c>
      <c r="C62" s="113">
        <v>150</v>
      </c>
      <c r="D62" s="51">
        <f>ROUND('Lighting RD'!F61,2)</f>
        <v>0.05</v>
      </c>
      <c r="E62" s="58" t="str">
        <f t="shared" si="6"/>
        <v>Sheet No. 141TEX</v>
      </c>
    </row>
    <row r="63" spans="1:5" x14ac:dyDescent="0.2">
      <c r="A63" s="108">
        <f t="shared" si="3"/>
        <v>56</v>
      </c>
      <c r="B63" s="112" t="s">
        <v>89</v>
      </c>
      <c r="C63" s="113">
        <v>175</v>
      </c>
      <c r="D63" s="51">
        <f>ROUND('Lighting RD'!F62,2)</f>
        <v>0.09</v>
      </c>
      <c r="E63" s="58" t="str">
        <f t="shared" si="6"/>
        <v>Sheet No. 141TEX</v>
      </c>
    </row>
    <row r="64" spans="1:5" x14ac:dyDescent="0.2">
      <c r="A64" s="108">
        <f t="shared" si="3"/>
        <v>57</v>
      </c>
      <c r="B64" s="112" t="s">
        <v>89</v>
      </c>
      <c r="C64" s="113">
        <v>250</v>
      </c>
      <c r="D64" s="51">
        <f>ROUND('Lighting RD'!F63,2)</f>
        <v>0.11</v>
      </c>
      <c r="E64" s="58" t="str">
        <f t="shared" si="6"/>
        <v>Sheet No. 141TEX</v>
      </c>
    </row>
    <row r="65" spans="1:5" x14ac:dyDescent="0.2">
      <c r="A65" s="108">
        <f t="shared" si="3"/>
        <v>58</v>
      </c>
      <c r="B65" s="112" t="s">
        <v>89</v>
      </c>
      <c r="C65" s="113">
        <v>400</v>
      </c>
      <c r="D65" s="51">
        <f>ROUND('Lighting RD'!F64,2)</f>
        <v>0.18</v>
      </c>
      <c r="E65" s="58" t="str">
        <f t="shared" si="6"/>
        <v>Sheet No. 141TEX</v>
      </c>
    </row>
    <row r="66" spans="1:5" x14ac:dyDescent="0.2">
      <c r="A66" s="108">
        <f t="shared" si="3"/>
        <v>59</v>
      </c>
      <c r="B66" s="119"/>
      <c r="C66" s="113"/>
      <c r="D66" s="51"/>
      <c r="E66" s="115"/>
    </row>
    <row r="67" spans="1:5" x14ac:dyDescent="0.2">
      <c r="A67" s="108">
        <f t="shared" si="3"/>
        <v>60</v>
      </c>
      <c r="B67" s="112" t="s">
        <v>90</v>
      </c>
      <c r="C67" s="111" t="s">
        <v>54</v>
      </c>
      <c r="D67" s="51">
        <f>ROUND('Lighting RD'!F66,2)</f>
        <v>0.01</v>
      </c>
      <c r="E67" s="58" t="str">
        <f t="shared" ref="E67:E76" si="7">$E$10</f>
        <v>Sheet No. 141TEX</v>
      </c>
    </row>
    <row r="68" spans="1:5" x14ac:dyDescent="0.2">
      <c r="A68" s="108">
        <f t="shared" si="3"/>
        <v>61</v>
      </c>
      <c r="B68" s="112" t="s">
        <v>90</v>
      </c>
      <c r="C68" s="117" t="s">
        <v>51</v>
      </c>
      <c r="D68" s="51">
        <f>ROUND('Lighting RD'!F67,2)</f>
        <v>0.02</v>
      </c>
      <c r="E68" s="58" t="str">
        <f t="shared" si="7"/>
        <v>Sheet No. 141TEX</v>
      </c>
    </row>
    <row r="69" spans="1:5" x14ac:dyDescent="0.2">
      <c r="A69" s="108">
        <f t="shared" si="3"/>
        <v>62</v>
      </c>
      <c r="B69" s="112" t="s">
        <v>90</v>
      </c>
      <c r="C69" s="113" t="s">
        <v>22</v>
      </c>
      <c r="D69" s="51">
        <f>ROUND('Lighting RD'!F68,2)</f>
        <v>0.03</v>
      </c>
      <c r="E69" s="58" t="str">
        <f t="shared" si="7"/>
        <v>Sheet No. 141TEX</v>
      </c>
    </row>
    <row r="70" spans="1:5" x14ac:dyDescent="0.2">
      <c r="A70" s="108">
        <f t="shared" si="3"/>
        <v>63</v>
      </c>
      <c r="B70" s="112" t="s">
        <v>90</v>
      </c>
      <c r="C70" s="113" t="s">
        <v>23</v>
      </c>
      <c r="D70" s="51">
        <f>ROUND('Lighting RD'!F69,2)</f>
        <v>0.05</v>
      </c>
      <c r="E70" s="58" t="str">
        <f t="shared" si="7"/>
        <v>Sheet No. 141TEX</v>
      </c>
    </row>
    <row r="71" spans="1:5" x14ac:dyDescent="0.2">
      <c r="A71" s="108">
        <f t="shared" si="3"/>
        <v>64</v>
      </c>
      <c r="B71" s="112" t="s">
        <v>90</v>
      </c>
      <c r="C71" s="113" t="s">
        <v>24</v>
      </c>
      <c r="D71" s="51">
        <f>ROUND('Lighting RD'!F70,2)</f>
        <v>0.05</v>
      </c>
      <c r="E71" s="58" t="str">
        <f t="shared" si="7"/>
        <v>Sheet No. 141TEX</v>
      </c>
    </row>
    <row r="72" spans="1:5" x14ac:dyDescent="0.2">
      <c r="A72" s="108">
        <f t="shared" si="3"/>
        <v>65</v>
      </c>
      <c r="B72" s="112" t="s">
        <v>90</v>
      </c>
      <c r="C72" s="113" t="s">
        <v>25</v>
      </c>
      <c r="D72" s="51">
        <f>ROUND('Lighting RD'!F71,2)</f>
        <v>0.09</v>
      </c>
      <c r="E72" s="58" t="str">
        <f t="shared" si="7"/>
        <v>Sheet No. 141TEX</v>
      </c>
    </row>
    <row r="73" spans="1:5" x14ac:dyDescent="0.2">
      <c r="A73" s="108">
        <f t="shared" ref="A73:A104" si="8">A72+1</f>
        <v>66</v>
      </c>
      <c r="B73" s="112" t="s">
        <v>90</v>
      </c>
      <c r="C73" s="113" t="s">
        <v>26</v>
      </c>
      <c r="D73" s="51">
        <f>ROUND('Lighting RD'!F72,2)</f>
        <v>0.09</v>
      </c>
      <c r="E73" s="58" t="str">
        <f t="shared" si="7"/>
        <v>Sheet No. 141TEX</v>
      </c>
    </row>
    <row r="74" spans="1:5" x14ac:dyDescent="0.2">
      <c r="A74" s="108">
        <f t="shared" si="8"/>
        <v>67</v>
      </c>
      <c r="B74" s="112" t="s">
        <v>90</v>
      </c>
      <c r="C74" s="113" t="s">
        <v>27</v>
      </c>
      <c r="D74" s="51">
        <f>ROUND('Lighting RD'!F73,2)</f>
        <v>0.09</v>
      </c>
      <c r="E74" s="58" t="str">
        <f t="shared" si="7"/>
        <v>Sheet No. 141TEX</v>
      </c>
    </row>
    <row r="75" spans="1:5" x14ac:dyDescent="0.2">
      <c r="A75" s="108">
        <f t="shared" si="8"/>
        <v>68</v>
      </c>
      <c r="B75" s="112" t="s">
        <v>90</v>
      </c>
      <c r="C75" s="113" t="s">
        <v>28</v>
      </c>
      <c r="D75" s="51">
        <f>ROUND('Lighting RD'!F74,2)</f>
        <v>0.11</v>
      </c>
      <c r="E75" s="58" t="str">
        <f t="shared" si="7"/>
        <v>Sheet No. 141TEX</v>
      </c>
    </row>
    <row r="76" spans="1:5" x14ac:dyDescent="0.2">
      <c r="A76" s="108">
        <f t="shared" si="8"/>
        <v>69</v>
      </c>
      <c r="B76" s="112" t="s">
        <v>90</v>
      </c>
      <c r="C76" s="113" t="s">
        <v>29</v>
      </c>
      <c r="D76" s="51">
        <f>ROUND('Lighting RD'!F75,2)</f>
        <v>0.11</v>
      </c>
      <c r="E76" s="58" t="str">
        <f t="shared" si="7"/>
        <v>Sheet No. 141TEX</v>
      </c>
    </row>
    <row r="77" spans="1:5" x14ac:dyDescent="0.2">
      <c r="A77" s="108">
        <f t="shared" si="8"/>
        <v>70</v>
      </c>
      <c r="B77" s="112"/>
      <c r="C77" s="113"/>
      <c r="D77" s="51"/>
      <c r="E77" s="82"/>
    </row>
    <row r="78" spans="1:5" x14ac:dyDescent="0.2">
      <c r="A78" s="108">
        <f t="shared" si="8"/>
        <v>71</v>
      </c>
      <c r="B78" s="112" t="s">
        <v>120</v>
      </c>
      <c r="C78" s="113" t="s">
        <v>82</v>
      </c>
      <c r="D78" s="118">
        <f>ROUND('Lighting RD'!F76,6)</f>
        <v>6.9800000000000005E-4</v>
      </c>
      <c r="E78" s="58" t="str">
        <f>$E$10</f>
        <v>Sheet No. 141TEX</v>
      </c>
    </row>
    <row r="79" spans="1:5" x14ac:dyDescent="0.2">
      <c r="A79" s="108">
        <f t="shared" si="8"/>
        <v>72</v>
      </c>
      <c r="C79" s="113"/>
      <c r="D79" s="51"/>
      <c r="E79" s="115"/>
    </row>
    <row r="80" spans="1:5" ht="13.5" x14ac:dyDescent="0.35">
      <c r="A80" s="108">
        <f t="shared" si="8"/>
        <v>73</v>
      </c>
      <c r="B80" s="109" t="s">
        <v>76</v>
      </c>
      <c r="C80" s="111"/>
      <c r="D80" s="51"/>
      <c r="E80" s="115"/>
    </row>
    <row r="81" spans="1:5" x14ac:dyDescent="0.2">
      <c r="A81" s="108">
        <f t="shared" si="8"/>
        <v>74</v>
      </c>
      <c r="B81" s="112" t="s">
        <v>91</v>
      </c>
      <c r="C81" s="113">
        <v>50</v>
      </c>
      <c r="D81" s="51">
        <f>ROUND('Lighting RD'!F79,2)</f>
        <v>0.02</v>
      </c>
      <c r="E81" s="58" t="str">
        <f t="shared" ref="E81:E89" si="9">$E$10</f>
        <v>Sheet No. 141TEX</v>
      </c>
    </row>
    <row r="82" spans="1:5" x14ac:dyDescent="0.2">
      <c r="A82" s="108">
        <f t="shared" si="8"/>
        <v>75</v>
      </c>
      <c r="B82" s="112" t="s">
        <v>91</v>
      </c>
      <c r="C82" s="113">
        <v>70</v>
      </c>
      <c r="D82" s="51">
        <f>ROUND('Lighting RD'!F80,2)</f>
        <v>0.03</v>
      </c>
      <c r="E82" s="58" t="str">
        <f t="shared" si="9"/>
        <v>Sheet No. 141TEX</v>
      </c>
    </row>
    <row r="83" spans="1:5" x14ac:dyDescent="0.2">
      <c r="A83" s="108">
        <f t="shared" si="8"/>
        <v>76</v>
      </c>
      <c r="B83" s="112" t="s">
        <v>91</v>
      </c>
      <c r="C83" s="113">
        <v>100</v>
      </c>
      <c r="D83" s="51">
        <f>ROUND('Lighting RD'!F81,2)</f>
        <v>0.05</v>
      </c>
      <c r="E83" s="58" t="str">
        <f t="shared" si="9"/>
        <v>Sheet No. 141TEX</v>
      </c>
    </row>
    <row r="84" spans="1:5" x14ac:dyDescent="0.2">
      <c r="A84" s="108">
        <f t="shared" si="8"/>
        <v>77</v>
      </c>
      <c r="B84" s="112" t="s">
        <v>91</v>
      </c>
      <c r="C84" s="113">
        <v>150</v>
      </c>
      <c r="D84" s="51">
        <f>ROUND('Lighting RD'!F82,2)</f>
        <v>0.05</v>
      </c>
      <c r="E84" s="58" t="str">
        <f t="shared" si="9"/>
        <v>Sheet No. 141TEX</v>
      </c>
    </row>
    <row r="85" spans="1:5" x14ac:dyDescent="0.2">
      <c r="A85" s="108">
        <f t="shared" si="8"/>
        <v>78</v>
      </c>
      <c r="B85" s="112" t="s">
        <v>91</v>
      </c>
      <c r="C85" s="113">
        <v>200</v>
      </c>
      <c r="D85" s="51">
        <f>ROUND('Lighting RD'!F83,2)</f>
        <v>0.09</v>
      </c>
      <c r="E85" s="58" t="str">
        <f t="shared" si="9"/>
        <v>Sheet No. 141TEX</v>
      </c>
    </row>
    <row r="86" spans="1:5" x14ac:dyDescent="0.2">
      <c r="A86" s="108">
        <f t="shared" si="8"/>
        <v>79</v>
      </c>
      <c r="B86" s="112" t="s">
        <v>91</v>
      </c>
      <c r="C86" s="113">
        <v>250</v>
      </c>
      <c r="D86" s="51">
        <f>ROUND('Lighting RD'!F84,2)</f>
        <v>0.11</v>
      </c>
      <c r="E86" s="58" t="str">
        <f t="shared" si="9"/>
        <v>Sheet No. 141TEX</v>
      </c>
    </row>
    <row r="87" spans="1:5" x14ac:dyDescent="0.2">
      <c r="A87" s="108">
        <f t="shared" si="8"/>
        <v>80</v>
      </c>
      <c r="B87" s="112" t="s">
        <v>91</v>
      </c>
      <c r="C87" s="113">
        <v>310</v>
      </c>
      <c r="D87" s="51">
        <f>ROUND('Lighting RD'!F85,2)</f>
        <v>0.11</v>
      </c>
      <c r="E87" s="58" t="str">
        <f t="shared" si="9"/>
        <v>Sheet No. 141TEX</v>
      </c>
    </row>
    <row r="88" spans="1:5" x14ac:dyDescent="0.2">
      <c r="A88" s="108">
        <f t="shared" si="8"/>
        <v>81</v>
      </c>
      <c r="B88" s="112" t="s">
        <v>91</v>
      </c>
      <c r="C88" s="113">
        <v>400</v>
      </c>
      <c r="D88" s="51">
        <f>ROUND('Lighting RD'!F86,2)</f>
        <v>0.18</v>
      </c>
      <c r="E88" s="58" t="str">
        <f t="shared" si="9"/>
        <v>Sheet No. 141TEX</v>
      </c>
    </row>
    <row r="89" spans="1:5" x14ac:dyDescent="0.2">
      <c r="A89" s="108">
        <f t="shared" si="8"/>
        <v>82</v>
      </c>
      <c r="B89" s="112" t="s">
        <v>91</v>
      </c>
      <c r="C89" s="113">
        <v>1000</v>
      </c>
      <c r="D89" s="51">
        <f>ROUND('Lighting RD'!F87,2)</f>
        <v>0.44</v>
      </c>
      <c r="E89" s="58" t="str">
        <f t="shared" si="9"/>
        <v>Sheet No. 141TEX</v>
      </c>
    </row>
    <row r="90" spans="1:5" x14ac:dyDescent="0.2">
      <c r="A90" s="108">
        <f t="shared" si="8"/>
        <v>83</v>
      </c>
      <c r="B90" s="119"/>
      <c r="C90" s="113"/>
      <c r="D90" s="51"/>
      <c r="E90" s="115"/>
    </row>
    <row r="91" spans="1:5" x14ac:dyDescent="0.2">
      <c r="A91" s="108">
        <f t="shared" si="8"/>
        <v>84</v>
      </c>
      <c r="B91" s="112" t="s">
        <v>92</v>
      </c>
      <c r="C91" s="117" t="s">
        <v>55</v>
      </c>
      <c r="D91" s="51">
        <f>ROUND('Lighting RD'!F89,2)</f>
        <v>0.01</v>
      </c>
      <c r="E91" s="58" t="str">
        <f t="shared" ref="E91:E100" si="10">$E$10</f>
        <v>Sheet No. 141TEX</v>
      </c>
    </row>
    <row r="92" spans="1:5" x14ac:dyDescent="0.2">
      <c r="A92" s="108">
        <f t="shared" si="8"/>
        <v>85</v>
      </c>
      <c r="B92" s="112" t="s">
        <v>92</v>
      </c>
      <c r="C92" s="117" t="s">
        <v>56</v>
      </c>
      <c r="D92" s="51">
        <f>ROUND('Lighting RD'!F90,2)</f>
        <v>0.02</v>
      </c>
      <c r="E92" s="58" t="str">
        <f t="shared" si="10"/>
        <v>Sheet No. 141TEX</v>
      </c>
    </row>
    <row r="93" spans="1:5" x14ac:dyDescent="0.2">
      <c r="A93" s="108">
        <f t="shared" si="8"/>
        <v>86</v>
      </c>
      <c r="B93" s="112" t="s">
        <v>92</v>
      </c>
      <c r="C93" s="113" t="s">
        <v>22</v>
      </c>
      <c r="D93" s="51">
        <f>ROUND('Lighting RD'!F91,2)</f>
        <v>0.03</v>
      </c>
      <c r="E93" s="58" t="str">
        <f t="shared" si="10"/>
        <v>Sheet No. 141TEX</v>
      </c>
    </row>
    <row r="94" spans="1:5" x14ac:dyDescent="0.2">
      <c r="A94" s="108">
        <f t="shared" si="8"/>
        <v>87</v>
      </c>
      <c r="B94" s="112" t="s">
        <v>92</v>
      </c>
      <c r="C94" s="113" t="s">
        <v>23</v>
      </c>
      <c r="D94" s="51">
        <f>ROUND('Lighting RD'!F92,2)</f>
        <v>0.05</v>
      </c>
      <c r="E94" s="58" t="str">
        <f t="shared" si="10"/>
        <v>Sheet No. 141TEX</v>
      </c>
    </row>
    <row r="95" spans="1:5" x14ac:dyDescent="0.2">
      <c r="A95" s="108">
        <f t="shared" si="8"/>
        <v>88</v>
      </c>
      <c r="B95" s="112" t="s">
        <v>92</v>
      </c>
      <c r="C95" s="113" t="s">
        <v>24</v>
      </c>
      <c r="D95" s="51">
        <f>ROUND('Lighting RD'!F93,2)</f>
        <v>0.05</v>
      </c>
      <c r="E95" s="58" t="str">
        <f t="shared" si="10"/>
        <v>Sheet No. 141TEX</v>
      </c>
    </row>
    <row r="96" spans="1:5" x14ac:dyDescent="0.2">
      <c r="A96" s="108">
        <f t="shared" si="8"/>
        <v>89</v>
      </c>
      <c r="B96" s="112" t="s">
        <v>92</v>
      </c>
      <c r="C96" s="113" t="s">
        <v>25</v>
      </c>
      <c r="D96" s="51">
        <f>ROUND('Lighting RD'!F94,2)</f>
        <v>0.09</v>
      </c>
      <c r="E96" s="58" t="str">
        <f t="shared" si="10"/>
        <v>Sheet No. 141TEX</v>
      </c>
    </row>
    <row r="97" spans="1:5" x14ac:dyDescent="0.2">
      <c r="A97" s="108">
        <f t="shared" si="8"/>
        <v>90</v>
      </c>
      <c r="B97" s="112" t="s">
        <v>92</v>
      </c>
      <c r="C97" s="113" t="s">
        <v>26</v>
      </c>
      <c r="D97" s="51">
        <f>ROUND('Lighting RD'!F95,2)</f>
        <v>0.09</v>
      </c>
      <c r="E97" s="58" t="str">
        <f t="shared" si="10"/>
        <v>Sheet No. 141TEX</v>
      </c>
    </row>
    <row r="98" spans="1:5" x14ac:dyDescent="0.2">
      <c r="A98" s="108">
        <f t="shared" si="8"/>
        <v>91</v>
      </c>
      <c r="B98" s="112" t="s">
        <v>92</v>
      </c>
      <c r="C98" s="113" t="s">
        <v>27</v>
      </c>
      <c r="D98" s="51">
        <f>ROUND('Lighting RD'!F96,2)</f>
        <v>0.09</v>
      </c>
      <c r="E98" s="58" t="str">
        <f t="shared" si="10"/>
        <v>Sheet No. 141TEX</v>
      </c>
    </row>
    <row r="99" spans="1:5" x14ac:dyDescent="0.2">
      <c r="A99" s="108">
        <f t="shared" si="8"/>
        <v>92</v>
      </c>
      <c r="B99" s="112" t="s">
        <v>92</v>
      </c>
      <c r="C99" s="113" t="s">
        <v>28</v>
      </c>
      <c r="D99" s="51">
        <f>ROUND('Lighting RD'!F97,2)</f>
        <v>0.11</v>
      </c>
      <c r="E99" s="58" t="str">
        <f t="shared" si="10"/>
        <v>Sheet No. 141TEX</v>
      </c>
    </row>
    <row r="100" spans="1:5" x14ac:dyDescent="0.2">
      <c r="A100" s="108">
        <f t="shared" si="8"/>
        <v>93</v>
      </c>
      <c r="B100" s="112" t="s">
        <v>92</v>
      </c>
      <c r="C100" s="113" t="s">
        <v>29</v>
      </c>
      <c r="D100" s="51">
        <f>ROUND('Lighting RD'!F98,2)</f>
        <v>0.11</v>
      </c>
      <c r="E100" s="58" t="str">
        <f t="shared" si="10"/>
        <v>Sheet No. 141TEX</v>
      </c>
    </row>
    <row r="101" spans="1:5" x14ac:dyDescent="0.2">
      <c r="A101" s="108">
        <f t="shared" si="8"/>
        <v>94</v>
      </c>
      <c r="B101" s="119"/>
      <c r="C101" s="113"/>
      <c r="D101" s="51"/>
      <c r="E101" s="115"/>
    </row>
    <row r="102" spans="1:5" ht="13.5" x14ac:dyDescent="0.35">
      <c r="A102" s="108">
        <f t="shared" si="8"/>
        <v>95</v>
      </c>
      <c r="B102" s="109" t="s">
        <v>119</v>
      </c>
      <c r="C102" s="113"/>
      <c r="D102" s="51"/>
      <c r="E102" s="115"/>
    </row>
    <row r="103" spans="1:5" x14ac:dyDescent="0.2">
      <c r="A103" s="108">
        <f t="shared" si="8"/>
        <v>96</v>
      </c>
      <c r="B103" s="112" t="s">
        <v>93</v>
      </c>
      <c r="C103" s="113">
        <v>70</v>
      </c>
      <c r="D103" s="51">
        <f>ROUND('Lighting RD'!F101,2)</f>
        <v>7.0000000000000007E-2</v>
      </c>
      <c r="E103" s="58" t="str">
        <f t="shared" ref="E103:E108" si="11">$E$10</f>
        <v>Sheet No. 141TEX</v>
      </c>
    </row>
    <row r="104" spans="1:5" x14ac:dyDescent="0.2">
      <c r="A104" s="108">
        <f t="shared" si="8"/>
        <v>97</v>
      </c>
      <c r="B104" s="112" t="s">
        <v>93</v>
      </c>
      <c r="C104" s="113">
        <v>100</v>
      </c>
      <c r="D104" s="51">
        <f>ROUND('Lighting RD'!F102,2)</f>
        <v>0.08</v>
      </c>
      <c r="E104" s="58" t="str">
        <f t="shared" si="11"/>
        <v>Sheet No. 141TEX</v>
      </c>
    </row>
    <row r="105" spans="1:5" x14ac:dyDescent="0.2">
      <c r="A105" s="108">
        <f t="shared" ref="A105:A136" si="12">A104+1</f>
        <v>98</v>
      </c>
      <c r="B105" s="112" t="s">
        <v>93</v>
      </c>
      <c r="C105" s="113">
        <v>150</v>
      </c>
      <c r="D105" s="51">
        <f>ROUND('Lighting RD'!F103,2)</f>
        <v>0.08</v>
      </c>
      <c r="E105" s="58" t="str">
        <f t="shared" si="11"/>
        <v>Sheet No. 141TEX</v>
      </c>
    </row>
    <row r="106" spans="1:5" x14ac:dyDescent="0.2">
      <c r="A106" s="108">
        <f t="shared" si="12"/>
        <v>99</v>
      </c>
      <c r="B106" s="112" t="s">
        <v>93</v>
      </c>
      <c r="C106" s="113">
        <v>200</v>
      </c>
      <c r="D106" s="51">
        <f>ROUND('Lighting RD'!F104,2)</f>
        <v>0.12</v>
      </c>
      <c r="E106" s="58" t="str">
        <f t="shared" si="11"/>
        <v>Sheet No. 141TEX</v>
      </c>
    </row>
    <row r="107" spans="1:5" x14ac:dyDescent="0.2">
      <c r="A107" s="108">
        <f t="shared" si="12"/>
        <v>100</v>
      </c>
      <c r="B107" s="112" t="s">
        <v>93</v>
      </c>
      <c r="C107" s="113">
        <v>250</v>
      </c>
      <c r="D107" s="51">
        <f>ROUND('Lighting RD'!F105,2)</f>
        <v>0.15</v>
      </c>
      <c r="E107" s="58" t="str">
        <f t="shared" si="11"/>
        <v>Sheet No. 141TEX</v>
      </c>
    </row>
    <row r="108" spans="1:5" x14ac:dyDescent="0.2">
      <c r="A108" s="108">
        <f t="shared" si="12"/>
        <v>101</v>
      </c>
      <c r="B108" s="112" t="s">
        <v>93</v>
      </c>
      <c r="C108" s="113">
        <v>400</v>
      </c>
      <c r="D108" s="51">
        <f>ROUND('Lighting RD'!F106,2)</f>
        <v>0.21</v>
      </c>
      <c r="E108" s="58" t="str">
        <f t="shared" si="11"/>
        <v>Sheet No. 141TEX</v>
      </c>
    </row>
    <row r="109" spans="1:5" x14ac:dyDescent="0.2">
      <c r="A109" s="108">
        <f t="shared" si="12"/>
        <v>102</v>
      </c>
      <c r="B109" s="119"/>
      <c r="C109" s="113"/>
      <c r="D109" s="51"/>
      <c r="E109" s="115"/>
    </row>
    <row r="110" spans="1:5" x14ac:dyDescent="0.2">
      <c r="A110" s="108">
        <f t="shared" si="12"/>
        <v>103</v>
      </c>
      <c r="B110" s="112" t="s">
        <v>94</v>
      </c>
      <c r="C110" s="113">
        <v>250</v>
      </c>
      <c r="D110" s="51">
        <f>ROUND('Lighting RD'!F108,2)</f>
        <v>0.15</v>
      </c>
      <c r="E110" s="58" t="str">
        <f>$E$10</f>
        <v>Sheet No. 141TEX</v>
      </c>
    </row>
    <row r="111" spans="1:5" x14ac:dyDescent="0.2">
      <c r="A111" s="108">
        <f t="shared" si="12"/>
        <v>104</v>
      </c>
      <c r="B111" s="119"/>
      <c r="C111" s="113"/>
      <c r="D111" s="51"/>
      <c r="E111" s="115"/>
    </row>
    <row r="112" spans="1:5" x14ac:dyDescent="0.2">
      <c r="A112" s="108">
        <f t="shared" si="12"/>
        <v>105</v>
      </c>
      <c r="B112" s="112" t="s">
        <v>95</v>
      </c>
      <c r="C112" s="111" t="s">
        <v>54</v>
      </c>
      <c r="D112" s="51">
        <f>ROUND('Lighting RD'!F110,2)</f>
        <v>0.04</v>
      </c>
      <c r="E112" s="58" t="str">
        <f t="shared" ref="E112:E121" si="13">$E$10</f>
        <v>Sheet No. 141TEX</v>
      </c>
    </row>
    <row r="113" spans="1:5" x14ac:dyDescent="0.2">
      <c r="A113" s="108">
        <f t="shared" si="12"/>
        <v>106</v>
      </c>
      <c r="B113" s="112" t="s">
        <v>95</v>
      </c>
      <c r="C113" s="117" t="s">
        <v>56</v>
      </c>
      <c r="D113" s="51">
        <f>ROUND('Lighting RD'!F111,2)</f>
        <v>0.05</v>
      </c>
      <c r="E113" s="58" t="str">
        <f t="shared" si="13"/>
        <v>Sheet No. 141TEX</v>
      </c>
    </row>
    <row r="114" spans="1:5" x14ac:dyDescent="0.2">
      <c r="A114" s="108">
        <f t="shared" si="12"/>
        <v>107</v>
      </c>
      <c r="B114" s="112" t="s">
        <v>95</v>
      </c>
      <c r="C114" s="113" t="s">
        <v>22</v>
      </c>
      <c r="D114" s="51">
        <f>ROUND('Lighting RD'!F112,2)</f>
        <v>7.0000000000000007E-2</v>
      </c>
      <c r="E114" s="58" t="str">
        <f t="shared" si="13"/>
        <v>Sheet No. 141TEX</v>
      </c>
    </row>
    <row r="115" spans="1:5" x14ac:dyDescent="0.2">
      <c r="A115" s="108">
        <f t="shared" si="12"/>
        <v>108</v>
      </c>
      <c r="B115" s="112" t="s">
        <v>95</v>
      </c>
      <c r="C115" s="113" t="s">
        <v>23</v>
      </c>
      <c r="D115" s="51">
        <f>ROUND('Lighting RD'!F113,2)</f>
        <v>0.08</v>
      </c>
      <c r="E115" s="58" t="str">
        <f t="shared" si="13"/>
        <v>Sheet No. 141TEX</v>
      </c>
    </row>
    <row r="116" spans="1:5" x14ac:dyDescent="0.2">
      <c r="A116" s="108">
        <f t="shared" si="12"/>
        <v>109</v>
      </c>
      <c r="B116" s="112" t="s">
        <v>95</v>
      </c>
      <c r="C116" s="113" t="s">
        <v>24</v>
      </c>
      <c r="D116" s="51">
        <f>ROUND('Lighting RD'!F114,2)</f>
        <v>0.08</v>
      </c>
      <c r="E116" s="58" t="str">
        <f t="shared" si="13"/>
        <v>Sheet No. 141TEX</v>
      </c>
    </row>
    <row r="117" spans="1:5" x14ac:dyDescent="0.2">
      <c r="A117" s="108">
        <f t="shared" si="12"/>
        <v>110</v>
      </c>
      <c r="B117" s="112" t="s">
        <v>95</v>
      </c>
      <c r="C117" s="113" t="s">
        <v>25</v>
      </c>
      <c r="D117" s="51">
        <f>ROUND('Lighting RD'!F115,2)</f>
        <v>0.12</v>
      </c>
      <c r="E117" s="58" t="str">
        <f t="shared" si="13"/>
        <v>Sheet No. 141TEX</v>
      </c>
    </row>
    <row r="118" spans="1:5" x14ac:dyDescent="0.2">
      <c r="A118" s="108">
        <f t="shared" si="12"/>
        <v>111</v>
      </c>
      <c r="B118" s="112" t="s">
        <v>95</v>
      </c>
      <c r="C118" s="113" t="s">
        <v>26</v>
      </c>
      <c r="D118" s="51">
        <f>ROUND('Lighting RD'!F116,2)</f>
        <v>0.12</v>
      </c>
      <c r="E118" s="58" t="str">
        <f t="shared" si="13"/>
        <v>Sheet No. 141TEX</v>
      </c>
    </row>
    <row r="119" spans="1:5" x14ac:dyDescent="0.2">
      <c r="A119" s="108">
        <f t="shared" si="12"/>
        <v>112</v>
      </c>
      <c r="B119" s="112" t="s">
        <v>95</v>
      </c>
      <c r="C119" s="113" t="s">
        <v>27</v>
      </c>
      <c r="D119" s="51">
        <f>ROUND('Lighting RD'!F117,2)</f>
        <v>0.12</v>
      </c>
      <c r="E119" s="58" t="str">
        <f t="shared" si="13"/>
        <v>Sheet No. 141TEX</v>
      </c>
    </row>
    <row r="120" spans="1:5" x14ac:dyDescent="0.2">
      <c r="A120" s="108">
        <f t="shared" si="12"/>
        <v>113</v>
      </c>
      <c r="B120" s="112" t="s">
        <v>95</v>
      </c>
      <c r="C120" s="113" t="s">
        <v>28</v>
      </c>
      <c r="D120" s="51">
        <f>ROUND('Lighting RD'!F118,2)</f>
        <v>0.15</v>
      </c>
      <c r="E120" s="58" t="str">
        <f t="shared" si="13"/>
        <v>Sheet No. 141TEX</v>
      </c>
    </row>
    <row r="121" spans="1:5" x14ac:dyDescent="0.2">
      <c r="A121" s="108">
        <f t="shared" si="12"/>
        <v>114</v>
      </c>
      <c r="B121" s="112" t="s">
        <v>95</v>
      </c>
      <c r="C121" s="113" t="s">
        <v>29</v>
      </c>
      <c r="D121" s="51">
        <f>ROUND('Lighting RD'!F119,2)</f>
        <v>0.15</v>
      </c>
      <c r="E121" s="58" t="str">
        <f t="shared" si="13"/>
        <v>Sheet No. 141TEX</v>
      </c>
    </row>
    <row r="122" spans="1:5" x14ac:dyDescent="0.2">
      <c r="A122" s="108">
        <f t="shared" si="12"/>
        <v>115</v>
      </c>
      <c r="B122" s="119"/>
      <c r="C122" s="113"/>
      <c r="D122" s="51"/>
      <c r="E122" s="115"/>
    </row>
    <row r="123" spans="1:5" ht="13.5" x14ac:dyDescent="0.35">
      <c r="A123" s="108">
        <f t="shared" si="12"/>
        <v>116</v>
      </c>
      <c r="B123" s="109" t="s">
        <v>45</v>
      </c>
      <c r="C123" s="113"/>
      <c r="D123" s="51"/>
      <c r="E123" s="115"/>
    </row>
    <row r="124" spans="1:5" x14ac:dyDescent="0.2">
      <c r="A124" s="108">
        <f t="shared" si="12"/>
        <v>117</v>
      </c>
      <c r="B124" s="112" t="s">
        <v>46</v>
      </c>
      <c r="C124" s="113" t="s">
        <v>121</v>
      </c>
      <c r="D124" s="120">
        <f>ROUND('Lighting RD'!F122,5)</f>
        <v>3.2000000000000003E-4</v>
      </c>
      <c r="E124" s="58" t="str">
        <f>$E$10</f>
        <v>Sheet No. 141TEX</v>
      </c>
    </row>
    <row r="125" spans="1:5" x14ac:dyDescent="0.2">
      <c r="A125" s="108">
        <f t="shared" si="12"/>
        <v>118</v>
      </c>
      <c r="B125" s="119"/>
      <c r="C125" s="113"/>
      <c r="D125" s="51"/>
      <c r="E125" s="115"/>
    </row>
    <row r="126" spans="1:5" ht="13.5" x14ac:dyDescent="0.35">
      <c r="A126" s="108">
        <f t="shared" si="12"/>
        <v>119</v>
      </c>
      <c r="B126" s="109" t="s">
        <v>35</v>
      </c>
      <c r="C126" s="113"/>
      <c r="D126" s="51"/>
      <c r="E126" s="115"/>
    </row>
    <row r="127" spans="1:5" x14ac:dyDescent="0.2">
      <c r="A127" s="108">
        <f t="shared" si="12"/>
        <v>120</v>
      </c>
      <c r="B127" s="112" t="s">
        <v>97</v>
      </c>
      <c r="C127" s="113">
        <v>70</v>
      </c>
      <c r="D127" s="51">
        <f>ROUND('Lighting RD'!F125,2)</f>
        <v>7.0000000000000007E-2</v>
      </c>
      <c r="E127" s="58" t="str">
        <f t="shared" ref="E127:E132" si="14">$E$10</f>
        <v>Sheet No. 141TEX</v>
      </c>
    </row>
    <row r="128" spans="1:5" x14ac:dyDescent="0.2">
      <c r="A128" s="108">
        <f t="shared" si="12"/>
        <v>121</v>
      </c>
      <c r="B128" s="112" t="s">
        <v>97</v>
      </c>
      <c r="C128" s="113">
        <v>100</v>
      </c>
      <c r="D128" s="51">
        <f>ROUND('Lighting RD'!F126,2)</f>
        <v>0.08</v>
      </c>
      <c r="E128" s="58" t="str">
        <f t="shared" si="14"/>
        <v>Sheet No. 141TEX</v>
      </c>
    </row>
    <row r="129" spans="1:5" x14ac:dyDescent="0.2">
      <c r="A129" s="108">
        <f t="shared" si="12"/>
        <v>122</v>
      </c>
      <c r="B129" s="112" t="s">
        <v>97</v>
      </c>
      <c r="C129" s="113">
        <v>150</v>
      </c>
      <c r="D129" s="51">
        <f>ROUND('Lighting RD'!F127,2)</f>
        <v>0.08</v>
      </c>
      <c r="E129" s="58" t="str">
        <f t="shared" si="14"/>
        <v>Sheet No. 141TEX</v>
      </c>
    </row>
    <row r="130" spans="1:5" x14ac:dyDescent="0.2">
      <c r="A130" s="108">
        <f t="shared" si="12"/>
        <v>123</v>
      </c>
      <c r="B130" s="112" t="s">
        <v>97</v>
      </c>
      <c r="C130" s="113">
        <v>200</v>
      </c>
      <c r="D130" s="51">
        <f>ROUND('Lighting RD'!F128,2)</f>
        <v>0.12</v>
      </c>
      <c r="E130" s="58" t="str">
        <f t="shared" si="14"/>
        <v>Sheet No. 141TEX</v>
      </c>
    </row>
    <row r="131" spans="1:5" x14ac:dyDescent="0.2">
      <c r="A131" s="108">
        <f t="shared" si="12"/>
        <v>124</v>
      </c>
      <c r="B131" s="112" t="s">
        <v>97</v>
      </c>
      <c r="C131" s="113">
        <v>250</v>
      </c>
      <c r="D131" s="51">
        <f>ROUND('Lighting RD'!F129,2)</f>
        <v>0.15</v>
      </c>
      <c r="E131" s="58" t="str">
        <f t="shared" si="14"/>
        <v>Sheet No. 141TEX</v>
      </c>
    </row>
    <row r="132" spans="1:5" x14ac:dyDescent="0.2">
      <c r="A132" s="108">
        <f t="shared" si="12"/>
        <v>125</v>
      </c>
      <c r="B132" s="112" t="s">
        <v>97</v>
      </c>
      <c r="C132" s="113">
        <v>400</v>
      </c>
      <c r="D132" s="51">
        <f>ROUND('Lighting RD'!F130,2)</f>
        <v>0.21</v>
      </c>
      <c r="E132" s="58" t="str">
        <f t="shared" si="14"/>
        <v>Sheet No. 141TEX</v>
      </c>
    </row>
    <row r="133" spans="1:5" x14ac:dyDescent="0.2">
      <c r="A133" s="108">
        <f t="shared" si="12"/>
        <v>126</v>
      </c>
      <c r="B133" s="119"/>
      <c r="C133" s="113"/>
      <c r="D133" s="51"/>
      <c r="E133" s="115"/>
    </row>
    <row r="134" spans="1:5" x14ac:dyDescent="0.2">
      <c r="A134" s="108">
        <f t="shared" si="12"/>
        <v>127</v>
      </c>
      <c r="B134" s="112" t="s">
        <v>99</v>
      </c>
      <c r="C134" s="113">
        <v>100</v>
      </c>
      <c r="D134" s="51">
        <f>ROUND('Lighting RD'!F132,2)</f>
        <v>0.08</v>
      </c>
      <c r="E134" s="58" t="str">
        <f>$E$10</f>
        <v>Sheet No. 141TEX</v>
      </c>
    </row>
    <row r="135" spans="1:5" x14ac:dyDescent="0.2">
      <c r="A135" s="108">
        <f t="shared" si="12"/>
        <v>128</v>
      </c>
      <c r="B135" s="112" t="s">
        <v>99</v>
      </c>
      <c r="C135" s="113">
        <v>150</v>
      </c>
      <c r="D135" s="51">
        <f>ROUND('Lighting RD'!F133,2)</f>
        <v>0.08</v>
      </c>
      <c r="E135" s="58" t="str">
        <f>$E$10</f>
        <v>Sheet No. 141TEX</v>
      </c>
    </row>
    <row r="136" spans="1:5" x14ac:dyDescent="0.2">
      <c r="A136" s="108">
        <f t="shared" si="12"/>
        <v>129</v>
      </c>
      <c r="B136" s="112" t="s">
        <v>99</v>
      </c>
      <c r="C136" s="113">
        <v>200</v>
      </c>
      <c r="D136" s="51">
        <f>ROUND('Lighting RD'!F134,2)</f>
        <v>0.12</v>
      </c>
      <c r="E136" s="58" t="str">
        <f>$E$10</f>
        <v>Sheet No. 141TEX</v>
      </c>
    </row>
    <row r="137" spans="1:5" x14ac:dyDescent="0.2">
      <c r="A137" s="108">
        <f t="shared" ref="A137:A176" si="15">A136+1</f>
        <v>130</v>
      </c>
      <c r="B137" s="112" t="s">
        <v>99</v>
      </c>
      <c r="C137" s="113">
        <v>250</v>
      </c>
      <c r="D137" s="51">
        <f>ROUND('Lighting RD'!F135,2)</f>
        <v>0.15</v>
      </c>
      <c r="E137" s="58" t="str">
        <f>$E$10</f>
        <v>Sheet No. 141TEX</v>
      </c>
    </row>
    <row r="138" spans="1:5" x14ac:dyDescent="0.2">
      <c r="A138" s="108">
        <f t="shared" si="15"/>
        <v>131</v>
      </c>
      <c r="B138" s="112" t="s">
        <v>99</v>
      </c>
      <c r="C138" s="113">
        <v>400</v>
      </c>
      <c r="D138" s="51">
        <f>ROUND('Lighting RD'!F136,2)</f>
        <v>0.21</v>
      </c>
      <c r="E138" s="58" t="str">
        <f>$E$10</f>
        <v>Sheet No. 141TEX</v>
      </c>
    </row>
    <row r="139" spans="1:5" x14ac:dyDescent="0.2">
      <c r="A139" s="108">
        <f t="shared" si="15"/>
        <v>132</v>
      </c>
      <c r="B139" s="119"/>
      <c r="C139" s="113"/>
      <c r="D139" s="51"/>
      <c r="E139" s="115"/>
    </row>
    <row r="140" spans="1:5" x14ac:dyDescent="0.2">
      <c r="A140" s="108">
        <f t="shared" si="15"/>
        <v>133</v>
      </c>
      <c r="B140" s="112" t="s">
        <v>98</v>
      </c>
      <c r="C140" s="113">
        <v>175</v>
      </c>
      <c r="D140" s="51">
        <f>ROUND('Lighting RD'!F138,2)</f>
        <v>0.12</v>
      </c>
      <c r="E140" s="58" t="str">
        <f>$E$10</f>
        <v>Sheet No. 141TEX</v>
      </c>
    </row>
    <row r="141" spans="1:5" x14ac:dyDescent="0.2">
      <c r="A141" s="108">
        <f t="shared" si="15"/>
        <v>134</v>
      </c>
      <c r="B141" s="112" t="s">
        <v>98</v>
      </c>
      <c r="C141" s="113">
        <v>250</v>
      </c>
      <c r="D141" s="51">
        <f>ROUND('Lighting RD'!F139,2)</f>
        <v>0.15</v>
      </c>
      <c r="E141" s="58" t="str">
        <f>$E$10</f>
        <v>Sheet No. 141TEX</v>
      </c>
    </row>
    <row r="142" spans="1:5" x14ac:dyDescent="0.2">
      <c r="A142" s="108">
        <f t="shared" si="15"/>
        <v>135</v>
      </c>
      <c r="B142" s="112" t="s">
        <v>98</v>
      </c>
      <c r="C142" s="113">
        <v>400</v>
      </c>
      <c r="D142" s="51">
        <f>ROUND('Lighting RD'!F140,2)</f>
        <v>0.21</v>
      </c>
      <c r="E142" s="58" t="str">
        <f>$E$10</f>
        <v>Sheet No. 141TEX</v>
      </c>
    </row>
    <row r="143" spans="1:5" x14ac:dyDescent="0.2">
      <c r="A143" s="108">
        <f t="shared" si="15"/>
        <v>136</v>
      </c>
      <c r="B143" s="112" t="s">
        <v>98</v>
      </c>
      <c r="C143" s="113">
        <v>1000</v>
      </c>
      <c r="D143" s="51">
        <f>ROUND('Lighting RD'!F141,2)</f>
        <v>0.48</v>
      </c>
      <c r="E143" s="58" t="str">
        <f>$E$10</f>
        <v>Sheet No. 141TEX</v>
      </c>
    </row>
    <row r="144" spans="1:5" x14ac:dyDescent="0.2">
      <c r="A144" s="108">
        <f t="shared" si="15"/>
        <v>137</v>
      </c>
      <c r="B144" s="119"/>
      <c r="C144" s="113"/>
      <c r="D144" s="51"/>
      <c r="E144" s="115"/>
    </row>
    <row r="145" spans="1:5" x14ac:dyDescent="0.2">
      <c r="A145" s="108">
        <f t="shared" si="15"/>
        <v>138</v>
      </c>
      <c r="B145" s="112" t="s">
        <v>100</v>
      </c>
      <c r="C145" s="113">
        <v>250</v>
      </c>
      <c r="D145" s="51">
        <f>ROUND('Lighting RD'!F143,2)</f>
        <v>0.15</v>
      </c>
      <c r="E145" s="58" t="str">
        <f>$E$10</f>
        <v>Sheet No. 141TEX</v>
      </c>
    </row>
    <row r="146" spans="1:5" x14ac:dyDescent="0.2">
      <c r="A146" s="108">
        <f t="shared" si="15"/>
        <v>139</v>
      </c>
      <c r="B146" s="112" t="s">
        <v>100</v>
      </c>
      <c r="C146" s="113">
        <v>400</v>
      </c>
      <c r="D146" s="51">
        <f>ROUND('Lighting RD'!F144,2)</f>
        <v>0.21</v>
      </c>
      <c r="E146" s="58" t="str">
        <f>$E$10</f>
        <v>Sheet No. 141TEX</v>
      </c>
    </row>
    <row r="147" spans="1:5" x14ac:dyDescent="0.2">
      <c r="A147" s="108">
        <f t="shared" si="15"/>
        <v>140</v>
      </c>
      <c r="B147" s="119"/>
      <c r="C147" s="113"/>
      <c r="D147" s="51"/>
      <c r="E147" s="115"/>
    </row>
    <row r="148" spans="1:5" x14ac:dyDescent="0.2">
      <c r="A148" s="108">
        <f t="shared" si="15"/>
        <v>141</v>
      </c>
      <c r="B148" s="112" t="s">
        <v>96</v>
      </c>
      <c r="C148" s="111" t="s">
        <v>54</v>
      </c>
      <c r="D148" s="51">
        <f>ROUND('Lighting RD'!F146,2)</f>
        <v>0.04</v>
      </c>
      <c r="E148" s="58" t="str">
        <f t="shared" ref="E148:E163" si="16">$E$10</f>
        <v>Sheet No. 141TEX</v>
      </c>
    </row>
    <row r="149" spans="1:5" x14ac:dyDescent="0.2">
      <c r="A149" s="108">
        <f t="shared" si="15"/>
        <v>142</v>
      </c>
      <c r="B149" s="112" t="s">
        <v>96</v>
      </c>
      <c r="C149" s="117" t="s">
        <v>51</v>
      </c>
      <c r="D149" s="51">
        <f>ROUND('Lighting RD'!F147,2)</f>
        <v>0.05</v>
      </c>
      <c r="E149" s="58" t="str">
        <f t="shared" si="16"/>
        <v>Sheet No. 141TEX</v>
      </c>
    </row>
    <row r="150" spans="1:5" x14ac:dyDescent="0.2">
      <c r="A150" s="108">
        <f t="shared" si="15"/>
        <v>143</v>
      </c>
      <c r="B150" s="112" t="s">
        <v>96</v>
      </c>
      <c r="C150" s="113" t="s">
        <v>22</v>
      </c>
      <c r="D150" s="51">
        <f>ROUND('Lighting RD'!F148,2)</f>
        <v>7.0000000000000007E-2</v>
      </c>
      <c r="E150" s="58" t="str">
        <f t="shared" si="16"/>
        <v>Sheet No. 141TEX</v>
      </c>
    </row>
    <row r="151" spans="1:5" x14ac:dyDescent="0.2">
      <c r="A151" s="108">
        <f t="shared" si="15"/>
        <v>144</v>
      </c>
      <c r="B151" s="112" t="s">
        <v>96</v>
      </c>
      <c r="C151" s="113" t="s">
        <v>23</v>
      </c>
      <c r="D151" s="51">
        <f>ROUND('Lighting RD'!F149,2)</f>
        <v>0.08</v>
      </c>
      <c r="E151" s="58" t="str">
        <f t="shared" si="16"/>
        <v>Sheet No. 141TEX</v>
      </c>
    </row>
    <row r="152" spans="1:5" x14ac:dyDescent="0.2">
      <c r="A152" s="108">
        <f t="shared" si="15"/>
        <v>145</v>
      </c>
      <c r="B152" s="112" t="s">
        <v>96</v>
      </c>
      <c r="C152" s="113" t="s">
        <v>24</v>
      </c>
      <c r="D152" s="51">
        <f>ROUND('Lighting RD'!F150,2)</f>
        <v>0.08</v>
      </c>
      <c r="E152" s="58" t="str">
        <f t="shared" si="16"/>
        <v>Sheet No. 141TEX</v>
      </c>
    </row>
    <row r="153" spans="1:5" x14ac:dyDescent="0.2">
      <c r="A153" s="108">
        <f t="shared" si="15"/>
        <v>146</v>
      </c>
      <c r="B153" s="112" t="s">
        <v>96</v>
      </c>
      <c r="C153" s="113" t="s">
        <v>25</v>
      </c>
      <c r="D153" s="51">
        <f>ROUND('Lighting RD'!F151,2)</f>
        <v>0.12</v>
      </c>
      <c r="E153" s="58" t="str">
        <f t="shared" si="16"/>
        <v>Sheet No. 141TEX</v>
      </c>
    </row>
    <row r="154" spans="1:5" x14ac:dyDescent="0.2">
      <c r="A154" s="108">
        <f t="shared" si="15"/>
        <v>147</v>
      </c>
      <c r="B154" s="112" t="s">
        <v>96</v>
      </c>
      <c r="C154" s="113" t="s">
        <v>26</v>
      </c>
      <c r="D154" s="51">
        <f>ROUND('Lighting RD'!F152,2)</f>
        <v>0.12</v>
      </c>
      <c r="E154" s="58" t="str">
        <f t="shared" si="16"/>
        <v>Sheet No. 141TEX</v>
      </c>
    </row>
    <row r="155" spans="1:5" x14ac:dyDescent="0.2">
      <c r="A155" s="108">
        <f t="shared" si="15"/>
        <v>148</v>
      </c>
      <c r="B155" s="112" t="s">
        <v>96</v>
      </c>
      <c r="C155" s="113" t="s">
        <v>27</v>
      </c>
      <c r="D155" s="51">
        <f>ROUND('Lighting RD'!F153,2)</f>
        <v>0.12</v>
      </c>
      <c r="E155" s="58" t="str">
        <f t="shared" si="16"/>
        <v>Sheet No. 141TEX</v>
      </c>
    </row>
    <row r="156" spans="1:5" x14ac:dyDescent="0.2">
      <c r="A156" s="108">
        <f t="shared" si="15"/>
        <v>149</v>
      </c>
      <c r="B156" s="112" t="s">
        <v>96</v>
      </c>
      <c r="C156" s="113" t="s">
        <v>28</v>
      </c>
      <c r="D156" s="51">
        <f>ROUND('Lighting RD'!F154,2)</f>
        <v>0.15</v>
      </c>
      <c r="E156" s="58" t="str">
        <f t="shared" si="16"/>
        <v>Sheet No. 141TEX</v>
      </c>
    </row>
    <row r="157" spans="1:5" x14ac:dyDescent="0.2">
      <c r="A157" s="108">
        <f t="shared" si="15"/>
        <v>150</v>
      </c>
      <c r="B157" s="112" t="s">
        <v>96</v>
      </c>
      <c r="C157" s="113" t="s">
        <v>29</v>
      </c>
      <c r="D157" s="51">
        <f>ROUND('Lighting RD'!F155,2)</f>
        <v>0.15</v>
      </c>
      <c r="E157" s="58" t="str">
        <f t="shared" si="16"/>
        <v>Sheet No. 141TEX</v>
      </c>
    </row>
    <row r="158" spans="1:5" x14ac:dyDescent="0.2">
      <c r="A158" s="108">
        <f t="shared" si="15"/>
        <v>151</v>
      </c>
      <c r="B158" s="112" t="s">
        <v>96</v>
      </c>
      <c r="C158" s="113" t="s">
        <v>39</v>
      </c>
      <c r="D158" s="51">
        <f>ROUND('Lighting RD'!F156,2)</f>
        <v>0.21</v>
      </c>
      <c r="E158" s="58" t="str">
        <f t="shared" si="16"/>
        <v>Sheet No. 141TEX</v>
      </c>
    </row>
    <row r="159" spans="1:5" x14ac:dyDescent="0.2">
      <c r="A159" s="108">
        <f t="shared" si="15"/>
        <v>152</v>
      </c>
      <c r="B159" s="112" t="s">
        <v>96</v>
      </c>
      <c r="C159" s="113" t="s">
        <v>40</v>
      </c>
      <c r="D159" s="51">
        <f>ROUND('Lighting RD'!F157,2)</f>
        <v>0.21</v>
      </c>
      <c r="E159" s="58" t="str">
        <f t="shared" si="16"/>
        <v>Sheet No. 141TEX</v>
      </c>
    </row>
    <row r="160" spans="1:5" x14ac:dyDescent="0.2">
      <c r="A160" s="108">
        <f t="shared" si="15"/>
        <v>153</v>
      </c>
      <c r="B160" s="112" t="s">
        <v>96</v>
      </c>
      <c r="C160" s="113" t="s">
        <v>41</v>
      </c>
      <c r="D160" s="51">
        <f>ROUND('Lighting RD'!F158,2)</f>
        <v>0.21</v>
      </c>
      <c r="E160" s="58" t="str">
        <f t="shared" si="16"/>
        <v>Sheet No. 141TEX</v>
      </c>
    </row>
    <row r="161" spans="1:6" x14ac:dyDescent="0.2">
      <c r="A161" s="108">
        <f t="shared" si="15"/>
        <v>154</v>
      </c>
      <c r="B161" s="112" t="s">
        <v>96</v>
      </c>
      <c r="C161" s="113" t="s">
        <v>42</v>
      </c>
      <c r="D161" s="51">
        <f>ROUND('Lighting RD'!F159,2)</f>
        <v>0.48</v>
      </c>
      <c r="E161" s="58" t="str">
        <f t="shared" si="16"/>
        <v>Sheet No. 141TEX</v>
      </c>
    </row>
    <row r="162" spans="1:6" x14ac:dyDescent="0.2">
      <c r="A162" s="108">
        <f t="shared" si="15"/>
        <v>155</v>
      </c>
      <c r="B162" s="112" t="s">
        <v>96</v>
      </c>
      <c r="C162" s="113" t="s">
        <v>43</v>
      </c>
      <c r="D162" s="51">
        <f>ROUND('Lighting RD'!F160,2)</f>
        <v>0.48</v>
      </c>
      <c r="E162" s="58" t="str">
        <f t="shared" si="16"/>
        <v>Sheet No. 141TEX</v>
      </c>
    </row>
    <row r="163" spans="1:6" x14ac:dyDescent="0.2">
      <c r="A163" s="108">
        <f t="shared" si="15"/>
        <v>156</v>
      </c>
      <c r="B163" s="112" t="s">
        <v>96</v>
      </c>
      <c r="C163" s="113" t="s">
        <v>44</v>
      </c>
      <c r="D163" s="51">
        <f>ROUND('Lighting RD'!F161,2)</f>
        <v>0.48</v>
      </c>
      <c r="E163" s="58" t="str">
        <f t="shared" si="16"/>
        <v>Sheet No. 141TEX</v>
      </c>
    </row>
    <row r="164" spans="1:6" ht="12" thickBot="1" x14ac:dyDescent="0.25">
      <c r="A164" s="108">
        <f t="shared" si="15"/>
        <v>157</v>
      </c>
    </row>
    <row r="165" spans="1:6" ht="12" thickBot="1" x14ac:dyDescent="0.25">
      <c r="A165" s="108">
        <f t="shared" si="15"/>
        <v>158</v>
      </c>
      <c r="C165" s="464" t="s">
        <v>135</v>
      </c>
      <c r="D165" s="465"/>
      <c r="E165" s="466"/>
    </row>
    <row r="166" spans="1:6" s="121" customFormat="1" x14ac:dyDescent="0.2">
      <c r="A166" s="108">
        <f t="shared" si="15"/>
        <v>159</v>
      </c>
      <c r="B166" s="150" t="s">
        <v>148</v>
      </c>
    </row>
    <row r="167" spans="1:6" ht="15" customHeight="1" x14ac:dyDescent="0.2">
      <c r="A167" s="108">
        <f t="shared" si="15"/>
        <v>160</v>
      </c>
      <c r="B167" s="150"/>
      <c r="C167" s="172" t="s">
        <v>146</v>
      </c>
      <c r="D167" s="172" t="s">
        <v>147</v>
      </c>
      <c r="E167" s="121"/>
      <c r="F167" s="121"/>
    </row>
    <row r="168" spans="1:6" ht="33.75" x14ac:dyDescent="0.2">
      <c r="A168" s="108">
        <f t="shared" si="15"/>
        <v>161</v>
      </c>
      <c r="B168" s="122" t="s">
        <v>108</v>
      </c>
      <c r="C168" s="107" t="s">
        <v>238</v>
      </c>
      <c r="D168" s="170" t="s">
        <v>237</v>
      </c>
      <c r="E168" s="104" t="s">
        <v>256</v>
      </c>
      <c r="F168" s="121"/>
    </row>
    <row r="169" spans="1:6" x14ac:dyDescent="0.2">
      <c r="A169" s="108">
        <f t="shared" si="15"/>
        <v>162</v>
      </c>
      <c r="B169" s="111" t="s">
        <v>54</v>
      </c>
      <c r="C169" s="171">
        <f>ROUND('Lighting RD'!O10,2)</f>
        <v>0.01</v>
      </c>
      <c r="D169" s="57">
        <f>ROUND('Lighting RD'!N10,6)</f>
        <v>6.9800000000000005E-4</v>
      </c>
      <c r="E169" s="58" t="str">
        <f t="shared" ref="E169:E176" si="17">$E$10</f>
        <v>Sheet No. 141TEX</v>
      </c>
      <c r="F169" s="121"/>
    </row>
    <row r="170" spans="1:6" x14ac:dyDescent="0.2">
      <c r="A170" s="108">
        <f t="shared" si="15"/>
        <v>163</v>
      </c>
      <c r="B170" s="111" t="s">
        <v>139</v>
      </c>
      <c r="C170" s="171">
        <f>ROUND('Lighting RD'!O11,2)</f>
        <v>0.01</v>
      </c>
      <c r="D170" s="57">
        <f>ROUND('Lighting RD'!N11,6)</f>
        <v>6.9800000000000005E-4</v>
      </c>
      <c r="E170" s="58" t="str">
        <f t="shared" si="17"/>
        <v>Sheet No. 141TEX</v>
      </c>
      <c r="F170" s="121"/>
    </row>
    <row r="171" spans="1:6" x14ac:dyDescent="0.2">
      <c r="A171" s="108">
        <f t="shared" si="15"/>
        <v>164</v>
      </c>
      <c r="B171" s="111" t="s">
        <v>140</v>
      </c>
      <c r="C171" s="171">
        <f>ROUND('Lighting RD'!O12,2)</f>
        <v>0.02</v>
      </c>
      <c r="D171" s="57">
        <f>ROUND('Lighting RD'!N12,6)</f>
        <v>6.9800000000000005E-4</v>
      </c>
      <c r="E171" s="58" t="str">
        <f t="shared" si="17"/>
        <v>Sheet No. 141TEX</v>
      </c>
      <c r="F171" s="121"/>
    </row>
    <row r="172" spans="1:6" x14ac:dyDescent="0.2">
      <c r="A172" s="108">
        <f t="shared" si="15"/>
        <v>165</v>
      </c>
      <c r="B172" s="111" t="s">
        <v>141</v>
      </c>
      <c r="C172" s="171">
        <f>ROUND('Lighting RD'!O13,2)</f>
        <v>0.03</v>
      </c>
      <c r="D172" s="57">
        <f>ROUND('Lighting RD'!N13,6)</f>
        <v>6.9800000000000005E-4</v>
      </c>
      <c r="E172" s="58" t="str">
        <f t="shared" si="17"/>
        <v>Sheet No. 141TEX</v>
      </c>
      <c r="F172" s="121"/>
    </row>
    <row r="173" spans="1:6" x14ac:dyDescent="0.2">
      <c r="A173" s="108">
        <f t="shared" si="15"/>
        <v>166</v>
      </c>
      <c r="B173" s="111" t="s">
        <v>142</v>
      </c>
      <c r="C173" s="171">
        <f>ROUND('Lighting RD'!O14,2)</f>
        <v>0.05</v>
      </c>
      <c r="D173" s="57">
        <f>ROUND('Lighting RD'!N14,6)</f>
        <v>6.9800000000000005E-4</v>
      </c>
      <c r="E173" s="58" t="str">
        <f t="shared" si="17"/>
        <v>Sheet No. 141TEX</v>
      </c>
      <c r="F173" s="121"/>
    </row>
    <row r="174" spans="1:6" x14ac:dyDescent="0.2">
      <c r="A174" s="108">
        <f t="shared" si="15"/>
        <v>167</v>
      </c>
      <c r="B174" s="111" t="s">
        <v>143</v>
      </c>
      <c r="C174" s="171">
        <f>ROUND('Lighting RD'!O15,2)</f>
        <v>0.06</v>
      </c>
      <c r="D174" s="57">
        <f>ROUND('Lighting RD'!N15,6)</f>
        <v>6.9800000000000005E-4</v>
      </c>
      <c r="E174" s="58" t="str">
        <f t="shared" si="17"/>
        <v>Sheet No. 141TEX</v>
      </c>
      <c r="F174" s="121"/>
    </row>
    <row r="175" spans="1:6" x14ac:dyDescent="0.2">
      <c r="A175" s="108">
        <f t="shared" si="15"/>
        <v>168</v>
      </c>
      <c r="B175" s="111" t="s">
        <v>144</v>
      </c>
      <c r="C175" s="171">
        <f>ROUND('Lighting RD'!O16,2)</f>
        <v>0.1</v>
      </c>
      <c r="D175" s="57">
        <f>ROUND('Lighting RD'!N16,6)</f>
        <v>6.9800000000000005E-4</v>
      </c>
      <c r="E175" s="58" t="str">
        <f t="shared" si="17"/>
        <v>Sheet No. 141TEX</v>
      </c>
      <c r="F175" s="121"/>
    </row>
    <row r="176" spans="1:6" x14ac:dyDescent="0.2">
      <c r="A176" s="108">
        <f t="shared" si="15"/>
        <v>169</v>
      </c>
      <c r="B176" s="111" t="s">
        <v>145</v>
      </c>
      <c r="C176" s="171">
        <f>ROUND('Lighting RD'!O17,2)</f>
        <v>0.25</v>
      </c>
      <c r="D176" s="57">
        <f>ROUND('Lighting RD'!N17,6)</f>
        <v>6.9800000000000005E-4</v>
      </c>
      <c r="E176" s="58" t="str">
        <f t="shared" si="17"/>
        <v>Sheet No. 141TEX</v>
      </c>
      <c r="F176" s="121"/>
    </row>
    <row r="177" spans="1:1" x14ac:dyDescent="0.2">
      <c r="A177" s="108"/>
    </row>
    <row r="178" spans="1:1" x14ac:dyDescent="0.2">
      <c r="A178" s="108"/>
    </row>
  </sheetData>
  <mergeCells count="2">
    <mergeCell ref="C6:E6"/>
    <mergeCell ref="C165:E165"/>
  </mergeCells>
  <pageMargins left="0.7" right="0.7" top="0.75" bottom="0.75" header="0.3" footer="0.3"/>
  <pageSetup orientation="portrait" r:id="rId1"/>
  <headerFooter>
    <oddHeader>&amp;RElectric Schedule 120 Rate Design Workpapers
Page &amp;P of &amp;N</oddHeader>
    <oddFooter>&amp;L&amp;F
&amp;A&amp;R&amp;D</oddFooter>
  </headerFooter>
  <customProperties>
    <customPr name="_pios_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theme="6" tint="0.79998168889431442"/>
  </sheetPr>
  <dimension ref="A1:O171"/>
  <sheetViews>
    <sheetView workbookViewId="0">
      <pane ySplit="7" topLeftCell="A8" activePane="bottomLeft" state="frozen"/>
      <selection activeCell="C13" sqref="C13"/>
      <selection pane="bottomLeft" activeCell="E164" sqref="E164"/>
    </sheetView>
  </sheetViews>
  <sheetFormatPr defaultColWidth="8.85546875" defaultRowHeight="11.25" x14ac:dyDescent="0.2"/>
  <cols>
    <col min="1" max="1" width="6.7109375" style="36" bestFit="1" customWidth="1"/>
    <col min="2" max="2" width="20.140625" style="3" customWidth="1"/>
    <col min="3" max="3" width="16.42578125" style="3" customWidth="1"/>
    <col min="4" max="4" width="16.7109375" style="3" customWidth="1"/>
    <col min="5" max="5" width="13.28515625" style="3" customWidth="1"/>
    <col min="6" max="6" width="11.42578125" style="7" customWidth="1"/>
    <col min="7" max="7" width="8.85546875" style="3" customWidth="1"/>
    <col min="8" max="8" width="12.28515625" style="3" customWidth="1"/>
    <col min="9" max="9" width="1.85546875" style="3" customWidth="1"/>
    <col min="10" max="12" width="8.85546875" style="3"/>
    <col min="13" max="13" width="10" style="3" customWidth="1"/>
    <col min="14" max="16384" width="8.85546875" style="3"/>
  </cols>
  <sheetData>
    <row r="1" spans="1:15" s="2" customFormat="1" x14ac:dyDescent="0.2">
      <c r="A1" s="23" t="str">
        <f>'Sch 141TEX Rates'!A1</f>
        <v>PUGET SOUND ENERGY</v>
      </c>
      <c r="B1" s="23"/>
      <c r="C1" s="23"/>
      <c r="D1" s="23"/>
      <c r="E1" s="23"/>
      <c r="F1" s="23"/>
      <c r="G1" s="23"/>
      <c r="H1" s="23"/>
    </row>
    <row r="2" spans="1:15" s="2" customFormat="1" x14ac:dyDescent="0.2">
      <c r="A2" s="23" t="str">
        <f>'Sch 141TEX Rates'!A2</f>
        <v xml:space="preserve">Sch 141TEX </v>
      </c>
      <c r="B2" s="23"/>
      <c r="C2" s="23"/>
      <c r="D2" s="23"/>
      <c r="E2" s="23"/>
      <c r="F2" s="23"/>
      <c r="G2" s="23"/>
      <c r="H2" s="23"/>
    </row>
    <row r="3" spans="1:15" s="2" customFormat="1" x14ac:dyDescent="0.2">
      <c r="A3" s="23" t="str">
        <f>'Sch 141TEX Rates'!A4</f>
        <v>Proposed Rate Effective May 1, 2025</v>
      </c>
      <c r="B3" s="23"/>
      <c r="C3" s="23"/>
      <c r="D3" s="23"/>
      <c r="E3" s="23"/>
      <c r="F3" s="23"/>
      <c r="G3" s="23"/>
      <c r="H3" s="23"/>
    </row>
    <row r="4" spans="1:15" s="2" customFormat="1" ht="12" thickBot="1" x14ac:dyDescent="0.25">
      <c r="A4" s="30" t="s">
        <v>71</v>
      </c>
      <c r="B4" s="23"/>
      <c r="C4" s="23"/>
      <c r="D4" s="23"/>
      <c r="E4" s="23"/>
      <c r="F4" s="23"/>
      <c r="G4" s="23"/>
      <c r="H4" s="23"/>
    </row>
    <row r="5" spans="1:15" s="18" customFormat="1" ht="13.5" thickBot="1" x14ac:dyDescent="0.25">
      <c r="A5" s="24"/>
      <c r="B5" s="34"/>
      <c r="C5" s="34"/>
      <c r="D5" s="34"/>
      <c r="E5" s="471" t="str">
        <f>'Lighting Rates'!C6</f>
        <v>Proposed Rates throught January 28, 2026</v>
      </c>
      <c r="F5" s="472"/>
      <c r="G5" s="472"/>
      <c r="H5" s="473"/>
      <c r="J5" s="468" t="str">
        <f>'Lighting Rates'!C165</f>
        <v>Proposed Rates Effective January 29, 2026</v>
      </c>
      <c r="K5" s="469"/>
      <c r="L5" s="469"/>
      <c r="M5" s="469"/>
      <c r="N5" s="469"/>
      <c r="O5" s="470"/>
    </row>
    <row r="6" spans="1:15" s="24" customFormat="1" ht="45" x14ac:dyDescent="0.2">
      <c r="A6" s="19" t="s">
        <v>13</v>
      </c>
      <c r="B6" s="19" t="s">
        <v>4</v>
      </c>
      <c r="C6" s="19" t="s">
        <v>5</v>
      </c>
      <c r="D6" s="19" t="s">
        <v>16</v>
      </c>
      <c r="E6" s="123" t="s">
        <v>137</v>
      </c>
      <c r="F6" s="123" t="s">
        <v>235</v>
      </c>
      <c r="G6" s="123" t="s">
        <v>133</v>
      </c>
      <c r="H6" s="123" t="s">
        <v>236</v>
      </c>
      <c r="J6" s="149" t="s">
        <v>102</v>
      </c>
      <c r="K6" s="467" t="s">
        <v>130</v>
      </c>
      <c r="L6" s="467"/>
      <c r="M6" s="150" t="s">
        <v>132</v>
      </c>
      <c r="N6" s="150" t="s">
        <v>237</v>
      </c>
      <c r="O6" s="151" t="s">
        <v>238</v>
      </c>
    </row>
    <row r="7" spans="1:15" s="32" customFormat="1" x14ac:dyDescent="0.2">
      <c r="A7" s="38"/>
      <c r="B7" s="124" t="s">
        <v>8</v>
      </c>
      <c r="C7" s="124" t="s">
        <v>9</v>
      </c>
      <c r="D7" s="125" t="s">
        <v>10</v>
      </c>
      <c r="E7" s="126" t="s">
        <v>11</v>
      </c>
      <c r="F7" s="125" t="s">
        <v>81</v>
      </c>
      <c r="G7" s="125" t="s">
        <v>80</v>
      </c>
      <c r="H7" s="125" t="s">
        <v>127</v>
      </c>
      <c r="J7" s="152"/>
      <c r="K7" s="137"/>
      <c r="L7" s="137"/>
      <c r="M7" s="137"/>
      <c r="N7" s="137"/>
      <c r="O7" s="153"/>
    </row>
    <row r="8" spans="1:15" x14ac:dyDescent="0.2">
      <c r="A8" s="4">
        <v>1</v>
      </c>
      <c r="B8" s="5"/>
      <c r="C8" s="5"/>
      <c r="D8" s="6"/>
      <c r="F8" s="37"/>
      <c r="G8" s="33"/>
      <c r="H8" s="35"/>
      <c r="J8" s="154"/>
      <c r="K8" s="7"/>
      <c r="L8" s="7"/>
      <c r="M8" s="7"/>
      <c r="N8" s="7"/>
      <c r="O8" s="155"/>
    </row>
    <row r="9" spans="1:15" ht="33.75" customHeight="1" x14ac:dyDescent="0.35">
      <c r="A9" s="4">
        <f t="shared" ref="A9:A40" si="0">+A8+1</f>
        <v>2</v>
      </c>
      <c r="B9" s="29" t="s">
        <v>72</v>
      </c>
      <c r="C9" s="7"/>
      <c r="D9" s="7"/>
      <c r="E9" s="1"/>
      <c r="J9" s="156" t="s">
        <v>131</v>
      </c>
      <c r="K9" s="142"/>
      <c r="L9" s="142"/>
      <c r="M9" s="142"/>
      <c r="N9" s="144"/>
      <c r="O9" s="157"/>
    </row>
    <row r="10" spans="1:15" x14ac:dyDescent="0.2">
      <c r="A10" s="4">
        <f t="shared" si="0"/>
        <v>3</v>
      </c>
      <c r="B10" s="9" t="s">
        <v>17</v>
      </c>
      <c r="C10" s="8" t="s">
        <v>18</v>
      </c>
      <c r="D10" s="41">
        <v>22</v>
      </c>
      <c r="E10" s="127">
        <v>1.98</v>
      </c>
      <c r="F10" s="128">
        <f>E10*$H$167</f>
        <v>9.1693639868555502E-3</v>
      </c>
      <c r="G10" s="129">
        <v>708</v>
      </c>
      <c r="H10" s="130">
        <f>F10*G10</f>
        <v>6.4919097026937296</v>
      </c>
      <c r="J10" s="158"/>
      <c r="K10" s="159">
        <v>0</v>
      </c>
      <c r="L10" s="159">
        <v>30</v>
      </c>
      <c r="M10" s="143">
        <v>7.4297601011292338</v>
      </c>
      <c r="N10" s="160">
        <f>'Rate Spread &amp; Design'!G28</f>
        <v>6.9800000000000005E-4</v>
      </c>
      <c r="O10" s="161">
        <f>M10*N10</f>
        <v>5.1859725505882057E-3</v>
      </c>
    </row>
    <row r="11" spans="1:15" x14ac:dyDescent="0.2">
      <c r="A11" s="4">
        <f t="shared" si="0"/>
        <v>4</v>
      </c>
      <c r="B11" s="11"/>
      <c r="C11" s="6"/>
      <c r="D11" s="41"/>
      <c r="E11" s="127"/>
      <c r="F11" s="10"/>
      <c r="G11" s="129"/>
      <c r="H11" s="131"/>
      <c r="J11" s="162"/>
      <c r="K11" s="159">
        <v>30.01</v>
      </c>
      <c r="L11" s="159">
        <v>60</v>
      </c>
      <c r="M11" s="143">
        <v>16.236746289282937</v>
      </c>
      <c r="N11" s="7">
        <f>N10</f>
        <v>6.9800000000000005E-4</v>
      </c>
      <c r="O11" s="161">
        <f t="shared" ref="O11:O17" si="1">M11*N11</f>
        <v>1.1333248909919491E-2</v>
      </c>
    </row>
    <row r="12" spans="1:15" x14ac:dyDescent="0.2">
      <c r="A12" s="4">
        <f t="shared" si="0"/>
        <v>5</v>
      </c>
      <c r="B12" s="9" t="s">
        <v>48</v>
      </c>
      <c r="C12" s="12" t="s">
        <v>6</v>
      </c>
      <c r="D12" s="42">
        <v>100</v>
      </c>
      <c r="E12" s="136">
        <v>10.56</v>
      </c>
      <c r="F12" s="128">
        <f>E12*$H$167</f>
        <v>4.8903274596562935E-2</v>
      </c>
      <c r="G12" s="129">
        <v>36</v>
      </c>
      <c r="H12" s="130">
        <f>F12*G12</f>
        <v>1.7605178854762658</v>
      </c>
      <c r="J12" s="162"/>
      <c r="K12" s="159">
        <v>60.01</v>
      </c>
      <c r="L12" s="159">
        <v>90</v>
      </c>
      <c r="M12" s="143">
        <v>26.186795286420214</v>
      </c>
      <c r="N12" s="7">
        <f t="shared" ref="N12:N17" si="2">N11</f>
        <v>6.9800000000000005E-4</v>
      </c>
      <c r="O12" s="161">
        <f t="shared" si="1"/>
        <v>1.827838310992131E-2</v>
      </c>
    </row>
    <row r="13" spans="1:15" x14ac:dyDescent="0.2">
      <c r="A13" s="4">
        <f t="shared" si="0"/>
        <v>6</v>
      </c>
      <c r="B13" s="9" t="str">
        <f>+B12</f>
        <v>50E</v>
      </c>
      <c r="C13" s="12" t="s">
        <v>6</v>
      </c>
      <c r="D13" s="42">
        <v>175</v>
      </c>
      <c r="E13" s="136">
        <v>18.5</v>
      </c>
      <c r="F13" s="128">
        <f>E13*$H$167</f>
        <v>8.5673350382236196E-2</v>
      </c>
      <c r="G13" s="129">
        <v>241</v>
      </c>
      <c r="H13" s="130">
        <f>F13*G13</f>
        <v>20.647277442118924</v>
      </c>
      <c r="J13" s="162"/>
      <c r="K13" s="159">
        <v>90.01</v>
      </c>
      <c r="L13" s="159">
        <v>150</v>
      </c>
      <c r="M13" s="143">
        <v>39.674794170929992</v>
      </c>
      <c r="N13" s="7">
        <f t="shared" si="2"/>
        <v>6.9800000000000005E-4</v>
      </c>
      <c r="O13" s="161">
        <f t="shared" si="1"/>
        <v>2.7693006331309136E-2</v>
      </c>
    </row>
    <row r="14" spans="1:15" x14ac:dyDescent="0.2">
      <c r="A14" s="4">
        <f t="shared" si="0"/>
        <v>7</v>
      </c>
      <c r="B14" s="9" t="str">
        <f>+B13</f>
        <v>50E</v>
      </c>
      <c r="C14" s="12" t="s">
        <v>6</v>
      </c>
      <c r="D14" s="42">
        <v>400</v>
      </c>
      <c r="E14" s="136">
        <v>38.409999999999997</v>
      </c>
      <c r="F14" s="128">
        <f>E14*$H$167</f>
        <v>0.17787639936117255</v>
      </c>
      <c r="G14" s="129">
        <v>216</v>
      </c>
      <c r="H14" s="130">
        <f>F14*G14</f>
        <v>38.42130226201327</v>
      </c>
      <c r="J14" s="162"/>
      <c r="K14" s="159">
        <v>150.01</v>
      </c>
      <c r="L14" s="159">
        <v>240</v>
      </c>
      <c r="M14" s="143">
        <v>69.495762573691295</v>
      </c>
      <c r="N14" s="7">
        <f t="shared" si="2"/>
        <v>6.9800000000000005E-4</v>
      </c>
      <c r="O14" s="161">
        <f t="shared" si="1"/>
        <v>4.8508042276436528E-2</v>
      </c>
    </row>
    <row r="15" spans="1:15" x14ac:dyDescent="0.2">
      <c r="A15" s="4">
        <f t="shared" si="0"/>
        <v>8</v>
      </c>
      <c r="B15" s="9" t="str">
        <f>+B14</f>
        <v>50E</v>
      </c>
      <c r="C15" s="12" t="s">
        <v>6</v>
      </c>
      <c r="D15" s="42">
        <v>700</v>
      </c>
      <c r="E15" s="136">
        <v>96.03</v>
      </c>
      <c r="F15" s="128">
        <f>E15*$H$167</f>
        <v>0.4447141533624942</v>
      </c>
      <c r="G15" s="129">
        <v>0</v>
      </c>
      <c r="H15" s="130">
        <f>F15*G15</f>
        <v>0</v>
      </c>
      <c r="J15" s="162"/>
      <c r="K15" s="159">
        <v>240.01</v>
      </c>
      <c r="L15" s="159">
        <v>340</v>
      </c>
      <c r="M15" s="143">
        <v>92.063107873663981</v>
      </c>
      <c r="N15" s="7">
        <f t="shared" si="2"/>
        <v>6.9800000000000005E-4</v>
      </c>
      <c r="O15" s="161">
        <f t="shared" si="1"/>
        <v>6.4260049295817467E-2</v>
      </c>
    </row>
    <row r="16" spans="1:15" x14ac:dyDescent="0.2">
      <c r="A16" s="4">
        <f t="shared" si="0"/>
        <v>9</v>
      </c>
      <c r="B16" s="13"/>
      <c r="C16" s="14"/>
      <c r="D16" s="43"/>
      <c r="E16" s="127"/>
      <c r="F16" s="10"/>
      <c r="G16" s="129"/>
      <c r="H16" s="131"/>
      <c r="J16" s="162"/>
      <c r="K16" s="159">
        <v>340.01</v>
      </c>
      <c r="L16" s="159">
        <v>600</v>
      </c>
      <c r="M16" s="143">
        <v>144.31146442180207</v>
      </c>
      <c r="N16" s="7">
        <f t="shared" si="2"/>
        <v>6.9800000000000005E-4</v>
      </c>
      <c r="O16" s="161">
        <f t="shared" si="1"/>
        <v>0.10072940216641785</v>
      </c>
    </row>
    <row r="17" spans="1:15" ht="14.25" thickBot="1" x14ac:dyDescent="0.4">
      <c r="A17" s="4">
        <f t="shared" si="0"/>
        <v>10</v>
      </c>
      <c r="B17" s="29" t="s">
        <v>19</v>
      </c>
      <c r="C17" s="14"/>
      <c r="D17" s="43"/>
      <c r="E17" s="127"/>
      <c r="F17" s="10"/>
      <c r="G17" s="129"/>
      <c r="H17" s="131"/>
      <c r="J17" s="163"/>
      <c r="K17" s="164">
        <v>600.01</v>
      </c>
      <c r="L17" s="164">
        <v>1000</v>
      </c>
      <c r="M17" s="165">
        <v>360.77866105450516</v>
      </c>
      <c r="N17" s="138">
        <f t="shared" si="2"/>
        <v>6.9800000000000005E-4</v>
      </c>
      <c r="O17" s="166">
        <f t="shared" si="1"/>
        <v>0.25182350541604465</v>
      </c>
    </row>
    <row r="18" spans="1:15" x14ac:dyDescent="0.2">
      <c r="A18" s="4">
        <f t="shared" si="0"/>
        <v>11</v>
      </c>
      <c r="B18" s="9" t="s">
        <v>20</v>
      </c>
      <c r="C18" s="12" t="s">
        <v>21</v>
      </c>
      <c r="D18" s="43" t="s">
        <v>54</v>
      </c>
      <c r="E18" s="136">
        <v>1.98</v>
      </c>
      <c r="F18" s="128">
        <f t="shared" ref="F18:F27" si="3">E18*$H$167</f>
        <v>9.1693639868555502E-3</v>
      </c>
      <c r="G18" s="129">
        <v>3</v>
      </c>
      <c r="H18" s="130">
        <f t="shared" ref="H18:H28" si="4">F18*G18</f>
        <v>2.7508091960566652E-2</v>
      </c>
    </row>
    <row r="19" spans="1:15" x14ac:dyDescent="0.2">
      <c r="A19" s="4">
        <f t="shared" si="0"/>
        <v>12</v>
      </c>
      <c r="B19" s="9" t="s">
        <v>20</v>
      </c>
      <c r="C19" s="12" t="s">
        <v>21</v>
      </c>
      <c r="D19" s="44" t="s">
        <v>51</v>
      </c>
      <c r="E19" s="136">
        <v>4.32</v>
      </c>
      <c r="F19" s="128">
        <f t="shared" si="3"/>
        <v>2.0005885062230291E-2</v>
      </c>
      <c r="G19" s="129">
        <v>62432</v>
      </c>
      <c r="H19" s="130">
        <f t="shared" si="4"/>
        <v>1249.0074162051615</v>
      </c>
    </row>
    <row r="20" spans="1:15" x14ac:dyDescent="0.2">
      <c r="A20" s="4">
        <f t="shared" si="0"/>
        <v>13</v>
      </c>
      <c r="B20" s="9" t="s">
        <v>20</v>
      </c>
      <c r="C20" s="12" t="s">
        <v>21</v>
      </c>
      <c r="D20" s="42" t="s">
        <v>22</v>
      </c>
      <c r="E20" s="136">
        <v>6.97</v>
      </c>
      <c r="F20" s="128">
        <f t="shared" si="3"/>
        <v>3.2278013630496559E-2</v>
      </c>
      <c r="G20" s="129">
        <v>35235</v>
      </c>
      <c r="H20" s="130">
        <f t="shared" si="4"/>
        <v>1137.3158102705463</v>
      </c>
    </row>
    <row r="21" spans="1:15" x14ac:dyDescent="0.2">
      <c r="A21" s="4">
        <f t="shared" si="0"/>
        <v>14</v>
      </c>
      <c r="B21" s="9" t="s">
        <v>20</v>
      </c>
      <c r="C21" s="12" t="s">
        <v>21</v>
      </c>
      <c r="D21" s="42" t="s">
        <v>23</v>
      </c>
      <c r="E21" s="136">
        <v>10.56</v>
      </c>
      <c r="F21" s="128">
        <f t="shared" si="3"/>
        <v>4.8903274596562935E-2</v>
      </c>
      <c r="G21" s="129">
        <v>15281</v>
      </c>
      <c r="H21" s="130">
        <f t="shared" si="4"/>
        <v>747.29093911007817</v>
      </c>
    </row>
    <row r="22" spans="1:15" x14ac:dyDescent="0.2">
      <c r="A22" s="4">
        <f t="shared" si="0"/>
        <v>15</v>
      </c>
      <c r="B22" s="9" t="s">
        <v>20</v>
      </c>
      <c r="C22" s="12" t="s">
        <v>21</v>
      </c>
      <c r="D22" s="42" t="s">
        <v>24</v>
      </c>
      <c r="E22" s="136">
        <v>10.56</v>
      </c>
      <c r="F22" s="128">
        <f t="shared" si="3"/>
        <v>4.8903274596562935E-2</v>
      </c>
      <c r="G22" s="129">
        <v>6961</v>
      </c>
      <c r="H22" s="130">
        <f t="shared" si="4"/>
        <v>340.41569446667461</v>
      </c>
    </row>
    <row r="23" spans="1:15" x14ac:dyDescent="0.2">
      <c r="A23" s="4">
        <f t="shared" si="0"/>
        <v>16</v>
      </c>
      <c r="B23" s="9" t="s">
        <v>20</v>
      </c>
      <c r="C23" s="12" t="s">
        <v>21</v>
      </c>
      <c r="D23" s="42" t="s">
        <v>25</v>
      </c>
      <c r="E23" s="136">
        <v>18.5</v>
      </c>
      <c r="F23" s="128">
        <f t="shared" si="3"/>
        <v>8.5673350382236196E-2</v>
      </c>
      <c r="G23" s="129">
        <v>908</v>
      </c>
      <c r="H23" s="130">
        <f t="shared" si="4"/>
        <v>77.791402147070471</v>
      </c>
    </row>
    <row r="24" spans="1:15" x14ac:dyDescent="0.2">
      <c r="A24" s="4">
        <f t="shared" si="0"/>
        <v>17</v>
      </c>
      <c r="B24" s="9" t="s">
        <v>20</v>
      </c>
      <c r="C24" s="12" t="s">
        <v>21</v>
      </c>
      <c r="D24" s="42" t="s">
        <v>26</v>
      </c>
      <c r="E24" s="136">
        <v>18.5</v>
      </c>
      <c r="F24" s="128">
        <f t="shared" si="3"/>
        <v>8.5673350382236196E-2</v>
      </c>
      <c r="G24" s="129">
        <v>2412</v>
      </c>
      <c r="H24" s="130">
        <f t="shared" si="4"/>
        <v>206.6441211219537</v>
      </c>
    </row>
    <row r="25" spans="1:15" x14ac:dyDescent="0.2">
      <c r="A25" s="4">
        <f t="shared" si="0"/>
        <v>18</v>
      </c>
      <c r="B25" s="9" t="s">
        <v>20</v>
      </c>
      <c r="C25" s="12" t="s">
        <v>21</v>
      </c>
      <c r="D25" s="42" t="s">
        <v>27</v>
      </c>
      <c r="E25" s="136">
        <v>18.5</v>
      </c>
      <c r="F25" s="128">
        <f t="shared" si="3"/>
        <v>8.5673350382236196E-2</v>
      </c>
      <c r="G25" s="129">
        <v>938</v>
      </c>
      <c r="H25" s="130">
        <f t="shared" si="4"/>
        <v>80.361602658537549</v>
      </c>
    </row>
    <row r="26" spans="1:15" x14ac:dyDescent="0.2">
      <c r="A26" s="4">
        <f t="shared" si="0"/>
        <v>19</v>
      </c>
      <c r="B26" s="9" t="s">
        <v>20</v>
      </c>
      <c r="C26" s="12" t="s">
        <v>21</v>
      </c>
      <c r="D26" s="42" t="s">
        <v>28</v>
      </c>
      <c r="E26" s="136">
        <v>24.5</v>
      </c>
      <c r="F26" s="128">
        <f t="shared" si="3"/>
        <v>0.11345930185755605</v>
      </c>
      <c r="G26" s="129">
        <v>96</v>
      </c>
      <c r="H26" s="130">
        <f t="shared" si="4"/>
        <v>10.892092978325381</v>
      </c>
    </row>
    <row r="27" spans="1:15" x14ac:dyDescent="0.2">
      <c r="A27" s="4">
        <f t="shared" si="0"/>
        <v>20</v>
      </c>
      <c r="B27" s="9" t="s">
        <v>20</v>
      </c>
      <c r="C27" s="12" t="s">
        <v>21</v>
      </c>
      <c r="D27" s="42" t="s">
        <v>29</v>
      </c>
      <c r="E27" s="136">
        <v>24.5</v>
      </c>
      <c r="F27" s="128">
        <f t="shared" si="3"/>
        <v>0.11345930185755605</v>
      </c>
      <c r="G27" s="129">
        <v>996</v>
      </c>
      <c r="H27" s="130">
        <f t="shared" si="4"/>
        <v>113.00546465012583</v>
      </c>
    </row>
    <row r="28" spans="1:15" x14ac:dyDescent="0.2">
      <c r="A28" s="4">
        <f t="shared" si="0"/>
        <v>21</v>
      </c>
      <c r="B28" s="9" t="s">
        <v>78</v>
      </c>
      <c r="C28" s="12" t="s">
        <v>52</v>
      </c>
      <c r="D28" s="45" t="s">
        <v>53</v>
      </c>
      <c r="E28" s="20"/>
      <c r="F28" s="160">
        <f>'Rate Spread &amp; Design'!$G$28</f>
        <v>6.9800000000000005E-4</v>
      </c>
      <c r="G28" s="169">
        <v>364552.40584913531</v>
      </c>
      <c r="H28" s="130">
        <f t="shared" si="4"/>
        <v>254.45757928269646</v>
      </c>
    </row>
    <row r="29" spans="1:15" x14ac:dyDescent="0.2">
      <c r="A29" s="4">
        <f t="shared" si="0"/>
        <v>22</v>
      </c>
      <c r="B29" s="13"/>
      <c r="C29" s="7"/>
      <c r="D29" s="43"/>
      <c r="E29" s="127"/>
      <c r="F29" s="10"/>
      <c r="G29" s="129"/>
      <c r="H29" s="131"/>
    </row>
    <row r="30" spans="1:15" ht="13.5" x14ac:dyDescent="0.35">
      <c r="A30" s="4">
        <f t="shared" si="0"/>
        <v>23</v>
      </c>
      <c r="B30" s="29" t="s">
        <v>74</v>
      </c>
      <c r="C30" s="7"/>
      <c r="D30" s="43"/>
      <c r="E30" s="127"/>
      <c r="F30" s="10"/>
      <c r="G30" s="129"/>
      <c r="H30" s="131"/>
    </row>
    <row r="31" spans="1:15" x14ac:dyDescent="0.2">
      <c r="A31" s="4">
        <f t="shared" si="0"/>
        <v>24</v>
      </c>
      <c r="B31" s="9" t="s">
        <v>30</v>
      </c>
      <c r="C31" s="15" t="s">
        <v>7</v>
      </c>
      <c r="D31" s="42">
        <v>50</v>
      </c>
      <c r="E31" s="136">
        <v>4.32</v>
      </c>
      <c r="F31" s="128">
        <f t="shared" ref="F31:F38" si="5">E31*$H$167</f>
        <v>2.0005885062230291E-2</v>
      </c>
      <c r="G31" s="129">
        <v>0</v>
      </c>
      <c r="H31" s="130">
        <f t="shared" ref="H31:H38" si="6">F31*G31</f>
        <v>0</v>
      </c>
    </row>
    <row r="32" spans="1:15" x14ac:dyDescent="0.2">
      <c r="A32" s="4">
        <f t="shared" si="0"/>
        <v>25</v>
      </c>
      <c r="B32" s="9" t="str">
        <f t="shared" ref="B32:B38" si="7">+B31</f>
        <v xml:space="preserve">52E </v>
      </c>
      <c r="C32" s="15" t="s">
        <v>7</v>
      </c>
      <c r="D32" s="42">
        <v>70</v>
      </c>
      <c r="E32" s="136">
        <v>6.97</v>
      </c>
      <c r="F32" s="128">
        <f t="shared" si="5"/>
        <v>3.2278013630496559E-2</v>
      </c>
      <c r="G32" s="129">
        <v>7894</v>
      </c>
      <c r="H32" s="130">
        <f t="shared" si="6"/>
        <v>254.80263959913984</v>
      </c>
    </row>
    <row r="33" spans="1:8" x14ac:dyDescent="0.2">
      <c r="A33" s="4">
        <f t="shared" si="0"/>
        <v>26</v>
      </c>
      <c r="B33" s="9" t="str">
        <f t="shared" si="7"/>
        <v xml:space="preserve">52E </v>
      </c>
      <c r="C33" s="15" t="s">
        <v>7</v>
      </c>
      <c r="D33" s="42">
        <v>100</v>
      </c>
      <c r="E33" s="136">
        <v>10.56</v>
      </c>
      <c r="F33" s="128">
        <f t="shared" si="5"/>
        <v>4.8903274596562935E-2</v>
      </c>
      <c r="G33" s="129">
        <v>114110</v>
      </c>
      <c r="H33" s="130">
        <f t="shared" si="6"/>
        <v>5580.3526642137967</v>
      </c>
    </row>
    <row r="34" spans="1:8" x14ac:dyDescent="0.2">
      <c r="A34" s="4">
        <f t="shared" si="0"/>
        <v>27</v>
      </c>
      <c r="B34" s="9" t="str">
        <f t="shared" si="7"/>
        <v xml:space="preserve">52E </v>
      </c>
      <c r="C34" s="15" t="s">
        <v>7</v>
      </c>
      <c r="D34" s="42">
        <v>150</v>
      </c>
      <c r="E34" s="136">
        <v>10.56</v>
      </c>
      <c r="F34" s="128">
        <f t="shared" si="5"/>
        <v>4.8903274596562935E-2</v>
      </c>
      <c r="G34" s="129">
        <v>53138</v>
      </c>
      <c r="H34" s="130">
        <f t="shared" si="6"/>
        <v>2598.6222055121611</v>
      </c>
    </row>
    <row r="35" spans="1:8" x14ac:dyDescent="0.2">
      <c r="A35" s="4">
        <f t="shared" si="0"/>
        <v>28</v>
      </c>
      <c r="B35" s="9" t="str">
        <f t="shared" si="7"/>
        <v xml:space="preserve">52E </v>
      </c>
      <c r="C35" s="15" t="s">
        <v>7</v>
      </c>
      <c r="D35" s="42">
        <v>200</v>
      </c>
      <c r="E35" s="136">
        <v>18.5</v>
      </c>
      <c r="F35" s="128">
        <f t="shared" si="5"/>
        <v>8.5673350382236196E-2</v>
      </c>
      <c r="G35" s="129">
        <v>11171</v>
      </c>
      <c r="H35" s="130">
        <f t="shared" si="6"/>
        <v>957.05699711996056</v>
      </c>
    </row>
    <row r="36" spans="1:8" x14ac:dyDescent="0.2">
      <c r="A36" s="4">
        <f t="shared" si="0"/>
        <v>29</v>
      </c>
      <c r="B36" s="9" t="str">
        <f t="shared" si="7"/>
        <v xml:space="preserve">52E </v>
      </c>
      <c r="C36" s="15" t="s">
        <v>7</v>
      </c>
      <c r="D36" s="42">
        <v>250</v>
      </c>
      <c r="E36" s="136">
        <v>24.5</v>
      </c>
      <c r="F36" s="128">
        <f t="shared" si="5"/>
        <v>0.11345930185755605</v>
      </c>
      <c r="G36" s="129">
        <v>16530</v>
      </c>
      <c r="H36" s="130">
        <f t="shared" si="6"/>
        <v>1875.4822597054015</v>
      </c>
    </row>
    <row r="37" spans="1:8" x14ac:dyDescent="0.2">
      <c r="A37" s="4">
        <f t="shared" si="0"/>
        <v>30</v>
      </c>
      <c r="B37" s="9" t="str">
        <f t="shared" si="7"/>
        <v xml:space="preserve">52E </v>
      </c>
      <c r="C37" s="15" t="s">
        <v>7</v>
      </c>
      <c r="D37" s="42">
        <v>310</v>
      </c>
      <c r="E37" s="136">
        <v>24.5</v>
      </c>
      <c r="F37" s="128">
        <f t="shared" si="5"/>
        <v>0.11345930185755605</v>
      </c>
      <c r="G37" s="129">
        <v>1721</v>
      </c>
      <c r="H37" s="130">
        <f t="shared" si="6"/>
        <v>195.26345849685396</v>
      </c>
    </row>
    <row r="38" spans="1:8" x14ac:dyDescent="0.2">
      <c r="A38" s="4">
        <f t="shared" si="0"/>
        <v>31</v>
      </c>
      <c r="B38" s="9" t="str">
        <f t="shared" si="7"/>
        <v xml:space="preserve">52E </v>
      </c>
      <c r="C38" s="15" t="s">
        <v>7</v>
      </c>
      <c r="D38" s="42">
        <v>400</v>
      </c>
      <c r="E38" s="136">
        <v>38.409999999999997</v>
      </c>
      <c r="F38" s="128">
        <f t="shared" si="5"/>
        <v>0.17787639936117255</v>
      </c>
      <c r="G38" s="129">
        <v>6966</v>
      </c>
      <c r="H38" s="130">
        <f t="shared" si="6"/>
        <v>1239.086997949928</v>
      </c>
    </row>
    <row r="39" spans="1:8" x14ac:dyDescent="0.2">
      <c r="A39" s="4">
        <f t="shared" si="0"/>
        <v>32</v>
      </c>
      <c r="B39" s="16"/>
      <c r="C39" s="15"/>
      <c r="D39" s="42"/>
      <c r="E39" s="127"/>
      <c r="F39" s="10"/>
      <c r="G39" s="129"/>
      <c r="H39" s="131"/>
    </row>
    <row r="40" spans="1:8" x14ac:dyDescent="0.2">
      <c r="A40" s="4">
        <f t="shared" si="0"/>
        <v>33</v>
      </c>
      <c r="B40" s="9" t="str">
        <f>+B35</f>
        <v xml:space="preserve">52E </v>
      </c>
      <c r="C40" s="15" t="s">
        <v>31</v>
      </c>
      <c r="D40" s="42">
        <v>70</v>
      </c>
      <c r="E40" s="136">
        <v>6.97</v>
      </c>
      <c r="F40" s="128">
        <f t="shared" ref="F40:F46" si="8">E40*$H$167</f>
        <v>3.2278013630496559E-2</v>
      </c>
      <c r="G40" s="129">
        <v>841</v>
      </c>
      <c r="H40" s="130">
        <f t="shared" ref="H40:H46" si="9">F40*G40</f>
        <v>27.145809463247605</v>
      </c>
    </row>
    <row r="41" spans="1:8" x14ac:dyDescent="0.2">
      <c r="A41" s="4">
        <f t="shared" ref="A41:A72" si="10">+A40+1</f>
        <v>34</v>
      </c>
      <c r="B41" s="9" t="str">
        <f>+B36</f>
        <v xml:space="preserve">52E </v>
      </c>
      <c r="C41" s="15" t="s">
        <v>31</v>
      </c>
      <c r="D41" s="42">
        <v>100</v>
      </c>
      <c r="E41" s="136">
        <v>10.56</v>
      </c>
      <c r="F41" s="128">
        <f t="shared" si="8"/>
        <v>4.8903274596562935E-2</v>
      </c>
      <c r="G41" s="129">
        <v>46</v>
      </c>
      <c r="H41" s="130">
        <f t="shared" si="9"/>
        <v>2.2495506314418949</v>
      </c>
    </row>
    <row r="42" spans="1:8" x14ac:dyDescent="0.2">
      <c r="A42" s="4">
        <f t="shared" si="10"/>
        <v>35</v>
      </c>
      <c r="B42" s="9" t="str">
        <f>+B37</f>
        <v xml:space="preserve">52E </v>
      </c>
      <c r="C42" s="15" t="s">
        <v>31</v>
      </c>
      <c r="D42" s="42">
        <v>150</v>
      </c>
      <c r="E42" s="136">
        <v>10.56</v>
      </c>
      <c r="F42" s="128">
        <f t="shared" si="8"/>
        <v>4.8903274596562935E-2</v>
      </c>
      <c r="G42" s="129">
        <v>2376</v>
      </c>
      <c r="H42" s="130">
        <f t="shared" si="9"/>
        <v>116.19418044143353</v>
      </c>
    </row>
    <row r="43" spans="1:8" x14ac:dyDescent="0.2">
      <c r="A43" s="4">
        <f t="shared" si="10"/>
        <v>36</v>
      </c>
      <c r="B43" s="9" t="str">
        <f>+B38</f>
        <v xml:space="preserve">52E </v>
      </c>
      <c r="C43" s="15" t="s">
        <v>31</v>
      </c>
      <c r="D43" s="42">
        <v>175</v>
      </c>
      <c r="E43" s="136">
        <v>18.5</v>
      </c>
      <c r="F43" s="128">
        <f t="shared" si="8"/>
        <v>8.5673350382236196E-2</v>
      </c>
      <c r="G43" s="129">
        <v>2514</v>
      </c>
      <c r="H43" s="130">
        <f t="shared" si="9"/>
        <v>215.38280286094181</v>
      </c>
    </row>
    <row r="44" spans="1:8" x14ac:dyDescent="0.2">
      <c r="A44" s="4">
        <f t="shared" si="10"/>
        <v>37</v>
      </c>
      <c r="B44" s="9" t="str">
        <f t="shared" ref="B44:C46" si="11">+B43</f>
        <v xml:space="preserve">52E </v>
      </c>
      <c r="C44" s="15" t="str">
        <f t="shared" si="11"/>
        <v>Metal Halide</v>
      </c>
      <c r="D44" s="42">
        <v>250</v>
      </c>
      <c r="E44" s="136">
        <v>24.5</v>
      </c>
      <c r="F44" s="128">
        <f t="shared" si="8"/>
        <v>0.11345930185755605</v>
      </c>
      <c r="G44" s="129">
        <v>428</v>
      </c>
      <c r="H44" s="130">
        <f t="shared" si="9"/>
        <v>48.56058119503399</v>
      </c>
    </row>
    <row r="45" spans="1:8" x14ac:dyDescent="0.2">
      <c r="A45" s="4">
        <f t="shared" si="10"/>
        <v>38</v>
      </c>
      <c r="B45" s="9" t="str">
        <f t="shared" si="11"/>
        <v xml:space="preserve">52E </v>
      </c>
      <c r="C45" s="15" t="str">
        <f t="shared" si="11"/>
        <v>Metal Halide</v>
      </c>
      <c r="D45" s="42">
        <v>400</v>
      </c>
      <c r="E45" s="136">
        <v>38.409999999999997</v>
      </c>
      <c r="F45" s="128">
        <f t="shared" si="8"/>
        <v>0.17787639936117255</v>
      </c>
      <c r="G45" s="129">
        <v>684</v>
      </c>
      <c r="H45" s="130">
        <f t="shared" si="9"/>
        <v>121.66745716304203</v>
      </c>
    </row>
    <row r="46" spans="1:8" x14ac:dyDescent="0.2">
      <c r="A46" s="4">
        <f t="shared" si="10"/>
        <v>39</v>
      </c>
      <c r="B46" s="9" t="str">
        <f t="shared" si="11"/>
        <v xml:space="preserve">52E </v>
      </c>
      <c r="C46" s="15" t="str">
        <f t="shared" si="11"/>
        <v>Metal Halide</v>
      </c>
      <c r="D46" s="42">
        <v>1000</v>
      </c>
      <c r="E46" s="136">
        <v>96.03</v>
      </c>
      <c r="F46" s="128">
        <f t="shared" si="8"/>
        <v>0.4447141533624942</v>
      </c>
      <c r="G46" s="129">
        <v>216</v>
      </c>
      <c r="H46" s="130">
        <f t="shared" si="9"/>
        <v>96.058257126298741</v>
      </c>
    </row>
    <row r="47" spans="1:8" x14ac:dyDescent="0.2">
      <c r="A47" s="4">
        <f t="shared" si="10"/>
        <v>40</v>
      </c>
      <c r="B47" s="13"/>
      <c r="C47" s="7"/>
      <c r="D47" s="43"/>
      <c r="E47" s="127"/>
      <c r="F47" s="10"/>
      <c r="G47" s="129"/>
      <c r="H47" s="131"/>
    </row>
    <row r="48" spans="1:8" ht="13.5" x14ac:dyDescent="0.35">
      <c r="A48" s="4">
        <f t="shared" si="10"/>
        <v>41</v>
      </c>
      <c r="B48" s="29" t="s">
        <v>75</v>
      </c>
      <c r="C48" s="7"/>
      <c r="D48" s="43"/>
      <c r="E48" s="127"/>
      <c r="F48" s="10"/>
      <c r="G48" s="129"/>
      <c r="H48" s="131"/>
    </row>
    <row r="49" spans="1:8" x14ac:dyDescent="0.2">
      <c r="A49" s="4">
        <f t="shared" si="10"/>
        <v>42</v>
      </c>
      <c r="B49" s="9" t="s">
        <v>49</v>
      </c>
      <c r="C49" s="15" t="s">
        <v>7</v>
      </c>
      <c r="D49" s="42">
        <v>50</v>
      </c>
      <c r="E49" s="136">
        <v>4.32</v>
      </c>
      <c r="F49" s="128">
        <f t="shared" ref="F49:F57" si="12">E49*$H$167</f>
        <v>2.0005885062230291E-2</v>
      </c>
      <c r="G49" s="129">
        <v>0</v>
      </c>
      <c r="H49" s="130">
        <f t="shared" ref="H49:H57" si="13">F49*G49</f>
        <v>0</v>
      </c>
    </row>
    <row r="50" spans="1:8" x14ac:dyDescent="0.2">
      <c r="A50" s="4">
        <f t="shared" si="10"/>
        <v>43</v>
      </c>
      <c r="B50" s="9" t="str">
        <f t="shared" ref="B50:B57" si="14">+B49</f>
        <v>53E</v>
      </c>
      <c r="C50" s="15" t="s">
        <v>7</v>
      </c>
      <c r="D50" s="42">
        <v>70</v>
      </c>
      <c r="E50" s="136">
        <v>6.97</v>
      </c>
      <c r="F50" s="128">
        <f t="shared" si="12"/>
        <v>3.2278013630496559E-2</v>
      </c>
      <c r="G50" s="129">
        <v>45285</v>
      </c>
      <c r="H50" s="130">
        <f t="shared" si="13"/>
        <v>1461.7098472570367</v>
      </c>
    </row>
    <row r="51" spans="1:8" x14ac:dyDescent="0.2">
      <c r="A51" s="4">
        <f t="shared" si="10"/>
        <v>44</v>
      </c>
      <c r="B51" s="9" t="str">
        <f t="shared" si="14"/>
        <v>53E</v>
      </c>
      <c r="C51" s="15" t="s">
        <v>7</v>
      </c>
      <c r="D51" s="42">
        <v>100</v>
      </c>
      <c r="E51" s="136">
        <v>10.56</v>
      </c>
      <c r="F51" s="128">
        <f t="shared" si="12"/>
        <v>4.8903274596562935E-2</v>
      </c>
      <c r="G51" s="129">
        <v>334953</v>
      </c>
      <c r="H51" s="130">
        <f t="shared" si="13"/>
        <v>16380.298535942544</v>
      </c>
    </row>
    <row r="52" spans="1:8" x14ac:dyDescent="0.2">
      <c r="A52" s="4">
        <f t="shared" si="10"/>
        <v>45</v>
      </c>
      <c r="B52" s="9" t="str">
        <f t="shared" si="14"/>
        <v>53E</v>
      </c>
      <c r="C52" s="15" t="s">
        <v>7</v>
      </c>
      <c r="D52" s="42">
        <v>150</v>
      </c>
      <c r="E52" s="136">
        <v>10.56</v>
      </c>
      <c r="F52" s="128">
        <f t="shared" si="12"/>
        <v>4.8903274596562935E-2</v>
      </c>
      <c r="G52" s="129">
        <v>41014</v>
      </c>
      <c r="H52" s="130">
        <f t="shared" si="13"/>
        <v>2005.7189043034323</v>
      </c>
    </row>
    <row r="53" spans="1:8" x14ac:dyDescent="0.2">
      <c r="A53" s="4">
        <f t="shared" si="10"/>
        <v>46</v>
      </c>
      <c r="B53" s="9" t="str">
        <f t="shared" si="14"/>
        <v>53E</v>
      </c>
      <c r="C53" s="15" t="s">
        <v>7</v>
      </c>
      <c r="D53" s="42">
        <v>200</v>
      </c>
      <c r="E53" s="136">
        <v>18.5</v>
      </c>
      <c r="F53" s="128">
        <f t="shared" si="12"/>
        <v>8.5673350382236196E-2</v>
      </c>
      <c r="G53" s="129">
        <v>54688</v>
      </c>
      <c r="H53" s="130">
        <f t="shared" si="13"/>
        <v>4685.3041857037333</v>
      </c>
    </row>
    <row r="54" spans="1:8" x14ac:dyDescent="0.2">
      <c r="A54" s="4">
        <f t="shared" si="10"/>
        <v>47</v>
      </c>
      <c r="B54" s="9" t="str">
        <f t="shared" si="14"/>
        <v>53E</v>
      </c>
      <c r="C54" s="15" t="s">
        <v>7</v>
      </c>
      <c r="D54" s="42">
        <v>250</v>
      </c>
      <c r="E54" s="136">
        <v>24.5</v>
      </c>
      <c r="F54" s="128">
        <f t="shared" si="12"/>
        <v>0.11345930185755605</v>
      </c>
      <c r="G54" s="129">
        <v>21425</v>
      </c>
      <c r="H54" s="130">
        <f t="shared" si="13"/>
        <v>2430.8655422981383</v>
      </c>
    </row>
    <row r="55" spans="1:8" x14ac:dyDescent="0.2">
      <c r="A55" s="4">
        <f t="shared" si="10"/>
        <v>48</v>
      </c>
      <c r="B55" s="9" t="str">
        <f t="shared" si="14"/>
        <v>53E</v>
      </c>
      <c r="C55" s="15" t="s">
        <v>7</v>
      </c>
      <c r="D55" s="42">
        <v>310</v>
      </c>
      <c r="E55" s="136">
        <v>24.5</v>
      </c>
      <c r="F55" s="128">
        <f t="shared" si="12"/>
        <v>0.11345930185755605</v>
      </c>
      <c r="G55" s="129">
        <v>237</v>
      </c>
      <c r="H55" s="130">
        <f t="shared" si="13"/>
        <v>26.889854540240783</v>
      </c>
    </row>
    <row r="56" spans="1:8" x14ac:dyDescent="0.2">
      <c r="A56" s="4">
        <f t="shared" si="10"/>
        <v>49</v>
      </c>
      <c r="B56" s="9" t="str">
        <f t="shared" si="14"/>
        <v>53E</v>
      </c>
      <c r="C56" s="15" t="s">
        <v>7</v>
      </c>
      <c r="D56" s="42">
        <v>400</v>
      </c>
      <c r="E56" s="136">
        <v>38.409999999999997</v>
      </c>
      <c r="F56" s="128">
        <f t="shared" si="12"/>
        <v>0.17787639936117255</v>
      </c>
      <c r="G56" s="129">
        <v>14576</v>
      </c>
      <c r="H56" s="130">
        <f t="shared" si="13"/>
        <v>2592.726397088451</v>
      </c>
    </row>
    <row r="57" spans="1:8" x14ac:dyDescent="0.2">
      <c r="A57" s="4">
        <f t="shared" si="10"/>
        <v>50</v>
      </c>
      <c r="B57" s="9" t="str">
        <f t="shared" si="14"/>
        <v>53E</v>
      </c>
      <c r="C57" s="15" t="s">
        <v>7</v>
      </c>
      <c r="D57" s="42">
        <v>1000</v>
      </c>
      <c r="E57" s="136">
        <v>96.03</v>
      </c>
      <c r="F57" s="128">
        <f t="shared" si="12"/>
        <v>0.4447141533624942</v>
      </c>
      <c r="G57" s="129">
        <v>0</v>
      </c>
      <c r="H57" s="130">
        <f t="shared" si="13"/>
        <v>0</v>
      </c>
    </row>
    <row r="58" spans="1:8" x14ac:dyDescent="0.2">
      <c r="A58" s="4">
        <f t="shared" si="10"/>
        <v>51</v>
      </c>
      <c r="B58" s="9"/>
      <c r="C58" s="15"/>
      <c r="D58" s="42"/>
      <c r="E58" s="127"/>
      <c r="F58" s="10"/>
      <c r="G58" s="129"/>
      <c r="H58" s="131"/>
    </row>
    <row r="59" spans="1:8" x14ac:dyDescent="0.2">
      <c r="A59" s="4">
        <f t="shared" si="10"/>
        <v>52</v>
      </c>
      <c r="B59" s="9" t="str">
        <f>+B57</f>
        <v>53E</v>
      </c>
      <c r="C59" s="15" t="s">
        <v>31</v>
      </c>
      <c r="D59" s="42">
        <v>70</v>
      </c>
      <c r="E59" s="136">
        <v>6.97</v>
      </c>
      <c r="F59" s="128">
        <f t="shared" ref="F59:F64" si="15">E59*$H$167</f>
        <v>3.2278013630496559E-2</v>
      </c>
      <c r="G59" s="129">
        <v>0</v>
      </c>
      <c r="H59" s="130">
        <f t="shared" ref="H59:H64" si="16">F59*G59</f>
        <v>0</v>
      </c>
    </row>
    <row r="60" spans="1:8" x14ac:dyDescent="0.2">
      <c r="A60" s="4">
        <f t="shared" si="10"/>
        <v>53</v>
      </c>
      <c r="B60" s="9" t="str">
        <f>+B59</f>
        <v>53E</v>
      </c>
      <c r="C60" s="15" t="s">
        <v>31</v>
      </c>
      <c r="D60" s="42">
        <v>100</v>
      </c>
      <c r="E60" s="136">
        <v>10.56</v>
      </c>
      <c r="F60" s="128">
        <f t="shared" si="15"/>
        <v>4.8903274596562935E-2</v>
      </c>
      <c r="G60" s="129">
        <v>0</v>
      </c>
      <c r="H60" s="130">
        <f t="shared" si="16"/>
        <v>0</v>
      </c>
    </row>
    <row r="61" spans="1:8" x14ac:dyDescent="0.2">
      <c r="A61" s="4">
        <f t="shared" si="10"/>
        <v>54</v>
      </c>
      <c r="B61" s="9" t="str">
        <f>+B60</f>
        <v>53E</v>
      </c>
      <c r="C61" s="15" t="s">
        <v>31</v>
      </c>
      <c r="D61" s="42">
        <v>150</v>
      </c>
      <c r="E61" s="136">
        <v>10.56</v>
      </c>
      <c r="F61" s="128">
        <f t="shared" si="15"/>
        <v>4.8903274596562935E-2</v>
      </c>
      <c r="G61" s="129">
        <v>0</v>
      </c>
      <c r="H61" s="130">
        <f t="shared" si="16"/>
        <v>0</v>
      </c>
    </row>
    <row r="62" spans="1:8" x14ac:dyDescent="0.2">
      <c r="A62" s="4">
        <f t="shared" si="10"/>
        <v>55</v>
      </c>
      <c r="B62" s="9" t="str">
        <f>+B61</f>
        <v>53E</v>
      </c>
      <c r="C62" s="15" t="s">
        <v>31</v>
      </c>
      <c r="D62" s="42">
        <v>175</v>
      </c>
      <c r="E62" s="136">
        <v>18.5</v>
      </c>
      <c r="F62" s="128">
        <f t="shared" si="15"/>
        <v>8.5673350382236196E-2</v>
      </c>
      <c r="G62" s="129">
        <v>48</v>
      </c>
      <c r="H62" s="130">
        <f t="shared" si="16"/>
        <v>4.112320818347337</v>
      </c>
    </row>
    <row r="63" spans="1:8" x14ac:dyDescent="0.2">
      <c r="A63" s="4">
        <f t="shared" si="10"/>
        <v>56</v>
      </c>
      <c r="B63" s="9" t="str">
        <f>+B62</f>
        <v>53E</v>
      </c>
      <c r="C63" s="15" t="s">
        <v>31</v>
      </c>
      <c r="D63" s="42">
        <v>250</v>
      </c>
      <c r="E63" s="136">
        <v>24.5</v>
      </c>
      <c r="F63" s="128">
        <f t="shared" si="15"/>
        <v>0.11345930185755605</v>
      </c>
      <c r="G63" s="129">
        <v>0</v>
      </c>
      <c r="H63" s="130">
        <f t="shared" si="16"/>
        <v>0</v>
      </c>
    </row>
    <row r="64" spans="1:8" x14ac:dyDescent="0.2">
      <c r="A64" s="4">
        <f t="shared" si="10"/>
        <v>57</v>
      </c>
      <c r="B64" s="9" t="str">
        <f>+B63</f>
        <v>53E</v>
      </c>
      <c r="C64" s="15" t="s">
        <v>31</v>
      </c>
      <c r="D64" s="42">
        <v>400</v>
      </c>
      <c r="E64" s="136">
        <v>38.409999999999997</v>
      </c>
      <c r="F64" s="128">
        <f t="shared" si="15"/>
        <v>0.17787639936117255</v>
      </c>
      <c r="G64" s="129">
        <v>0</v>
      </c>
      <c r="H64" s="130">
        <f t="shared" si="16"/>
        <v>0</v>
      </c>
    </row>
    <row r="65" spans="1:8" x14ac:dyDescent="0.2">
      <c r="A65" s="4">
        <f t="shared" si="10"/>
        <v>58</v>
      </c>
      <c r="B65" s="9"/>
      <c r="C65" s="15"/>
      <c r="D65" s="42"/>
      <c r="E65" s="127"/>
      <c r="F65" s="10"/>
      <c r="G65" s="129"/>
      <c r="H65" s="131"/>
    </row>
    <row r="66" spans="1:8" x14ac:dyDescent="0.2">
      <c r="A66" s="4">
        <f t="shared" si="10"/>
        <v>59</v>
      </c>
      <c r="B66" s="9" t="str">
        <f>+B63</f>
        <v>53E</v>
      </c>
      <c r="C66" s="15" t="s">
        <v>21</v>
      </c>
      <c r="D66" s="43" t="s">
        <v>54</v>
      </c>
      <c r="E66" s="136">
        <v>1.98</v>
      </c>
      <c r="F66" s="128">
        <f t="shared" ref="F66:F75" si="17">E66*$H$167</f>
        <v>9.1693639868555502E-3</v>
      </c>
      <c r="G66" s="129">
        <v>2</v>
      </c>
      <c r="H66" s="130">
        <f t="shared" ref="H66:H76" si="18">F66*G66</f>
        <v>1.83387279737111E-2</v>
      </c>
    </row>
    <row r="67" spans="1:8" x14ac:dyDescent="0.2">
      <c r="A67" s="4">
        <f t="shared" si="10"/>
        <v>60</v>
      </c>
      <c r="B67" s="9" t="str">
        <f>+B64</f>
        <v>53E</v>
      </c>
      <c r="C67" s="15" t="s">
        <v>21</v>
      </c>
      <c r="D67" s="44" t="s">
        <v>51</v>
      </c>
      <c r="E67" s="136">
        <v>4.32</v>
      </c>
      <c r="F67" s="128">
        <f t="shared" si="17"/>
        <v>2.0005885062230291E-2</v>
      </c>
      <c r="G67" s="129">
        <v>284567</v>
      </c>
      <c r="H67" s="130">
        <f t="shared" si="18"/>
        <v>5693.0146945036877</v>
      </c>
    </row>
    <row r="68" spans="1:8" x14ac:dyDescent="0.2">
      <c r="A68" s="4">
        <f t="shared" si="10"/>
        <v>61</v>
      </c>
      <c r="B68" s="9" t="str">
        <f t="shared" ref="B68:B75" si="19">B67</f>
        <v>53E</v>
      </c>
      <c r="C68" s="15" t="s">
        <v>21</v>
      </c>
      <c r="D68" s="42" t="s">
        <v>22</v>
      </c>
      <c r="E68" s="136">
        <v>6.97</v>
      </c>
      <c r="F68" s="128">
        <f t="shared" si="17"/>
        <v>3.2278013630496559E-2</v>
      </c>
      <c r="G68" s="129">
        <v>16395</v>
      </c>
      <c r="H68" s="130">
        <f t="shared" si="18"/>
        <v>529.19803347199104</v>
      </c>
    </row>
    <row r="69" spans="1:8" x14ac:dyDescent="0.2">
      <c r="A69" s="4">
        <f t="shared" si="10"/>
        <v>62</v>
      </c>
      <c r="B69" s="9" t="str">
        <f t="shared" si="19"/>
        <v>53E</v>
      </c>
      <c r="C69" s="15" t="s">
        <v>21</v>
      </c>
      <c r="D69" s="42" t="s">
        <v>23</v>
      </c>
      <c r="E69" s="136">
        <v>10.56</v>
      </c>
      <c r="F69" s="128">
        <f t="shared" si="17"/>
        <v>4.8903274596562935E-2</v>
      </c>
      <c r="G69" s="129">
        <v>43801</v>
      </c>
      <c r="H69" s="130">
        <f t="shared" si="18"/>
        <v>2142.0123306040532</v>
      </c>
    </row>
    <row r="70" spans="1:8" x14ac:dyDescent="0.2">
      <c r="A70" s="4">
        <f t="shared" si="10"/>
        <v>63</v>
      </c>
      <c r="B70" s="9" t="str">
        <f t="shared" si="19"/>
        <v>53E</v>
      </c>
      <c r="C70" s="15" t="s">
        <v>21</v>
      </c>
      <c r="D70" s="42" t="s">
        <v>24</v>
      </c>
      <c r="E70" s="136">
        <v>10.56</v>
      </c>
      <c r="F70" s="128">
        <f t="shared" si="17"/>
        <v>4.8903274596562935E-2</v>
      </c>
      <c r="G70" s="129">
        <v>23799</v>
      </c>
      <c r="H70" s="130">
        <f t="shared" si="18"/>
        <v>1163.8490321236013</v>
      </c>
    </row>
    <row r="71" spans="1:8" x14ac:dyDescent="0.2">
      <c r="A71" s="4">
        <f t="shared" si="10"/>
        <v>64</v>
      </c>
      <c r="B71" s="9" t="str">
        <f t="shared" si="19"/>
        <v>53E</v>
      </c>
      <c r="C71" s="15" t="s">
        <v>21</v>
      </c>
      <c r="D71" s="42" t="s">
        <v>25</v>
      </c>
      <c r="E71" s="136">
        <v>18.5</v>
      </c>
      <c r="F71" s="128">
        <f t="shared" si="17"/>
        <v>8.5673350382236196E-2</v>
      </c>
      <c r="G71" s="129">
        <v>18581</v>
      </c>
      <c r="H71" s="130">
        <f t="shared" si="18"/>
        <v>1591.8965234523307</v>
      </c>
    </row>
    <row r="72" spans="1:8" x14ac:dyDescent="0.2">
      <c r="A72" s="4">
        <f t="shared" si="10"/>
        <v>65</v>
      </c>
      <c r="B72" s="9" t="str">
        <f t="shared" si="19"/>
        <v>53E</v>
      </c>
      <c r="C72" s="15" t="s">
        <v>21</v>
      </c>
      <c r="D72" s="42" t="s">
        <v>26</v>
      </c>
      <c r="E72" s="136">
        <v>18.5</v>
      </c>
      <c r="F72" s="128">
        <f t="shared" si="17"/>
        <v>8.5673350382236196E-2</v>
      </c>
      <c r="G72" s="129">
        <v>6336</v>
      </c>
      <c r="H72" s="130">
        <f t="shared" si="18"/>
        <v>542.8263480218485</v>
      </c>
    </row>
    <row r="73" spans="1:8" x14ac:dyDescent="0.2">
      <c r="A73" s="4">
        <f t="shared" ref="A73:A104" si="20">+A72+1</f>
        <v>66</v>
      </c>
      <c r="B73" s="9" t="str">
        <f t="shared" si="19"/>
        <v>53E</v>
      </c>
      <c r="C73" s="15" t="s">
        <v>21</v>
      </c>
      <c r="D73" s="42" t="s">
        <v>27</v>
      </c>
      <c r="E73" s="136">
        <v>18.5</v>
      </c>
      <c r="F73" s="128">
        <f t="shared" si="17"/>
        <v>8.5673350382236196E-2</v>
      </c>
      <c r="G73" s="129">
        <v>1024</v>
      </c>
      <c r="H73" s="130">
        <f t="shared" si="18"/>
        <v>87.729510791409865</v>
      </c>
    </row>
    <row r="74" spans="1:8" x14ac:dyDescent="0.2">
      <c r="A74" s="4">
        <f t="shared" si="20"/>
        <v>67</v>
      </c>
      <c r="B74" s="9" t="str">
        <f t="shared" si="19"/>
        <v>53E</v>
      </c>
      <c r="C74" s="15" t="s">
        <v>21</v>
      </c>
      <c r="D74" s="42" t="s">
        <v>28</v>
      </c>
      <c r="E74" s="136">
        <v>24.5</v>
      </c>
      <c r="F74" s="128">
        <f t="shared" si="17"/>
        <v>0.11345930185755605</v>
      </c>
      <c r="G74" s="129">
        <v>312</v>
      </c>
      <c r="H74" s="130">
        <f t="shared" si="18"/>
        <v>35.399302179557488</v>
      </c>
    </row>
    <row r="75" spans="1:8" x14ac:dyDescent="0.2">
      <c r="A75" s="4">
        <f t="shared" si="20"/>
        <v>68</v>
      </c>
      <c r="B75" s="9" t="str">
        <f t="shared" si="19"/>
        <v>53E</v>
      </c>
      <c r="C75" s="15" t="s">
        <v>21</v>
      </c>
      <c r="D75" s="42" t="s">
        <v>29</v>
      </c>
      <c r="E75" s="136">
        <v>24.5</v>
      </c>
      <c r="F75" s="128">
        <f t="shared" si="17"/>
        <v>0.11345930185755605</v>
      </c>
      <c r="G75" s="129">
        <v>1899</v>
      </c>
      <c r="H75" s="130">
        <f t="shared" si="18"/>
        <v>215.45921422749893</v>
      </c>
    </row>
    <row r="76" spans="1:8" x14ac:dyDescent="0.2">
      <c r="A76" s="4">
        <f t="shared" si="20"/>
        <v>69</v>
      </c>
      <c r="B76" s="9" t="s">
        <v>79</v>
      </c>
      <c r="C76" s="15" t="s">
        <v>52</v>
      </c>
      <c r="D76" s="45" t="s">
        <v>53</v>
      </c>
      <c r="E76" s="118"/>
      <c r="F76" s="160">
        <f>'Rate Spread &amp; Design'!$G$28</f>
        <v>6.9800000000000005E-4</v>
      </c>
      <c r="G76" s="169">
        <v>2320955.870615927</v>
      </c>
      <c r="H76" s="130">
        <f t="shared" si="18"/>
        <v>1620.0271976899171</v>
      </c>
    </row>
    <row r="77" spans="1:8" x14ac:dyDescent="0.2">
      <c r="A77" s="4">
        <f t="shared" si="20"/>
        <v>70</v>
      </c>
      <c r="B77" s="17"/>
      <c r="C77" s="15"/>
      <c r="D77" s="42"/>
      <c r="E77" s="127"/>
      <c r="F77" s="10"/>
      <c r="G77" s="129"/>
      <c r="H77" s="131"/>
    </row>
    <row r="78" spans="1:8" ht="13.5" x14ac:dyDescent="0.35">
      <c r="A78" s="4">
        <f t="shared" si="20"/>
        <v>71</v>
      </c>
      <c r="B78" s="29" t="s">
        <v>76</v>
      </c>
      <c r="C78" s="7"/>
      <c r="D78" s="43"/>
      <c r="E78" s="127"/>
      <c r="F78" s="10"/>
      <c r="G78" s="129"/>
      <c r="H78" s="131"/>
    </row>
    <row r="79" spans="1:8" x14ac:dyDescent="0.2">
      <c r="A79" s="4">
        <f t="shared" si="20"/>
        <v>72</v>
      </c>
      <c r="B79" s="9" t="s">
        <v>32</v>
      </c>
      <c r="C79" s="15" t="s">
        <v>7</v>
      </c>
      <c r="D79" s="42">
        <v>50</v>
      </c>
      <c r="E79" s="136">
        <v>4.32</v>
      </c>
      <c r="F79" s="128">
        <f t="shared" ref="F79:F87" si="21">E79*$H$167</f>
        <v>2.0005885062230291E-2</v>
      </c>
      <c r="G79" s="129">
        <v>456</v>
      </c>
      <c r="H79" s="130">
        <f t="shared" ref="H79:H87" si="22">F79*G79</f>
        <v>9.1226835883770132</v>
      </c>
    </row>
    <row r="80" spans="1:8" x14ac:dyDescent="0.2">
      <c r="A80" s="4">
        <f t="shared" si="20"/>
        <v>73</v>
      </c>
      <c r="B80" s="9" t="str">
        <f t="shared" ref="B80:B87" si="23">+B79</f>
        <v>54E</v>
      </c>
      <c r="C80" s="15" t="s">
        <v>7</v>
      </c>
      <c r="D80" s="42">
        <v>70</v>
      </c>
      <c r="E80" s="136">
        <v>6.97</v>
      </c>
      <c r="F80" s="128">
        <f t="shared" si="21"/>
        <v>3.2278013630496559E-2</v>
      </c>
      <c r="G80" s="129">
        <v>1843</v>
      </c>
      <c r="H80" s="130">
        <f t="shared" si="22"/>
        <v>59.48837912100516</v>
      </c>
    </row>
    <row r="81" spans="1:8" x14ac:dyDescent="0.2">
      <c r="A81" s="4">
        <f t="shared" si="20"/>
        <v>74</v>
      </c>
      <c r="B81" s="9" t="str">
        <f t="shared" si="23"/>
        <v>54E</v>
      </c>
      <c r="C81" s="15" t="s">
        <v>7</v>
      </c>
      <c r="D81" s="42">
        <v>100</v>
      </c>
      <c r="E81" s="136">
        <v>10.56</v>
      </c>
      <c r="F81" s="128">
        <f t="shared" si="21"/>
        <v>4.8903274596562935E-2</v>
      </c>
      <c r="G81" s="129">
        <v>9599</v>
      </c>
      <c r="H81" s="130">
        <f t="shared" si="22"/>
        <v>469.42253285240758</v>
      </c>
    </row>
    <row r="82" spans="1:8" x14ac:dyDescent="0.2">
      <c r="A82" s="4">
        <f t="shared" si="20"/>
        <v>75</v>
      </c>
      <c r="B82" s="9" t="str">
        <f t="shared" si="23"/>
        <v>54E</v>
      </c>
      <c r="C82" s="15" t="s">
        <v>7</v>
      </c>
      <c r="D82" s="42">
        <v>150</v>
      </c>
      <c r="E82" s="136">
        <v>10.56</v>
      </c>
      <c r="F82" s="128">
        <f t="shared" si="21"/>
        <v>4.8903274596562935E-2</v>
      </c>
      <c r="G82" s="129">
        <v>3365</v>
      </c>
      <c r="H82" s="130">
        <f t="shared" si="22"/>
        <v>164.55951901743427</v>
      </c>
    </row>
    <row r="83" spans="1:8" x14ac:dyDescent="0.2">
      <c r="A83" s="4">
        <f t="shared" si="20"/>
        <v>76</v>
      </c>
      <c r="B83" s="9" t="str">
        <f t="shared" si="23"/>
        <v>54E</v>
      </c>
      <c r="C83" s="15" t="s">
        <v>7</v>
      </c>
      <c r="D83" s="42">
        <v>200</v>
      </c>
      <c r="E83" s="136">
        <v>18.5</v>
      </c>
      <c r="F83" s="128">
        <f t="shared" si="21"/>
        <v>8.5673350382236196E-2</v>
      </c>
      <c r="G83" s="129">
        <v>3340</v>
      </c>
      <c r="H83" s="130">
        <f t="shared" si="22"/>
        <v>286.14899027666888</v>
      </c>
    </row>
    <row r="84" spans="1:8" x14ac:dyDescent="0.2">
      <c r="A84" s="4">
        <f t="shared" si="20"/>
        <v>77</v>
      </c>
      <c r="B84" s="9" t="str">
        <f t="shared" si="23"/>
        <v>54E</v>
      </c>
      <c r="C84" s="15" t="s">
        <v>7</v>
      </c>
      <c r="D84" s="42">
        <v>250</v>
      </c>
      <c r="E84" s="136">
        <v>24.5</v>
      </c>
      <c r="F84" s="128">
        <f t="shared" si="21"/>
        <v>0.11345930185755605</v>
      </c>
      <c r="G84" s="129">
        <v>3601</v>
      </c>
      <c r="H84" s="130">
        <f t="shared" si="22"/>
        <v>408.56694598905932</v>
      </c>
    </row>
    <row r="85" spans="1:8" x14ac:dyDescent="0.2">
      <c r="A85" s="4">
        <f t="shared" si="20"/>
        <v>78</v>
      </c>
      <c r="B85" s="9" t="str">
        <f t="shared" si="23"/>
        <v>54E</v>
      </c>
      <c r="C85" s="15" t="s">
        <v>7</v>
      </c>
      <c r="D85" s="42">
        <v>310</v>
      </c>
      <c r="E85" s="136">
        <v>24.5</v>
      </c>
      <c r="F85" s="128">
        <f t="shared" si="21"/>
        <v>0.11345930185755605</v>
      </c>
      <c r="G85" s="129">
        <v>669</v>
      </c>
      <c r="H85" s="130">
        <f t="shared" si="22"/>
        <v>75.904272942704992</v>
      </c>
    </row>
    <row r="86" spans="1:8" x14ac:dyDescent="0.2">
      <c r="A86" s="4">
        <f t="shared" si="20"/>
        <v>79</v>
      </c>
      <c r="B86" s="9" t="str">
        <f t="shared" si="23"/>
        <v>54E</v>
      </c>
      <c r="C86" s="15" t="s">
        <v>7</v>
      </c>
      <c r="D86" s="42">
        <v>400</v>
      </c>
      <c r="E86" s="136">
        <v>38.409999999999997</v>
      </c>
      <c r="F86" s="128">
        <f t="shared" si="21"/>
        <v>0.17787639936117255</v>
      </c>
      <c r="G86" s="129">
        <v>6792</v>
      </c>
      <c r="H86" s="130">
        <f t="shared" si="22"/>
        <v>1208.1365044610841</v>
      </c>
    </row>
    <row r="87" spans="1:8" x14ac:dyDescent="0.2">
      <c r="A87" s="4">
        <f t="shared" si="20"/>
        <v>80</v>
      </c>
      <c r="B87" s="9" t="str">
        <f t="shared" si="23"/>
        <v>54E</v>
      </c>
      <c r="C87" s="15" t="s">
        <v>7</v>
      </c>
      <c r="D87" s="42">
        <v>1000</v>
      </c>
      <c r="E87" s="136">
        <v>96.03</v>
      </c>
      <c r="F87" s="128">
        <f t="shared" si="21"/>
        <v>0.4447141533624942</v>
      </c>
      <c r="G87" s="129">
        <v>0</v>
      </c>
      <c r="H87" s="130">
        <f t="shared" si="22"/>
        <v>0</v>
      </c>
    </row>
    <row r="88" spans="1:8" x14ac:dyDescent="0.2">
      <c r="A88" s="4">
        <f t="shared" si="20"/>
        <v>81</v>
      </c>
      <c r="B88" s="17"/>
      <c r="C88" s="15"/>
      <c r="D88" s="42"/>
      <c r="E88" s="127"/>
      <c r="F88" s="10"/>
      <c r="G88" s="129"/>
      <c r="H88" s="131"/>
    </row>
    <row r="89" spans="1:8" x14ac:dyDescent="0.2">
      <c r="A89" s="4">
        <f t="shared" si="20"/>
        <v>82</v>
      </c>
      <c r="B89" s="9" t="str">
        <f>+B86</f>
        <v>54E</v>
      </c>
      <c r="C89" s="15" t="s">
        <v>21</v>
      </c>
      <c r="D89" s="44" t="s">
        <v>55</v>
      </c>
      <c r="E89" s="136">
        <v>1.98</v>
      </c>
      <c r="F89" s="128">
        <f t="shared" ref="F89:F98" si="24">E89*$H$167</f>
        <v>9.1693639868555502E-3</v>
      </c>
      <c r="G89" s="129">
        <v>0</v>
      </c>
      <c r="H89" s="130">
        <f t="shared" ref="H89:H98" si="25">F89*G89</f>
        <v>0</v>
      </c>
    </row>
    <row r="90" spans="1:8" x14ac:dyDescent="0.2">
      <c r="A90" s="4">
        <f t="shared" si="20"/>
        <v>83</v>
      </c>
      <c r="B90" s="9" t="str">
        <f>+B87</f>
        <v>54E</v>
      </c>
      <c r="C90" s="15" t="s">
        <v>21</v>
      </c>
      <c r="D90" s="44" t="s">
        <v>56</v>
      </c>
      <c r="E90" s="136">
        <v>4.32</v>
      </c>
      <c r="F90" s="128">
        <f t="shared" si="24"/>
        <v>2.0005885062230291E-2</v>
      </c>
      <c r="G90" s="129">
        <v>34694</v>
      </c>
      <c r="H90" s="130">
        <f t="shared" si="25"/>
        <v>694.08417634901775</v>
      </c>
    </row>
    <row r="91" spans="1:8" x14ac:dyDescent="0.2">
      <c r="A91" s="4">
        <f t="shared" si="20"/>
        <v>84</v>
      </c>
      <c r="B91" s="9" t="str">
        <f t="shared" ref="B91:B98" si="26">+B90</f>
        <v>54E</v>
      </c>
      <c r="C91" s="15" t="s">
        <v>21</v>
      </c>
      <c r="D91" s="42" t="s">
        <v>22</v>
      </c>
      <c r="E91" s="136">
        <v>6.97</v>
      </c>
      <c r="F91" s="128">
        <f t="shared" si="24"/>
        <v>3.2278013630496559E-2</v>
      </c>
      <c r="G91" s="129">
        <v>2923</v>
      </c>
      <c r="H91" s="130">
        <f t="shared" si="25"/>
        <v>94.348633841941435</v>
      </c>
    </row>
    <row r="92" spans="1:8" x14ac:dyDescent="0.2">
      <c r="A92" s="4">
        <f t="shared" si="20"/>
        <v>85</v>
      </c>
      <c r="B92" s="9" t="str">
        <f t="shared" si="26"/>
        <v>54E</v>
      </c>
      <c r="C92" s="15" t="s">
        <v>21</v>
      </c>
      <c r="D92" s="42" t="s">
        <v>23</v>
      </c>
      <c r="E92" s="136">
        <v>10.56</v>
      </c>
      <c r="F92" s="128">
        <f t="shared" si="24"/>
        <v>4.8903274596562935E-2</v>
      </c>
      <c r="G92" s="129">
        <v>35164</v>
      </c>
      <c r="H92" s="130">
        <f t="shared" si="25"/>
        <v>1719.6347479135391</v>
      </c>
    </row>
    <row r="93" spans="1:8" x14ac:dyDescent="0.2">
      <c r="A93" s="4">
        <f t="shared" si="20"/>
        <v>86</v>
      </c>
      <c r="B93" s="9" t="str">
        <f t="shared" si="26"/>
        <v>54E</v>
      </c>
      <c r="C93" s="15" t="s">
        <v>21</v>
      </c>
      <c r="D93" s="42" t="s">
        <v>24</v>
      </c>
      <c r="E93" s="136">
        <v>10.56</v>
      </c>
      <c r="F93" s="128">
        <f t="shared" si="24"/>
        <v>4.8903274596562935E-2</v>
      </c>
      <c r="G93" s="129">
        <v>12553</v>
      </c>
      <c r="H93" s="130">
        <f t="shared" si="25"/>
        <v>613.88280601065446</v>
      </c>
    </row>
    <row r="94" spans="1:8" x14ac:dyDescent="0.2">
      <c r="A94" s="4">
        <f t="shared" si="20"/>
        <v>87</v>
      </c>
      <c r="B94" s="9" t="str">
        <f t="shared" si="26"/>
        <v>54E</v>
      </c>
      <c r="C94" s="15" t="s">
        <v>21</v>
      </c>
      <c r="D94" s="42" t="s">
        <v>25</v>
      </c>
      <c r="E94" s="136">
        <v>18.5</v>
      </c>
      <c r="F94" s="128">
        <f t="shared" si="24"/>
        <v>8.5673350382236196E-2</v>
      </c>
      <c r="G94" s="129">
        <v>5036</v>
      </c>
      <c r="H94" s="130">
        <f t="shared" si="25"/>
        <v>431.45099252494151</v>
      </c>
    </row>
    <row r="95" spans="1:8" x14ac:dyDescent="0.2">
      <c r="A95" s="4">
        <f t="shared" si="20"/>
        <v>88</v>
      </c>
      <c r="B95" s="9" t="str">
        <f t="shared" si="26"/>
        <v>54E</v>
      </c>
      <c r="C95" s="15" t="s">
        <v>21</v>
      </c>
      <c r="D95" s="42" t="s">
        <v>26</v>
      </c>
      <c r="E95" s="136">
        <v>18.5</v>
      </c>
      <c r="F95" s="128">
        <f t="shared" si="24"/>
        <v>8.5673350382236196E-2</v>
      </c>
      <c r="G95" s="129">
        <v>2165</v>
      </c>
      <c r="H95" s="130">
        <f t="shared" si="25"/>
        <v>185.48280357754138</v>
      </c>
    </row>
    <row r="96" spans="1:8" x14ac:dyDescent="0.2">
      <c r="A96" s="4">
        <f t="shared" si="20"/>
        <v>89</v>
      </c>
      <c r="B96" s="9" t="str">
        <f t="shared" si="26"/>
        <v>54E</v>
      </c>
      <c r="C96" s="15" t="s">
        <v>21</v>
      </c>
      <c r="D96" s="42" t="s">
        <v>27</v>
      </c>
      <c r="E96" s="136">
        <v>18.5</v>
      </c>
      <c r="F96" s="128">
        <f t="shared" si="24"/>
        <v>8.5673350382236196E-2</v>
      </c>
      <c r="G96" s="129">
        <v>468</v>
      </c>
      <c r="H96" s="130">
        <f t="shared" si="25"/>
        <v>40.095127978886538</v>
      </c>
    </row>
    <row r="97" spans="1:8" x14ac:dyDescent="0.2">
      <c r="A97" s="4">
        <f t="shared" si="20"/>
        <v>90</v>
      </c>
      <c r="B97" s="9" t="str">
        <f t="shared" si="26"/>
        <v>54E</v>
      </c>
      <c r="C97" s="15" t="s">
        <v>21</v>
      </c>
      <c r="D97" s="42" t="s">
        <v>28</v>
      </c>
      <c r="E97" s="136">
        <v>24.5</v>
      </c>
      <c r="F97" s="128">
        <f t="shared" si="24"/>
        <v>0.11345930185755605</v>
      </c>
      <c r="G97" s="129">
        <v>48</v>
      </c>
      <c r="H97" s="130">
        <f t="shared" si="25"/>
        <v>5.4460464891626907</v>
      </c>
    </row>
    <row r="98" spans="1:8" x14ac:dyDescent="0.2">
      <c r="A98" s="4">
        <f t="shared" si="20"/>
        <v>91</v>
      </c>
      <c r="B98" s="9" t="str">
        <f t="shared" si="26"/>
        <v>54E</v>
      </c>
      <c r="C98" s="15" t="s">
        <v>21</v>
      </c>
      <c r="D98" s="42" t="s">
        <v>29</v>
      </c>
      <c r="E98" s="136">
        <v>24.5</v>
      </c>
      <c r="F98" s="128">
        <f t="shared" si="24"/>
        <v>0.11345930185755605</v>
      </c>
      <c r="G98" s="129">
        <v>0</v>
      </c>
      <c r="H98" s="130">
        <f t="shared" si="25"/>
        <v>0</v>
      </c>
    </row>
    <row r="99" spans="1:8" x14ac:dyDescent="0.2">
      <c r="A99" s="4">
        <f t="shared" si="20"/>
        <v>92</v>
      </c>
      <c r="B99" s="17"/>
      <c r="C99" s="15"/>
      <c r="D99" s="42"/>
      <c r="E99" s="127"/>
      <c r="F99" s="10"/>
      <c r="G99" s="129"/>
      <c r="H99" s="131"/>
    </row>
    <row r="100" spans="1:8" ht="13.5" x14ac:dyDescent="0.35">
      <c r="A100" s="4">
        <f t="shared" si="20"/>
        <v>93</v>
      </c>
      <c r="B100" s="29" t="s">
        <v>33</v>
      </c>
      <c r="C100" s="15"/>
      <c r="D100" s="42"/>
      <c r="E100" s="127"/>
      <c r="F100" s="10"/>
      <c r="G100" s="129"/>
      <c r="H100" s="131"/>
    </row>
    <row r="101" spans="1:8" x14ac:dyDescent="0.2">
      <c r="A101" s="4">
        <f t="shared" si="20"/>
        <v>94</v>
      </c>
      <c r="B101" s="9" t="s">
        <v>34</v>
      </c>
      <c r="C101" s="15" t="s">
        <v>7</v>
      </c>
      <c r="D101" s="42">
        <v>70</v>
      </c>
      <c r="E101" s="136">
        <v>14.06</v>
      </c>
      <c r="F101" s="128">
        <f t="shared" ref="F101:F106" si="27">E101*$H$167</f>
        <v>6.5111746290499511E-2</v>
      </c>
      <c r="G101" s="129">
        <v>170</v>
      </c>
      <c r="H101" s="130">
        <f t="shared" ref="H101:H106" si="28">F101*G101</f>
        <v>11.068996869384916</v>
      </c>
    </row>
    <row r="102" spans="1:8" x14ac:dyDescent="0.2">
      <c r="A102" s="4">
        <f t="shared" si="20"/>
        <v>95</v>
      </c>
      <c r="B102" s="17" t="str">
        <f>+B101</f>
        <v>55E &amp; 56E</v>
      </c>
      <c r="C102" s="15" t="s">
        <v>7</v>
      </c>
      <c r="D102" s="42">
        <v>100</v>
      </c>
      <c r="E102" s="136">
        <v>17.170000000000002</v>
      </c>
      <c r="F102" s="128">
        <f t="shared" si="27"/>
        <v>7.9514131138540306E-2</v>
      </c>
      <c r="G102" s="129">
        <v>42182</v>
      </c>
      <c r="H102" s="130">
        <f t="shared" si="28"/>
        <v>3354.0650796859072</v>
      </c>
    </row>
    <row r="103" spans="1:8" x14ac:dyDescent="0.2">
      <c r="A103" s="4">
        <f t="shared" si="20"/>
        <v>96</v>
      </c>
      <c r="B103" s="17" t="str">
        <f>+B102</f>
        <v>55E &amp; 56E</v>
      </c>
      <c r="C103" s="15" t="s">
        <v>7</v>
      </c>
      <c r="D103" s="42">
        <v>150</v>
      </c>
      <c r="E103" s="136">
        <v>17.170000000000002</v>
      </c>
      <c r="F103" s="128">
        <f t="shared" si="27"/>
        <v>7.9514131138540306E-2</v>
      </c>
      <c r="G103" s="129">
        <v>5620</v>
      </c>
      <c r="H103" s="130">
        <f t="shared" si="28"/>
        <v>446.86941699859653</v>
      </c>
    </row>
    <row r="104" spans="1:8" x14ac:dyDescent="0.2">
      <c r="A104" s="4">
        <f t="shared" si="20"/>
        <v>97</v>
      </c>
      <c r="B104" s="17" t="str">
        <f>+B103</f>
        <v>55E &amp; 56E</v>
      </c>
      <c r="C104" s="15" t="s">
        <v>7</v>
      </c>
      <c r="D104" s="42">
        <v>200</v>
      </c>
      <c r="E104" s="136">
        <v>25.65</v>
      </c>
      <c r="F104" s="128">
        <f t="shared" si="27"/>
        <v>0.11878494255699235</v>
      </c>
      <c r="G104" s="129">
        <v>11814</v>
      </c>
      <c r="H104" s="130">
        <f t="shared" si="28"/>
        <v>1403.3253113683077</v>
      </c>
    </row>
    <row r="105" spans="1:8" x14ac:dyDescent="0.2">
      <c r="A105" s="4">
        <f t="shared" ref="A105:A136" si="29">+A104+1</f>
        <v>98</v>
      </c>
      <c r="B105" s="17" t="str">
        <f>+B104</f>
        <v>55E &amp; 56E</v>
      </c>
      <c r="C105" s="15" t="s">
        <v>7</v>
      </c>
      <c r="D105" s="42">
        <v>250</v>
      </c>
      <c r="E105" s="136">
        <v>31.78</v>
      </c>
      <c r="F105" s="128">
        <f t="shared" si="27"/>
        <v>0.14717292298094414</v>
      </c>
      <c r="G105" s="129">
        <v>1249</v>
      </c>
      <c r="H105" s="130">
        <f t="shared" si="28"/>
        <v>183.81898080319922</v>
      </c>
    </row>
    <row r="106" spans="1:8" x14ac:dyDescent="0.2">
      <c r="A106" s="4">
        <f t="shared" si="29"/>
        <v>99</v>
      </c>
      <c r="B106" s="17" t="str">
        <f>+B105</f>
        <v>55E &amp; 56E</v>
      </c>
      <c r="C106" s="15" t="s">
        <v>7</v>
      </c>
      <c r="D106" s="42">
        <v>400</v>
      </c>
      <c r="E106" s="136">
        <v>44.71</v>
      </c>
      <c r="F106" s="128">
        <f t="shared" si="27"/>
        <v>0.20705164841025842</v>
      </c>
      <c r="G106" s="129">
        <v>468</v>
      </c>
      <c r="H106" s="130">
        <f t="shared" si="28"/>
        <v>96.900171456000933</v>
      </c>
    </row>
    <row r="107" spans="1:8" x14ac:dyDescent="0.2">
      <c r="A107" s="4">
        <f t="shared" si="29"/>
        <v>100</v>
      </c>
      <c r="B107" s="17"/>
      <c r="C107" s="15"/>
      <c r="D107" s="42"/>
      <c r="E107" s="127"/>
      <c r="F107" s="10"/>
      <c r="G107" s="129"/>
      <c r="H107" s="131"/>
    </row>
    <row r="108" spans="1:8" x14ac:dyDescent="0.2">
      <c r="A108" s="4">
        <f t="shared" si="29"/>
        <v>101</v>
      </c>
      <c r="B108" s="17" t="str">
        <f>+B106</f>
        <v>55E &amp; 56E</v>
      </c>
      <c r="C108" s="15" t="s">
        <v>31</v>
      </c>
      <c r="D108" s="42">
        <v>250</v>
      </c>
      <c r="E108" s="136">
        <v>31.78</v>
      </c>
      <c r="F108" s="128">
        <f>E108*$H$167</f>
        <v>0.14717292298094414</v>
      </c>
      <c r="G108" s="129">
        <v>80</v>
      </c>
      <c r="H108" s="130">
        <f>F108*G108</f>
        <v>11.773833838475532</v>
      </c>
    </row>
    <row r="109" spans="1:8" x14ac:dyDescent="0.2">
      <c r="A109" s="4">
        <f t="shared" si="29"/>
        <v>102</v>
      </c>
      <c r="B109" s="17"/>
      <c r="C109" s="15"/>
      <c r="D109" s="42"/>
      <c r="E109" s="127"/>
      <c r="F109" s="10"/>
      <c r="G109" s="129"/>
      <c r="H109" s="131"/>
    </row>
    <row r="110" spans="1:8" x14ac:dyDescent="0.2">
      <c r="A110" s="4">
        <f t="shared" si="29"/>
        <v>103</v>
      </c>
      <c r="B110" s="17" t="s">
        <v>34</v>
      </c>
      <c r="C110" s="15" t="s">
        <v>21</v>
      </c>
      <c r="D110" s="43" t="s">
        <v>54</v>
      </c>
      <c r="E110" s="136">
        <v>8.4499999999999993</v>
      </c>
      <c r="F110" s="128">
        <f t="shared" ref="F110:F119" si="30">E110*$H$167</f>
        <v>3.9131881661075452E-2</v>
      </c>
      <c r="G110" s="129">
        <v>0</v>
      </c>
      <c r="H110" s="130">
        <f t="shared" ref="H110:H119" si="31">F110*G110</f>
        <v>0</v>
      </c>
    </row>
    <row r="111" spans="1:8" x14ac:dyDescent="0.2">
      <c r="A111" s="4">
        <f t="shared" si="29"/>
        <v>104</v>
      </c>
      <c r="B111" s="17" t="s">
        <v>34</v>
      </c>
      <c r="C111" s="15" t="s">
        <v>21</v>
      </c>
      <c r="D111" s="44" t="s">
        <v>56</v>
      </c>
      <c r="E111" s="136">
        <v>10.68</v>
      </c>
      <c r="F111" s="128">
        <f t="shared" si="30"/>
        <v>4.9458993626069328E-2</v>
      </c>
      <c r="G111" s="129">
        <v>9435</v>
      </c>
      <c r="H111" s="130">
        <f t="shared" si="31"/>
        <v>466.6456048619641</v>
      </c>
    </row>
    <row r="112" spans="1:8" x14ac:dyDescent="0.2">
      <c r="A112" s="4">
        <f t="shared" si="29"/>
        <v>105</v>
      </c>
      <c r="B112" s="17" t="s">
        <v>34</v>
      </c>
      <c r="C112" s="15" t="s">
        <v>21</v>
      </c>
      <c r="D112" s="42" t="s">
        <v>22</v>
      </c>
      <c r="E112" s="136">
        <v>14.06</v>
      </c>
      <c r="F112" s="128">
        <f t="shared" si="30"/>
        <v>6.5111746290499511E-2</v>
      </c>
      <c r="G112" s="129">
        <v>330</v>
      </c>
      <c r="H112" s="130">
        <f t="shared" si="31"/>
        <v>21.486876275864837</v>
      </c>
    </row>
    <row r="113" spans="1:8" x14ac:dyDescent="0.2">
      <c r="A113" s="4">
        <f t="shared" si="29"/>
        <v>106</v>
      </c>
      <c r="B113" s="17" t="s">
        <v>34</v>
      </c>
      <c r="C113" s="15" t="s">
        <v>21</v>
      </c>
      <c r="D113" s="42" t="s">
        <v>23</v>
      </c>
      <c r="E113" s="136">
        <v>17.170000000000002</v>
      </c>
      <c r="F113" s="128">
        <f t="shared" si="30"/>
        <v>7.9514131138540306E-2</v>
      </c>
      <c r="G113" s="129">
        <v>1968</v>
      </c>
      <c r="H113" s="130">
        <f t="shared" si="31"/>
        <v>156.48381008064732</v>
      </c>
    </row>
    <row r="114" spans="1:8" x14ac:dyDescent="0.2">
      <c r="A114" s="4">
        <f t="shared" si="29"/>
        <v>107</v>
      </c>
      <c r="B114" s="17" t="s">
        <v>34</v>
      </c>
      <c r="C114" s="15" t="s">
        <v>21</v>
      </c>
      <c r="D114" s="42" t="s">
        <v>24</v>
      </c>
      <c r="E114" s="136">
        <v>17.170000000000002</v>
      </c>
      <c r="F114" s="128">
        <f t="shared" si="30"/>
        <v>7.9514131138540306E-2</v>
      </c>
      <c r="G114" s="129">
        <v>0</v>
      </c>
      <c r="H114" s="130">
        <f t="shared" si="31"/>
        <v>0</v>
      </c>
    </row>
    <row r="115" spans="1:8" x14ac:dyDescent="0.2">
      <c r="A115" s="4">
        <f t="shared" si="29"/>
        <v>108</v>
      </c>
      <c r="B115" s="17" t="s">
        <v>34</v>
      </c>
      <c r="C115" s="15" t="s">
        <v>21</v>
      </c>
      <c r="D115" s="42" t="s">
        <v>25</v>
      </c>
      <c r="E115" s="136">
        <v>25.65</v>
      </c>
      <c r="F115" s="128">
        <f t="shared" si="30"/>
        <v>0.11878494255699235</v>
      </c>
      <c r="G115" s="129">
        <v>0</v>
      </c>
      <c r="H115" s="130">
        <f t="shared" si="31"/>
        <v>0</v>
      </c>
    </row>
    <row r="116" spans="1:8" x14ac:dyDescent="0.2">
      <c r="A116" s="4">
        <f t="shared" si="29"/>
        <v>109</v>
      </c>
      <c r="B116" s="17" t="s">
        <v>34</v>
      </c>
      <c r="C116" s="15" t="s">
        <v>21</v>
      </c>
      <c r="D116" s="42" t="s">
        <v>26</v>
      </c>
      <c r="E116" s="136">
        <v>25.65</v>
      </c>
      <c r="F116" s="128">
        <f t="shared" si="30"/>
        <v>0.11878494255699235</v>
      </c>
      <c r="G116" s="129">
        <v>0</v>
      </c>
      <c r="H116" s="130">
        <f t="shared" si="31"/>
        <v>0</v>
      </c>
    </row>
    <row r="117" spans="1:8" x14ac:dyDescent="0.2">
      <c r="A117" s="4">
        <f t="shared" si="29"/>
        <v>110</v>
      </c>
      <c r="B117" s="17" t="s">
        <v>34</v>
      </c>
      <c r="C117" s="15" t="s">
        <v>21</v>
      </c>
      <c r="D117" s="42" t="s">
        <v>27</v>
      </c>
      <c r="E117" s="136">
        <v>25.65</v>
      </c>
      <c r="F117" s="128">
        <f t="shared" si="30"/>
        <v>0.11878494255699235</v>
      </c>
      <c r="G117" s="129">
        <v>0</v>
      </c>
      <c r="H117" s="130">
        <f t="shared" si="31"/>
        <v>0</v>
      </c>
    </row>
    <row r="118" spans="1:8" x14ac:dyDescent="0.2">
      <c r="A118" s="4">
        <f t="shared" si="29"/>
        <v>111</v>
      </c>
      <c r="B118" s="17" t="s">
        <v>34</v>
      </c>
      <c r="C118" s="15" t="s">
        <v>21</v>
      </c>
      <c r="D118" s="42" t="s">
        <v>28</v>
      </c>
      <c r="E118" s="136">
        <v>31.78</v>
      </c>
      <c r="F118" s="128">
        <f t="shared" si="30"/>
        <v>0.14717292298094414</v>
      </c>
      <c r="G118" s="129">
        <v>0</v>
      </c>
      <c r="H118" s="130">
        <f t="shared" si="31"/>
        <v>0</v>
      </c>
    </row>
    <row r="119" spans="1:8" x14ac:dyDescent="0.2">
      <c r="A119" s="4">
        <f t="shared" si="29"/>
        <v>112</v>
      </c>
      <c r="B119" s="17" t="s">
        <v>34</v>
      </c>
      <c r="C119" s="15" t="s">
        <v>21</v>
      </c>
      <c r="D119" s="42" t="s">
        <v>29</v>
      </c>
      <c r="E119" s="136">
        <v>31.78</v>
      </c>
      <c r="F119" s="128">
        <f t="shared" si="30"/>
        <v>0.14717292298094414</v>
      </c>
      <c r="G119" s="129">
        <v>0</v>
      </c>
      <c r="H119" s="130">
        <f t="shared" si="31"/>
        <v>0</v>
      </c>
    </row>
    <row r="120" spans="1:8" x14ac:dyDescent="0.2">
      <c r="A120" s="4">
        <f t="shared" si="29"/>
        <v>113</v>
      </c>
      <c r="B120" s="17"/>
      <c r="C120" s="15"/>
      <c r="D120" s="42"/>
      <c r="E120" s="127"/>
      <c r="F120" s="10"/>
      <c r="G120" s="129"/>
      <c r="H120" s="131"/>
    </row>
    <row r="121" spans="1:8" ht="13.5" x14ac:dyDescent="0.35">
      <c r="A121" s="4">
        <f t="shared" si="29"/>
        <v>114</v>
      </c>
      <c r="B121" s="29" t="s">
        <v>45</v>
      </c>
      <c r="C121" s="15"/>
      <c r="D121" s="42"/>
      <c r="E121" s="127"/>
      <c r="F121" s="10"/>
      <c r="G121" s="129"/>
      <c r="H121" s="131"/>
    </row>
    <row r="122" spans="1:8" x14ac:dyDescent="0.2">
      <c r="A122" s="4">
        <f t="shared" si="29"/>
        <v>115</v>
      </c>
      <c r="B122" s="17" t="s">
        <v>46</v>
      </c>
      <c r="C122" s="15" t="s">
        <v>47</v>
      </c>
      <c r="D122" s="46"/>
      <c r="E122" s="120">
        <v>6.8820000000000006E-2</v>
      </c>
      <c r="F122" s="132">
        <f>E122*$H$167</f>
        <v>3.1870486342191871E-4</v>
      </c>
      <c r="G122" s="169">
        <v>5488824.0099999998</v>
      </c>
      <c r="H122" s="130">
        <f>F122*G122</f>
        <v>1749.314906453998</v>
      </c>
    </row>
    <row r="123" spans="1:8" x14ac:dyDescent="0.2">
      <c r="A123" s="4">
        <f t="shared" si="29"/>
        <v>116</v>
      </c>
      <c r="B123" s="17"/>
      <c r="C123" s="15"/>
      <c r="D123" s="42"/>
      <c r="E123" s="127"/>
      <c r="F123" s="10"/>
      <c r="G123" s="129"/>
      <c r="H123" s="131"/>
    </row>
    <row r="124" spans="1:8" ht="13.5" x14ac:dyDescent="0.35">
      <c r="A124" s="4">
        <f t="shared" si="29"/>
        <v>117</v>
      </c>
      <c r="B124" s="29" t="s">
        <v>35</v>
      </c>
      <c r="C124" s="15"/>
      <c r="D124" s="42"/>
      <c r="E124" s="127"/>
      <c r="F124" s="10"/>
      <c r="G124" s="129"/>
      <c r="H124" s="131"/>
    </row>
    <row r="125" spans="1:8" x14ac:dyDescent="0.2">
      <c r="A125" s="4">
        <f t="shared" si="29"/>
        <v>118</v>
      </c>
      <c r="B125" s="9" t="s">
        <v>36</v>
      </c>
      <c r="C125" s="15" t="s">
        <v>7</v>
      </c>
      <c r="D125" s="42">
        <v>70</v>
      </c>
      <c r="E125" s="136">
        <v>14.06</v>
      </c>
      <c r="F125" s="128">
        <f t="shared" ref="F125:F130" si="32">E125*$H$167</f>
        <v>6.5111746290499511E-2</v>
      </c>
      <c r="G125" s="129">
        <v>614</v>
      </c>
      <c r="H125" s="130">
        <f t="shared" ref="H125:H161" si="33">F125*G125</f>
        <v>39.978612222366699</v>
      </c>
    </row>
    <row r="126" spans="1:8" x14ac:dyDescent="0.2">
      <c r="A126" s="4">
        <f t="shared" si="29"/>
        <v>119</v>
      </c>
      <c r="B126" s="17" t="str">
        <f>+B125</f>
        <v>58E &amp; 59E - Directional</v>
      </c>
      <c r="C126" s="15" t="s">
        <v>7</v>
      </c>
      <c r="D126" s="42">
        <v>100</v>
      </c>
      <c r="E126" s="136">
        <v>17.170000000000002</v>
      </c>
      <c r="F126" s="128">
        <f t="shared" si="32"/>
        <v>7.9514131138540306E-2</v>
      </c>
      <c r="G126" s="129">
        <v>121</v>
      </c>
      <c r="H126" s="130">
        <f t="shared" si="33"/>
        <v>9.6212098677633762</v>
      </c>
    </row>
    <row r="127" spans="1:8" x14ac:dyDescent="0.2">
      <c r="A127" s="4">
        <f t="shared" si="29"/>
        <v>120</v>
      </c>
      <c r="B127" s="17" t="str">
        <f>+B126</f>
        <v>58E &amp; 59E - Directional</v>
      </c>
      <c r="C127" s="15" t="s">
        <v>7</v>
      </c>
      <c r="D127" s="42">
        <v>150</v>
      </c>
      <c r="E127" s="136">
        <v>17.170000000000002</v>
      </c>
      <c r="F127" s="128">
        <f t="shared" si="32"/>
        <v>7.9514131138540306E-2</v>
      </c>
      <c r="G127" s="129">
        <v>1701</v>
      </c>
      <c r="H127" s="130">
        <f t="shared" si="33"/>
        <v>135.25353706665706</v>
      </c>
    </row>
    <row r="128" spans="1:8" x14ac:dyDescent="0.2">
      <c r="A128" s="4">
        <f t="shared" si="29"/>
        <v>121</v>
      </c>
      <c r="B128" s="17" t="str">
        <f>+B127</f>
        <v>58E &amp; 59E - Directional</v>
      </c>
      <c r="C128" s="15" t="s">
        <v>7</v>
      </c>
      <c r="D128" s="42">
        <v>200</v>
      </c>
      <c r="E128" s="136">
        <v>25.65</v>
      </c>
      <c r="F128" s="128">
        <f t="shared" si="32"/>
        <v>0.11878494255699235</v>
      </c>
      <c r="G128" s="129">
        <v>3072</v>
      </c>
      <c r="H128" s="130">
        <f t="shared" si="33"/>
        <v>364.90734353508049</v>
      </c>
    </row>
    <row r="129" spans="1:8" x14ac:dyDescent="0.2">
      <c r="A129" s="4">
        <f t="shared" si="29"/>
        <v>122</v>
      </c>
      <c r="B129" s="17" t="str">
        <f>+B128</f>
        <v>58E &amp; 59E - Directional</v>
      </c>
      <c r="C129" s="15" t="s">
        <v>7</v>
      </c>
      <c r="D129" s="42">
        <v>250</v>
      </c>
      <c r="E129" s="136">
        <v>31.78</v>
      </c>
      <c r="F129" s="128">
        <f t="shared" si="32"/>
        <v>0.14717292298094414</v>
      </c>
      <c r="G129" s="129">
        <v>459</v>
      </c>
      <c r="H129" s="130">
        <f t="shared" si="33"/>
        <v>67.552371648253356</v>
      </c>
    </row>
    <row r="130" spans="1:8" x14ac:dyDescent="0.2">
      <c r="A130" s="4">
        <f t="shared" si="29"/>
        <v>123</v>
      </c>
      <c r="B130" s="17" t="str">
        <f>+B129</f>
        <v>58E &amp; 59E - Directional</v>
      </c>
      <c r="C130" s="15" t="s">
        <v>7</v>
      </c>
      <c r="D130" s="42">
        <v>400</v>
      </c>
      <c r="E130" s="136">
        <v>44.71</v>
      </c>
      <c r="F130" s="128">
        <f t="shared" si="32"/>
        <v>0.20705164841025842</v>
      </c>
      <c r="G130" s="129">
        <v>4009</v>
      </c>
      <c r="H130" s="130">
        <f t="shared" si="33"/>
        <v>830.07005847672599</v>
      </c>
    </row>
    <row r="131" spans="1:8" x14ac:dyDescent="0.2">
      <c r="A131" s="4">
        <f t="shared" si="29"/>
        <v>124</v>
      </c>
      <c r="B131" s="17"/>
      <c r="C131" s="15"/>
      <c r="D131" s="42"/>
      <c r="E131" s="127"/>
      <c r="F131" s="10"/>
      <c r="G131" s="129"/>
      <c r="H131" s="131"/>
    </row>
    <row r="132" spans="1:8" x14ac:dyDescent="0.2">
      <c r="A132" s="4">
        <f t="shared" si="29"/>
        <v>125</v>
      </c>
      <c r="B132" s="9" t="s">
        <v>37</v>
      </c>
      <c r="C132" s="15" t="s">
        <v>7</v>
      </c>
      <c r="D132" s="42">
        <v>100</v>
      </c>
      <c r="E132" s="136">
        <v>17.170000000000002</v>
      </c>
      <c r="F132" s="128">
        <f>E132*$H$167</f>
        <v>7.9514131138540306E-2</v>
      </c>
      <c r="G132" s="129">
        <v>0</v>
      </c>
      <c r="H132" s="130">
        <f t="shared" si="33"/>
        <v>0</v>
      </c>
    </row>
    <row r="133" spans="1:8" x14ac:dyDescent="0.2">
      <c r="A133" s="4">
        <f t="shared" si="29"/>
        <v>126</v>
      </c>
      <c r="B133" s="17" t="str">
        <f>B132</f>
        <v>58E &amp; 59E - Horizontal</v>
      </c>
      <c r="C133" s="15" t="s">
        <v>7</v>
      </c>
      <c r="D133" s="42">
        <v>150</v>
      </c>
      <c r="E133" s="136">
        <v>17.170000000000002</v>
      </c>
      <c r="F133" s="128">
        <f>E133*$H$167</f>
        <v>7.9514131138540306E-2</v>
      </c>
      <c r="G133" s="129">
        <v>166</v>
      </c>
      <c r="H133" s="130">
        <f t="shared" si="33"/>
        <v>13.199345768997691</v>
      </c>
    </row>
    <row r="134" spans="1:8" x14ac:dyDescent="0.2">
      <c r="A134" s="4">
        <f t="shared" si="29"/>
        <v>127</v>
      </c>
      <c r="B134" s="17" t="str">
        <f>B133</f>
        <v>58E &amp; 59E - Horizontal</v>
      </c>
      <c r="C134" s="15" t="s">
        <v>7</v>
      </c>
      <c r="D134" s="42">
        <v>200</v>
      </c>
      <c r="E134" s="136">
        <v>25.65</v>
      </c>
      <c r="F134" s="128">
        <f>E134*$H$167</f>
        <v>0.11878494255699235</v>
      </c>
      <c r="G134" s="129">
        <v>99</v>
      </c>
      <c r="H134" s="130">
        <f t="shared" si="33"/>
        <v>11.759709313142242</v>
      </c>
    </row>
    <row r="135" spans="1:8" x14ac:dyDescent="0.2">
      <c r="A135" s="4">
        <f t="shared" si="29"/>
        <v>128</v>
      </c>
      <c r="B135" s="17" t="str">
        <f>B134</f>
        <v>58E &amp; 59E - Horizontal</v>
      </c>
      <c r="C135" s="15" t="s">
        <v>7</v>
      </c>
      <c r="D135" s="42">
        <v>250</v>
      </c>
      <c r="E135" s="136">
        <v>31.78</v>
      </c>
      <c r="F135" s="128">
        <f>E135*$H$167</f>
        <v>0.14717292298094414</v>
      </c>
      <c r="G135" s="129">
        <v>381</v>
      </c>
      <c r="H135" s="130">
        <f t="shared" si="33"/>
        <v>56.072883655739716</v>
      </c>
    </row>
    <row r="136" spans="1:8" x14ac:dyDescent="0.2">
      <c r="A136" s="4">
        <f t="shared" si="29"/>
        <v>129</v>
      </c>
      <c r="B136" s="17" t="str">
        <f>B135</f>
        <v>58E &amp; 59E - Horizontal</v>
      </c>
      <c r="C136" s="15" t="s">
        <v>7</v>
      </c>
      <c r="D136" s="42">
        <v>400</v>
      </c>
      <c r="E136" s="136">
        <v>44.71</v>
      </c>
      <c r="F136" s="128">
        <f>E136*$H$167</f>
        <v>0.20705164841025842</v>
      </c>
      <c r="G136" s="129">
        <v>510</v>
      </c>
      <c r="H136" s="130">
        <f t="shared" si="33"/>
        <v>105.59634068923179</v>
      </c>
    </row>
    <row r="137" spans="1:8" x14ac:dyDescent="0.2">
      <c r="A137" s="4">
        <f t="shared" ref="A137:A169" si="34">+A136+1</f>
        <v>130</v>
      </c>
      <c r="B137" s="17"/>
      <c r="C137" s="15"/>
      <c r="D137" s="42"/>
      <c r="E137" s="127"/>
      <c r="F137" s="10"/>
      <c r="G137" s="129"/>
      <c r="H137" s="131"/>
    </row>
    <row r="138" spans="1:8" x14ac:dyDescent="0.2">
      <c r="A138" s="4">
        <f t="shared" si="34"/>
        <v>131</v>
      </c>
      <c r="B138" s="17" t="str">
        <f>B126</f>
        <v>58E &amp; 59E - Directional</v>
      </c>
      <c r="C138" s="15" t="s">
        <v>31</v>
      </c>
      <c r="D138" s="42">
        <v>175</v>
      </c>
      <c r="E138" s="136">
        <v>25.65</v>
      </c>
      <c r="F138" s="128">
        <f>E138*$H$167</f>
        <v>0.11878494255699235</v>
      </c>
      <c r="G138" s="129">
        <v>36</v>
      </c>
      <c r="H138" s="130">
        <f t="shared" si="33"/>
        <v>4.276257932051724</v>
      </c>
    </row>
    <row r="139" spans="1:8" x14ac:dyDescent="0.2">
      <c r="A139" s="4">
        <f t="shared" si="34"/>
        <v>132</v>
      </c>
      <c r="B139" s="17" t="str">
        <f>B138</f>
        <v>58E &amp; 59E - Directional</v>
      </c>
      <c r="C139" s="15" t="s">
        <v>31</v>
      </c>
      <c r="D139" s="42">
        <v>250</v>
      </c>
      <c r="E139" s="136">
        <v>31.78</v>
      </c>
      <c r="F139" s="128">
        <f>E139*$H$167</f>
        <v>0.14717292298094414</v>
      </c>
      <c r="G139" s="129">
        <v>200</v>
      </c>
      <c r="H139" s="130">
        <f t="shared" si="33"/>
        <v>29.434584596188827</v>
      </c>
    </row>
    <row r="140" spans="1:8" x14ac:dyDescent="0.2">
      <c r="A140" s="4">
        <f t="shared" si="34"/>
        <v>133</v>
      </c>
      <c r="B140" s="17" t="str">
        <f>B139</f>
        <v>58E &amp; 59E - Directional</v>
      </c>
      <c r="C140" s="15" t="s">
        <v>31</v>
      </c>
      <c r="D140" s="42">
        <v>400</v>
      </c>
      <c r="E140" s="136">
        <v>44.71</v>
      </c>
      <c r="F140" s="128">
        <f>E140*$H$167</f>
        <v>0.20705164841025842</v>
      </c>
      <c r="G140" s="129">
        <v>924</v>
      </c>
      <c r="H140" s="130">
        <f t="shared" si="33"/>
        <v>191.31572313107878</v>
      </c>
    </row>
    <row r="141" spans="1:8" x14ac:dyDescent="0.2">
      <c r="A141" s="4">
        <f t="shared" si="34"/>
        <v>134</v>
      </c>
      <c r="B141" s="17" t="str">
        <f>B140</f>
        <v>58E &amp; 59E - Directional</v>
      </c>
      <c r="C141" s="15" t="s">
        <v>31</v>
      </c>
      <c r="D141" s="42">
        <v>1000</v>
      </c>
      <c r="E141" s="136">
        <v>104.12</v>
      </c>
      <c r="F141" s="128">
        <f>E141*$H$167</f>
        <v>0.48217887793505049</v>
      </c>
      <c r="G141" s="129">
        <v>1383</v>
      </c>
      <c r="H141" s="130">
        <f t="shared" si="33"/>
        <v>666.85338818417483</v>
      </c>
    </row>
    <row r="142" spans="1:8" x14ac:dyDescent="0.2">
      <c r="A142" s="4">
        <f t="shared" si="34"/>
        <v>135</v>
      </c>
      <c r="B142" s="17"/>
      <c r="C142" s="15"/>
      <c r="D142" s="42"/>
      <c r="E142" s="127"/>
      <c r="F142" s="10"/>
      <c r="G142" s="129"/>
      <c r="H142" s="131"/>
    </row>
    <row r="143" spans="1:8" x14ac:dyDescent="0.2">
      <c r="A143" s="4">
        <f t="shared" si="34"/>
        <v>136</v>
      </c>
      <c r="B143" s="17" t="str">
        <f>B132</f>
        <v>58E &amp; 59E - Horizontal</v>
      </c>
      <c r="C143" s="15" t="s">
        <v>31</v>
      </c>
      <c r="D143" s="42">
        <v>250</v>
      </c>
      <c r="E143" s="136">
        <v>31.78</v>
      </c>
      <c r="F143" s="128">
        <f>E143*$H$167</f>
        <v>0.14717292298094414</v>
      </c>
      <c r="G143" s="129">
        <v>100</v>
      </c>
      <c r="H143" s="130">
        <f t="shared" si="33"/>
        <v>14.717292298094414</v>
      </c>
    </row>
    <row r="144" spans="1:8" x14ac:dyDescent="0.2">
      <c r="A144" s="4">
        <f t="shared" si="34"/>
        <v>137</v>
      </c>
      <c r="B144" s="17" t="str">
        <f>B143</f>
        <v>58E &amp; 59E - Horizontal</v>
      </c>
      <c r="C144" s="15" t="s">
        <v>31</v>
      </c>
      <c r="D144" s="42">
        <v>400</v>
      </c>
      <c r="E144" s="136">
        <v>44.71</v>
      </c>
      <c r="F144" s="128">
        <f>E144*$H$167</f>
        <v>0.20705164841025842</v>
      </c>
      <c r="G144" s="129">
        <v>468</v>
      </c>
      <c r="H144" s="130">
        <f t="shared" si="33"/>
        <v>96.900171456000933</v>
      </c>
    </row>
    <row r="145" spans="1:8" x14ac:dyDescent="0.2">
      <c r="A145" s="4">
        <f t="shared" si="34"/>
        <v>138</v>
      </c>
      <c r="B145" s="17"/>
      <c r="C145" s="15"/>
      <c r="D145" s="42"/>
      <c r="E145" s="127"/>
      <c r="F145" s="10"/>
      <c r="G145" s="129"/>
      <c r="H145" s="131"/>
    </row>
    <row r="146" spans="1:8" x14ac:dyDescent="0.2">
      <c r="A146" s="4">
        <f t="shared" si="34"/>
        <v>139</v>
      </c>
      <c r="B146" s="17" t="s">
        <v>38</v>
      </c>
      <c r="C146" s="15" t="s">
        <v>21</v>
      </c>
      <c r="D146" s="43" t="s">
        <v>54</v>
      </c>
      <c r="E146" s="136">
        <v>8.4499999999999993</v>
      </c>
      <c r="F146" s="128">
        <f t="shared" ref="F146:F161" si="35">E146*$H$167</f>
        <v>3.9131881661075452E-2</v>
      </c>
      <c r="G146" s="129">
        <v>0</v>
      </c>
      <c r="H146" s="130">
        <f t="shared" si="33"/>
        <v>0</v>
      </c>
    </row>
    <row r="147" spans="1:8" x14ac:dyDescent="0.2">
      <c r="A147" s="4">
        <f t="shared" si="34"/>
        <v>140</v>
      </c>
      <c r="B147" s="17" t="s">
        <v>38</v>
      </c>
      <c r="C147" s="15" t="s">
        <v>21</v>
      </c>
      <c r="D147" s="44" t="s">
        <v>51</v>
      </c>
      <c r="E147" s="136">
        <v>10.68</v>
      </c>
      <c r="F147" s="128">
        <f t="shared" si="35"/>
        <v>4.9458993626069328E-2</v>
      </c>
      <c r="G147" s="129">
        <v>50</v>
      </c>
      <c r="H147" s="130">
        <f t="shared" si="33"/>
        <v>2.4729496813034664</v>
      </c>
    </row>
    <row r="148" spans="1:8" x14ac:dyDescent="0.2">
      <c r="A148" s="4">
        <f t="shared" si="34"/>
        <v>141</v>
      </c>
      <c r="B148" s="17" t="str">
        <f t="shared" ref="B148:B161" si="36">B147</f>
        <v>58E &amp; 59E</v>
      </c>
      <c r="C148" s="15" t="s">
        <v>21</v>
      </c>
      <c r="D148" s="42" t="s">
        <v>22</v>
      </c>
      <c r="E148" s="136">
        <v>14.06</v>
      </c>
      <c r="F148" s="128">
        <f t="shared" si="35"/>
        <v>6.5111746290499511E-2</v>
      </c>
      <c r="G148" s="129">
        <v>837</v>
      </c>
      <c r="H148" s="130">
        <f t="shared" si="33"/>
        <v>54.498531645148091</v>
      </c>
    </row>
    <row r="149" spans="1:8" x14ac:dyDescent="0.2">
      <c r="A149" s="4">
        <f t="shared" si="34"/>
        <v>142</v>
      </c>
      <c r="B149" s="17" t="str">
        <f t="shared" si="36"/>
        <v>58E &amp; 59E</v>
      </c>
      <c r="C149" s="15" t="s">
        <v>21</v>
      </c>
      <c r="D149" s="42" t="s">
        <v>23</v>
      </c>
      <c r="E149" s="136">
        <v>17.170000000000002</v>
      </c>
      <c r="F149" s="128">
        <f t="shared" si="35"/>
        <v>7.9514131138540306E-2</v>
      </c>
      <c r="G149" s="129">
        <v>194</v>
      </c>
      <c r="H149" s="130">
        <f t="shared" si="33"/>
        <v>15.42574144087682</v>
      </c>
    </row>
    <row r="150" spans="1:8" x14ac:dyDescent="0.2">
      <c r="A150" s="4">
        <f t="shared" si="34"/>
        <v>143</v>
      </c>
      <c r="B150" s="17" t="str">
        <f t="shared" si="36"/>
        <v>58E &amp; 59E</v>
      </c>
      <c r="C150" s="15" t="s">
        <v>21</v>
      </c>
      <c r="D150" s="42" t="s">
        <v>24</v>
      </c>
      <c r="E150" s="136">
        <v>17.170000000000002</v>
      </c>
      <c r="F150" s="128">
        <f t="shared" si="35"/>
        <v>7.9514131138540306E-2</v>
      </c>
      <c r="G150" s="129">
        <v>1675</v>
      </c>
      <c r="H150" s="130">
        <f t="shared" si="33"/>
        <v>133.18616965705502</v>
      </c>
    </row>
    <row r="151" spans="1:8" x14ac:dyDescent="0.2">
      <c r="A151" s="4">
        <f t="shared" si="34"/>
        <v>144</v>
      </c>
      <c r="B151" s="17" t="str">
        <f t="shared" si="36"/>
        <v>58E &amp; 59E</v>
      </c>
      <c r="C151" s="15" t="s">
        <v>21</v>
      </c>
      <c r="D151" s="42" t="s">
        <v>25</v>
      </c>
      <c r="E151" s="136">
        <v>25.65</v>
      </c>
      <c r="F151" s="128">
        <f t="shared" si="35"/>
        <v>0.11878494255699235</v>
      </c>
      <c r="G151" s="129">
        <v>320</v>
      </c>
      <c r="H151" s="130">
        <f t="shared" si="33"/>
        <v>38.011181618237551</v>
      </c>
    </row>
    <row r="152" spans="1:8" x14ac:dyDescent="0.2">
      <c r="A152" s="4">
        <f t="shared" si="34"/>
        <v>145</v>
      </c>
      <c r="B152" s="17" t="str">
        <f t="shared" si="36"/>
        <v>58E &amp; 59E</v>
      </c>
      <c r="C152" s="15" t="s">
        <v>21</v>
      </c>
      <c r="D152" s="42" t="s">
        <v>26</v>
      </c>
      <c r="E152" s="136">
        <v>25.65</v>
      </c>
      <c r="F152" s="128">
        <f t="shared" si="35"/>
        <v>0.11878494255699235</v>
      </c>
      <c r="G152" s="129">
        <v>0</v>
      </c>
      <c r="H152" s="130">
        <f t="shared" si="33"/>
        <v>0</v>
      </c>
    </row>
    <row r="153" spans="1:8" x14ac:dyDescent="0.2">
      <c r="A153" s="4">
        <f t="shared" si="34"/>
        <v>146</v>
      </c>
      <c r="B153" s="17" t="str">
        <f t="shared" si="36"/>
        <v>58E &amp; 59E</v>
      </c>
      <c r="C153" s="15" t="s">
        <v>21</v>
      </c>
      <c r="D153" s="42" t="s">
        <v>27</v>
      </c>
      <c r="E153" s="136">
        <v>25.65</v>
      </c>
      <c r="F153" s="128">
        <f t="shared" si="35"/>
        <v>0.11878494255699235</v>
      </c>
      <c r="G153" s="129">
        <v>180</v>
      </c>
      <c r="H153" s="130">
        <f t="shared" si="33"/>
        <v>21.381289660258624</v>
      </c>
    </row>
    <row r="154" spans="1:8" x14ac:dyDescent="0.2">
      <c r="A154" s="4">
        <f t="shared" si="34"/>
        <v>147</v>
      </c>
      <c r="B154" s="17" t="str">
        <f t="shared" si="36"/>
        <v>58E &amp; 59E</v>
      </c>
      <c r="C154" s="15" t="s">
        <v>21</v>
      </c>
      <c r="D154" s="42" t="s">
        <v>28</v>
      </c>
      <c r="E154" s="136">
        <v>31.78</v>
      </c>
      <c r="F154" s="128">
        <f t="shared" si="35"/>
        <v>0.14717292298094414</v>
      </c>
      <c r="G154" s="129">
        <v>263</v>
      </c>
      <c r="H154" s="130">
        <f t="shared" si="33"/>
        <v>38.706478743988306</v>
      </c>
    </row>
    <row r="155" spans="1:8" x14ac:dyDescent="0.2">
      <c r="A155" s="4">
        <f t="shared" si="34"/>
        <v>148</v>
      </c>
      <c r="B155" s="17" t="str">
        <f t="shared" si="36"/>
        <v>58E &amp; 59E</v>
      </c>
      <c r="C155" s="15" t="s">
        <v>21</v>
      </c>
      <c r="D155" s="42" t="s">
        <v>29</v>
      </c>
      <c r="E155" s="136">
        <v>31.78</v>
      </c>
      <c r="F155" s="128">
        <f t="shared" si="35"/>
        <v>0.14717292298094414</v>
      </c>
      <c r="G155" s="129">
        <v>0</v>
      </c>
      <c r="H155" s="130">
        <f t="shared" si="33"/>
        <v>0</v>
      </c>
    </row>
    <row r="156" spans="1:8" x14ac:dyDescent="0.2">
      <c r="A156" s="4">
        <f t="shared" si="34"/>
        <v>149</v>
      </c>
      <c r="B156" s="17" t="str">
        <f t="shared" si="36"/>
        <v>58E &amp; 59E</v>
      </c>
      <c r="C156" s="15" t="s">
        <v>21</v>
      </c>
      <c r="D156" s="42" t="s">
        <v>39</v>
      </c>
      <c r="E156" s="136">
        <v>44.71</v>
      </c>
      <c r="F156" s="128">
        <f t="shared" si="35"/>
        <v>0.20705164841025842</v>
      </c>
      <c r="G156" s="129">
        <v>0</v>
      </c>
      <c r="H156" s="130">
        <f t="shared" si="33"/>
        <v>0</v>
      </c>
    </row>
    <row r="157" spans="1:8" x14ac:dyDescent="0.2">
      <c r="A157" s="4">
        <f t="shared" si="34"/>
        <v>150</v>
      </c>
      <c r="B157" s="17" t="str">
        <f t="shared" si="36"/>
        <v>58E &amp; 59E</v>
      </c>
      <c r="C157" s="15" t="s">
        <v>21</v>
      </c>
      <c r="D157" s="42" t="s">
        <v>40</v>
      </c>
      <c r="E157" s="136">
        <v>44.71</v>
      </c>
      <c r="F157" s="128">
        <f t="shared" si="35"/>
        <v>0.20705164841025842</v>
      </c>
      <c r="G157" s="129">
        <v>0</v>
      </c>
      <c r="H157" s="130">
        <f t="shared" si="33"/>
        <v>0</v>
      </c>
    </row>
    <row r="158" spans="1:8" x14ac:dyDescent="0.2">
      <c r="A158" s="4">
        <f t="shared" si="34"/>
        <v>151</v>
      </c>
      <c r="B158" s="17" t="str">
        <f t="shared" si="36"/>
        <v>58E &amp; 59E</v>
      </c>
      <c r="C158" s="15" t="s">
        <v>21</v>
      </c>
      <c r="D158" s="42" t="s">
        <v>41</v>
      </c>
      <c r="E158" s="136">
        <v>44.71</v>
      </c>
      <c r="F158" s="128">
        <f t="shared" si="35"/>
        <v>0.20705164841025842</v>
      </c>
      <c r="G158" s="129">
        <v>0</v>
      </c>
      <c r="H158" s="130">
        <f t="shared" si="33"/>
        <v>0</v>
      </c>
    </row>
    <row r="159" spans="1:8" x14ac:dyDescent="0.2">
      <c r="A159" s="4">
        <f t="shared" si="34"/>
        <v>152</v>
      </c>
      <c r="B159" s="17" t="str">
        <f t="shared" si="36"/>
        <v>58E &amp; 59E</v>
      </c>
      <c r="C159" s="15" t="s">
        <v>21</v>
      </c>
      <c r="D159" s="42" t="s">
        <v>42</v>
      </c>
      <c r="E159" s="136">
        <v>104.12</v>
      </c>
      <c r="F159" s="128">
        <f t="shared" si="35"/>
        <v>0.48217887793505049</v>
      </c>
      <c r="G159" s="129">
        <v>0</v>
      </c>
      <c r="H159" s="130">
        <f t="shared" si="33"/>
        <v>0</v>
      </c>
    </row>
    <row r="160" spans="1:8" x14ac:dyDescent="0.2">
      <c r="A160" s="4">
        <f t="shared" si="34"/>
        <v>153</v>
      </c>
      <c r="B160" s="17" t="str">
        <f t="shared" si="36"/>
        <v>58E &amp; 59E</v>
      </c>
      <c r="C160" s="15" t="s">
        <v>21</v>
      </c>
      <c r="D160" s="42" t="s">
        <v>43</v>
      </c>
      <c r="E160" s="136">
        <v>104.12</v>
      </c>
      <c r="F160" s="128">
        <f t="shared" si="35"/>
        <v>0.48217887793505049</v>
      </c>
      <c r="G160" s="129">
        <v>0</v>
      </c>
      <c r="H160" s="130">
        <f t="shared" si="33"/>
        <v>0</v>
      </c>
    </row>
    <row r="161" spans="1:8" x14ac:dyDescent="0.2">
      <c r="A161" s="4">
        <f t="shared" si="34"/>
        <v>154</v>
      </c>
      <c r="B161" s="17" t="str">
        <f t="shared" si="36"/>
        <v>58E &amp; 59E</v>
      </c>
      <c r="C161" s="15" t="s">
        <v>21</v>
      </c>
      <c r="D161" s="42" t="s">
        <v>44</v>
      </c>
      <c r="E161" s="136">
        <v>104.12</v>
      </c>
      <c r="F161" s="128">
        <f t="shared" si="35"/>
        <v>0.48217887793505049</v>
      </c>
      <c r="G161" s="129">
        <v>0</v>
      </c>
      <c r="H161" s="130">
        <f t="shared" si="33"/>
        <v>0</v>
      </c>
    </row>
    <row r="162" spans="1:8" x14ac:dyDescent="0.2">
      <c r="A162" s="4">
        <f t="shared" si="34"/>
        <v>155</v>
      </c>
      <c r="B162" s="7"/>
      <c r="F162" s="167" t="s">
        <v>136</v>
      </c>
      <c r="G162" s="133">
        <v>0</v>
      </c>
    </row>
    <row r="163" spans="1:8" x14ac:dyDescent="0.2">
      <c r="A163" s="4">
        <f t="shared" si="34"/>
        <v>156</v>
      </c>
      <c r="D163" s="48"/>
      <c r="F163" s="3"/>
    </row>
    <row r="164" spans="1:8" x14ac:dyDescent="0.2">
      <c r="A164" s="4">
        <f t="shared" si="34"/>
        <v>157</v>
      </c>
      <c r="D164" s="48"/>
      <c r="F164" s="121"/>
      <c r="G164" s="134" t="s">
        <v>123</v>
      </c>
      <c r="H164" s="50">
        <f>SUM(H10:H161)</f>
        <v>78130.231937415156</v>
      </c>
    </row>
    <row r="165" spans="1:8" ht="13.5" x14ac:dyDescent="0.35">
      <c r="A165" s="4">
        <f t="shared" si="34"/>
        <v>158</v>
      </c>
      <c r="D165" s="48"/>
      <c r="F165" s="121"/>
      <c r="G165" s="135" t="s">
        <v>122</v>
      </c>
      <c r="H165" s="168">
        <f>'Rate Spread &amp; Design'!E28</f>
        <v>78130.231937415112</v>
      </c>
    </row>
    <row r="166" spans="1:8" x14ac:dyDescent="0.2">
      <c r="A166" s="4">
        <f t="shared" si="34"/>
        <v>159</v>
      </c>
      <c r="E166" s="121"/>
      <c r="F166" s="3"/>
      <c r="G166" s="291" t="s">
        <v>77</v>
      </c>
      <c r="H166" s="292">
        <f>+H165-H164</f>
        <v>0</v>
      </c>
    </row>
    <row r="167" spans="1:8" ht="13.5" x14ac:dyDescent="0.35">
      <c r="A167" s="4">
        <f t="shared" si="34"/>
        <v>160</v>
      </c>
      <c r="B167" s="43"/>
      <c r="F167" s="31"/>
      <c r="G167" s="49" t="s">
        <v>126</v>
      </c>
      <c r="H167" s="47">
        <v>4.6309919125533082E-3</v>
      </c>
    </row>
    <row r="168" spans="1:8" ht="13.5" x14ac:dyDescent="0.35">
      <c r="A168" s="4">
        <f t="shared" si="34"/>
        <v>161</v>
      </c>
      <c r="B168" s="43"/>
      <c r="F168" s="31"/>
      <c r="G168" s="49"/>
      <c r="H168" s="47"/>
    </row>
    <row r="169" spans="1:8" ht="22.5" x14ac:dyDescent="0.2">
      <c r="A169" s="4">
        <f t="shared" si="34"/>
        <v>162</v>
      </c>
      <c r="B169" s="25" t="s">
        <v>138</v>
      </c>
      <c r="C169" s="25"/>
      <c r="D169" s="25"/>
      <c r="E169" s="26"/>
      <c r="F169" s="27"/>
      <c r="G169" s="27"/>
      <c r="H169" s="28"/>
    </row>
    <row r="170" spans="1:8" x14ac:dyDescent="0.2">
      <c r="A170" s="4"/>
    </row>
    <row r="171" spans="1:8" x14ac:dyDescent="0.2">
      <c r="A171" s="3"/>
    </row>
  </sheetData>
  <mergeCells count="3">
    <mergeCell ref="K6:L6"/>
    <mergeCell ref="J5:O5"/>
    <mergeCell ref="E5:H5"/>
  </mergeCells>
  <printOptions horizontalCentered="1"/>
  <pageMargins left="0.7" right="0.7" top="0.75" bottom="0.75" header="0.3" footer="0.3"/>
  <pageSetup scale="55" fitToHeight="0" orientation="landscape" r:id="rId1"/>
  <headerFooter alignWithMargins="0">
    <oddHeader>&amp;RElectric Schedule 120 Rate Design Workpapers
Page &amp;P of &amp;N</oddHeader>
    <oddFooter>&amp;L&amp;F
&amp;A&amp;R&amp;D</oddFooter>
  </headerFooter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6" tint="0.79998168889431442"/>
  </sheetPr>
  <dimension ref="A1:S59"/>
  <sheetViews>
    <sheetView zoomScaleNormal="100" workbookViewId="0">
      <pane ySplit="6" topLeftCell="A7" activePane="bottomLeft" state="frozen"/>
      <selection activeCell="C13" sqref="C13"/>
      <selection pane="bottomLeft" activeCell="G10" sqref="G10"/>
    </sheetView>
  </sheetViews>
  <sheetFormatPr defaultColWidth="9.140625" defaultRowHeight="11.25" x14ac:dyDescent="0.2"/>
  <cols>
    <col min="1" max="1" width="7" style="186" customWidth="1"/>
    <col min="2" max="2" width="68.28515625" style="187" bestFit="1" customWidth="1"/>
    <col min="3" max="3" width="14.42578125" style="187" bestFit="1" customWidth="1"/>
    <col min="4" max="4" width="14.7109375" style="199" customWidth="1"/>
    <col min="5" max="5" width="12" style="187" bestFit="1" customWidth="1"/>
    <col min="6" max="6" width="12.5703125" style="187" customWidth="1"/>
    <col min="7" max="7" width="13.7109375" style="187" bestFit="1" customWidth="1"/>
    <col min="8" max="8" width="12" style="187" bestFit="1" customWidth="1"/>
    <col min="9" max="9" width="13.140625" style="187" bestFit="1" customWidth="1"/>
    <col min="10" max="10" width="13.7109375" style="187" bestFit="1" customWidth="1"/>
    <col min="11" max="11" width="12" style="187" customWidth="1"/>
    <col min="12" max="12" width="12.28515625" style="187" bestFit="1" customWidth="1"/>
    <col min="13" max="13" width="11.140625" style="187" bestFit="1" customWidth="1"/>
    <col min="14" max="14" width="11.85546875" style="187" bestFit="1" customWidth="1"/>
    <col min="15" max="15" width="10.28515625" style="187" bestFit="1" customWidth="1"/>
    <col min="16" max="16" width="1.7109375" style="187" customWidth="1"/>
    <col min="17" max="17" width="14.7109375" style="187" bestFit="1" customWidth="1"/>
    <col min="18" max="16384" width="9.140625" style="187"/>
  </cols>
  <sheetData>
    <row r="1" spans="1:14" s="174" customFormat="1" ht="15.75" x14ac:dyDescent="0.25">
      <c r="A1" s="478" t="s">
        <v>203</v>
      </c>
      <c r="B1" s="479"/>
      <c r="C1" s="479"/>
      <c r="D1" s="479"/>
      <c r="E1" s="479"/>
      <c r="F1" s="479"/>
      <c r="G1" s="479"/>
      <c r="H1" s="479"/>
      <c r="I1" s="479"/>
      <c r="J1" s="479"/>
      <c r="K1" s="229"/>
      <c r="L1" s="229"/>
      <c r="M1" s="229"/>
      <c r="N1" s="229"/>
    </row>
    <row r="2" spans="1:14" s="174" customFormat="1" ht="15.75" customHeight="1" x14ac:dyDescent="0.25">
      <c r="A2" s="478" t="s">
        <v>204</v>
      </c>
      <c r="B2" s="479"/>
      <c r="C2" s="479"/>
      <c r="D2" s="479"/>
      <c r="E2" s="479"/>
      <c r="F2" s="479"/>
      <c r="G2" s="479"/>
      <c r="H2" s="479"/>
      <c r="I2" s="479"/>
      <c r="J2" s="479"/>
      <c r="K2" s="229"/>
      <c r="L2" s="229"/>
      <c r="M2" s="229"/>
      <c r="N2" s="229"/>
    </row>
    <row r="3" spans="1:14" s="174" customFormat="1" ht="12.75" x14ac:dyDescent="0.2">
      <c r="A3" s="480" t="str">
        <f>'Sch 141TEX Rates'!A2</f>
        <v xml:space="preserve">Sch 141TEX </v>
      </c>
      <c r="B3" s="481"/>
      <c r="C3" s="482"/>
      <c r="D3" s="482"/>
      <c r="E3" s="482"/>
      <c r="F3" s="482"/>
      <c r="G3" s="482"/>
      <c r="H3" s="482"/>
      <c r="I3" s="482"/>
      <c r="J3" s="482"/>
      <c r="K3" s="228"/>
      <c r="L3" s="228"/>
      <c r="M3" s="228"/>
      <c r="N3" s="228"/>
    </row>
    <row r="4" spans="1:14" s="174" customFormat="1" ht="12" thickBot="1" x14ac:dyDescent="0.25">
      <c r="A4" s="176"/>
      <c r="B4" s="175"/>
      <c r="C4" s="175"/>
      <c r="D4" s="175"/>
      <c r="E4" s="175"/>
      <c r="F4" s="175"/>
      <c r="G4" s="175"/>
    </row>
    <row r="5" spans="1:14" s="174" customFormat="1" ht="12.75" customHeight="1" thickBot="1" x14ac:dyDescent="0.25">
      <c r="A5" s="175"/>
      <c r="B5" s="175"/>
      <c r="C5" s="175"/>
      <c r="D5" s="177"/>
      <c r="E5" s="483" t="s">
        <v>363</v>
      </c>
      <c r="F5" s="484"/>
      <c r="G5" s="485"/>
      <c r="H5" s="346"/>
      <c r="I5" s="346"/>
      <c r="J5" s="346"/>
    </row>
    <row r="6" spans="1:14" s="181" customFormat="1" ht="68.25" thickBot="1" x14ac:dyDescent="0.25">
      <c r="A6" s="178" t="s">
        <v>13</v>
      </c>
      <c r="B6" s="178" t="s">
        <v>2</v>
      </c>
      <c r="C6" s="178" t="s">
        <v>149</v>
      </c>
      <c r="D6" s="364" t="s">
        <v>299</v>
      </c>
      <c r="E6" s="179" t="s">
        <v>70</v>
      </c>
      <c r="F6" s="273" t="s">
        <v>366</v>
      </c>
      <c r="G6" s="180" t="s">
        <v>104</v>
      </c>
      <c r="H6" s="347"/>
      <c r="I6" s="347"/>
      <c r="J6" s="347"/>
    </row>
    <row r="7" spans="1:14" s="185" customFormat="1" ht="39" customHeight="1" x14ac:dyDescent="0.2">
      <c r="A7" s="182"/>
      <c r="B7" s="382" t="s">
        <v>8</v>
      </c>
      <c r="C7" s="382" t="s">
        <v>9</v>
      </c>
      <c r="D7" s="35" t="s">
        <v>10</v>
      </c>
      <c r="E7" s="183" t="s">
        <v>150</v>
      </c>
      <c r="F7" s="274" t="s">
        <v>81</v>
      </c>
      <c r="G7" s="184" t="s">
        <v>151</v>
      </c>
      <c r="H7" s="348"/>
      <c r="I7" s="348"/>
      <c r="J7" s="348"/>
    </row>
    <row r="8" spans="1:14" x14ac:dyDescent="0.2">
      <c r="A8" s="186">
        <v>1</v>
      </c>
      <c r="B8" s="187" t="s">
        <v>152</v>
      </c>
      <c r="C8" s="283" t="s">
        <v>239</v>
      </c>
      <c r="D8" s="365">
        <f>D58</f>
        <v>0.72370658979092761</v>
      </c>
      <c r="E8" s="188">
        <f>D8*$E$45</f>
        <v>8493770.6913882028</v>
      </c>
      <c r="F8" s="275">
        <f>SUM('F2023 kWh Data'!C36:C55)</f>
        <v>18573133057.062195</v>
      </c>
      <c r="G8" s="189">
        <f>ROUND(+E8/F8,6)</f>
        <v>4.57E-4</v>
      </c>
      <c r="H8" s="349"/>
      <c r="I8" s="349"/>
      <c r="J8" s="349"/>
      <c r="L8" s="190"/>
    </row>
    <row r="9" spans="1:14" x14ac:dyDescent="0.2">
      <c r="A9" s="186">
        <f t="shared" ref="A9:A41" si="0">+A8+1</f>
        <v>2</v>
      </c>
      <c r="C9" s="284"/>
      <c r="D9" s="365"/>
      <c r="E9" s="188"/>
      <c r="F9" s="275"/>
      <c r="G9" s="191"/>
      <c r="H9" s="350"/>
      <c r="I9" s="350"/>
      <c r="J9" s="350"/>
      <c r="L9" s="190"/>
    </row>
    <row r="10" spans="1:14" x14ac:dyDescent="0.2">
      <c r="A10" s="186">
        <f t="shared" si="0"/>
        <v>3</v>
      </c>
      <c r="B10" s="192" t="s">
        <v>153</v>
      </c>
      <c r="C10" s="285" t="s">
        <v>240</v>
      </c>
      <c r="D10" s="365">
        <f>E58</f>
        <v>0.11646751220235159</v>
      </c>
      <c r="E10" s="188">
        <f>D10*$E$45</f>
        <v>1366919.0741084958</v>
      </c>
      <c r="F10" s="275">
        <f>SUM('F2023 kWh Data'!E36:E55)</f>
        <v>4567509101.3239527</v>
      </c>
      <c r="G10" s="189">
        <f>ROUND(+E10/F10,6)</f>
        <v>2.99E-4</v>
      </c>
      <c r="H10" s="349"/>
      <c r="I10" s="349"/>
      <c r="J10" s="349"/>
      <c r="L10" s="190"/>
    </row>
    <row r="11" spans="1:14" x14ac:dyDescent="0.2">
      <c r="A11" s="186">
        <f t="shared" si="0"/>
        <v>4</v>
      </c>
      <c r="B11" s="192"/>
      <c r="C11" s="285"/>
      <c r="D11" s="365"/>
      <c r="E11" s="188"/>
      <c r="F11" s="275"/>
      <c r="G11" s="189"/>
      <c r="H11" s="349"/>
      <c r="I11" s="349"/>
      <c r="J11" s="349"/>
      <c r="L11" s="190"/>
    </row>
    <row r="12" spans="1:14" x14ac:dyDescent="0.2">
      <c r="A12" s="186">
        <f t="shared" si="0"/>
        <v>5</v>
      </c>
      <c r="B12" s="187" t="s">
        <v>154</v>
      </c>
      <c r="C12" s="285" t="s">
        <v>247</v>
      </c>
      <c r="D12" s="365">
        <f>F58</f>
        <v>7.1046905560609344E-2</v>
      </c>
      <c r="E12" s="188">
        <f>D12*$E$45*S50</f>
        <v>777632.52023494686</v>
      </c>
      <c r="F12" s="275">
        <f>SUM('F2023 kWh Data'!D36:D55,'F2023 kWh Data'!F36:F55)</f>
        <v>4940247774.9963942</v>
      </c>
      <c r="G12" s="189">
        <f>ROUND(+E12/F12,6)</f>
        <v>1.5699999999999999E-4</v>
      </c>
      <c r="H12" s="349"/>
      <c r="I12" s="349"/>
      <c r="J12" s="349"/>
      <c r="L12" s="190"/>
    </row>
    <row r="13" spans="1:14" x14ac:dyDescent="0.2">
      <c r="A13" s="186">
        <f t="shared" si="0"/>
        <v>6</v>
      </c>
      <c r="C13" s="285"/>
      <c r="D13" s="365"/>
      <c r="E13" s="188"/>
      <c r="F13" s="275"/>
      <c r="G13" s="189"/>
      <c r="H13" s="349"/>
      <c r="I13" s="349"/>
      <c r="J13" s="349"/>
      <c r="L13" s="190"/>
    </row>
    <row r="14" spans="1:14" x14ac:dyDescent="0.2">
      <c r="A14" s="186">
        <f t="shared" si="0"/>
        <v>7</v>
      </c>
      <c r="B14" s="187" t="s">
        <v>155</v>
      </c>
      <c r="C14" s="285" t="s">
        <v>243</v>
      </c>
      <c r="D14" s="365">
        <f>G58</f>
        <v>3.9442402411425055E-2</v>
      </c>
      <c r="E14" s="188">
        <f>D14*$E$45</f>
        <v>462915.1182620629</v>
      </c>
      <c r="F14" s="275">
        <f>SUM('F2023 kWh Data'!G36:G55)</f>
        <v>3422732434.5173984</v>
      </c>
      <c r="G14" s="189">
        <f>ROUND(+E14/F14,6)</f>
        <v>1.35E-4</v>
      </c>
      <c r="H14" s="349"/>
      <c r="I14" s="349"/>
      <c r="J14" s="349"/>
      <c r="L14" s="190"/>
    </row>
    <row r="15" spans="1:14" x14ac:dyDescent="0.2">
      <c r="A15" s="186">
        <f t="shared" si="0"/>
        <v>8</v>
      </c>
      <c r="C15" s="285"/>
      <c r="D15" s="365"/>
      <c r="E15" s="188"/>
      <c r="F15" s="275"/>
      <c r="G15" s="193"/>
      <c r="H15" s="351"/>
      <c r="I15" s="351"/>
      <c r="J15" s="351"/>
      <c r="L15" s="190"/>
    </row>
    <row r="16" spans="1:14" x14ac:dyDescent="0.2">
      <c r="A16" s="186">
        <f t="shared" si="0"/>
        <v>9</v>
      </c>
      <c r="B16" s="187" t="s">
        <v>156</v>
      </c>
      <c r="C16" s="285" t="s">
        <v>248</v>
      </c>
      <c r="D16" s="366" t="s">
        <v>157</v>
      </c>
      <c r="E16" s="188">
        <f>D12*$E$45*S51</f>
        <v>56208.338308102015</v>
      </c>
      <c r="F16" s="275">
        <f>SUM('F2023 kWh Data'!H36:H55)</f>
        <v>28615515.35788076</v>
      </c>
      <c r="G16" s="189">
        <f>ROUND(+E16/F16,6)</f>
        <v>1.964E-3</v>
      </c>
      <c r="H16" s="349"/>
      <c r="I16" s="349"/>
      <c r="J16" s="349"/>
      <c r="L16" s="190"/>
    </row>
    <row r="17" spans="1:12" x14ac:dyDescent="0.2">
      <c r="A17" s="186">
        <f t="shared" si="0"/>
        <v>10</v>
      </c>
      <c r="C17" s="285"/>
      <c r="D17" s="365"/>
      <c r="E17" s="188"/>
      <c r="F17" s="275"/>
      <c r="G17" s="191"/>
      <c r="H17" s="350"/>
      <c r="I17" s="350"/>
      <c r="J17" s="350"/>
      <c r="L17" s="190"/>
    </row>
    <row r="18" spans="1:12" x14ac:dyDescent="0.2">
      <c r="A18" s="186">
        <f t="shared" si="0"/>
        <v>11</v>
      </c>
      <c r="B18" s="187" t="s">
        <v>158</v>
      </c>
      <c r="C18" s="285" t="s">
        <v>244</v>
      </c>
      <c r="D18" s="365">
        <f>H58</f>
        <v>2.8676480805075778E-2</v>
      </c>
      <c r="E18" s="188">
        <f>D18*$E$45</f>
        <v>336561.05337478634</v>
      </c>
      <c r="F18" s="275">
        <f>SUM('F2023 kWh Data'!I36:I55)</f>
        <v>2361340654.2282195</v>
      </c>
      <c r="G18" s="189">
        <f>ROUND(+E18/F18,6)</f>
        <v>1.4300000000000001E-4</v>
      </c>
      <c r="H18" s="349"/>
      <c r="I18" s="349"/>
      <c r="J18" s="349"/>
      <c r="L18" s="190"/>
    </row>
    <row r="19" spans="1:12" x14ac:dyDescent="0.2">
      <c r="A19" s="186">
        <f t="shared" si="0"/>
        <v>12</v>
      </c>
      <c r="C19" s="285"/>
      <c r="D19" s="365"/>
      <c r="E19" s="188"/>
      <c r="F19" s="57"/>
      <c r="G19" s="189"/>
      <c r="H19" s="349"/>
      <c r="I19" s="349"/>
      <c r="J19" s="349"/>
      <c r="L19" s="190"/>
    </row>
    <row r="20" spans="1:12" x14ac:dyDescent="0.2">
      <c r="A20" s="186">
        <f t="shared" si="0"/>
        <v>13</v>
      </c>
      <c r="B20" s="187" t="s">
        <v>159</v>
      </c>
      <c r="C20" s="285" t="s">
        <v>249</v>
      </c>
      <c r="D20" s="365">
        <f>I58</f>
        <v>1.5276617067371329E-4</v>
      </c>
      <c r="E20" s="188">
        <f>D20*$E$45</f>
        <v>1792.9376924408657</v>
      </c>
      <c r="F20" s="275">
        <f>SUM('F2023 kWh Data'!J36:J55)</f>
        <v>8787541.3083326947</v>
      </c>
      <c r="G20" s="189">
        <f>ROUND(+E20/F20,6)</f>
        <v>2.04E-4</v>
      </c>
      <c r="H20" s="349"/>
      <c r="I20" s="349"/>
      <c r="J20" s="349"/>
      <c r="L20" s="190"/>
    </row>
    <row r="21" spans="1:12" x14ac:dyDescent="0.2">
      <c r="A21" s="186">
        <f t="shared" si="0"/>
        <v>14</v>
      </c>
      <c r="C21" s="285"/>
      <c r="D21" s="365"/>
      <c r="E21" s="188"/>
      <c r="F21" s="275"/>
      <c r="G21" s="189"/>
      <c r="H21" s="349"/>
      <c r="I21" s="349"/>
      <c r="J21" s="349"/>
      <c r="L21" s="190"/>
    </row>
    <row r="22" spans="1:12" x14ac:dyDescent="0.2">
      <c r="A22" s="186">
        <f t="shared" si="0"/>
        <v>15</v>
      </c>
      <c r="B22" s="187" t="s">
        <v>160</v>
      </c>
      <c r="C22" s="285" t="s">
        <v>250</v>
      </c>
      <c r="D22" s="365">
        <f>J58</f>
        <v>2.6376742155612199E-3</v>
      </c>
      <c r="E22" s="188">
        <f>D22*$E$45</f>
        <v>30957.020789373379</v>
      </c>
      <c r="F22" s="275">
        <f>SUM('F2023 kWh Data'!K36:K55)</f>
        <v>190151177.33849224</v>
      </c>
      <c r="G22" s="189">
        <f>ROUND(+E22/F22,6)</f>
        <v>1.63E-4</v>
      </c>
      <c r="H22" s="349"/>
      <c r="I22" s="349"/>
      <c r="J22" s="349"/>
      <c r="L22" s="190"/>
    </row>
    <row r="23" spans="1:12" ht="12" customHeight="1" x14ac:dyDescent="0.2">
      <c r="A23" s="186">
        <f t="shared" si="0"/>
        <v>16</v>
      </c>
      <c r="C23" s="285"/>
      <c r="D23" s="365"/>
      <c r="E23" s="188"/>
      <c r="F23" s="275"/>
      <c r="G23" s="191"/>
      <c r="H23" s="350"/>
      <c r="I23" s="350"/>
      <c r="J23" s="350"/>
      <c r="L23" s="190"/>
    </row>
    <row r="24" spans="1:12" x14ac:dyDescent="0.2">
      <c r="A24" s="186">
        <f t="shared" si="0"/>
        <v>17</v>
      </c>
      <c r="B24" s="192" t="s">
        <v>161</v>
      </c>
      <c r="C24" s="285" t="s">
        <v>251</v>
      </c>
      <c r="D24" s="365">
        <f>L58</f>
        <v>1.106727031276249E-2</v>
      </c>
      <c r="E24" s="188">
        <f>D24*$E$45*S55</f>
        <v>33884.566723927033</v>
      </c>
      <c r="F24" s="275">
        <f>SUM('F2023 kWh Data'!L36:L55)</f>
        <v>163554893.34191129</v>
      </c>
      <c r="G24" s="189">
        <f>ROUND(+E24/F24,6)</f>
        <v>2.0699999999999999E-4</v>
      </c>
      <c r="H24" s="349"/>
      <c r="I24" s="349"/>
      <c r="J24" s="349"/>
      <c r="L24" s="190"/>
    </row>
    <row r="25" spans="1:12" x14ac:dyDescent="0.2">
      <c r="A25" s="186">
        <f t="shared" si="0"/>
        <v>18</v>
      </c>
      <c r="B25" s="192"/>
      <c r="C25" s="285"/>
      <c r="D25" s="365"/>
      <c r="E25" s="188"/>
      <c r="F25" s="275"/>
      <c r="G25" s="189"/>
      <c r="H25" s="349"/>
      <c r="I25" s="349"/>
      <c r="J25" s="349"/>
      <c r="L25" s="190"/>
    </row>
    <row r="26" spans="1:12" x14ac:dyDescent="0.2">
      <c r="A26" s="186">
        <f t="shared" si="0"/>
        <v>19</v>
      </c>
      <c r="B26" s="192" t="s">
        <v>162</v>
      </c>
      <c r="C26" s="285" t="s">
        <v>252</v>
      </c>
      <c r="D26" s="366" t="s">
        <v>163</v>
      </c>
      <c r="E26" s="188">
        <f>D24*$E$45*S56</f>
        <v>96006.272384459924</v>
      </c>
      <c r="F26" s="275">
        <f>SUM('F2023 kWh Data'!M36:M55)</f>
        <v>892132039.17063773</v>
      </c>
      <c r="G26" s="189">
        <f>ROUND(+E26/F26,6)</f>
        <v>1.08E-4</v>
      </c>
      <c r="H26" s="349"/>
      <c r="I26" s="349"/>
      <c r="J26" s="349"/>
      <c r="L26" s="190"/>
    </row>
    <row r="27" spans="1:12" x14ac:dyDescent="0.2">
      <c r="A27" s="186">
        <f t="shared" si="0"/>
        <v>20</v>
      </c>
      <c r="B27" s="192"/>
      <c r="C27" s="285"/>
      <c r="D27" s="365"/>
      <c r="E27" s="188"/>
      <c r="F27" s="275"/>
      <c r="G27" s="191"/>
      <c r="H27" s="350"/>
      <c r="I27" s="350"/>
      <c r="J27" s="350"/>
      <c r="L27" s="190"/>
    </row>
    <row r="28" spans="1:12" x14ac:dyDescent="0.2">
      <c r="A28" s="186">
        <f t="shared" si="0"/>
        <v>21</v>
      </c>
      <c r="B28" s="187" t="s">
        <v>164</v>
      </c>
      <c r="C28" s="285" t="s">
        <v>253</v>
      </c>
      <c r="D28" s="365">
        <f>N58</f>
        <v>6.6570391136565512E-3</v>
      </c>
      <c r="E28" s="188">
        <f>D28*$E$45</f>
        <v>78130.231937415112</v>
      </c>
      <c r="F28" s="275">
        <f>SUM('F2023 kWh Data'!N36:N55)</f>
        <v>111930841.93331413</v>
      </c>
      <c r="G28" s="189">
        <f>ROUND(+E28/F28,6)</f>
        <v>6.9800000000000005E-4</v>
      </c>
      <c r="H28" s="349"/>
      <c r="I28" s="349"/>
      <c r="J28" s="349"/>
      <c r="L28" s="190"/>
    </row>
    <row r="29" spans="1:12" x14ac:dyDescent="0.2">
      <c r="A29" s="186">
        <f t="shared" si="0"/>
        <v>22</v>
      </c>
      <c r="C29" s="285"/>
      <c r="D29" s="365"/>
      <c r="E29" s="188"/>
      <c r="F29" s="275"/>
      <c r="G29" s="189"/>
      <c r="H29" s="349"/>
      <c r="I29" s="349"/>
      <c r="J29" s="349"/>
      <c r="L29" s="190"/>
    </row>
    <row r="30" spans="1:12" x14ac:dyDescent="0.2">
      <c r="A30" s="186">
        <f t="shared" si="0"/>
        <v>23</v>
      </c>
      <c r="B30" s="192" t="s">
        <v>165</v>
      </c>
      <c r="C30" s="285">
        <v>5</v>
      </c>
      <c r="D30" s="365">
        <f>O58</f>
        <v>1.453594169566559E-4</v>
      </c>
      <c r="E30" s="188">
        <f>D30*$E$45</f>
        <v>1706.0084471807843</v>
      </c>
      <c r="F30" s="275">
        <f>SUM('F2023 kWh Data'!O36:O55)</f>
        <v>10305443.923287306</v>
      </c>
      <c r="G30" s="189">
        <f>ROUND(+E30/F30,6)</f>
        <v>1.66E-4</v>
      </c>
      <c r="H30" s="349"/>
      <c r="I30" s="349"/>
      <c r="J30" s="349"/>
      <c r="L30" s="190"/>
    </row>
    <row r="31" spans="1:12" x14ac:dyDescent="0.2">
      <c r="A31" s="186">
        <f t="shared" si="0"/>
        <v>24</v>
      </c>
      <c r="B31" s="192"/>
      <c r="C31" s="285"/>
      <c r="D31" s="365"/>
      <c r="E31" s="188"/>
      <c r="F31" s="275"/>
      <c r="G31" s="189"/>
      <c r="H31" s="349"/>
      <c r="I31" s="349"/>
      <c r="J31" s="349"/>
      <c r="L31" s="190"/>
    </row>
    <row r="32" spans="1:12" x14ac:dyDescent="0.2">
      <c r="A32" s="186">
        <f t="shared" si="0"/>
        <v>25</v>
      </c>
      <c r="B32" s="298" t="s">
        <v>259</v>
      </c>
      <c r="C32" s="299">
        <v>558</v>
      </c>
      <c r="D32" s="367"/>
      <c r="E32" s="300"/>
      <c r="F32" s="301"/>
      <c r="G32" s="302" cm="1">
        <f t="array" ref="G32">ROUND(SUM(E10:E14/SUM(F10:F14)),6)</f>
        <v>2.02E-4</v>
      </c>
      <c r="H32" s="349"/>
      <c r="I32" s="349"/>
      <c r="J32" s="349"/>
      <c r="L32" s="190"/>
    </row>
    <row r="33" spans="1:19" x14ac:dyDescent="0.2">
      <c r="A33" s="186">
        <f t="shared" si="0"/>
        <v>26</v>
      </c>
      <c r="C33" s="285"/>
      <c r="D33" s="195"/>
      <c r="E33" s="188"/>
      <c r="F33" s="275"/>
      <c r="G33" s="191"/>
      <c r="H33" s="349"/>
      <c r="I33" s="349"/>
      <c r="J33" s="349"/>
      <c r="L33" s="190"/>
    </row>
    <row r="34" spans="1:19" x14ac:dyDescent="0.2">
      <c r="A34" s="186">
        <f t="shared" si="0"/>
        <v>27</v>
      </c>
      <c r="B34" s="187" t="s">
        <v>128</v>
      </c>
      <c r="C34" s="285"/>
      <c r="D34" s="201">
        <f>SUM(D8:D32)</f>
        <v>1</v>
      </c>
      <c r="E34" s="196">
        <f>SUM(E8,E10,E12,E14,E16,E18,E20,E22,E24,E26,E28,E30)</f>
        <v>11736483.833651396</v>
      </c>
      <c r="F34" s="194"/>
      <c r="G34" s="189"/>
      <c r="H34" s="349"/>
      <c r="I34" s="349"/>
      <c r="J34" s="349"/>
      <c r="L34" s="190"/>
    </row>
    <row r="35" spans="1:19" x14ac:dyDescent="0.2">
      <c r="A35" s="186">
        <f t="shared" si="0"/>
        <v>28</v>
      </c>
      <c r="C35" s="285"/>
      <c r="D35" s="195"/>
      <c r="E35" s="188"/>
      <c r="F35" s="194"/>
      <c r="G35" s="189"/>
      <c r="H35" s="349"/>
      <c r="I35" s="349"/>
      <c r="J35" s="349"/>
    </row>
    <row r="36" spans="1:19" x14ac:dyDescent="0.2">
      <c r="A36" s="186">
        <f t="shared" si="0"/>
        <v>29</v>
      </c>
      <c r="B36" s="187" t="s">
        <v>166</v>
      </c>
      <c r="C36" s="285" t="s">
        <v>50</v>
      </c>
      <c r="D36" s="378" t="s">
        <v>167</v>
      </c>
      <c r="E36" s="379"/>
      <c r="F36" s="275"/>
      <c r="G36" s="380"/>
      <c r="H36" s="349"/>
      <c r="I36" s="349"/>
      <c r="J36" s="349"/>
    </row>
    <row r="37" spans="1:19" x14ac:dyDescent="0.2">
      <c r="A37" s="186">
        <f t="shared" si="0"/>
        <v>30</v>
      </c>
      <c r="C37" s="285"/>
      <c r="D37" s="197"/>
      <c r="E37" s="379"/>
      <c r="F37" s="57"/>
      <c r="G37" s="381"/>
      <c r="H37" s="349"/>
      <c r="I37" s="349"/>
      <c r="J37" s="349"/>
    </row>
    <row r="38" spans="1:19" x14ac:dyDescent="0.2">
      <c r="A38" s="186">
        <f t="shared" si="0"/>
        <v>31</v>
      </c>
      <c r="B38" s="187" t="s">
        <v>168</v>
      </c>
      <c r="C38" s="285" t="s">
        <v>254</v>
      </c>
      <c r="D38" s="378" t="s">
        <v>167</v>
      </c>
      <c r="E38" s="379"/>
      <c r="F38" s="275"/>
      <c r="G38" s="380"/>
      <c r="H38" s="349"/>
      <c r="I38" s="349"/>
      <c r="J38" s="349"/>
    </row>
    <row r="39" spans="1:19" x14ac:dyDescent="0.2">
      <c r="A39" s="186">
        <f t="shared" si="0"/>
        <v>32</v>
      </c>
      <c r="C39" s="286"/>
      <c r="E39" s="200"/>
      <c r="F39" s="194"/>
      <c r="G39" s="193"/>
      <c r="H39" s="349"/>
      <c r="I39" s="349"/>
      <c r="J39" s="349"/>
    </row>
    <row r="40" spans="1:19" ht="12" thickBot="1" x14ac:dyDescent="0.25">
      <c r="A40" s="186">
        <f t="shared" si="0"/>
        <v>33</v>
      </c>
      <c r="B40" s="187" t="s">
        <v>1</v>
      </c>
      <c r="C40" s="286"/>
      <c r="D40" s="201">
        <f>SUM(D8:D30)</f>
        <v>1</v>
      </c>
      <c r="E40" s="202">
        <f>SUM(E34:E38)</f>
        <v>11736483.833651396</v>
      </c>
      <c r="F40" s="194"/>
      <c r="G40" s="191"/>
      <c r="H40" s="349"/>
      <c r="I40" s="349"/>
      <c r="J40" s="349"/>
    </row>
    <row r="41" spans="1:19" ht="12" thickTop="1" x14ac:dyDescent="0.2">
      <c r="A41" s="186">
        <f t="shared" si="0"/>
        <v>34</v>
      </c>
      <c r="E41" s="203"/>
      <c r="F41" s="204"/>
      <c r="G41" s="205"/>
      <c r="H41" s="349"/>
      <c r="I41" s="349"/>
      <c r="J41" s="349"/>
    </row>
    <row r="42" spans="1:19" ht="12" thickBot="1" x14ac:dyDescent="0.25">
      <c r="A42" s="206"/>
      <c r="B42" s="207"/>
      <c r="C42" s="207"/>
      <c r="D42" s="208"/>
      <c r="E42" s="209"/>
      <c r="F42" s="210"/>
      <c r="G42" s="211"/>
      <c r="H42" s="349"/>
      <c r="I42" s="349"/>
      <c r="J42" s="349"/>
    </row>
    <row r="43" spans="1:19" x14ac:dyDescent="0.2">
      <c r="H43" s="349"/>
      <c r="I43" s="349"/>
      <c r="J43" s="349"/>
    </row>
    <row r="44" spans="1:19" ht="22.5" x14ac:dyDescent="0.2">
      <c r="B44" s="186"/>
      <c r="C44" s="186"/>
      <c r="E44" s="212" t="s">
        <v>70</v>
      </c>
    </row>
    <row r="45" spans="1:19" x14ac:dyDescent="0.2">
      <c r="D45" s="213"/>
      <c r="E45" s="214">
        <f>'141TEX Revenue Requirement'!C13</f>
        <v>11736483.833651394</v>
      </c>
      <c r="F45" s="215">
        <f>SUM('F2023 kWh Data'!C36:O55)</f>
        <v>35270440474.502022</v>
      </c>
    </row>
    <row r="46" spans="1:19" ht="22.5" x14ac:dyDescent="0.2">
      <c r="B46" s="303" t="s">
        <v>258</v>
      </c>
      <c r="C46" s="216"/>
      <c r="D46" s="216" t="s">
        <v>169</v>
      </c>
      <c r="E46" s="276">
        <f>E45-E40</f>
        <v>0</v>
      </c>
      <c r="F46" s="276">
        <f>F45-SUM(F8,F10,F12,F14,F16,F18,F20,F22,F24,F26,F28,F30,F36,F38)</f>
        <v>0</v>
      </c>
      <c r="G46" s="276"/>
      <c r="H46" s="217"/>
      <c r="I46" s="217"/>
      <c r="J46" s="217"/>
    </row>
    <row r="47" spans="1:19" ht="23.25" thickBot="1" x14ac:dyDescent="0.25">
      <c r="B47" s="303" t="s">
        <v>300</v>
      </c>
      <c r="D47" s="216"/>
      <c r="F47" s="213"/>
    </row>
    <row r="48" spans="1:19" ht="13.5" thickBot="1" x14ac:dyDescent="0.25">
      <c r="E48" s="216"/>
      <c r="F48" s="213"/>
      <c r="I48" s="217"/>
      <c r="R48" s="476" t="s">
        <v>319</v>
      </c>
      <c r="S48" s="477"/>
    </row>
    <row r="49" spans="2:19" ht="32.25" customHeight="1" x14ac:dyDescent="0.2">
      <c r="B49" s="344"/>
      <c r="C49" s="358" t="s">
        <v>201</v>
      </c>
      <c r="D49" s="359" t="str">
        <f>'E COS Summary'!G8</f>
        <v>Res Svc</v>
      </c>
      <c r="E49" s="359" t="str">
        <f>'E COS Summary'!H8</f>
        <v>Sec Svc 24</v>
      </c>
      <c r="F49" s="359" t="str">
        <f>'E COS Summary'!I8</f>
        <v>Sec Svc 25 / 29 / 7A</v>
      </c>
      <c r="G49" s="359" t="str">
        <f>'E COS Summary'!J8</f>
        <v>Sec Svc 26 /26P</v>
      </c>
      <c r="H49" s="359" t="str">
        <f>'E COS Summary'!K8</f>
        <v>Pri Svc 31</v>
      </c>
      <c r="I49" s="359" t="str">
        <f>'E COS Summary'!L8</f>
        <v>Pri Svc 35</v>
      </c>
      <c r="J49" s="359" t="str">
        <f>'E COS Summary'!M8</f>
        <v>Pri Svc 43</v>
      </c>
      <c r="K49" s="359" t="str">
        <f>'E COS Summary'!N8</f>
        <v>Special Contract</v>
      </c>
      <c r="L49" s="359" t="str">
        <f>'E COS Summary'!O8</f>
        <v>High Volt 46/49</v>
      </c>
      <c r="M49" s="359" t="str">
        <f>'E COS Summary'!P8</f>
        <v>Choice/Retail Wheeling</v>
      </c>
      <c r="N49" s="359" t="str">
        <f>'E COS Summary'!Q8</f>
        <v>Lighting 50-59</v>
      </c>
      <c r="O49" s="360" t="str">
        <f>'E COS Summary'!R8</f>
        <v>Firm Resale</v>
      </c>
      <c r="P49" s="174"/>
      <c r="Q49" s="218"/>
      <c r="R49" s="474" t="s">
        <v>365</v>
      </c>
      <c r="S49" s="475"/>
    </row>
    <row r="50" spans="2:19" x14ac:dyDescent="0.2">
      <c r="B50" s="200"/>
      <c r="C50" s="346"/>
      <c r="D50" s="345"/>
      <c r="E50" s="345"/>
      <c r="F50" s="345"/>
      <c r="G50" s="345"/>
      <c r="H50" s="345"/>
      <c r="I50" s="345"/>
      <c r="J50" s="345"/>
      <c r="K50" s="345"/>
      <c r="L50" s="345"/>
      <c r="M50" s="345"/>
      <c r="N50" s="345"/>
      <c r="O50" s="198"/>
      <c r="Q50" s="219" t="s">
        <v>170</v>
      </c>
      <c r="R50" s="453">
        <f>AVERAGE('F2023 Customer Data'!$F$32:$F$55)+AVERAGE('F2023 Customer Data'!$D$32:$D$55)</f>
        <v>8534.4383333333335</v>
      </c>
      <c r="S50" s="454">
        <f>R50/R52</f>
        <v>0.93259104812120441</v>
      </c>
    </row>
    <row r="51" spans="2:19" x14ac:dyDescent="0.2">
      <c r="B51" s="356" t="str">
        <f>'E COS Summary'!B38</f>
        <v>Total Margin @ Equal Rates of Return</v>
      </c>
      <c r="C51" s="375">
        <f>SUM(D51:O51)</f>
        <v>3042863347.4643764</v>
      </c>
      <c r="D51" s="376">
        <f>'E COS Summary'!G38</f>
        <v>1714520000.7695122</v>
      </c>
      <c r="E51" s="376">
        <f>'E COS Summary'!H38</f>
        <v>392611546.89218628</v>
      </c>
      <c r="F51" s="376">
        <f>'E COS Summary'!I38</f>
        <v>409400415.05959272</v>
      </c>
      <c r="G51" s="376">
        <f>'E COS Summary'!J38</f>
        <v>237343435.50902644</v>
      </c>
      <c r="H51" s="376">
        <f>'E COS Summary'!K38</f>
        <v>172858290.52329949</v>
      </c>
      <c r="I51" s="376">
        <f>'E COS Summary'!L38</f>
        <v>923782.22628234979</v>
      </c>
      <c r="J51" s="376">
        <f>'E COS Summary'!M38</f>
        <v>15656221.229163529</v>
      </c>
      <c r="K51" s="376">
        <f>'E COS Summary'!N38</f>
        <v>6044840.1697705705</v>
      </c>
      <c r="L51" s="376">
        <f>'E COS Summary'!O38</f>
        <v>67138397.578031301</v>
      </c>
      <c r="M51" s="376">
        <f>'E COS Summary'!P38</f>
        <v>7833108.391920276</v>
      </c>
      <c r="N51" s="376">
        <f>'E COS Summary'!Q38</f>
        <v>17670752.6620977</v>
      </c>
      <c r="O51" s="377">
        <f>'E COS Summary'!R38</f>
        <v>862556.45349317428</v>
      </c>
      <c r="P51" s="220"/>
      <c r="Q51" s="219" t="s">
        <v>171</v>
      </c>
      <c r="R51" s="453">
        <f>AVERAGE('F2023 Customer Data'!$H$32:$H$55)</f>
        <v>616.88083333333338</v>
      </c>
      <c r="S51" s="454">
        <f>R51/R52</f>
        <v>6.7408951878795628E-2</v>
      </c>
    </row>
    <row r="52" spans="2:19" ht="12" thickBot="1" x14ac:dyDescent="0.25">
      <c r="B52" s="356"/>
      <c r="C52" s="355">
        <f>SUM(D52:O52)</f>
        <v>0.99999999999999989</v>
      </c>
      <c r="D52" s="353">
        <f>IF(D51=0,0,D51/$C51)</f>
        <v>0.56345612832013137</v>
      </c>
      <c r="E52" s="353">
        <f t="shared" ref="E52:O52" si="1">IF(E51=0,0,E51/$C51)</f>
        <v>0.12902700583624638</v>
      </c>
      <c r="F52" s="353">
        <f t="shared" si="1"/>
        <v>0.13454446299757328</v>
      </c>
      <c r="G52" s="353">
        <f t="shared" si="1"/>
        <v>7.8000031025647329E-2</v>
      </c>
      <c r="H52" s="353">
        <f t="shared" si="1"/>
        <v>5.6807773069185843E-2</v>
      </c>
      <c r="I52" s="353">
        <f t="shared" si="1"/>
        <v>3.0358978396191838E-4</v>
      </c>
      <c r="J52" s="353">
        <f t="shared" si="1"/>
        <v>5.1452265321772954E-3</v>
      </c>
      <c r="K52" s="353">
        <f t="shared" si="1"/>
        <v>1.9865631411965139E-3</v>
      </c>
      <c r="L52" s="353">
        <f t="shared" si="1"/>
        <v>2.206421712430098E-2</v>
      </c>
      <c r="M52" s="353">
        <f t="shared" si="1"/>
        <v>2.5742557247756853E-3</v>
      </c>
      <c r="N52" s="353">
        <f t="shared" si="1"/>
        <v>5.8072777658000219E-3</v>
      </c>
      <c r="O52" s="354">
        <f t="shared" si="1"/>
        <v>2.8346867900326322E-4</v>
      </c>
      <c r="R52" s="455">
        <f>SUM(R50:R51)</f>
        <v>9151.3191666666662</v>
      </c>
      <c r="S52" s="456">
        <f>SUM(S50:S51)</f>
        <v>1</v>
      </c>
    </row>
    <row r="53" spans="2:19" ht="12" thickTop="1" x14ac:dyDescent="0.2">
      <c r="B53" s="356"/>
      <c r="C53" s="352"/>
      <c r="D53" s="345"/>
      <c r="E53" s="345"/>
      <c r="F53" s="345"/>
      <c r="G53" s="345"/>
      <c r="H53" s="345"/>
      <c r="I53" s="345"/>
      <c r="J53" s="345"/>
      <c r="K53" s="345"/>
      <c r="L53" s="345"/>
      <c r="M53" s="345"/>
      <c r="N53" s="345"/>
      <c r="O53" s="198"/>
      <c r="R53" s="457"/>
      <c r="S53" s="193"/>
    </row>
    <row r="54" spans="2:19" x14ac:dyDescent="0.2">
      <c r="B54" s="356" t="s">
        <v>316</v>
      </c>
      <c r="C54" s="372">
        <f>SUM(D54:O54)</f>
        <v>1216770.2500000002</v>
      </c>
      <c r="D54" s="373">
        <f>'E COS UnitCost'!G104</f>
        <v>1071481.25</v>
      </c>
      <c r="E54" s="373">
        <f>'E COS UnitCost'!H104</f>
        <v>125773.75</v>
      </c>
      <c r="F54" s="373">
        <f>'E COS UnitCost'!I104</f>
        <v>8784.1666666666661</v>
      </c>
      <c r="G54" s="373">
        <f>'E COS UnitCost'!J104</f>
        <v>853.58333333333337</v>
      </c>
      <c r="H54" s="373">
        <f>'E COS UnitCost'!K104</f>
        <v>501.25</v>
      </c>
      <c r="I54" s="373">
        <f>'E COS UnitCost'!L104</f>
        <v>1.5</v>
      </c>
      <c r="J54" s="373">
        <f>'E COS UnitCost'!M104</f>
        <v>143.41666666666666</v>
      </c>
      <c r="K54" s="373">
        <f>'E COS UnitCost'!N104</f>
        <v>88.916666666666671</v>
      </c>
      <c r="L54" s="373">
        <f>'E COS UnitCost'!O104</f>
        <v>23</v>
      </c>
      <c r="M54" s="373">
        <f>'E COS UnitCost'!P104</f>
        <v>15</v>
      </c>
      <c r="N54" s="373">
        <f>'E COS UnitCost'!Q104</f>
        <v>9096.4166666666679</v>
      </c>
      <c r="O54" s="374">
        <f>'E COS UnitCost'!R104</f>
        <v>8</v>
      </c>
      <c r="P54" s="221"/>
      <c r="Q54" s="221"/>
      <c r="R54" s="458"/>
      <c r="S54" s="454"/>
    </row>
    <row r="55" spans="2:19" x14ac:dyDescent="0.2">
      <c r="B55" s="162"/>
      <c r="C55" s="355">
        <f>SUM(D55:O55)</f>
        <v>0.99999999999999967</v>
      </c>
      <c r="D55" s="353">
        <f t="shared" ref="D55:O55" si="2">IF(D54=0,0,D54/$C54)</f>
        <v>0.88059454938185722</v>
      </c>
      <c r="E55" s="353">
        <f t="shared" si="2"/>
        <v>0.10336688458646978</v>
      </c>
      <c r="F55" s="353">
        <f t="shared" si="2"/>
        <v>7.2192483886474581E-3</v>
      </c>
      <c r="G55" s="353">
        <f t="shared" si="2"/>
        <v>7.0151561754023259E-4</v>
      </c>
      <c r="H55" s="353">
        <f t="shared" si="2"/>
        <v>4.1195122908371562E-4</v>
      </c>
      <c r="I55" s="353">
        <f t="shared" si="2"/>
        <v>1.2327717578565055E-6</v>
      </c>
      <c r="J55" s="353">
        <f t="shared" si="2"/>
        <v>1.1786667751505811E-4</v>
      </c>
      <c r="K55" s="353">
        <f t="shared" si="2"/>
        <v>7.307597031293841E-5</v>
      </c>
      <c r="L55" s="353">
        <f t="shared" si="2"/>
        <v>1.8902500287133084E-5</v>
      </c>
      <c r="M55" s="353">
        <f t="shared" si="2"/>
        <v>1.2327717578565055E-5</v>
      </c>
      <c r="N55" s="353">
        <f t="shared" si="2"/>
        <v>7.4758703762412551E-3</v>
      </c>
      <c r="O55" s="354">
        <f t="shared" si="2"/>
        <v>6.5747827085680293E-6</v>
      </c>
      <c r="Q55" s="219" t="s">
        <v>172</v>
      </c>
      <c r="R55" s="453">
        <f>AVERAGE('F2023 Customer Data'!$L$32:$L$55)</f>
        <v>6</v>
      </c>
      <c r="S55" s="454">
        <f>R55/R57</f>
        <v>0.2608695652173913</v>
      </c>
    </row>
    <row r="56" spans="2:19" x14ac:dyDescent="0.2">
      <c r="B56" s="162"/>
      <c r="C56" s="346"/>
      <c r="D56" s="345"/>
      <c r="E56" s="345"/>
      <c r="F56" s="345"/>
      <c r="G56" s="345"/>
      <c r="H56" s="345"/>
      <c r="I56" s="345"/>
      <c r="J56" s="345"/>
      <c r="K56" s="345"/>
      <c r="L56" s="345"/>
      <c r="M56" s="345"/>
      <c r="N56" s="345"/>
      <c r="O56" s="198"/>
      <c r="Q56" s="219" t="s">
        <v>173</v>
      </c>
      <c r="R56" s="453">
        <f>AVERAGE('F2023 Customer Data'!$M$32:$M$55)</f>
        <v>17</v>
      </c>
      <c r="S56" s="454">
        <f>R56/R57</f>
        <v>0.73913043478260865</v>
      </c>
    </row>
    <row r="57" spans="2:19" ht="12" thickBot="1" x14ac:dyDescent="0.25">
      <c r="B57" s="356" t="s">
        <v>315</v>
      </c>
      <c r="C57" s="369">
        <f>SUM(D57:O57)</f>
        <v>0.99999999999999978</v>
      </c>
      <c r="D57" s="370">
        <f>AVERAGE(D52,D55)</f>
        <v>0.72202533885099429</v>
      </c>
      <c r="E57" s="370">
        <f t="shared" ref="E57:O57" si="3">AVERAGE(E52,E55)</f>
        <v>0.11619694521135808</v>
      </c>
      <c r="F57" s="370">
        <f t="shared" si="3"/>
        <v>7.0881855693110368E-2</v>
      </c>
      <c r="G57" s="370">
        <f t="shared" si="3"/>
        <v>3.9350773321593778E-2</v>
      </c>
      <c r="H57" s="370">
        <f t="shared" si="3"/>
        <v>2.8609862149134781E-2</v>
      </c>
      <c r="I57" s="370">
        <f t="shared" si="3"/>
        <v>1.5241127785988744E-4</v>
      </c>
      <c r="J57" s="370">
        <f t="shared" si="3"/>
        <v>2.6315466048461768E-3</v>
      </c>
      <c r="K57" s="370">
        <f t="shared" si="3"/>
        <v>1.0298195557547261E-3</v>
      </c>
      <c r="L57" s="370">
        <f t="shared" si="3"/>
        <v>1.1041559812294056E-2</v>
      </c>
      <c r="M57" s="370">
        <f t="shared" si="3"/>
        <v>1.2932917211771252E-3</v>
      </c>
      <c r="N57" s="370">
        <f t="shared" si="3"/>
        <v>6.6415740710206381E-3</v>
      </c>
      <c r="O57" s="371">
        <f t="shared" si="3"/>
        <v>1.4502173085591562E-4</v>
      </c>
      <c r="R57" s="455">
        <f>SUM(R55:R56)</f>
        <v>23</v>
      </c>
      <c r="S57" s="456">
        <f>SUM(S55:S56)</f>
        <v>1</v>
      </c>
    </row>
    <row r="58" spans="2:19" ht="12.75" thickTop="1" thickBot="1" x14ac:dyDescent="0.25">
      <c r="B58" s="357" t="s">
        <v>317</v>
      </c>
      <c r="C58" s="362">
        <f>SUM(D58:O58)</f>
        <v>1</v>
      </c>
      <c r="D58" s="361">
        <f>D57/SUM($D57:$J57,$L57,$N57:$O57)</f>
        <v>0.72370658979092761</v>
      </c>
      <c r="E58" s="361">
        <f t="shared" ref="E58:O58" si="4">E57/SUM($D57:$J57,$L57,$N57:$O57)</f>
        <v>0.11646751220235159</v>
      </c>
      <c r="F58" s="361">
        <f t="shared" si="4"/>
        <v>7.1046905560609344E-2</v>
      </c>
      <c r="G58" s="361">
        <f t="shared" si="4"/>
        <v>3.9442402411425055E-2</v>
      </c>
      <c r="H58" s="361">
        <f t="shared" si="4"/>
        <v>2.8676480805075778E-2</v>
      </c>
      <c r="I58" s="361">
        <f t="shared" si="4"/>
        <v>1.5276617067371329E-4</v>
      </c>
      <c r="J58" s="361">
        <f t="shared" si="4"/>
        <v>2.6376742155612199E-3</v>
      </c>
      <c r="K58" s="368" t="s">
        <v>318</v>
      </c>
      <c r="L58" s="361">
        <f t="shared" si="4"/>
        <v>1.106727031276249E-2</v>
      </c>
      <c r="M58" s="368" t="s">
        <v>318</v>
      </c>
      <c r="N58" s="361">
        <f t="shared" si="4"/>
        <v>6.6570391136565512E-3</v>
      </c>
      <c r="O58" s="363">
        <f t="shared" si="4"/>
        <v>1.453594169566559E-4</v>
      </c>
      <c r="R58" s="459"/>
      <c r="S58" s="460"/>
    </row>
    <row r="59" spans="2:19" x14ac:dyDescent="0.2">
      <c r="B59" s="186"/>
      <c r="C59" s="186"/>
      <c r="D59" s="186"/>
      <c r="E59" s="186"/>
      <c r="F59" s="186"/>
      <c r="G59" s="186"/>
      <c r="H59" s="186"/>
      <c r="I59" s="186"/>
      <c r="J59" s="186"/>
      <c r="K59" s="186"/>
      <c r="L59" s="186"/>
      <c r="M59" s="186"/>
      <c r="N59" s="186"/>
      <c r="O59" s="186"/>
      <c r="R59" s="199"/>
    </row>
  </sheetData>
  <mergeCells count="6">
    <mergeCell ref="R49:S49"/>
    <mergeCell ref="R48:S48"/>
    <mergeCell ref="A1:J1"/>
    <mergeCell ref="A2:J2"/>
    <mergeCell ref="A3:J3"/>
    <mergeCell ref="E5:G5"/>
  </mergeCells>
  <printOptions horizontalCentered="1"/>
  <pageMargins left="0.7" right="0.7" top="0.75" bottom="0.75" header="0.3" footer="0.3"/>
  <pageSetup scale="55" orientation="landscape" r:id="rId1"/>
  <headerFooter alignWithMargins="0">
    <oddHeader>&amp;RElectric Schedule 120 Rate Design Workpapers
Page &amp;P of &amp;N</oddHeader>
    <oddFooter>&amp;L&amp;F
&amp;A&amp;R&amp;D</oddFooter>
  </headerFooter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tabColor rgb="FFFFC000"/>
  </sheetPr>
  <dimension ref="A1"/>
  <sheetViews>
    <sheetView workbookViewId="0"/>
  </sheetViews>
  <sheetFormatPr defaultRowHeight="12.75" x14ac:dyDescent="0.2"/>
  <sheetData/>
  <pageMargins left="0.7" right="0.7" top="0.75" bottom="0.75" header="0.3" footer="0.3"/>
  <customProperties>
    <customPr name="_pios_id" r:id="rId1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 tint="0.79998168889431442"/>
    <pageSetUpPr fitToPage="1"/>
  </sheetPr>
  <dimension ref="A1:F16"/>
  <sheetViews>
    <sheetView showGridLines="0" zoomScaleNormal="100" workbookViewId="0">
      <pane ySplit="6" topLeftCell="A7" activePane="bottomLeft" state="frozen"/>
      <selection activeCell="C13" sqref="C13"/>
      <selection pane="bottomLeft" activeCell="C13" sqref="C13"/>
    </sheetView>
  </sheetViews>
  <sheetFormatPr defaultColWidth="8.7109375" defaultRowHeight="11.25" x14ac:dyDescent="0.2"/>
  <cols>
    <col min="1" max="1" width="9.28515625" style="227" customWidth="1"/>
    <col min="2" max="2" width="46.5703125" style="227" bestFit="1" customWidth="1"/>
    <col min="3" max="3" width="13.140625" style="227" customWidth="1"/>
    <col min="4" max="4" width="3.5703125" style="227" customWidth="1"/>
    <col min="5" max="5" width="12.5703125" style="227" customWidth="1"/>
    <col min="6" max="6" width="10.7109375" style="225" bestFit="1" customWidth="1"/>
    <col min="7" max="16384" width="8.7109375" style="227"/>
  </cols>
  <sheetData>
    <row r="1" spans="1:6" x14ac:dyDescent="0.2">
      <c r="A1" s="223" t="str">
        <f>'Sch 141TEX Rates'!A1</f>
        <v>PUGET SOUND ENERGY</v>
      </c>
    </row>
    <row r="2" spans="1:6" x14ac:dyDescent="0.2">
      <c r="A2" s="223" t="str">
        <f>'Sch 141TEX Rates'!A2</f>
        <v xml:space="preserve">Sch 141TEX </v>
      </c>
    </row>
    <row r="3" spans="1:6" x14ac:dyDescent="0.2">
      <c r="A3" s="223"/>
      <c r="E3" s="261"/>
      <c r="F3" s="304"/>
    </row>
    <row r="4" spans="1:6" x14ac:dyDescent="0.2">
      <c r="B4" s="289"/>
    </row>
    <row r="5" spans="1:6" x14ac:dyDescent="0.2">
      <c r="C5" s="486" t="s">
        <v>364</v>
      </c>
      <c r="D5" s="487"/>
      <c r="E5" s="488"/>
      <c r="F5" s="224"/>
    </row>
    <row r="6" spans="1:6" x14ac:dyDescent="0.2">
      <c r="A6" s="305" t="s">
        <v>181</v>
      </c>
      <c r="B6" s="305" t="s">
        <v>180</v>
      </c>
      <c r="C6" s="305" t="s">
        <v>179</v>
      </c>
      <c r="D6" s="305"/>
      <c r="E6" s="305" t="s">
        <v>178</v>
      </c>
      <c r="F6" s="224" t="s">
        <v>201</v>
      </c>
    </row>
    <row r="7" spans="1:6" x14ac:dyDescent="0.2">
      <c r="A7" s="225"/>
      <c r="B7" s="223"/>
      <c r="C7" s="306"/>
      <c r="D7" s="306"/>
      <c r="E7" s="307"/>
      <c r="F7" s="224"/>
    </row>
    <row r="8" spans="1:6" x14ac:dyDescent="0.2">
      <c r="A8" s="225"/>
      <c r="B8" s="226"/>
      <c r="C8" s="308"/>
      <c r="D8" s="308"/>
      <c r="E8" s="307"/>
      <c r="F8" s="224"/>
    </row>
    <row r="9" spans="1:6" x14ac:dyDescent="0.2">
      <c r="A9" s="225">
        <v>8</v>
      </c>
      <c r="B9" s="227" t="s">
        <v>177</v>
      </c>
      <c r="C9" s="309">
        <f>'Proposed 14TEX Budget'!F27</f>
        <v>22300000</v>
      </c>
      <c r="D9" s="309"/>
      <c r="E9" s="309">
        <f>'Proposed 14TEX Budget'!F27</f>
        <v>22300000</v>
      </c>
      <c r="F9" s="310"/>
    </row>
    <row r="10" spans="1:6" x14ac:dyDescent="0.2">
      <c r="A10" s="225">
        <v>9</v>
      </c>
      <c r="B10" s="311" t="s">
        <v>205</v>
      </c>
      <c r="C10" s="312">
        <v>0.5</v>
      </c>
      <c r="D10" s="313"/>
      <c r="E10" s="312">
        <v>0.5</v>
      </c>
      <c r="F10" s="224"/>
    </row>
    <row r="11" spans="1:6" x14ac:dyDescent="0.2">
      <c r="A11" s="225">
        <v>10</v>
      </c>
      <c r="B11" s="227" t="s">
        <v>128</v>
      </c>
      <c r="C11" s="314">
        <f>C9*C10</f>
        <v>11150000</v>
      </c>
      <c r="D11" s="315"/>
      <c r="E11" s="314">
        <f>E9*E10</f>
        <v>11150000</v>
      </c>
      <c r="F11" s="310">
        <f>SUM(C11:E11)</f>
        <v>22300000</v>
      </c>
    </row>
    <row r="12" spans="1:6" x14ac:dyDescent="0.2">
      <c r="A12" s="225">
        <v>11</v>
      </c>
      <c r="B12" s="316" t="s">
        <v>176</v>
      </c>
      <c r="C12" s="317">
        <v>0.95002900000000001</v>
      </c>
      <c r="D12" s="317"/>
      <c r="E12" s="317">
        <v>0.95369999999999999</v>
      </c>
      <c r="F12" s="224"/>
    </row>
    <row r="13" spans="1:6" ht="12" thickBot="1" x14ac:dyDescent="0.25">
      <c r="A13" s="225">
        <v>12</v>
      </c>
      <c r="B13" s="227" t="s">
        <v>175</v>
      </c>
      <c r="C13" s="318">
        <f>C11/C12</f>
        <v>11736483.833651394</v>
      </c>
      <c r="D13" s="306"/>
      <c r="E13" s="318">
        <f>E11/E12</f>
        <v>11691307.539058404</v>
      </c>
      <c r="F13" s="310">
        <f>SUM(C13:E13)</f>
        <v>23427791.372709796</v>
      </c>
    </row>
    <row r="14" spans="1:6" ht="12.75" thickTop="1" thickBot="1" x14ac:dyDescent="0.25">
      <c r="A14" s="225">
        <v>13</v>
      </c>
      <c r="B14" s="227" t="s">
        <v>174</v>
      </c>
      <c r="C14" s="319">
        <f>C13-0</f>
        <v>11736483.833651394</v>
      </c>
      <c r="D14" s="320"/>
      <c r="E14" s="319">
        <f>E13-0</f>
        <v>11691307.539058404</v>
      </c>
      <c r="F14" s="310"/>
    </row>
    <row r="15" spans="1:6" ht="12" thickTop="1" x14ac:dyDescent="0.2"/>
    <row r="16" spans="1:6" x14ac:dyDescent="0.2">
      <c r="E16" s="314"/>
    </row>
  </sheetData>
  <mergeCells count="1">
    <mergeCell ref="C5:E5"/>
  </mergeCells>
  <printOptions horizontalCentered="1"/>
  <pageMargins left="0.7" right="0.7" top="0.75" bottom="0.75" header="0.3" footer="0.3"/>
  <pageSetup orientation="portrait" r:id="rId1"/>
  <headerFooter>
    <oddFooter>&amp;R&amp;"Times New Roman,Regular"&amp;10Exh. SEF-3 page 1 of 16</oddFooter>
  </headerFooter>
  <customProperties>
    <customPr name="_pios_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79998168889431442"/>
  </sheetPr>
  <dimension ref="B1:F28"/>
  <sheetViews>
    <sheetView workbookViewId="0">
      <pane ySplit="5" topLeftCell="A6" activePane="bottomLeft" state="frozen"/>
      <selection pane="bottomLeft" activeCell="F27" sqref="F27"/>
    </sheetView>
  </sheetViews>
  <sheetFormatPr defaultRowHeight="11.25" x14ac:dyDescent="0.2"/>
  <cols>
    <col min="1" max="1" width="1.42578125" style="227" customWidth="1"/>
    <col min="2" max="2" width="46.28515625" style="227" customWidth="1"/>
    <col min="3" max="3" width="19.28515625" style="227" bestFit="1" customWidth="1"/>
    <col min="4" max="4" width="14.28515625" style="227" bestFit="1" customWidth="1"/>
    <col min="5" max="5" width="12.5703125" style="227" customWidth="1"/>
    <col min="6" max="6" width="14.42578125" style="227" customWidth="1"/>
    <col min="7" max="16384" width="9.140625" style="227"/>
  </cols>
  <sheetData>
    <row r="1" spans="2:6" x14ac:dyDescent="0.2">
      <c r="B1" s="223" t="str">
        <f>'Sch 141TEX Rates'!A1</f>
        <v>PUGET SOUND ENERGY</v>
      </c>
    </row>
    <row r="2" spans="2:6" x14ac:dyDescent="0.2">
      <c r="B2" s="223" t="str">
        <f>'Sch 141TEX Rates'!A2</f>
        <v xml:space="preserve">Sch 141TEX </v>
      </c>
    </row>
    <row r="3" spans="2:6" x14ac:dyDescent="0.2">
      <c r="B3" s="223" t="s">
        <v>200</v>
      </c>
    </row>
    <row r="4" spans="2:6" ht="12" thickBot="1" x14ac:dyDescent="0.25">
      <c r="B4" s="289"/>
    </row>
    <row r="5" spans="2:6" ht="12" thickBot="1" x14ac:dyDescent="0.25">
      <c r="B5" s="321" t="s">
        <v>199</v>
      </c>
      <c r="C5" s="322" t="s">
        <v>184</v>
      </c>
      <c r="D5" s="322" t="s">
        <v>198</v>
      </c>
      <c r="E5" s="322" t="s">
        <v>197</v>
      </c>
      <c r="F5" s="323" t="s">
        <v>196</v>
      </c>
    </row>
    <row r="6" spans="2:6" ht="12" thickBot="1" x14ac:dyDescent="0.25">
      <c r="B6" s="492" t="s">
        <v>195</v>
      </c>
      <c r="C6" s="324">
        <v>2025</v>
      </c>
      <c r="D6" s="325">
        <v>40000</v>
      </c>
      <c r="E6" s="324">
        <v>50</v>
      </c>
      <c r="F6" s="326">
        <v>2000000</v>
      </c>
    </row>
    <row r="7" spans="2:6" ht="12" thickBot="1" x14ac:dyDescent="0.25">
      <c r="B7" s="493"/>
      <c r="C7" s="327">
        <v>2026</v>
      </c>
      <c r="D7" s="328">
        <v>40000</v>
      </c>
      <c r="E7" s="327">
        <v>65</v>
      </c>
      <c r="F7" s="329">
        <v>2600000</v>
      </c>
    </row>
    <row r="8" spans="2:6" ht="12" thickBot="1" x14ac:dyDescent="0.25">
      <c r="B8" s="330" t="s">
        <v>194</v>
      </c>
      <c r="C8" s="331">
        <v>2025</v>
      </c>
      <c r="D8" s="332">
        <v>8000</v>
      </c>
      <c r="E8" s="331">
        <v>250</v>
      </c>
      <c r="F8" s="333">
        <v>2000000</v>
      </c>
    </row>
    <row r="9" spans="2:6" ht="12" thickBot="1" x14ac:dyDescent="0.25">
      <c r="B9" s="334" t="s">
        <v>193</v>
      </c>
      <c r="C9" s="331">
        <v>2026</v>
      </c>
      <c r="D9" s="332">
        <v>8000</v>
      </c>
      <c r="E9" s="331">
        <v>250</v>
      </c>
      <c r="F9" s="333">
        <v>2000000</v>
      </c>
    </row>
    <row r="10" spans="2:6" ht="12" thickBot="1" x14ac:dyDescent="0.25">
      <c r="B10" s="494" t="s">
        <v>192</v>
      </c>
      <c r="C10" s="335">
        <v>2025</v>
      </c>
      <c r="D10" s="336">
        <v>4000</v>
      </c>
      <c r="E10" s="335">
        <v>100</v>
      </c>
      <c r="F10" s="337">
        <v>400000</v>
      </c>
    </row>
    <row r="11" spans="2:6" ht="12" thickBot="1" x14ac:dyDescent="0.25">
      <c r="B11" s="495"/>
      <c r="C11" s="335">
        <v>2026</v>
      </c>
      <c r="D11" s="336">
        <v>4000</v>
      </c>
      <c r="E11" s="335">
        <v>200</v>
      </c>
      <c r="F11" s="337">
        <v>800000</v>
      </c>
    </row>
    <row r="12" spans="2:6" ht="12" thickBot="1" x14ac:dyDescent="0.25">
      <c r="B12" s="492" t="s">
        <v>191</v>
      </c>
      <c r="C12" s="327">
        <v>2025</v>
      </c>
      <c r="D12" s="328">
        <v>50000</v>
      </c>
      <c r="E12" s="327">
        <v>10</v>
      </c>
      <c r="F12" s="329">
        <v>500000</v>
      </c>
    </row>
    <row r="13" spans="2:6" ht="12" thickBot="1" x14ac:dyDescent="0.25">
      <c r="B13" s="493"/>
      <c r="C13" s="327">
        <v>2026</v>
      </c>
      <c r="D13" s="328">
        <v>50000</v>
      </c>
      <c r="E13" s="327">
        <v>10</v>
      </c>
      <c r="F13" s="329">
        <v>500000</v>
      </c>
    </row>
    <row r="14" spans="2:6" ht="12" thickBot="1" x14ac:dyDescent="0.25">
      <c r="B14" s="494" t="s">
        <v>190</v>
      </c>
      <c r="C14" s="335">
        <v>2025</v>
      </c>
      <c r="D14" s="336">
        <v>2000</v>
      </c>
      <c r="E14" s="335">
        <v>500</v>
      </c>
      <c r="F14" s="337">
        <v>1000000</v>
      </c>
    </row>
    <row r="15" spans="2:6" ht="12" thickBot="1" x14ac:dyDescent="0.25">
      <c r="B15" s="495"/>
      <c r="C15" s="335">
        <v>2026</v>
      </c>
      <c r="D15" s="336">
        <v>2000</v>
      </c>
      <c r="E15" s="335">
        <v>500</v>
      </c>
      <c r="F15" s="337">
        <v>1000000</v>
      </c>
    </row>
    <row r="16" spans="2:6" ht="12" thickBot="1" x14ac:dyDescent="0.25">
      <c r="B16" s="492" t="s">
        <v>189</v>
      </c>
      <c r="C16" s="327">
        <v>2025</v>
      </c>
      <c r="D16" s="328">
        <v>300000</v>
      </c>
      <c r="E16" s="327">
        <v>10</v>
      </c>
      <c r="F16" s="329">
        <v>3000000</v>
      </c>
    </row>
    <row r="17" spans="2:6" ht="12" thickBot="1" x14ac:dyDescent="0.25">
      <c r="B17" s="493"/>
      <c r="C17" s="327">
        <v>2026</v>
      </c>
      <c r="D17" s="328">
        <v>300000</v>
      </c>
      <c r="E17" s="327">
        <v>10</v>
      </c>
      <c r="F17" s="329">
        <v>3000000</v>
      </c>
    </row>
    <row r="18" spans="2:6" ht="12" thickBot="1" x14ac:dyDescent="0.25">
      <c r="B18" s="338" t="s">
        <v>188</v>
      </c>
      <c r="C18" s="335" t="s">
        <v>187</v>
      </c>
      <c r="D18" s="336">
        <v>1000000</v>
      </c>
      <c r="E18" s="335">
        <v>1</v>
      </c>
      <c r="F18" s="337">
        <v>1000000</v>
      </c>
    </row>
    <row r="19" spans="2:6" ht="12" thickBot="1" x14ac:dyDescent="0.25">
      <c r="B19" s="339" t="s">
        <v>182</v>
      </c>
      <c r="C19" s="327" t="s">
        <v>187</v>
      </c>
      <c r="D19" s="328">
        <v>2500000</v>
      </c>
      <c r="E19" s="327">
        <v>1</v>
      </c>
      <c r="F19" s="329">
        <v>2500000</v>
      </c>
    </row>
    <row r="20" spans="2:6" ht="12" thickBot="1" x14ac:dyDescent="0.25">
      <c r="B20" s="489" t="s">
        <v>1</v>
      </c>
      <c r="C20" s="490"/>
      <c r="D20" s="490"/>
      <c r="E20" s="491"/>
      <c r="F20" s="333">
        <f>SUM(F6:F19)</f>
        <v>22300000</v>
      </c>
    </row>
    <row r="21" spans="2:6" ht="12" thickBot="1" x14ac:dyDescent="0.25">
      <c r="B21" s="489" t="s">
        <v>186</v>
      </c>
      <c r="C21" s="490"/>
      <c r="D21" s="490"/>
      <c r="E21" s="491"/>
      <c r="F21" s="340">
        <v>0.84</v>
      </c>
    </row>
    <row r="22" spans="2:6" ht="12" thickBot="1" x14ac:dyDescent="0.25">
      <c r="B22" s="489" t="s">
        <v>185</v>
      </c>
      <c r="C22" s="490"/>
      <c r="D22" s="490"/>
      <c r="E22" s="491"/>
      <c r="F22" s="340">
        <v>0.16</v>
      </c>
    </row>
    <row r="24" spans="2:6" x14ac:dyDescent="0.2">
      <c r="C24" s="305" t="s">
        <v>184</v>
      </c>
      <c r="D24" s="305" t="s">
        <v>183</v>
      </c>
      <c r="E24" s="305" t="s">
        <v>182</v>
      </c>
      <c r="F24" s="305" t="s">
        <v>1</v>
      </c>
    </row>
    <row r="25" spans="2:6" x14ac:dyDescent="0.2">
      <c r="C25" s="225">
        <v>2025</v>
      </c>
      <c r="D25" s="306">
        <f>SUMIF($C$6:$C$17,C25,F6:F17)</f>
        <v>8900000</v>
      </c>
      <c r="E25" s="306">
        <f>ROUND(D25/$D$27*($F$18+$F$19),-5)</f>
        <v>1700000</v>
      </c>
      <c r="F25" s="314">
        <f>SUM(D25:E25)</f>
        <v>10600000</v>
      </c>
    </row>
    <row r="26" spans="2:6" x14ac:dyDescent="0.2">
      <c r="B26" s="223"/>
      <c r="C26" s="225">
        <v>2026</v>
      </c>
      <c r="D26" s="306">
        <f>SUMIF($C$6:$C$17,C26,F6:F17)</f>
        <v>9900000</v>
      </c>
      <c r="E26" s="306">
        <f>ROUND(D26/$D$27*($F$18+$F$19),-5)</f>
        <v>1800000</v>
      </c>
      <c r="F26" s="314">
        <f>SUM(D26:E26)</f>
        <v>11700000</v>
      </c>
    </row>
    <row r="27" spans="2:6" ht="12" thickBot="1" x14ac:dyDescent="0.25">
      <c r="B27" s="223"/>
      <c r="C27" s="341" t="s">
        <v>1</v>
      </c>
      <c r="D27" s="342">
        <f>SUM(D25:D26)</f>
        <v>18800000</v>
      </c>
      <c r="E27" s="342">
        <f>SUM(E25:E26)</f>
        <v>3500000</v>
      </c>
      <c r="F27" s="342">
        <f>SUM(D27:E27)</f>
        <v>22300000</v>
      </c>
    </row>
    <row r="28" spans="2:6" ht="12" thickTop="1" x14ac:dyDescent="0.2">
      <c r="E28" s="343"/>
    </row>
  </sheetData>
  <mergeCells count="8">
    <mergeCell ref="B21:E21"/>
    <mergeCell ref="B22:E22"/>
    <mergeCell ref="B6:B7"/>
    <mergeCell ref="B10:B11"/>
    <mergeCell ref="B12:B13"/>
    <mergeCell ref="B14:B15"/>
    <mergeCell ref="B16:B17"/>
    <mergeCell ref="B20:E20"/>
  </mergeCells>
  <pageMargins left="0.7" right="0.7" top="0.75" bottom="0.75" header="0.3" footer="0.3"/>
  <pageSetup orientation="portrait" horizontalDpi="1200" verticalDpi="1200" r:id="rId1"/>
  <customProperties>
    <customPr name="_pios_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7" tint="0.79998168889431442"/>
    <pageSetUpPr fitToPage="1"/>
  </sheetPr>
  <dimension ref="A1:R80"/>
  <sheetViews>
    <sheetView workbookViewId="0">
      <pane xSplit="6" ySplit="8" topLeftCell="G42" activePane="bottomRight" state="frozen"/>
      <selection activeCell="D40" sqref="D40"/>
      <selection pane="topRight" activeCell="D40" sqref="D40"/>
      <selection pane="bottomLeft" activeCell="D40" sqref="D40"/>
      <selection pane="bottomRight" sqref="A1:XFD1048576"/>
    </sheetView>
  </sheetViews>
  <sheetFormatPr defaultColWidth="9.140625" defaultRowHeight="11.25" outlineLevelCol="1" x14ac:dyDescent="0.2"/>
  <cols>
    <col min="1" max="1" width="4.42578125" style="387" bestFit="1" customWidth="1"/>
    <col min="2" max="2" width="48.5703125" style="389" bestFit="1" customWidth="1"/>
    <col min="3" max="3" width="2.85546875" style="389" customWidth="1"/>
    <col min="4" max="4" width="14.28515625" style="389" bestFit="1" customWidth="1"/>
    <col min="5" max="5" width="6" style="390" bestFit="1" customWidth="1" outlineLevel="1"/>
    <col min="6" max="6" width="1.5703125" style="389" customWidth="1"/>
    <col min="7" max="7" width="13.5703125" style="389" bestFit="1" customWidth="1"/>
    <col min="8" max="8" width="12.85546875" style="389" bestFit="1" customWidth="1"/>
    <col min="9" max="9" width="15.5703125" style="389" bestFit="1" customWidth="1"/>
    <col min="10" max="10" width="12.7109375" style="389" bestFit="1" customWidth="1"/>
    <col min="11" max="11" width="12.140625" style="389" bestFit="1" customWidth="1"/>
    <col min="12" max="18" width="11.85546875" style="389" bestFit="1" customWidth="1"/>
    <col min="19" max="22" width="8.140625" style="389" bestFit="1" customWidth="1"/>
    <col min="23" max="16384" width="9.140625" style="389"/>
  </cols>
  <sheetData>
    <row r="1" spans="1:18" x14ac:dyDescent="0.2">
      <c r="B1" s="388" t="s">
        <v>321</v>
      </c>
    </row>
    <row r="2" spans="1:18" x14ac:dyDescent="0.2">
      <c r="B2" s="388" t="s">
        <v>322</v>
      </c>
    </row>
    <row r="3" spans="1:18" x14ac:dyDescent="0.2">
      <c r="B3" s="388" t="s">
        <v>204</v>
      </c>
    </row>
    <row r="4" spans="1:18" x14ac:dyDescent="0.2">
      <c r="B4" s="391" t="s">
        <v>260</v>
      </c>
    </row>
    <row r="7" spans="1:18" x14ac:dyDescent="0.2">
      <c r="G7" s="392"/>
      <c r="H7" s="392"/>
      <c r="I7" s="392"/>
      <c r="J7" s="392"/>
      <c r="K7" s="392"/>
    </row>
    <row r="8" spans="1:18" ht="52.5" customHeight="1" x14ac:dyDescent="0.35">
      <c r="A8" s="393" t="s">
        <v>13</v>
      </c>
      <c r="B8" s="394" t="s">
        <v>261</v>
      </c>
      <c r="C8" s="395"/>
      <c r="D8" s="393" t="s">
        <v>262</v>
      </c>
      <c r="E8" s="396" t="s">
        <v>263</v>
      </c>
      <c r="F8" s="397"/>
      <c r="G8" s="397" t="s">
        <v>323</v>
      </c>
      <c r="H8" s="397" t="s">
        <v>324</v>
      </c>
      <c r="I8" s="397" t="s">
        <v>325</v>
      </c>
      <c r="J8" s="397" t="s">
        <v>326</v>
      </c>
      <c r="K8" s="397" t="s">
        <v>327</v>
      </c>
      <c r="L8" s="397" t="s">
        <v>328</v>
      </c>
      <c r="M8" s="397" t="s">
        <v>329</v>
      </c>
      <c r="N8" s="397" t="s">
        <v>50</v>
      </c>
      <c r="O8" s="397" t="s">
        <v>330</v>
      </c>
      <c r="P8" s="397" t="s">
        <v>331</v>
      </c>
      <c r="Q8" s="397" t="s">
        <v>332</v>
      </c>
      <c r="R8" s="397" t="s">
        <v>116</v>
      </c>
    </row>
    <row r="9" spans="1:18" x14ac:dyDescent="0.2">
      <c r="A9" s="387" t="s">
        <v>264</v>
      </c>
      <c r="B9" s="398" t="s">
        <v>264</v>
      </c>
      <c r="D9" s="399"/>
      <c r="E9" s="400"/>
      <c r="F9" s="399"/>
      <c r="G9" s="399"/>
      <c r="H9" s="399"/>
      <c r="I9" s="399"/>
      <c r="J9" s="399"/>
      <c r="K9" s="399"/>
      <c r="L9" s="399"/>
      <c r="M9" s="399"/>
      <c r="N9" s="399"/>
      <c r="O9" s="399"/>
      <c r="P9" s="399"/>
      <c r="Q9" s="399"/>
      <c r="R9" s="399"/>
    </row>
    <row r="10" spans="1:18" x14ac:dyDescent="0.2">
      <c r="A10" s="387">
        <v>1</v>
      </c>
      <c r="B10" s="391" t="s">
        <v>265</v>
      </c>
      <c r="D10" s="399"/>
      <c r="E10" s="400"/>
      <c r="F10" s="399"/>
      <c r="G10" s="399"/>
      <c r="H10" s="399"/>
      <c r="I10" s="399"/>
      <c r="J10" s="399"/>
      <c r="K10" s="399"/>
      <c r="L10" s="399"/>
      <c r="M10" s="399"/>
      <c r="N10" s="399"/>
      <c r="O10" s="399"/>
      <c r="P10" s="399"/>
      <c r="Q10" s="399"/>
      <c r="R10" s="399"/>
    </row>
    <row r="11" spans="1:18" x14ac:dyDescent="0.2">
      <c r="A11" s="387">
        <v>2</v>
      </c>
      <c r="B11" s="398" t="s">
        <v>266</v>
      </c>
      <c r="D11" s="401">
        <v>11413088751.282448</v>
      </c>
      <c r="E11" s="400">
        <v>0</v>
      </c>
      <c r="F11" s="399"/>
      <c r="G11" s="401">
        <v>6720253610.3311548</v>
      </c>
      <c r="H11" s="401">
        <v>1405871447.7040446</v>
      </c>
      <c r="I11" s="401">
        <v>1434100041.2974298</v>
      </c>
      <c r="J11" s="401">
        <v>773464215.43872714</v>
      </c>
      <c r="K11" s="401">
        <v>562852604.61381102</v>
      </c>
      <c r="L11" s="401">
        <v>5711948.1760246512</v>
      </c>
      <c r="M11" s="401">
        <v>50927015.002084188</v>
      </c>
      <c r="N11" s="401">
        <v>94443781.525703177</v>
      </c>
      <c r="O11" s="401">
        <v>137325289.99260256</v>
      </c>
      <c r="P11" s="401">
        <v>112467129.868497</v>
      </c>
      <c r="Q11" s="401">
        <v>112698626.40461951</v>
      </c>
      <c r="R11" s="401">
        <v>2973040.9277549349</v>
      </c>
    </row>
    <row r="12" spans="1:18" x14ac:dyDescent="0.2">
      <c r="A12" s="387">
        <v>3</v>
      </c>
      <c r="B12" s="398" t="s">
        <v>267</v>
      </c>
      <c r="D12" s="399">
        <v>-4892905813.3529119</v>
      </c>
      <c r="E12" s="400">
        <v>0</v>
      </c>
      <c r="F12" s="399"/>
      <c r="G12" s="399">
        <v>-2899034984.3738399</v>
      </c>
      <c r="H12" s="399">
        <v>-595414600.01566792</v>
      </c>
      <c r="I12" s="399">
        <v>-609490086.66395807</v>
      </c>
      <c r="J12" s="399">
        <v>-329643715.93748748</v>
      </c>
      <c r="K12" s="399">
        <v>-237039753.74560359</v>
      </c>
      <c r="L12" s="399">
        <v>-2305088.565418046</v>
      </c>
      <c r="M12" s="399">
        <v>-19754163.808360673</v>
      </c>
      <c r="N12" s="399">
        <v>-39757075.117370225</v>
      </c>
      <c r="O12" s="399">
        <v>-61460292.808506504</v>
      </c>
      <c r="P12" s="399">
        <v>-41788645.237006322</v>
      </c>
      <c r="Q12" s="399">
        <v>-55940539.527097918</v>
      </c>
      <c r="R12" s="399">
        <v>-1276867.5525969507</v>
      </c>
    </row>
    <row r="13" spans="1:18" ht="13.5" x14ac:dyDescent="0.35">
      <c r="A13" s="387">
        <v>4</v>
      </c>
      <c r="B13" s="398" t="s">
        <v>268</v>
      </c>
      <c r="D13" s="402">
        <v>-410186503.94859254</v>
      </c>
      <c r="E13" s="400">
        <v>0</v>
      </c>
      <c r="F13" s="399"/>
      <c r="G13" s="403">
        <v>-213217968.39597625</v>
      </c>
      <c r="H13" s="403">
        <v>-111070641.66898489</v>
      </c>
      <c r="I13" s="403">
        <v>-37079410.863177605</v>
      </c>
      <c r="J13" s="403">
        <v>-16541577.832544785</v>
      </c>
      <c r="K13" s="403">
        <v>-11890070.008803811</v>
      </c>
      <c r="L13" s="403">
        <v>-202569.21640429861</v>
      </c>
      <c r="M13" s="403">
        <v>-1571311.0358885259</v>
      </c>
      <c r="N13" s="403">
        <v>-4731338.9699544348</v>
      </c>
      <c r="O13" s="403">
        <v>-1212095.2993174333</v>
      </c>
      <c r="P13" s="403">
        <v>-8235952.5829063673</v>
      </c>
      <c r="Q13" s="403">
        <v>-4367583.0000377558</v>
      </c>
      <c r="R13" s="403">
        <v>-65985.07459639704</v>
      </c>
    </row>
    <row r="14" spans="1:18" x14ac:dyDescent="0.2">
      <c r="A14" s="387">
        <v>5</v>
      </c>
      <c r="B14" s="404" t="s">
        <v>350</v>
      </c>
      <c r="D14" s="405">
        <v>6109996433.9809437</v>
      </c>
      <c r="E14" s="400">
        <v>0</v>
      </c>
      <c r="F14" s="399"/>
      <c r="G14" s="405">
        <v>3608000657.5613389</v>
      </c>
      <c r="H14" s="405">
        <v>699386206.01939178</v>
      </c>
      <c r="I14" s="405">
        <v>787530543.77029407</v>
      </c>
      <c r="J14" s="405">
        <v>427278921.66869485</v>
      </c>
      <c r="K14" s="405">
        <v>313922780.85940367</v>
      </c>
      <c r="L14" s="405">
        <v>3204290.3942023064</v>
      </c>
      <c r="M14" s="405">
        <v>29601540.157834988</v>
      </c>
      <c r="N14" s="405">
        <v>49955367.438378513</v>
      </c>
      <c r="O14" s="405">
        <v>74652901.884778619</v>
      </c>
      <c r="P14" s="405">
        <v>62442532.048584312</v>
      </c>
      <c r="Q14" s="405">
        <v>52390503.877483845</v>
      </c>
      <c r="R14" s="405">
        <v>1630188.3005615871</v>
      </c>
    </row>
    <row r="15" spans="1:18" x14ac:dyDescent="0.2">
      <c r="B15" s="404"/>
      <c r="D15" s="405"/>
      <c r="E15" s="400"/>
      <c r="F15" s="399"/>
      <c r="G15" s="405"/>
      <c r="H15" s="405"/>
      <c r="I15" s="405"/>
      <c r="J15" s="405"/>
      <c r="K15" s="405"/>
      <c r="L15" s="405"/>
      <c r="M15" s="405"/>
      <c r="N15" s="405"/>
      <c r="O15" s="405"/>
      <c r="P15" s="405"/>
      <c r="Q15" s="405"/>
      <c r="R15" s="405"/>
    </row>
    <row r="16" spans="1:18" x14ac:dyDescent="0.2">
      <c r="A16" s="387">
        <v>6</v>
      </c>
      <c r="B16" s="404" t="s">
        <v>269</v>
      </c>
      <c r="D16" s="405"/>
      <c r="E16" s="400" t="s">
        <v>264</v>
      </c>
      <c r="F16" s="399"/>
      <c r="G16" s="405"/>
      <c r="H16" s="405"/>
      <c r="I16" s="405"/>
      <c r="J16" s="405"/>
      <c r="K16" s="405"/>
      <c r="L16" s="405"/>
      <c r="M16" s="405"/>
      <c r="N16" s="405"/>
      <c r="O16" s="405"/>
      <c r="P16" s="405"/>
      <c r="Q16" s="405"/>
      <c r="R16" s="405"/>
    </row>
    <row r="17" spans="1:18" x14ac:dyDescent="0.2">
      <c r="A17" s="387">
        <v>7</v>
      </c>
      <c r="B17" s="398" t="s">
        <v>270</v>
      </c>
      <c r="D17" s="399">
        <v>2096748860.2326217</v>
      </c>
      <c r="E17" s="400">
        <v>0</v>
      </c>
      <c r="F17" s="399"/>
      <c r="G17" s="399">
        <v>1196549647.1907792</v>
      </c>
      <c r="H17" s="399">
        <v>274417195.04375345</v>
      </c>
      <c r="I17" s="399">
        <v>273971699.0436824</v>
      </c>
      <c r="J17" s="399">
        <v>152673455.35434243</v>
      </c>
      <c r="K17" s="399">
        <v>114129994.26929435</v>
      </c>
      <c r="L17" s="399">
        <v>362878.00005785772</v>
      </c>
      <c r="M17" s="399">
        <v>10359299.001651699</v>
      </c>
      <c r="N17" s="399">
        <v>3568323.3199999994</v>
      </c>
      <c r="O17" s="399">
        <v>41466286.006611437</v>
      </c>
      <c r="P17" s="399">
        <v>13455057</v>
      </c>
      <c r="Q17" s="399">
        <v>15360581.002449108</v>
      </c>
      <c r="R17" s="399">
        <v>434445</v>
      </c>
    </row>
    <row r="18" spans="1:18" x14ac:dyDescent="0.2">
      <c r="A18" s="387">
        <v>8</v>
      </c>
      <c r="B18" s="398" t="s">
        <v>271</v>
      </c>
      <c r="D18" s="399">
        <v>763721180.88999999</v>
      </c>
      <c r="E18" s="400">
        <v>0</v>
      </c>
      <c r="F18" s="399"/>
      <c r="G18" s="399">
        <v>411925637.17756569</v>
      </c>
      <c r="H18" s="399">
        <v>100861446.05381662</v>
      </c>
      <c r="I18" s="399">
        <v>109595107.15388574</v>
      </c>
      <c r="J18" s="399">
        <v>65733959.338795751</v>
      </c>
      <c r="K18" s="399">
        <v>47293013.893919051</v>
      </c>
      <c r="L18" s="399">
        <v>179085.28104386423</v>
      </c>
      <c r="M18" s="399">
        <v>4277604.2598188939</v>
      </c>
      <c r="N18" s="399">
        <v>0</v>
      </c>
      <c r="O18" s="399">
        <v>21190961.990195695</v>
      </c>
      <c r="P18" s="399">
        <v>0</v>
      </c>
      <c r="Q18" s="399">
        <v>2428381.6792253493</v>
      </c>
      <c r="R18" s="399">
        <v>235984.06173363084</v>
      </c>
    </row>
    <row r="19" spans="1:18" ht="13.5" x14ac:dyDescent="0.35">
      <c r="A19" s="387">
        <v>9</v>
      </c>
      <c r="B19" s="398" t="s">
        <v>272</v>
      </c>
      <c r="D19" s="403">
        <v>182393306.34175518</v>
      </c>
      <c r="E19" s="400">
        <v>0</v>
      </c>
      <c r="F19" s="399"/>
      <c r="G19" s="403">
        <v>97685405.299516186</v>
      </c>
      <c r="H19" s="403">
        <v>26981817.922634516</v>
      </c>
      <c r="I19" s="403">
        <v>23189271.252787497</v>
      </c>
      <c r="J19" s="403">
        <v>13393759.737747936</v>
      </c>
      <c r="K19" s="403">
        <v>10014684.801429514</v>
      </c>
      <c r="L19" s="403">
        <v>40562.797247498034</v>
      </c>
      <c r="M19" s="403">
        <v>776617.61054691393</v>
      </c>
      <c r="N19" s="403">
        <v>515112.71875775669</v>
      </c>
      <c r="O19" s="403">
        <v>6603256.556460157</v>
      </c>
      <c r="P19" s="403">
        <v>2547924.2657281929</v>
      </c>
      <c r="Q19" s="403">
        <v>593113.3502813644</v>
      </c>
      <c r="R19" s="403">
        <v>51780.02861766248</v>
      </c>
    </row>
    <row r="20" spans="1:18" x14ac:dyDescent="0.2">
      <c r="A20" s="387">
        <v>10</v>
      </c>
      <c r="B20" s="404" t="s">
        <v>351</v>
      </c>
      <c r="D20" s="405">
        <v>3042863347.4643769</v>
      </c>
      <c r="E20" s="400">
        <v>0</v>
      </c>
      <c r="F20" s="399"/>
      <c r="G20" s="405">
        <v>1706160689.667861</v>
      </c>
      <c r="H20" s="405">
        <v>402260459.0202046</v>
      </c>
      <c r="I20" s="405">
        <v>406756077.45035559</v>
      </c>
      <c r="J20" s="405">
        <v>231801174.43088612</v>
      </c>
      <c r="K20" s="405">
        <v>171437692.96464291</v>
      </c>
      <c r="L20" s="405">
        <v>582526.07834921998</v>
      </c>
      <c r="M20" s="405">
        <v>15413520.872017507</v>
      </c>
      <c r="N20" s="405">
        <v>4083436.0387577559</v>
      </c>
      <c r="O20" s="405">
        <v>69260504.553267285</v>
      </c>
      <c r="P20" s="405">
        <v>16002981.265728192</v>
      </c>
      <c r="Q20" s="405">
        <v>18382076.031955823</v>
      </c>
      <c r="R20" s="405">
        <v>722209.09035129333</v>
      </c>
    </row>
    <row r="21" spans="1:18" x14ac:dyDescent="0.2">
      <c r="A21" s="387" t="s">
        <v>264</v>
      </c>
      <c r="D21" s="399"/>
      <c r="E21" s="400" t="s">
        <v>264</v>
      </c>
      <c r="F21" s="399"/>
      <c r="G21" s="399"/>
      <c r="H21" s="399"/>
      <c r="I21" s="399"/>
      <c r="J21" s="399"/>
      <c r="K21" s="399"/>
      <c r="L21" s="399"/>
      <c r="M21" s="399"/>
      <c r="N21" s="399"/>
      <c r="O21" s="399"/>
      <c r="P21" s="399"/>
      <c r="Q21" s="399"/>
      <c r="R21" s="399"/>
    </row>
    <row r="22" spans="1:18" x14ac:dyDescent="0.2">
      <c r="A22" s="387">
        <v>11</v>
      </c>
      <c r="B22" s="391" t="s">
        <v>273</v>
      </c>
      <c r="E22" s="400" t="s">
        <v>264</v>
      </c>
      <c r="F22" s="399"/>
    </row>
    <row r="23" spans="1:18" x14ac:dyDescent="0.2">
      <c r="A23" s="387">
        <v>12</v>
      </c>
      <c r="B23" s="398" t="s">
        <v>274</v>
      </c>
      <c r="D23" s="401">
        <v>2376044163.8323593</v>
      </c>
      <c r="E23" s="400">
        <v>0</v>
      </c>
      <c r="F23" s="399"/>
      <c r="G23" s="401">
        <v>1322961904.6394029</v>
      </c>
      <c r="H23" s="401">
        <v>310062161.98084897</v>
      </c>
      <c r="I23" s="401">
        <v>324379790.12869209</v>
      </c>
      <c r="J23" s="401">
        <v>191043533.91833416</v>
      </c>
      <c r="K23" s="401">
        <v>138969937.303799</v>
      </c>
      <c r="L23" s="401">
        <v>636672.99678520299</v>
      </c>
      <c r="M23" s="401">
        <v>12706816.253135333</v>
      </c>
      <c r="N23" s="401">
        <v>1802584.3413799971</v>
      </c>
      <c r="O23" s="401">
        <v>57880913.559639886</v>
      </c>
      <c r="P23" s="401">
        <v>2977124.6288820175</v>
      </c>
      <c r="Q23" s="401">
        <v>11930371.490332138</v>
      </c>
      <c r="R23" s="401">
        <v>692352.59112645162</v>
      </c>
    </row>
    <row r="24" spans="1:18" x14ac:dyDescent="0.2">
      <c r="A24" s="387">
        <v>13</v>
      </c>
      <c r="B24" s="398" t="s">
        <v>275</v>
      </c>
      <c r="D24" s="399">
        <v>489146904.96563208</v>
      </c>
      <c r="E24" s="400">
        <v>0</v>
      </c>
      <c r="F24" s="399"/>
      <c r="G24" s="399">
        <v>287925924.5628866</v>
      </c>
      <c r="H24" s="399">
        <v>60641591.211413682</v>
      </c>
      <c r="I24" s="399">
        <v>62236812.283896811</v>
      </c>
      <c r="J24" s="399">
        <v>33798117.938441977</v>
      </c>
      <c r="K24" s="399">
        <v>24543295.465323184</v>
      </c>
      <c r="L24" s="399">
        <v>225853.78896341714</v>
      </c>
      <c r="M24" s="399">
        <v>2071527.5928705288</v>
      </c>
      <c r="N24" s="399">
        <v>3379289.5103251762</v>
      </c>
      <c r="O24" s="399">
        <v>6451158.3131064707</v>
      </c>
      <c r="P24" s="399">
        <v>3390817.5356580862</v>
      </c>
      <c r="Q24" s="399">
        <v>4353857.072397395</v>
      </c>
      <c r="R24" s="399">
        <v>128659.69034870528</v>
      </c>
    </row>
    <row r="25" spans="1:18" x14ac:dyDescent="0.2">
      <c r="A25" s="387">
        <v>14</v>
      </c>
      <c r="B25" s="398" t="s">
        <v>276</v>
      </c>
      <c r="D25" s="399">
        <v>97322425.128478259</v>
      </c>
      <c r="E25" s="400">
        <v>0</v>
      </c>
      <c r="F25" s="399"/>
      <c r="G25" s="399">
        <v>56184954.939169221</v>
      </c>
      <c r="H25" s="399">
        <v>12710475.857386537</v>
      </c>
      <c r="I25" s="399">
        <v>12427347.707572902</v>
      </c>
      <c r="J25" s="399">
        <v>6882828.0363391135</v>
      </c>
      <c r="K25" s="399">
        <v>5216798.4766458878</v>
      </c>
      <c r="L25" s="399">
        <v>19117.238548016117</v>
      </c>
      <c r="M25" s="399">
        <v>488600.65576867457</v>
      </c>
      <c r="N25" s="399">
        <v>206025.43430602399</v>
      </c>
      <c r="O25" s="399">
        <v>1824598.4984961404</v>
      </c>
      <c r="P25" s="399">
        <v>644012.17944386764</v>
      </c>
      <c r="Q25" s="399">
        <v>697559.81619423022</v>
      </c>
      <c r="R25" s="399">
        <v>20106.288607668004</v>
      </c>
    </row>
    <row r="26" spans="1:18" ht="13.5" x14ac:dyDescent="0.35">
      <c r="A26" s="387">
        <v>15</v>
      </c>
      <c r="B26" s="398" t="s">
        <v>277</v>
      </c>
      <c r="D26" s="402">
        <v>-32306237.305887401</v>
      </c>
      <c r="E26" s="400">
        <v>0</v>
      </c>
      <c r="F26" s="399"/>
      <c r="G26" s="402">
        <v>-19077085.674668677</v>
      </c>
      <c r="H26" s="402">
        <v>-3697962.3448659498</v>
      </c>
      <c r="I26" s="402">
        <v>-4164020.209763194</v>
      </c>
      <c r="J26" s="402">
        <v>-2259211.5050120815</v>
      </c>
      <c r="K26" s="402">
        <v>-1659847.7533906235</v>
      </c>
      <c r="L26" s="402">
        <v>-16942.492027712695</v>
      </c>
      <c r="M26" s="402">
        <v>-156516.35664469461</v>
      </c>
      <c r="N26" s="402">
        <v>-264135.98970229644</v>
      </c>
      <c r="O26" s="402">
        <v>-394722.71218518878</v>
      </c>
      <c r="P26" s="402">
        <v>-330161.11877297674</v>
      </c>
      <c r="Q26" s="402">
        <v>-277011.62662352633</v>
      </c>
      <c r="R26" s="402">
        <v>-8619.5222305408315</v>
      </c>
    </row>
    <row r="27" spans="1:18" x14ac:dyDescent="0.2">
      <c r="A27" s="387">
        <v>16</v>
      </c>
      <c r="B27" s="404" t="s">
        <v>352</v>
      </c>
      <c r="D27" s="405">
        <v>2930207256.6205821</v>
      </c>
      <c r="E27" s="400">
        <v>0</v>
      </c>
      <c r="F27" s="399"/>
      <c r="G27" s="405">
        <v>1647995698.46679</v>
      </c>
      <c r="H27" s="405">
        <v>379716266.7047832</v>
      </c>
      <c r="I27" s="405">
        <v>394879929.9103986</v>
      </c>
      <c r="J27" s="405">
        <v>229465268.38810313</v>
      </c>
      <c r="K27" s="405">
        <v>167070183.49237746</v>
      </c>
      <c r="L27" s="405">
        <v>864701.53226892347</v>
      </c>
      <c r="M27" s="405">
        <v>15110428.145129841</v>
      </c>
      <c r="N27" s="405">
        <v>5123763.2963089002</v>
      </c>
      <c r="O27" s="405">
        <v>65761947.659057304</v>
      </c>
      <c r="P27" s="405">
        <v>6681793.2252109945</v>
      </c>
      <c r="Q27" s="405">
        <v>16704776.752300236</v>
      </c>
      <c r="R27" s="405">
        <v>832499.04785228404</v>
      </c>
    </row>
    <row r="28" spans="1:18" x14ac:dyDescent="0.2">
      <c r="A28" s="387" t="s">
        <v>264</v>
      </c>
      <c r="B28" s="398"/>
      <c r="D28" s="406"/>
      <c r="E28" s="400" t="s">
        <v>264</v>
      </c>
      <c r="F28" s="399"/>
      <c r="G28" s="406"/>
      <c r="H28" s="406"/>
      <c r="I28" s="406"/>
      <c r="J28" s="406"/>
      <c r="K28" s="406"/>
      <c r="L28" s="406"/>
      <c r="M28" s="406"/>
      <c r="N28" s="406"/>
      <c r="O28" s="406"/>
      <c r="P28" s="406"/>
      <c r="Q28" s="406"/>
      <c r="R28" s="406"/>
    </row>
    <row r="29" spans="1:18" x14ac:dyDescent="0.2">
      <c r="A29" s="387">
        <v>17</v>
      </c>
      <c r="B29" s="391" t="s">
        <v>278</v>
      </c>
      <c r="D29" s="405">
        <v>112656090.84379482</v>
      </c>
      <c r="E29" s="400">
        <v>0</v>
      </c>
      <c r="F29" s="399"/>
      <c r="G29" s="405">
        <v>58164991.201071024</v>
      </c>
      <c r="H29" s="405">
        <v>22544192.315421402</v>
      </c>
      <c r="I29" s="405">
        <v>11876147.539956987</v>
      </c>
      <c r="J29" s="405">
        <v>2335906.0427829921</v>
      </c>
      <c r="K29" s="405">
        <v>4367509.4722654521</v>
      </c>
      <c r="L29" s="405">
        <v>-282175.45391970349</v>
      </c>
      <c r="M29" s="405">
        <v>303092.72688766569</v>
      </c>
      <c r="N29" s="405">
        <v>-1040327.2575511443</v>
      </c>
      <c r="O29" s="405">
        <v>3498556.894209981</v>
      </c>
      <c r="P29" s="405">
        <v>9321188.0405171979</v>
      </c>
      <c r="Q29" s="405">
        <v>1677299.2796555869</v>
      </c>
      <c r="R29" s="405">
        <v>-110289.95750099071</v>
      </c>
    </row>
    <row r="30" spans="1:18" x14ac:dyDescent="0.2">
      <c r="A30" s="387" t="s">
        <v>264</v>
      </c>
      <c r="B30" s="391"/>
      <c r="D30" s="407"/>
      <c r="E30" s="400" t="s">
        <v>264</v>
      </c>
      <c r="F30" s="399"/>
      <c r="G30" s="405"/>
      <c r="H30" s="405"/>
      <c r="I30" s="405"/>
      <c r="J30" s="405"/>
      <c r="K30" s="405"/>
      <c r="L30" s="405"/>
      <c r="M30" s="405"/>
      <c r="N30" s="405"/>
      <c r="O30" s="405"/>
      <c r="P30" s="405"/>
      <c r="Q30" s="405"/>
      <c r="R30" s="405"/>
    </row>
    <row r="31" spans="1:18" x14ac:dyDescent="0.2">
      <c r="A31" s="387">
        <v>18</v>
      </c>
      <c r="B31" s="391" t="s">
        <v>279</v>
      </c>
      <c r="D31" s="408">
        <v>1.84379961692374E-2</v>
      </c>
      <c r="E31" s="400"/>
      <c r="F31" s="399"/>
      <c r="G31" s="408">
        <v>1.612111435710906E-2</v>
      </c>
      <c r="H31" s="408">
        <v>3.2234253580340592E-2</v>
      </c>
      <c r="I31" s="408">
        <v>1.5080237374794452E-2</v>
      </c>
      <c r="J31" s="408">
        <v>5.4669348856722115E-3</v>
      </c>
      <c r="K31" s="408">
        <v>1.3912687254836485E-2</v>
      </c>
      <c r="L31" s="408">
        <v>-8.8061760703792208E-2</v>
      </c>
      <c r="M31" s="408">
        <v>1.0239086387788594E-2</v>
      </c>
      <c r="N31" s="408">
        <v>-2.0825134733208E-2</v>
      </c>
      <c r="O31" s="408">
        <v>4.6864312114882713E-2</v>
      </c>
      <c r="P31" s="408">
        <v>0.14927626626775342</v>
      </c>
      <c r="Q31" s="408">
        <v>3.2015330174681694E-2</v>
      </c>
      <c r="R31" s="408">
        <v>-6.7654735016192111E-2</v>
      </c>
    </row>
    <row r="32" spans="1:18" x14ac:dyDescent="0.2">
      <c r="A32" s="387" t="s">
        <v>264</v>
      </c>
      <c r="B32" s="398"/>
      <c r="D32" s="409"/>
      <c r="E32" s="400" t="s">
        <v>264</v>
      </c>
      <c r="F32" s="399"/>
      <c r="G32" s="401"/>
      <c r="H32" s="401"/>
      <c r="I32" s="401"/>
      <c r="J32" s="401"/>
      <c r="K32" s="401"/>
      <c r="L32" s="401"/>
      <c r="M32" s="401"/>
      <c r="N32" s="401"/>
      <c r="O32" s="401"/>
      <c r="P32" s="401"/>
      <c r="Q32" s="401"/>
      <c r="R32" s="401"/>
    </row>
    <row r="33" spans="1:18" x14ac:dyDescent="0.2">
      <c r="A33" s="387">
        <v>19</v>
      </c>
      <c r="B33" s="391" t="s">
        <v>280</v>
      </c>
      <c r="D33" s="409"/>
      <c r="E33" s="400" t="s">
        <v>264</v>
      </c>
      <c r="F33" s="399"/>
      <c r="G33" s="409"/>
      <c r="H33" s="409"/>
      <c r="I33" s="409"/>
      <c r="J33" s="409"/>
      <c r="K33" s="409"/>
      <c r="L33" s="409"/>
      <c r="M33" s="409"/>
      <c r="N33" s="409"/>
      <c r="O33" s="409"/>
      <c r="P33" s="409"/>
      <c r="Q33" s="409"/>
      <c r="R33" s="409"/>
    </row>
    <row r="34" spans="1:18" x14ac:dyDescent="0.2">
      <c r="A34" s="387">
        <v>20</v>
      </c>
      <c r="B34" s="398" t="s">
        <v>279</v>
      </c>
      <c r="D34" s="409">
        <v>1.84379961692374E-2</v>
      </c>
      <c r="E34" s="400">
        <v>0</v>
      </c>
      <c r="F34" s="399"/>
      <c r="G34" s="409">
        <v>1.84379961692374E-2</v>
      </c>
      <c r="H34" s="409">
        <v>1.84379961692374E-2</v>
      </c>
      <c r="I34" s="409">
        <v>1.84379961692374E-2</v>
      </c>
      <c r="J34" s="409">
        <v>1.84379961692374E-2</v>
      </c>
      <c r="K34" s="409">
        <v>1.84379961692374E-2</v>
      </c>
      <c r="L34" s="409">
        <v>1.84379961692374E-2</v>
      </c>
      <c r="M34" s="409">
        <v>1.84379961692374E-2</v>
      </c>
      <c r="N34" s="409">
        <v>1.84379961692374E-2</v>
      </c>
      <c r="O34" s="409">
        <v>1.84379961692374E-2</v>
      </c>
      <c r="P34" s="409">
        <v>1.84379961692374E-2</v>
      </c>
      <c r="Q34" s="409">
        <v>1.84379961692374E-2</v>
      </c>
      <c r="R34" s="409">
        <v>1.84379961692374E-2</v>
      </c>
    </row>
    <row r="35" spans="1:18" x14ac:dyDescent="0.2">
      <c r="A35" s="387">
        <v>21</v>
      </c>
      <c r="B35" s="398" t="s">
        <v>281</v>
      </c>
      <c r="D35" s="401">
        <v>112656090.84379481</v>
      </c>
      <c r="E35" s="400">
        <v>0</v>
      </c>
      <c r="F35" s="399"/>
      <c r="G35" s="401">
        <v>66524302.302721985</v>
      </c>
      <c r="H35" s="401">
        <v>12895280.187403025</v>
      </c>
      <c r="I35" s="401">
        <v>14520485.149194129</v>
      </c>
      <c r="J35" s="401">
        <v>7878167.1209232826</v>
      </c>
      <c r="K35" s="401">
        <v>5788107.0309220366</v>
      </c>
      <c r="L35" s="401">
        <v>59080.69401342632</v>
      </c>
      <c r="M35" s="401">
        <v>545793.08403368853</v>
      </c>
      <c r="N35" s="401">
        <v>921076.87346166978</v>
      </c>
      <c r="O35" s="401">
        <v>1376449.9189740038</v>
      </c>
      <c r="P35" s="401">
        <v>1151315.166709281</v>
      </c>
      <c r="Q35" s="401">
        <v>965975.90979746426</v>
      </c>
      <c r="R35" s="401">
        <v>30057.405640890171</v>
      </c>
    </row>
    <row r="36" spans="1:18" x14ac:dyDescent="0.2">
      <c r="A36" s="387">
        <v>22</v>
      </c>
      <c r="B36" s="398" t="s">
        <v>282</v>
      </c>
      <c r="D36" s="410">
        <v>-32306237.305887401</v>
      </c>
      <c r="E36" s="400">
        <v>0</v>
      </c>
      <c r="F36" s="399"/>
      <c r="G36" s="410">
        <v>-19077085.674668651</v>
      </c>
      <c r="H36" s="410">
        <v>-3697962.3448659442</v>
      </c>
      <c r="I36" s="410">
        <v>-4164020.2097631893</v>
      </c>
      <c r="J36" s="410">
        <v>-2259211.5050120801</v>
      </c>
      <c r="K36" s="410">
        <v>-1659847.7533906223</v>
      </c>
      <c r="L36" s="410">
        <v>-16942.492027712706</v>
      </c>
      <c r="M36" s="410">
        <v>-156516.35664469446</v>
      </c>
      <c r="N36" s="410">
        <v>-264135.98970229615</v>
      </c>
      <c r="O36" s="410">
        <v>-394722.71218518837</v>
      </c>
      <c r="P36" s="410">
        <v>-330161.11877297633</v>
      </c>
      <c r="Q36" s="410">
        <v>-277011.62662352645</v>
      </c>
      <c r="R36" s="410">
        <v>-8619.5222305408279</v>
      </c>
    </row>
    <row r="37" spans="1:18" ht="13.5" x14ac:dyDescent="0.35">
      <c r="A37" s="387">
        <v>23</v>
      </c>
      <c r="B37" s="398" t="s">
        <v>283</v>
      </c>
      <c r="D37" s="402">
        <v>2962513493.9264693</v>
      </c>
      <c r="E37" s="400">
        <v>0</v>
      </c>
      <c r="F37" s="399"/>
      <c r="G37" s="402">
        <v>1667072784.1414587</v>
      </c>
      <c r="H37" s="402">
        <v>383414229.04964918</v>
      </c>
      <c r="I37" s="402">
        <v>399043950.12016177</v>
      </c>
      <c r="J37" s="402">
        <v>231724479.89311522</v>
      </c>
      <c r="K37" s="402">
        <v>168730031.24576807</v>
      </c>
      <c r="L37" s="402">
        <v>881644.02429663623</v>
      </c>
      <c r="M37" s="402">
        <v>15266944.501774535</v>
      </c>
      <c r="N37" s="402">
        <v>5387899.2860111967</v>
      </c>
      <c r="O37" s="402">
        <v>66156670.371242493</v>
      </c>
      <c r="P37" s="402">
        <v>7011954.3439839715</v>
      </c>
      <c r="Q37" s="402">
        <v>16981788.378923763</v>
      </c>
      <c r="R37" s="402">
        <v>841118.57008282491</v>
      </c>
    </row>
    <row r="38" spans="1:18" x14ac:dyDescent="0.2">
      <c r="A38" s="387">
        <v>24</v>
      </c>
      <c r="B38" s="391" t="s">
        <v>284</v>
      </c>
      <c r="D38" s="405">
        <v>3042863347.4643769</v>
      </c>
      <c r="E38" s="400">
        <v>0</v>
      </c>
      <c r="F38" s="399"/>
      <c r="G38" s="405">
        <v>1714520000.7695122</v>
      </c>
      <c r="H38" s="405">
        <v>392611546.89218628</v>
      </c>
      <c r="I38" s="405">
        <v>409400415.05959272</v>
      </c>
      <c r="J38" s="405">
        <v>237343435.50902644</v>
      </c>
      <c r="K38" s="405">
        <v>172858290.52329949</v>
      </c>
      <c r="L38" s="405">
        <v>923782.22628234979</v>
      </c>
      <c r="M38" s="405">
        <v>15656221.229163529</v>
      </c>
      <c r="N38" s="405">
        <v>6044840.1697705705</v>
      </c>
      <c r="O38" s="405">
        <v>67138397.578031301</v>
      </c>
      <c r="P38" s="405">
        <v>7833108.391920276</v>
      </c>
      <c r="Q38" s="405">
        <v>17670752.6620977</v>
      </c>
      <c r="R38" s="405">
        <v>862556.45349317428</v>
      </c>
    </row>
    <row r="39" spans="1:18" x14ac:dyDescent="0.2">
      <c r="A39" s="387" t="s">
        <v>264</v>
      </c>
      <c r="B39" s="398"/>
      <c r="D39" s="407"/>
      <c r="E39" s="400" t="s">
        <v>264</v>
      </c>
      <c r="F39" s="399"/>
      <c r="G39" s="409"/>
      <c r="H39" s="409"/>
      <c r="I39" s="409"/>
      <c r="J39" s="409"/>
      <c r="K39" s="409"/>
      <c r="L39" s="409"/>
      <c r="M39" s="409"/>
      <c r="N39" s="409"/>
      <c r="O39" s="409"/>
      <c r="P39" s="409"/>
      <c r="Q39" s="409"/>
      <c r="R39" s="409"/>
    </row>
    <row r="40" spans="1:18" ht="13.5" x14ac:dyDescent="0.35">
      <c r="A40" s="387">
        <v>25</v>
      </c>
      <c r="B40" s="391" t="s">
        <v>285</v>
      </c>
      <c r="D40" s="411">
        <v>0</v>
      </c>
      <c r="E40" s="400">
        <v>0</v>
      </c>
      <c r="F40" s="399"/>
      <c r="G40" s="411">
        <v>-8359311.1016511917</v>
      </c>
      <c r="H40" s="411">
        <v>9648912.1280183196</v>
      </c>
      <c r="I40" s="411">
        <v>-2644337.6092371345</v>
      </c>
      <c r="J40" s="411">
        <v>-5542261.0781403184</v>
      </c>
      <c r="K40" s="411">
        <v>-1420597.5586565733</v>
      </c>
      <c r="L40" s="411">
        <v>-341256.1479331298</v>
      </c>
      <c r="M40" s="411">
        <v>-242700.35714602284</v>
      </c>
      <c r="N40" s="411">
        <v>-1961404.1310128146</v>
      </c>
      <c r="O40" s="411">
        <v>2122106.9752359837</v>
      </c>
      <c r="P40" s="411">
        <v>8169872.8738079164</v>
      </c>
      <c r="Q40" s="411">
        <v>711323.36985812336</v>
      </c>
      <c r="R40" s="411">
        <v>-140347.36314188095</v>
      </c>
    </row>
    <row r="41" spans="1:18" x14ac:dyDescent="0.2">
      <c r="A41" s="387" t="s">
        <v>264</v>
      </c>
      <c r="B41" s="398"/>
      <c r="D41" s="399"/>
      <c r="E41" s="400" t="s">
        <v>264</v>
      </c>
      <c r="F41" s="399"/>
      <c r="G41" s="399"/>
      <c r="H41" s="399"/>
      <c r="I41" s="399"/>
      <c r="J41" s="399"/>
      <c r="K41" s="399"/>
      <c r="L41" s="399"/>
      <c r="M41" s="399"/>
      <c r="N41" s="399"/>
      <c r="O41" s="399"/>
      <c r="P41" s="399"/>
      <c r="Q41" s="399"/>
      <c r="R41" s="399"/>
    </row>
    <row r="42" spans="1:18" x14ac:dyDescent="0.2">
      <c r="A42" s="387">
        <v>26</v>
      </c>
      <c r="B42" s="391" t="s">
        <v>286</v>
      </c>
      <c r="D42" s="399"/>
      <c r="E42" s="400" t="s">
        <v>264</v>
      </c>
      <c r="F42" s="399"/>
      <c r="G42" s="399"/>
      <c r="H42" s="399"/>
      <c r="I42" s="399"/>
      <c r="J42" s="399"/>
      <c r="K42" s="399"/>
      <c r="L42" s="399"/>
      <c r="M42" s="399"/>
      <c r="N42" s="399"/>
      <c r="O42" s="399"/>
      <c r="P42" s="399"/>
      <c r="Q42" s="399"/>
      <c r="R42" s="399"/>
    </row>
    <row r="43" spans="1:18" x14ac:dyDescent="0.2">
      <c r="A43" s="387">
        <v>27</v>
      </c>
      <c r="B43" s="398" t="s">
        <v>287</v>
      </c>
      <c r="D43" s="409">
        <v>7.5200000000000003E-2</v>
      </c>
      <c r="E43" s="400">
        <v>0</v>
      </c>
      <c r="F43" s="399"/>
      <c r="G43" s="409">
        <v>7.5200000000000003E-2</v>
      </c>
      <c r="H43" s="409">
        <v>7.5200000000000003E-2</v>
      </c>
      <c r="I43" s="409">
        <v>7.5200000000000003E-2</v>
      </c>
      <c r="J43" s="409">
        <v>7.5200000000000003E-2</v>
      </c>
      <c r="K43" s="409">
        <v>7.5200000000000003E-2</v>
      </c>
      <c r="L43" s="409">
        <v>7.5200000000000003E-2</v>
      </c>
      <c r="M43" s="409">
        <v>7.5200000000000003E-2</v>
      </c>
      <c r="N43" s="409">
        <v>7.5200000000000003E-2</v>
      </c>
      <c r="O43" s="409">
        <v>7.5200000000000003E-2</v>
      </c>
      <c r="P43" s="409">
        <v>7.5200000000000003E-2</v>
      </c>
      <c r="Q43" s="409">
        <v>7.5200000000000003E-2</v>
      </c>
      <c r="R43" s="409">
        <v>7.5200000000000003E-2</v>
      </c>
    </row>
    <row r="44" spans="1:18" x14ac:dyDescent="0.2">
      <c r="A44" s="387">
        <v>28</v>
      </c>
      <c r="B44" s="398" t="s">
        <v>288</v>
      </c>
      <c r="D44" s="401">
        <v>459471731.83536696</v>
      </c>
      <c r="E44" s="400">
        <v>0</v>
      </c>
      <c r="F44" s="399"/>
      <c r="G44" s="401">
        <v>271321649.44861269</v>
      </c>
      <c r="H44" s="401">
        <v>52593842.69265826</v>
      </c>
      <c r="I44" s="401">
        <v>59222296.891526118</v>
      </c>
      <c r="J44" s="401">
        <v>32131374.909485854</v>
      </c>
      <c r="K44" s="401">
        <v>23606993.120627157</v>
      </c>
      <c r="L44" s="401">
        <v>240962.63764401345</v>
      </c>
      <c r="M44" s="401">
        <v>2226035.8198691914</v>
      </c>
      <c r="N44" s="401">
        <v>3756643.6313660643</v>
      </c>
      <c r="O44" s="401">
        <v>5613898.2217353527</v>
      </c>
      <c r="P44" s="401">
        <v>4695678.41005354</v>
      </c>
      <c r="Q44" s="401">
        <v>3939765.8915867852</v>
      </c>
      <c r="R44" s="401">
        <v>122590.16020223136</v>
      </c>
    </row>
    <row r="45" spans="1:18" x14ac:dyDescent="0.2">
      <c r="A45" s="387">
        <v>29</v>
      </c>
      <c r="B45" s="391" t="s">
        <v>289</v>
      </c>
      <c r="D45" s="405">
        <v>-346815640.99157214</v>
      </c>
      <c r="E45" s="400">
        <v>0</v>
      </c>
      <c r="F45" s="399"/>
      <c r="G45" s="405">
        <v>-213156658.24754167</v>
      </c>
      <c r="H45" s="405">
        <v>-30049650.377236858</v>
      </c>
      <c r="I45" s="405">
        <v>-47346149.351569131</v>
      </c>
      <c r="J45" s="405">
        <v>-29795468.866702862</v>
      </c>
      <c r="K45" s="405">
        <v>-19239483.648361705</v>
      </c>
      <c r="L45" s="405">
        <v>-523138.09156371694</v>
      </c>
      <c r="M45" s="405">
        <v>-1922943.0929815257</v>
      </c>
      <c r="N45" s="405">
        <v>-4796970.8889172086</v>
      </c>
      <c r="O45" s="405">
        <v>-2115341.3275253717</v>
      </c>
      <c r="P45" s="405">
        <v>4625509.6304636579</v>
      </c>
      <c r="Q45" s="405">
        <v>-2262466.6119311983</v>
      </c>
      <c r="R45" s="405">
        <v>-232880.11770322209</v>
      </c>
    </row>
    <row r="46" spans="1:18" x14ac:dyDescent="0.2">
      <c r="A46" s="387" t="s">
        <v>264</v>
      </c>
      <c r="B46" s="398"/>
      <c r="D46" s="407"/>
      <c r="E46" s="400" t="s">
        <v>264</v>
      </c>
      <c r="F46" s="399"/>
      <c r="G46" s="399"/>
      <c r="H46" s="399"/>
      <c r="I46" s="399"/>
      <c r="J46" s="399"/>
      <c r="K46" s="399"/>
      <c r="L46" s="399"/>
      <c r="M46" s="399"/>
      <c r="N46" s="399"/>
      <c r="O46" s="399"/>
      <c r="P46" s="399"/>
      <c r="Q46" s="399"/>
      <c r="R46" s="399"/>
    </row>
    <row r="47" spans="1:18" x14ac:dyDescent="0.2">
      <c r="A47" s="387">
        <v>30</v>
      </c>
      <c r="B47" s="398" t="s">
        <v>274</v>
      </c>
      <c r="D47" s="410">
        <v>2376044163.8323593</v>
      </c>
      <c r="E47" s="400">
        <v>0</v>
      </c>
      <c r="F47" s="399"/>
      <c r="G47" s="410">
        <v>1322961904.6394029</v>
      </c>
      <c r="H47" s="410">
        <v>310062161.98084897</v>
      </c>
      <c r="I47" s="410">
        <v>324379790.12869209</v>
      </c>
      <c r="J47" s="410">
        <v>191043533.91833416</v>
      </c>
      <c r="K47" s="410">
        <v>138969937.303799</v>
      </c>
      <c r="L47" s="410">
        <v>636672.99678520299</v>
      </c>
      <c r="M47" s="410">
        <v>12706816.253135333</v>
      </c>
      <c r="N47" s="410">
        <v>1802584.3413799971</v>
      </c>
      <c r="O47" s="410">
        <v>57880913.559639886</v>
      </c>
      <c r="P47" s="410">
        <v>2977124.6288820175</v>
      </c>
      <c r="Q47" s="410">
        <v>11930371.490332138</v>
      </c>
      <c r="R47" s="410">
        <v>692352.59112645162</v>
      </c>
    </row>
    <row r="48" spans="1:18" x14ac:dyDescent="0.2">
      <c r="A48" s="387">
        <v>31</v>
      </c>
      <c r="B48" s="398" t="s">
        <v>275</v>
      </c>
      <c r="D48" s="410">
        <v>489146904.96563208</v>
      </c>
      <c r="E48" s="400">
        <v>0</v>
      </c>
      <c r="F48" s="399"/>
      <c r="G48" s="410">
        <v>287925924.5628866</v>
      </c>
      <c r="H48" s="410">
        <v>60641591.211413682</v>
      </c>
      <c r="I48" s="410">
        <v>62236812.283896811</v>
      </c>
      <c r="J48" s="410">
        <v>33798117.938441977</v>
      </c>
      <c r="K48" s="410">
        <v>24543295.465323184</v>
      </c>
      <c r="L48" s="410">
        <v>225853.78896341714</v>
      </c>
      <c r="M48" s="410">
        <v>2071527.5928705288</v>
      </c>
      <c r="N48" s="410">
        <v>3379289.5103251762</v>
      </c>
      <c r="O48" s="410">
        <v>6451158.3131064707</v>
      </c>
      <c r="P48" s="410">
        <v>3390817.5356580862</v>
      </c>
      <c r="Q48" s="410">
        <v>4353857.072397395</v>
      </c>
      <c r="R48" s="410">
        <v>128659.69034870528</v>
      </c>
    </row>
    <row r="49" spans="1:18" x14ac:dyDescent="0.2">
      <c r="A49" s="387">
        <v>32</v>
      </c>
      <c r="B49" s="398" t="s">
        <v>276</v>
      </c>
      <c r="D49" s="412">
        <v>97322425.128478259</v>
      </c>
      <c r="E49" s="400">
        <v>0</v>
      </c>
      <c r="F49" s="399"/>
      <c r="G49" s="412">
        <v>56184954.939169221</v>
      </c>
      <c r="H49" s="412">
        <v>12710475.857386537</v>
      </c>
      <c r="I49" s="412">
        <v>12427347.707572902</v>
      </c>
      <c r="J49" s="412">
        <v>6882828.0363391135</v>
      </c>
      <c r="K49" s="412">
        <v>5216798.4766458878</v>
      </c>
      <c r="L49" s="412">
        <v>19117.238548016117</v>
      </c>
      <c r="M49" s="412">
        <v>488600.65576867457</v>
      </c>
      <c r="N49" s="412">
        <v>206025.43430602399</v>
      </c>
      <c r="O49" s="412">
        <v>1824598.4984961404</v>
      </c>
      <c r="P49" s="412">
        <v>644012.17944386764</v>
      </c>
      <c r="Q49" s="412">
        <v>697559.81619423022</v>
      </c>
      <c r="R49" s="412">
        <v>20106.288607668004</v>
      </c>
    </row>
    <row r="50" spans="1:18" x14ac:dyDescent="0.2">
      <c r="A50" s="387">
        <v>33</v>
      </c>
      <c r="B50" s="398" t="s">
        <v>353</v>
      </c>
      <c r="D50" s="412">
        <v>17782941.149347074</v>
      </c>
      <c r="E50" s="400">
        <v>0</v>
      </c>
      <c r="F50" s="399"/>
      <c r="G50" s="412">
        <v>10148173.852292784</v>
      </c>
      <c r="H50" s="412">
        <v>2327386.423037848</v>
      </c>
      <c r="I50" s="412">
        <v>2323608.0834847544</v>
      </c>
      <c r="J50" s="412">
        <v>1294853.7247941676</v>
      </c>
      <c r="K50" s="412">
        <v>967959.01977422205</v>
      </c>
      <c r="L50" s="412">
        <v>3077.6399795906673</v>
      </c>
      <c r="M50" s="412">
        <v>87859.260586019605</v>
      </c>
      <c r="N50" s="412">
        <v>30263.65475376766</v>
      </c>
      <c r="O50" s="412">
        <v>351683.76037880714</v>
      </c>
      <c r="P50" s="412">
        <v>114114.99553809068</v>
      </c>
      <c r="Q50" s="412">
        <v>130276.12088729764</v>
      </c>
      <c r="R50" s="412">
        <v>3684.6138397292411</v>
      </c>
    </row>
    <row r="51" spans="1:18" x14ac:dyDescent="0.2">
      <c r="A51" s="387">
        <v>34</v>
      </c>
      <c r="B51" s="398" t="s">
        <v>354</v>
      </c>
      <c r="D51" s="412">
        <v>2998095.8391228286</v>
      </c>
      <c r="E51" s="400">
        <v>0</v>
      </c>
      <c r="F51" s="399"/>
      <c r="G51" s="412">
        <v>1710920.4571804584</v>
      </c>
      <c r="H51" s="412">
        <v>392383.211097616</v>
      </c>
      <c r="I51" s="412">
        <v>391746.20600392605</v>
      </c>
      <c r="J51" s="412">
        <v>218304.47123313043</v>
      </c>
      <c r="K51" s="412">
        <v>163192.00998610171</v>
      </c>
      <c r="L51" s="412">
        <v>518.87140263452045</v>
      </c>
      <c r="M51" s="412">
        <v>14812.537553779464</v>
      </c>
      <c r="N51" s="412">
        <v>5102.2683273768826</v>
      </c>
      <c r="O51" s="412">
        <v>59291.74537685993</v>
      </c>
      <c r="P51" s="412">
        <v>19239.094952346029</v>
      </c>
      <c r="Q51" s="412">
        <v>21963.76250076104</v>
      </c>
      <c r="R51" s="412">
        <v>621.20350783887216</v>
      </c>
    </row>
    <row r="52" spans="1:18" x14ac:dyDescent="0.2">
      <c r="A52" s="387">
        <v>35</v>
      </c>
      <c r="B52" s="398" t="s">
        <v>355</v>
      </c>
      <c r="D52" s="412">
        <v>2310493.094268518</v>
      </c>
      <c r="E52" s="400">
        <v>0</v>
      </c>
      <c r="F52" s="399"/>
      <c r="G52" s="412">
        <v>1318526.8628086147</v>
      </c>
      <c r="H52" s="412">
        <v>302391.50053762028</v>
      </c>
      <c r="I52" s="412">
        <v>301900.59032361751</v>
      </c>
      <c r="J52" s="412">
        <v>168237.10791702408</v>
      </c>
      <c r="K52" s="412">
        <v>125764.49598189098</v>
      </c>
      <c r="L52" s="412">
        <v>399.87006984781175</v>
      </c>
      <c r="M52" s="412">
        <v>11415.334119743731</v>
      </c>
      <c r="N52" s="412">
        <v>3932.0810167824316</v>
      </c>
      <c r="O52" s="412">
        <v>45693.391936544343</v>
      </c>
      <c r="P52" s="412">
        <v>14826.676134668643</v>
      </c>
      <c r="Q52" s="412">
        <v>16926.450755826943</v>
      </c>
      <c r="R52" s="412">
        <v>478.73266633698535</v>
      </c>
    </row>
    <row r="53" spans="1:18" ht="13.5" x14ac:dyDescent="0.35">
      <c r="A53" s="387">
        <v>36</v>
      </c>
      <c r="B53" s="398" t="s">
        <v>290</v>
      </c>
      <c r="D53" s="413">
        <v>59885209.747139573</v>
      </c>
      <c r="E53" s="400">
        <v>0</v>
      </c>
      <c r="F53" s="399"/>
      <c r="G53" s="413">
        <v>33533718.38363041</v>
      </c>
      <c r="H53" s="413">
        <v>8367821.3963857424</v>
      </c>
      <c r="I53" s="413">
        <v>7882175.6248575319</v>
      </c>
      <c r="J53" s="413">
        <v>4453650.98540668</v>
      </c>
      <c r="K53" s="413">
        <v>3358306.5536820041</v>
      </c>
      <c r="L53" s="413">
        <v>-987.1963967011925</v>
      </c>
      <c r="M53" s="413">
        <v>298969.17313402391</v>
      </c>
      <c r="N53" s="413">
        <v>-107241.23863545732</v>
      </c>
      <c r="O53" s="413">
        <v>1428498.4581532539</v>
      </c>
      <c r="P53" s="413">
        <v>261441.05101166369</v>
      </c>
      <c r="Q53" s="413">
        <v>398374.07027487562</v>
      </c>
      <c r="R53" s="413">
        <v>10482.485635504483</v>
      </c>
    </row>
    <row r="54" spans="1:18" x14ac:dyDescent="0.2">
      <c r="A54" s="387">
        <v>37</v>
      </c>
      <c r="B54" s="404" t="s">
        <v>291</v>
      </c>
      <c r="C54" s="399"/>
      <c r="D54" s="405">
        <v>3045490233.7563472</v>
      </c>
      <c r="E54" s="400">
        <v>0</v>
      </c>
      <c r="F54" s="399"/>
      <c r="G54" s="405">
        <v>1713784123.6973712</v>
      </c>
      <c r="H54" s="405">
        <v>394804211.58070797</v>
      </c>
      <c r="I54" s="405">
        <v>409943380.62483162</v>
      </c>
      <c r="J54" s="405">
        <v>237859526.18246621</v>
      </c>
      <c r="K54" s="405">
        <v>173345253.3251923</v>
      </c>
      <c r="L54" s="405">
        <v>884653.20935200807</v>
      </c>
      <c r="M54" s="405">
        <v>15680000.807168102</v>
      </c>
      <c r="N54" s="405">
        <v>5319956.0514736669</v>
      </c>
      <c r="O54" s="405">
        <v>68041837.72708796</v>
      </c>
      <c r="P54" s="405">
        <v>7421576.1616207398</v>
      </c>
      <c r="Q54" s="405">
        <v>17549328.783342522</v>
      </c>
      <c r="R54" s="405">
        <v>856385.60573223443</v>
      </c>
    </row>
    <row r="55" spans="1:18" x14ac:dyDescent="0.2">
      <c r="A55" s="387">
        <v>38</v>
      </c>
      <c r="B55" s="404" t="s">
        <v>356</v>
      </c>
      <c r="D55" s="405">
        <v>3504961965.5917139</v>
      </c>
      <c r="E55" s="400">
        <v>0</v>
      </c>
      <c r="F55" s="399"/>
      <c r="G55" s="405">
        <v>1985105773.1459839</v>
      </c>
      <c r="H55" s="405">
        <v>447398054.27336621</v>
      </c>
      <c r="I55" s="405">
        <v>469165677.51635772</v>
      </c>
      <c r="J55" s="405">
        <v>269990901.09195209</v>
      </c>
      <c r="K55" s="405">
        <v>196952246.44581947</v>
      </c>
      <c r="L55" s="405">
        <v>1125615.8469960215</v>
      </c>
      <c r="M55" s="405">
        <v>17906036.627037294</v>
      </c>
      <c r="N55" s="405">
        <v>9076599.6828397308</v>
      </c>
      <c r="O55" s="405">
        <v>73655735.948823318</v>
      </c>
      <c r="P55" s="405">
        <v>12117254.57167428</v>
      </c>
      <c r="Q55" s="405">
        <v>21489094.674929306</v>
      </c>
      <c r="R55" s="405">
        <v>978975.7659344658</v>
      </c>
    </row>
    <row r="56" spans="1:18" x14ac:dyDescent="0.2">
      <c r="A56" s="387">
        <v>39</v>
      </c>
      <c r="B56" s="414" t="s">
        <v>292</v>
      </c>
      <c r="D56" s="410">
        <v>946114487.23175514</v>
      </c>
      <c r="E56" s="400">
        <v>0</v>
      </c>
      <c r="F56" s="399"/>
      <c r="G56" s="410">
        <v>509611042.47708189</v>
      </c>
      <c r="H56" s="410">
        <v>127843263.97645113</v>
      </c>
      <c r="I56" s="410">
        <v>132784378.40667324</v>
      </c>
      <c r="J56" s="410">
        <v>79127719.076543689</v>
      </c>
      <c r="K56" s="410">
        <v>57307698.695348561</v>
      </c>
      <c r="L56" s="410">
        <v>219648.07829136227</v>
      </c>
      <c r="M56" s="410">
        <v>5054221.8703658078</v>
      </c>
      <c r="N56" s="410">
        <v>515112.71875775669</v>
      </c>
      <c r="O56" s="410">
        <v>27794218.546655852</v>
      </c>
      <c r="P56" s="410">
        <v>2547924.2657281929</v>
      </c>
      <c r="Q56" s="410">
        <v>3021495.0295067136</v>
      </c>
      <c r="R56" s="410">
        <v>287764.09035129333</v>
      </c>
    </row>
    <row r="57" spans="1:18" ht="13.5" x14ac:dyDescent="0.35">
      <c r="A57" s="387">
        <v>40</v>
      </c>
      <c r="B57" s="398" t="s">
        <v>293</v>
      </c>
      <c r="D57" s="402">
        <v>0</v>
      </c>
      <c r="E57" s="400">
        <v>0</v>
      </c>
      <c r="F57" s="399"/>
      <c r="G57" s="402">
        <v>0</v>
      </c>
      <c r="H57" s="402">
        <v>0</v>
      </c>
      <c r="I57" s="402">
        <v>0</v>
      </c>
      <c r="J57" s="402">
        <v>0</v>
      </c>
      <c r="K57" s="402">
        <v>0</v>
      </c>
      <c r="L57" s="402">
        <v>0</v>
      </c>
      <c r="M57" s="402">
        <v>0</v>
      </c>
      <c r="N57" s="402">
        <v>0</v>
      </c>
      <c r="O57" s="402">
        <v>0</v>
      </c>
      <c r="P57" s="402">
        <v>0</v>
      </c>
      <c r="Q57" s="402">
        <v>0</v>
      </c>
      <c r="R57" s="402">
        <v>0</v>
      </c>
    </row>
    <row r="58" spans="1:18" x14ac:dyDescent="0.2">
      <c r="A58" s="387">
        <v>41</v>
      </c>
      <c r="B58" s="404" t="s">
        <v>294</v>
      </c>
      <c r="D58" s="399">
        <v>2558847478.3599586</v>
      </c>
      <c r="E58" s="400">
        <v>0</v>
      </c>
      <c r="F58" s="399"/>
      <c r="G58" s="399">
        <v>1475494730.6689019</v>
      </c>
      <c r="H58" s="399">
        <v>319554790.29691505</v>
      </c>
      <c r="I58" s="399">
        <v>336381299.10968447</v>
      </c>
      <c r="J58" s="399">
        <v>190863182.0154084</v>
      </c>
      <c r="K58" s="399">
        <v>139644547.75047091</v>
      </c>
      <c r="L58" s="399">
        <v>905967.76870465919</v>
      </c>
      <c r="M58" s="399">
        <v>12851814.756671486</v>
      </c>
      <c r="N58" s="399">
        <v>8561486.9640819747</v>
      </c>
      <c r="O58" s="399">
        <v>45861517.402167469</v>
      </c>
      <c r="P58" s="399">
        <v>9569330.3059460875</v>
      </c>
      <c r="Q58" s="399">
        <v>18467599.645422593</v>
      </c>
      <c r="R58" s="399">
        <v>691211.67558317247</v>
      </c>
    </row>
    <row r="59" spans="1:18" ht="13.5" x14ac:dyDescent="0.35">
      <c r="A59" s="387">
        <v>42</v>
      </c>
      <c r="B59" s="404" t="s">
        <v>295</v>
      </c>
      <c r="D59" s="411">
        <v>462098618.12733698</v>
      </c>
      <c r="E59" s="400">
        <v>0</v>
      </c>
      <c r="F59" s="399"/>
      <c r="G59" s="411">
        <v>278945083.47812271</v>
      </c>
      <c r="H59" s="411">
        <v>45137595.253161609</v>
      </c>
      <c r="I59" s="411">
        <v>62409600.066002071</v>
      </c>
      <c r="J59" s="411">
        <v>38189726.661065966</v>
      </c>
      <c r="K59" s="411">
        <v>25514553.481176555</v>
      </c>
      <c r="L59" s="411">
        <v>543089.76864680147</v>
      </c>
      <c r="M59" s="411">
        <v>2492515.7550197877</v>
      </c>
      <c r="N59" s="411">
        <v>4993163.6440819753</v>
      </c>
      <c r="O59" s="411">
        <v>4395231.3955560327</v>
      </c>
      <c r="P59" s="411">
        <v>-3885726.6940539125</v>
      </c>
      <c r="Q59" s="411">
        <v>3107018.6429734845</v>
      </c>
      <c r="R59" s="411">
        <v>256766.67558317247</v>
      </c>
    </row>
    <row r="60" spans="1:18" x14ac:dyDescent="0.2">
      <c r="A60" s="387" t="s">
        <v>264</v>
      </c>
      <c r="B60" s="415"/>
      <c r="D60" s="399"/>
      <c r="E60" s="400" t="s">
        <v>264</v>
      </c>
      <c r="F60" s="399"/>
      <c r="G60" s="410"/>
      <c r="H60" s="410"/>
      <c r="I60" s="410"/>
      <c r="J60" s="410"/>
      <c r="K60" s="410"/>
      <c r="L60" s="410"/>
      <c r="M60" s="410"/>
      <c r="N60" s="410"/>
      <c r="O60" s="410"/>
      <c r="P60" s="410"/>
      <c r="Q60" s="410"/>
      <c r="R60" s="410"/>
    </row>
    <row r="61" spans="1:18" x14ac:dyDescent="0.2">
      <c r="A61" s="387">
        <v>43</v>
      </c>
      <c r="B61" s="389" t="s">
        <v>296</v>
      </c>
      <c r="D61" s="409">
        <v>0.2203881575383663</v>
      </c>
      <c r="E61" s="400"/>
      <c r="F61" s="399"/>
      <c r="G61" s="409">
        <v>0.23312453781840228</v>
      </c>
      <c r="H61" s="409">
        <v>0.1644853021909389</v>
      </c>
      <c r="I61" s="409">
        <v>0.22779579162317568</v>
      </c>
      <c r="J61" s="409">
        <v>0.25013992492952214</v>
      </c>
      <c r="K61" s="409">
        <v>0.22355695051533894</v>
      </c>
      <c r="L61" s="409">
        <v>1.4966180605057637</v>
      </c>
      <c r="M61" s="409">
        <v>0.24060660423281324</v>
      </c>
      <c r="N61" s="409">
        <v>1.3993024724233722</v>
      </c>
      <c r="O61" s="409">
        <v>0.10599529928615385</v>
      </c>
      <c r="P61" s="409">
        <v>-0.28879303105545467</v>
      </c>
      <c r="Q61" s="409">
        <v>0.20227220848469846</v>
      </c>
      <c r="R61" s="409">
        <v>0.59102228264376955</v>
      </c>
    </row>
    <row r="62" spans="1:18" x14ac:dyDescent="0.2">
      <c r="A62" s="387" t="s">
        <v>264</v>
      </c>
      <c r="D62" s="416"/>
      <c r="E62" s="400"/>
      <c r="F62" s="399"/>
      <c r="G62" s="416"/>
      <c r="H62" s="416"/>
      <c r="I62" s="416"/>
      <c r="J62" s="416"/>
      <c r="K62" s="416"/>
      <c r="L62" s="416"/>
      <c r="M62" s="416"/>
      <c r="N62" s="416"/>
      <c r="O62" s="416"/>
      <c r="P62" s="416"/>
      <c r="Q62" s="416"/>
      <c r="R62" s="416"/>
    </row>
    <row r="63" spans="1:18" x14ac:dyDescent="0.2">
      <c r="A63" s="387">
        <v>44</v>
      </c>
      <c r="B63" s="417" t="s">
        <v>297</v>
      </c>
      <c r="D63" s="418">
        <v>462098618.85370356</v>
      </c>
      <c r="E63" s="400"/>
      <c r="F63" s="399"/>
      <c r="G63" s="416"/>
      <c r="H63" s="416"/>
      <c r="I63" s="416"/>
      <c r="J63" s="416"/>
      <c r="K63" s="416"/>
      <c r="L63" s="416"/>
      <c r="M63" s="416"/>
      <c r="N63" s="416"/>
      <c r="O63" s="416"/>
      <c r="P63" s="416"/>
      <c r="Q63" s="416"/>
      <c r="R63" s="416"/>
    </row>
    <row r="64" spans="1:18" x14ac:dyDescent="0.2">
      <c r="A64" s="387">
        <v>45</v>
      </c>
      <c r="B64" s="419" t="s">
        <v>136</v>
      </c>
      <c r="D64" s="400">
        <v>-0.72636657953262329</v>
      </c>
      <c r="E64" s="400"/>
      <c r="F64" s="399"/>
      <c r="G64" s="416"/>
      <c r="H64" s="416"/>
      <c r="I64" s="416"/>
      <c r="J64" s="416"/>
      <c r="K64" s="416"/>
      <c r="L64" s="416"/>
      <c r="M64" s="416"/>
      <c r="N64" s="416"/>
      <c r="O64" s="416"/>
      <c r="P64" s="416"/>
      <c r="Q64" s="416"/>
      <c r="R64" s="416"/>
    </row>
    <row r="65" spans="1:18" x14ac:dyDescent="0.2">
      <c r="A65" s="387" t="s">
        <v>264</v>
      </c>
      <c r="D65" s="416"/>
      <c r="E65" s="400"/>
      <c r="F65" s="399"/>
      <c r="G65" s="416"/>
      <c r="H65" s="416"/>
      <c r="I65" s="416"/>
      <c r="J65" s="416"/>
      <c r="K65" s="416"/>
      <c r="L65" s="416"/>
      <c r="M65" s="416"/>
      <c r="N65" s="416"/>
      <c r="O65" s="416"/>
      <c r="P65" s="416"/>
      <c r="Q65" s="416"/>
      <c r="R65" s="416"/>
    </row>
    <row r="66" spans="1:18" x14ac:dyDescent="0.2">
      <c r="A66" s="387">
        <v>44</v>
      </c>
      <c r="B66" s="420" t="s">
        <v>298</v>
      </c>
      <c r="D66" s="410">
        <v>2096748860.2326217</v>
      </c>
      <c r="E66" s="400"/>
      <c r="F66" s="399"/>
      <c r="G66" s="421"/>
      <c r="H66" s="421"/>
      <c r="I66" s="421"/>
      <c r="J66" s="421"/>
      <c r="K66" s="421"/>
      <c r="L66" s="421"/>
      <c r="M66" s="421"/>
      <c r="N66" s="421"/>
      <c r="O66" s="421"/>
      <c r="P66" s="421"/>
      <c r="Q66" s="421"/>
      <c r="R66" s="421"/>
    </row>
    <row r="67" spans="1:18" x14ac:dyDescent="0.2">
      <c r="A67" s="387">
        <v>45</v>
      </c>
      <c r="B67" s="417" t="s">
        <v>297</v>
      </c>
      <c r="D67" s="418">
        <v>2096748860.2726219</v>
      </c>
      <c r="E67" s="400"/>
      <c r="F67" s="399"/>
    </row>
    <row r="68" spans="1:18" x14ac:dyDescent="0.2">
      <c r="A68" s="387">
        <v>46</v>
      </c>
      <c r="B68" s="419" t="s">
        <v>136</v>
      </c>
      <c r="D68" s="400">
        <v>0</v>
      </c>
      <c r="E68" s="400"/>
      <c r="F68" s="399"/>
    </row>
    <row r="69" spans="1:18" x14ac:dyDescent="0.2">
      <c r="D69" s="422"/>
      <c r="G69" s="422"/>
      <c r="H69" s="422"/>
      <c r="I69" s="422"/>
      <c r="J69" s="422"/>
      <c r="K69" s="422"/>
      <c r="L69" s="422"/>
      <c r="M69" s="422"/>
      <c r="N69" s="422"/>
      <c r="O69" s="422"/>
      <c r="P69" s="422"/>
      <c r="Q69" s="422"/>
      <c r="R69" s="422"/>
    </row>
    <row r="76" spans="1:18" s="425" customFormat="1" x14ac:dyDescent="0.2">
      <c r="A76" s="423"/>
      <c r="B76" s="424"/>
    </row>
    <row r="77" spans="1:18" s="425" customFormat="1" x14ac:dyDescent="0.2">
      <c r="A77" s="423"/>
      <c r="D77" s="426"/>
      <c r="E77" s="426"/>
      <c r="F77" s="426"/>
      <c r="G77" s="426"/>
      <c r="H77" s="426"/>
      <c r="I77" s="426"/>
      <c r="J77" s="426"/>
      <c r="K77" s="426"/>
      <c r="L77" s="426"/>
      <c r="M77" s="426"/>
      <c r="N77" s="426"/>
      <c r="O77" s="426"/>
      <c r="P77" s="426"/>
      <c r="Q77" s="426"/>
      <c r="R77" s="426"/>
    </row>
    <row r="78" spans="1:18" s="425" customFormat="1" x14ac:dyDescent="0.2">
      <c r="A78" s="423"/>
    </row>
    <row r="79" spans="1:18" s="425" customFormat="1" x14ac:dyDescent="0.2">
      <c r="A79" s="423"/>
      <c r="G79" s="427"/>
      <c r="H79" s="427"/>
      <c r="I79" s="427"/>
      <c r="J79" s="427"/>
      <c r="K79" s="427"/>
      <c r="L79" s="427"/>
      <c r="M79" s="427"/>
      <c r="N79" s="427"/>
      <c r="O79" s="427"/>
      <c r="P79" s="427"/>
      <c r="Q79" s="427"/>
      <c r="R79" s="427"/>
    </row>
    <row r="80" spans="1:18" s="425" customFormat="1" x14ac:dyDescent="0.2">
      <c r="A80" s="423"/>
      <c r="G80" s="427"/>
      <c r="H80" s="427"/>
      <c r="I80" s="427"/>
      <c r="J80" s="427"/>
      <c r="K80" s="427"/>
      <c r="L80" s="427"/>
      <c r="M80" s="427"/>
      <c r="N80" s="427"/>
      <c r="O80" s="427"/>
      <c r="P80" s="427"/>
      <c r="Q80" s="427"/>
      <c r="R80" s="427"/>
    </row>
  </sheetData>
  <pageMargins left="0.7" right="0.7" top="0.75" bottom="0.75" header="0.3" footer="0.3"/>
  <pageSetup scale="59" orientation="landscape" r:id="rId1"/>
  <headerFooter>
    <oddFooter>&amp;R&amp;F
&amp;A
&amp;P of &amp;N</oddFooter>
  </headerFooter>
  <rowBreaks count="1" manualBreakCount="1">
    <brk id="40" max="1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7" tint="0.79998168889431442"/>
    <pageSetUpPr fitToPage="1"/>
  </sheetPr>
  <dimension ref="A1:R202"/>
  <sheetViews>
    <sheetView workbookViewId="0">
      <pane xSplit="6" ySplit="7" topLeftCell="G81" activePane="bottomRight" state="frozen"/>
      <selection activeCell="D40" sqref="D40"/>
      <selection pane="topRight" activeCell="D40" sqref="D40"/>
      <selection pane="bottomLeft" activeCell="D40" sqref="D40"/>
      <selection pane="bottomRight" sqref="A1:XFD1048576"/>
    </sheetView>
  </sheetViews>
  <sheetFormatPr defaultColWidth="9.140625" defaultRowHeight="11.25" outlineLevelRow="1" outlineLevelCol="1" x14ac:dyDescent="0.2"/>
  <cols>
    <col min="1" max="1" width="6.28515625" style="121" customWidth="1"/>
    <col min="2" max="2" width="33.28515625" style="121" bestFit="1" customWidth="1"/>
    <col min="3" max="3" width="12" style="121" bestFit="1" customWidth="1" outlineLevel="1"/>
    <col min="4" max="4" width="12.85546875" style="121" bestFit="1" customWidth="1"/>
    <col min="5" max="5" width="6" style="167" bestFit="1" customWidth="1" outlineLevel="1"/>
    <col min="6" max="6" width="2.85546875" style="121" customWidth="1" outlineLevel="1"/>
    <col min="7" max="7" width="12.85546875" style="121" bestFit="1" customWidth="1"/>
    <col min="8" max="8" width="11.5703125" style="121" bestFit="1" customWidth="1"/>
    <col min="9" max="9" width="15.5703125" style="121" bestFit="1" customWidth="1"/>
    <col min="10" max="10" width="12.7109375" style="121" bestFit="1" customWidth="1"/>
    <col min="11" max="11" width="11.5703125" style="121" bestFit="1" customWidth="1"/>
    <col min="12" max="12" width="10.42578125" style="121" bestFit="1" customWidth="1"/>
    <col min="13" max="14" width="10.7109375" style="121" bestFit="1" customWidth="1"/>
    <col min="15" max="15" width="12.28515625" style="121" bestFit="1" customWidth="1"/>
    <col min="16" max="16" width="11.42578125" style="121" bestFit="1" customWidth="1"/>
    <col min="17" max="17" width="11.85546875" style="121" bestFit="1" customWidth="1"/>
    <col min="18" max="18" width="10.42578125" style="121" bestFit="1" customWidth="1"/>
    <col min="19" max="16384" width="9.140625" style="121"/>
  </cols>
  <sheetData>
    <row r="1" spans="1:18" ht="14.45" customHeight="1" x14ac:dyDescent="0.2">
      <c r="B1" s="68"/>
      <c r="C1" s="68"/>
    </row>
    <row r="2" spans="1:18" ht="14.45" customHeight="1" x14ac:dyDescent="0.2">
      <c r="A2" s="428" t="s">
        <v>321</v>
      </c>
      <c r="B2" s="68"/>
      <c r="C2" s="68"/>
    </row>
    <row r="3" spans="1:18" ht="14.45" customHeight="1" x14ac:dyDescent="0.2">
      <c r="A3" s="428" t="s">
        <v>322</v>
      </c>
      <c r="B3" s="68"/>
      <c r="C3" s="68"/>
    </row>
    <row r="4" spans="1:18" ht="14.45" customHeight="1" x14ac:dyDescent="0.2">
      <c r="A4" s="428" t="s">
        <v>204</v>
      </c>
      <c r="B4" s="68"/>
      <c r="C4" s="68"/>
    </row>
    <row r="5" spans="1:18" ht="14.45" customHeight="1" x14ac:dyDescent="0.2">
      <c r="A5" s="428" t="s">
        <v>301</v>
      </c>
      <c r="B5" s="68"/>
      <c r="C5" s="68"/>
    </row>
    <row r="6" spans="1:18" ht="14.45" customHeight="1" x14ac:dyDescent="0.2">
      <c r="A6" s="428"/>
      <c r="B6" s="68"/>
      <c r="C6" s="68"/>
    </row>
    <row r="7" spans="1:18" ht="27" x14ac:dyDescent="0.35">
      <c r="A7" s="429" t="s">
        <v>302</v>
      </c>
      <c r="B7" s="429" t="s">
        <v>180</v>
      </c>
      <c r="C7" s="429"/>
      <c r="D7" s="430" t="s">
        <v>201</v>
      </c>
      <c r="E7" s="431" t="s">
        <v>263</v>
      </c>
      <c r="F7" s="430"/>
      <c r="G7" s="430" t="s">
        <v>323</v>
      </c>
      <c r="H7" s="430" t="s">
        <v>324</v>
      </c>
      <c r="I7" s="430" t="s">
        <v>325</v>
      </c>
      <c r="J7" s="430" t="s">
        <v>326</v>
      </c>
      <c r="K7" s="430" t="s">
        <v>327</v>
      </c>
      <c r="L7" s="430" t="s">
        <v>328</v>
      </c>
      <c r="M7" s="430" t="s">
        <v>329</v>
      </c>
      <c r="N7" s="430" t="s">
        <v>50</v>
      </c>
      <c r="O7" s="430" t="s">
        <v>330</v>
      </c>
      <c r="P7" s="430" t="s">
        <v>331</v>
      </c>
      <c r="Q7" s="430" t="s">
        <v>332</v>
      </c>
      <c r="R7" s="430" t="s">
        <v>116</v>
      </c>
    </row>
    <row r="8" spans="1:18" ht="13.5" x14ac:dyDescent="0.35">
      <c r="A8" s="429"/>
      <c r="B8" s="429"/>
      <c r="C8" s="429"/>
      <c r="D8" s="430"/>
      <c r="E8" s="431"/>
      <c r="F8" s="430"/>
      <c r="G8" s="430"/>
      <c r="H8" s="430"/>
      <c r="I8" s="430"/>
      <c r="J8" s="430"/>
      <c r="K8" s="430"/>
    </row>
    <row r="9" spans="1:18" x14ac:dyDescent="0.2">
      <c r="A9" s="428" t="s">
        <v>303</v>
      </c>
    </row>
    <row r="11" spans="1:18" x14ac:dyDescent="0.2">
      <c r="A11" s="111">
        <v>1</v>
      </c>
      <c r="B11" s="428" t="s">
        <v>333</v>
      </c>
      <c r="C11" s="428"/>
    </row>
    <row r="12" spans="1:18" x14ac:dyDescent="0.2">
      <c r="A12" s="111">
        <v>2</v>
      </c>
      <c r="B12" s="432" t="s">
        <v>107</v>
      </c>
      <c r="C12" s="432" t="s">
        <v>334</v>
      </c>
      <c r="D12" s="130">
        <v>1313094202.0293269</v>
      </c>
      <c r="E12" s="133">
        <v>0</v>
      </c>
      <c r="F12" s="433"/>
      <c r="G12" s="130">
        <v>775542890.70584071</v>
      </c>
      <c r="H12" s="130">
        <v>162119531.570429</v>
      </c>
      <c r="I12" s="130">
        <v>180775340.27266002</v>
      </c>
      <c r="J12" s="130">
        <v>99887584.749280706</v>
      </c>
      <c r="K12" s="130">
        <v>68693188.842979476</v>
      </c>
      <c r="L12" s="130">
        <v>163280.08410945797</v>
      </c>
      <c r="M12" s="130">
        <v>0</v>
      </c>
      <c r="N12" s="130">
        <v>0</v>
      </c>
      <c r="O12" s="130">
        <v>24403602.309653375</v>
      </c>
      <c r="P12" s="130">
        <v>0</v>
      </c>
      <c r="Q12" s="130">
        <v>1152103.9014204224</v>
      </c>
      <c r="R12" s="130">
        <v>356679.59295614593</v>
      </c>
    </row>
    <row r="13" spans="1:18" x14ac:dyDescent="0.2">
      <c r="A13" s="111">
        <v>3</v>
      </c>
      <c r="B13" s="432" t="s">
        <v>106</v>
      </c>
      <c r="C13" s="432" t="s">
        <v>335</v>
      </c>
      <c r="D13" s="130">
        <v>562754658.0125699</v>
      </c>
      <c r="E13" s="133">
        <v>0</v>
      </c>
      <c r="F13" s="433"/>
      <c r="G13" s="130">
        <v>303531022.67810386</v>
      </c>
      <c r="H13" s="130">
        <v>74320642.141315848</v>
      </c>
      <c r="I13" s="130">
        <v>80756117.00904119</v>
      </c>
      <c r="J13" s="130">
        <v>48436645.117538281</v>
      </c>
      <c r="K13" s="130">
        <v>34848272.545277774</v>
      </c>
      <c r="L13" s="130">
        <v>131960.56180015844</v>
      </c>
      <c r="M13" s="130">
        <v>3151990.2584634637</v>
      </c>
      <c r="N13" s="130">
        <v>0</v>
      </c>
      <c r="O13" s="130">
        <v>15614746.410270847</v>
      </c>
      <c r="P13" s="130">
        <v>0</v>
      </c>
      <c r="Q13" s="130">
        <v>1789374.36280595</v>
      </c>
      <c r="R13" s="130">
        <v>173886.92795264281</v>
      </c>
    </row>
    <row r="14" spans="1:18" x14ac:dyDescent="0.2">
      <c r="A14" s="111">
        <v>4</v>
      </c>
      <c r="B14" s="432" t="s">
        <v>202</v>
      </c>
      <c r="C14" s="432" t="s">
        <v>336</v>
      </c>
      <c r="D14" s="130">
        <v>0</v>
      </c>
      <c r="E14" s="133">
        <v>0</v>
      </c>
      <c r="F14" s="433"/>
      <c r="G14" s="130">
        <v>0</v>
      </c>
      <c r="H14" s="130">
        <v>0</v>
      </c>
      <c r="I14" s="130">
        <v>0</v>
      </c>
      <c r="J14" s="130">
        <v>0</v>
      </c>
      <c r="K14" s="130">
        <v>0</v>
      </c>
      <c r="L14" s="130">
        <v>0</v>
      </c>
      <c r="M14" s="130">
        <v>0</v>
      </c>
      <c r="N14" s="130">
        <v>0</v>
      </c>
      <c r="O14" s="130">
        <v>0</v>
      </c>
      <c r="P14" s="130">
        <v>0</v>
      </c>
      <c r="Q14" s="130">
        <v>0</v>
      </c>
      <c r="R14" s="130">
        <v>0</v>
      </c>
    </row>
    <row r="15" spans="1:18" x14ac:dyDescent="0.2">
      <c r="A15" s="111">
        <v>5</v>
      </c>
      <c r="B15" s="121" t="s">
        <v>128</v>
      </c>
      <c r="C15" s="432"/>
      <c r="D15" s="434">
        <v>1875848860.0418968</v>
      </c>
      <c r="E15" s="133">
        <v>0</v>
      </c>
      <c r="F15" s="433"/>
      <c r="G15" s="434">
        <v>1079073913.3839445</v>
      </c>
      <c r="H15" s="434">
        <v>236440173.71174484</v>
      </c>
      <c r="I15" s="434">
        <v>261531457.28170121</v>
      </c>
      <c r="J15" s="434">
        <v>148324229.86681899</v>
      </c>
      <c r="K15" s="434">
        <v>103541461.38825725</v>
      </c>
      <c r="L15" s="434">
        <v>295240.64590961637</v>
      </c>
      <c r="M15" s="434">
        <v>3151990.2584634637</v>
      </c>
      <c r="N15" s="434">
        <v>0</v>
      </c>
      <c r="O15" s="434">
        <v>40018348.719924226</v>
      </c>
      <c r="P15" s="434">
        <v>0</v>
      </c>
      <c r="Q15" s="434">
        <v>2941478.2642263724</v>
      </c>
      <c r="R15" s="434">
        <v>530566.52090878878</v>
      </c>
    </row>
    <row r="16" spans="1:18" x14ac:dyDescent="0.2">
      <c r="A16" s="111" t="s">
        <v>264</v>
      </c>
      <c r="C16" s="432"/>
      <c r="D16" s="130"/>
      <c r="E16" s="133"/>
      <c r="F16" s="433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</row>
    <row r="17" spans="1:18" x14ac:dyDescent="0.2">
      <c r="A17" s="111">
        <v>6</v>
      </c>
      <c r="B17" s="428" t="s">
        <v>337</v>
      </c>
      <c r="C17" s="432"/>
      <c r="D17" s="130"/>
      <c r="E17" s="133"/>
      <c r="F17" s="433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</row>
    <row r="18" spans="1:18" x14ac:dyDescent="0.2">
      <c r="A18" s="111">
        <v>7</v>
      </c>
      <c r="B18" s="432" t="s">
        <v>107</v>
      </c>
      <c r="C18" s="432" t="s">
        <v>338</v>
      </c>
      <c r="D18" s="130">
        <v>1189878008.470638</v>
      </c>
      <c r="E18" s="133">
        <v>0</v>
      </c>
      <c r="F18" s="433"/>
      <c r="G18" s="130">
        <v>661156394.89675045</v>
      </c>
      <c r="H18" s="130">
        <v>138230531.05429366</v>
      </c>
      <c r="I18" s="130">
        <v>154191270.96297482</v>
      </c>
      <c r="J18" s="130">
        <v>85199684.294023365</v>
      </c>
      <c r="K18" s="130">
        <v>58717689.269752935</v>
      </c>
      <c r="L18" s="130">
        <v>134788.34881454188</v>
      </c>
      <c r="M18" s="130">
        <v>0</v>
      </c>
      <c r="N18" s="130">
        <v>12584461.787606455</v>
      </c>
      <c r="O18" s="130">
        <v>20890272.108098976</v>
      </c>
      <c r="P18" s="130">
        <v>57507364.249743342</v>
      </c>
      <c r="Q18" s="130">
        <v>961068.3955084841</v>
      </c>
      <c r="R18" s="130">
        <v>304483.10307163623</v>
      </c>
    </row>
    <row r="19" spans="1:18" x14ac:dyDescent="0.2">
      <c r="A19" s="111">
        <v>8</v>
      </c>
      <c r="B19" s="432" t="s">
        <v>106</v>
      </c>
      <c r="C19" s="432" t="s">
        <v>339</v>
      </c>
      <c r="D19" s="130">
        <v>0</v>
      </c>
      <c r="E19" s="133">
        <v>0</v>
      </c>
      <c r="F19" s="433"/>
      <c r="G19" s="130">
        <v>0</v>
      </c>
      <c r="H19" s="130">
        <v>0</v>
      </c>
      <c r="I19" s="130">
        <v>0</v>
      </c>
      <c r="J19" s="130">
        <v>0</v>
      </c>
      <c r="K19" s="130">
        <v>0</v>
      </c>
      <c r="L19" s="130">
        <v>0</v>
      </c>
      <c r="M19" s="130">
        <v>0</v>
      </c>
      <c r="N19" s="130">
        <v>0</v>
      </c>
      <c r="O19" s="130">
        <v>0</v>
      </c>
      <c r="P19" s="130">
        <v>0</v>
      </c>
      <c r="Q19" s="130">
        <v>0</v>
      </c>
      <c r="R19" s="130">
        <v>0</v>
      </c>
    </row>
    <row r="20" spans="1:18" x14ac:dyDescent="0.2">
      <c r="A20" s="111">
        <v>9</v>
      </c>
      <c r="B20" s="432" t="s">
        <v>202</v>
      </c>
      <c r="C20" s="432" t="s">
        <v>340</v>
      </c>
      <c r="D20" s="130">
        <v>0</v>
      </c>
      <c r="E20" s="133">
        <v>0</v>
      </c>
      <c r="F20" s="433"/>
      <c r="G20" s="130">
        <v>0</v>
      </c>
      <c r="H20" s="130">
        <v>0</v>
      </c>
      <c r="I20" s="130">
        <v>0</v>
      </c>
      <c r="J20" s="130">
        <v>0</v>
      </c>
      <c r="K20" s="130">
        <v>0</v>
      </c>
      <c r="L20" s="130">
        <v>0</v>
      </c>
      <c r="M20" s="130">
        <v>0</v>
      </c>
      <c r="N20" s="130">
        <v>0</v>
      </c>
      <c r="O20" s="130">
        <v>0</v>
      </c>
      <c r="P20" s="130">
        <v>0</v>
      </c>
      <c r="Q20" s="130">
        <v>0</v>
      </c>
      <c r="R20" s="130">
        <v>0</v>
      </c>
    </row>
    <row r="21" spans="1:18" x14ac:dyDescent="0.2">
      <c r="A21" s="111">
        <v>10</v>
      </c>
      <c r="B21" s="121" t="s">
        <v>128</v>
      </c>
      <c r="D21" s="434">
        <v>1189878008.470638</v>
      </c>
      <c r="E21" s="133">
        <v>0</v>
      </c>
      <c r="F21" s="433"/>
      <c r="G21" s="434">
        <v>661156394.89675045</v>
      </c>
      <c r="H21" s="434">
        <v>138230531.05429366</v>
      </c>
      <c r="I21" s="434">
        <v>154191270.96297482</v>
      </c>
      <c r="J21" s="434">
        <v>85199684.294023365</v>
      </c>
      <c r="K21" s="434">
        <v>58717689.269752935</v>
      </c>
      <c r="L21" s="434">
        <v>134788.34881454188</v>
      </c>
      <c r="M21" s="434">
        <v>0</v>
      </c>
      <c r="N21" s="434">
        <v>12584461.787606455</v>
      </c>
      <c r="O21" s="434">
        <v>20890272.108098976</v>
      </c>
      <c r="P21" s="434">
        <v>57507364.249743342</v>
      </c>
      <c r="Q21" s="434">
        <v>961068.3955084841</v>
      </c>
      <c r="R21" s="434">
        <v>304483.10307163623</v>
      </c>
    </row>
    <row r="22" spans="1:18" x14ac:dyDescent="0.2">
      <c r="A22" s="111" t="s">
        <v>264</v>
      </c>
      <c r="D22" s="130"/>
      <c r="E22" s="133" t="s">
        <v>264</v>
      </c>
      <c r="F22" s="433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</row>
    <row r="23" spans="1:18" x14ac:dyDescent="0.2">
      <c r="A23" s="111">
        <v>11</v>
      </c>
      <c r="B23" s="428" t="s">
        <v>341</v>
      </c>
      <c r="C23" s="428"/>
      <c r="E23" s="133" t="s">
        <v>264</v>
      </c>
      <c r="F23" s="433"/>
    </row>
    <row r="24" spans="1:18" x14ac:dyDescent="0.2">
      <c r="A24" s="111">
        <v>12</v>
      </c>
      <c r="B24" s="432" t="s">
        <v>107</v>
      </c>
      <c r="C24" s="432" t="s">
        <v>342</v>
      </c>
      <c r="D24" s="130">
        <v>2768192277.3860412</v>
      </c>
      <c r="E24" s="133">
        <v>0</v>
      </c>
      <c r="F24" s="433"/>
      <c r="G24" s="130">
        <v>1627413253.7493119</v>
      </c>
      <c r="H24" s="130">
        <v>349843180.45511651</v>
      </c>
      <c r="I24" s="130">
        <v>363254190.39782572</v>
      </c>
      <c r="J24" s="130">
        <v>192491948.73262379</v>
      </c>
      <c r="K24" s="130">
        <v>136509825.06870434</v>
      </c>
      <c r="L24" s="130">
        <v>2727562.5193534936</v>
      </c>
      <c r="M24" s="130">
        <v>22078244.480362609</v>
      </c>
      <c r="N24" s="130">
        <v>35977709.623651914</v>
      </c>
      <c r="O24" s="130">
        <v>13154885.202715872</v>
      </c>
      <c r="P24" s="130">
        <v>4159970.7371795941</v>
      </c>
      <c r="Q24" s="130">
        <v>19789302.674084995</v>
      </c>
      <c r="R24" s="130">
        <v>792203.74511160643</v>
      </c>
    </row>
    <row r="25" spans="1:18" x14ac:dyDescent="0.2">
      <c r="A25" s="111">
        <v>13</v>
      </c>
      <c r="B25" s="432" t="s">
        <v>106</v>
      </c>
      <c r="C25" s="432" t="s">
        <v>343</v>
      </c>
      <c r="D25" s="130">
        <v>0</v>
      </c>
      <c r="E25" s="133">
        <v>0</v>
      </c>
      <c r="F25" s="433"/>
      <c r="G25" s="130">
        <v>0</v>
      </c>
      <c r="H25" s="130">
        <v>0</v>
      </c>
      <c r="I25" s="130">
        <v>0</v>
      </c>
      <c r="J25" s="130">
        <v>0</v>
      </c>
      <c r="K25" s="130">
        <v>0</v>
      </c>
      <c r="L25" s="130">
        <v>0</v>
      </c>
      <c r="M25" s="130">
        <v>0</v>
      </c>
      <c r="N25" s="130">
        <v>0</v>
      </c>
      <c r="O25" s="130">
        <v>0</v>
      </c>
      <c r="P25" s="130">
        <v>0</v>
      </c>
      <c r="Q25" s="130">
        <v>0</v>
      </c>
      <c r="R25" s="130">
        <v>0</v>
      </c>
    </row>
    <row r="26" spans="1:18" x14ac:dyDescent="0.2">
      <c r="A26" s="111">
        <v>14</v>
      </c>
      <c r="B26" s="432" t="s">
        <v>202</v>
      </c>
      <c r="C26" s="432" t="s">
        <v>344</v>
      </c>
      <c r="D26" s="130">
        <v>214956642.03627768</v>
      </c>
      <c r="E26" s="133">
        <v>0</v>
      </c>
      <c r="F26" s="433"/>
      <c r="G26" s="130">
        <v>187506306.1210148</v>
      </c>
      <c r="H26" s="130">
        <v>-32124921.066423263</v>
      </c>
      <c r="I26" s="130">
        <v>8282344.1088777147</v>
      </c>
      <c r="J26" s="130">
        <v>1038156.858680593</v>
      </c>
      <c r="K26" s="130">
        <v>15097233.330422858</v>
      </c>
      <c r="L26" s="130">
        <v>46612.293442197275</v>
      </c>
      <c r="M26" s="130">
        <v>4347418.8162940405</v>
      </c>
      <c r="N26" s="130">
        <v>1372700.9224570824</v>
      </c>
      <c r="O26" s="130">
        <v>469947.38876578491</v>
      </c>
      <c r="P26" s="130">
        <v>704921.08314867667</v>
      </c>
      <c r="Q26" s="130">
        <v>28213443.519517116</v>
      </c>
      <c r="R26" s="130">
        <v>2478.6600802596945</v>
      </c>
    </row>
    <row r="27" spans="1:18" x14ac:dyDescent="0.2">
      <c r="A27" s="111">
        <v>15</v>
      </c>
      <c r="B27" s="121" t="s">
        <v>128</v>
      </c>
      <c r="D27" s="434">
        <v>2983148919.4223189</v>
      </c>
      <c r="E27" s="133">
        <v>0</v>
      </c>
      <c r="F27" s="433"/>
      <c r="G27" s="434">
        <v>1814919559.8703268</v>
      </c>
      <c r="H27" s="434">
        <v>317718259.38869327</v>
      </c>
      <c r="I27" s="434">
        <v>371536534.50670344</v>
      </c>
      <c r="J27" s="434">
        <v>193530105.59130439</v>
      </c>
      <c r="K27" s="434">
        <v>151607058.39912719</v>
      </c>
      <c r="L27" s="434">
        <v>2774174.8127956907</v>
      </c>
      <c r="M27" s="434">
        <v>26425663.29665665</v>
      </c>
      <c r="N27" s="434">
        <v>37350410.546108998</v>
      </c>
      <c r="O27" s="434">
        <v>13624832.591481656</v>
      </c>
      <c r="P27" s="434">
        <v>4864891.820328271</v>
      </c>
      <c r="Q27" s="434">
        <v>48002746.193602115</v>
      </c>
      <c r="R27" s="434">
        <v>794682.4051918661</v>
      </c>
    </row>
    <row r="28" spans="1:18" x14ac:dyDescent="0.2">
      <c r="A28" s="111" t="s">
        <v>264</v>
      </c>
      <c r="B28" s="435"/>
      <c r="C28" s="435"/>
      <c r="E28" s="133" t="s">
        <v>264</v>
      </c>
      <c r="F28" s="433"/>
    </row>
    <row r="29" spans="1:18" x14ac:dyDescent="0.2">
      <c r="A29" s="111">
        <v>16</v>
      </c>
      <c r="B29" s="428" t="s">
        <v>202</v>
      </c>
      <c r="C29" s="428"/>
      <c r="E29" s="133" t="s">
        <v>264</v>
      </c>
      <c r="F29" s="433"/>
    </row>
    <row r="30" spans="1:18" x14ac:dyDescent="0.2">
      <c r="A30" s="111">
        <v>17</v>
      </c>
      <c r="B30" s="432" t="s">
        <v>107</v>
      </c>
      <c r="C30" s="432" t="s">
        <v>345</v>
      </c>
      <c r="D30" s="130">
        <v>0</v>
      </c>
      <c r="E30" s="133">
        <v>0</v>
      </c>
      <c r="F30" s="433"/>
      <c r="G30" s="130">
        <v>0</v>
      </c>
      <c r="H30" s="130">
        <v>0</v>
      </c>
      <c r="I30" s="130">
        <v>0</v>
      </c>
      <c r="J30" s="130">
        <v>0</v>
      </c>
      <c r="K30" s="130">
        <v>0</v>
      </c>
      <c r="L30" s="130">
        <v>0</v>
      </c>
      <c r="M30" s="130">
        <v>0</v>
      </c>
      <c r="N30" s="130">
        <v>0</v>
      </c>
      <c r="O30" s="130">
        <v>0</v>
      </c>
      <c r="P30" s="130">
        <v>0</v>
      </c>
      <c r="Q30" s="130">
        <v>0</v>
      </c>
      <c r="R30" s="130">
        <v>0</v>
      </c>
    </row>
    <row r="31" spans="1:18" x14ac:dyDescent="0.2">
      <c r="A31" s="111">
        <v>18</v>
      </c>
      <c r="B31" s="432" t="s">
        <v>106</v>
      </c>
      <c r="C31" s="432" t="s">
        <v>346</v>
      </c>
      <c r="D31" s="130">
        <v>0</v>
      </c>
      <c r="E31" s="133">
        <v>0</v>
      </c>
      <c r="F31" s="433"/>
      <c r="G31" s="130">
        <v>0</v>
      </c>
      <c r="H31" s="130">
        <v>0</v>
      </c>
      <c r="I31" s="130">
        <v>0</v>
      </c>
      <c r="J31" s="130">
        <v>0</v>
      </c>
      <c r="K31" s="130">
        <v>0</v>
      </c>
      <c r="L31" s="130">
        <v>0</v>
      </c>
      <c r="M31" s="130">
        <v>0</v>
      </c>
      <c r="N31" s="130">
        <v>0</v>
      </c>
      <c r="O31" s="130">
        <v>0</v>
      </c>
      <c r="P31" s="130">
        <v>0</v>
      </c>
      <c r="Q31" s="130">
        <v>0</v>
      </c>
      <c r="R31" s="130">
        <v>0</v>
      </c>
    </row>
    <row r="32" spans="1:18" x14ac:dyDescent="0.2">
      <c r="A32" s="111">
        <v>19</v>
      </c>
      <c r="B32" s="432" t="s">
        <v>202</v>
      </c>
      <c r="C32" s="432" t="s">
        <v>347</v>
      </c>
      <c r="D32" s="130">
        <v>61120646.046090215</v>
      </c>
      <c r="E32" s="133">
        <v>0</v>
      </c>
      <c r="F32" s="433"/>
      <c r="G32" s="130">
        <v>52850789.410317607</v>
      </c>
      <c r="H32" s="130">
        <v>6997241.8646604847</v>
      </c>
      <c r="I32" s="130">
        <v>271281.01891470631</v>
      </c>
      <c r="J32" s="130">
        <v>224901.91654817245</v>
      </c>
      <c r="K32" s="130">
        <v>56571.802266316517</v>
      </c>
      <c r="L32" s="130">
        <v>86.586682457786935</v>
      </c>
      <c r="M32" s="130">
        <v>23886.60271486795</v>
      </c>
      <c r="N32" s="130">
        <v>20495.104663099519</v>
      </c>
      <c r="O32" s="130">
        <v>119448.46527372977</v>
      </c>
      <c r="P32" s="130">
        <v>70275.978512697504</v>
      </c>
      <c r="Q32" s="130">
        <v>485211.02414684015</v>
      </c>
      <c r="R32" s="130">
        <v>456.27138929621412</v>
      </c>
    </row>
    <row r="33" spans="1:18" x14ac:dyDescent="0.2">
      <c r="A33" s="111">
        <v>20</v>
      </c>
      <c r="B33" s="121" t="s">
        <v>128</v>
      </c>
      <c r="D33" s="434">
        <v>61120646.046090215</v>
      </c>
      <c r="E33" s="133">
        <v>0</v>
      </c>
      <c r="F33" s="433"/>
      <c r="G33" s="434">
        <v>52850789.410317607</v>
      </c>
      <c r="H33" s="434">
        <v>6997241.8646604847</v>
      </c>
      <c r="I33" s="434">
        <v>271281.01891470631</v>
      </c>
      <c r="J33" s="434">
        <v>224901.91654817245</v>
      </c>
      <c r="K33" s="434">
        <v>56571.802266316517</v>
      </c>
      <c r="L33" s="434">
        <v>86.586682457786935</v>
      </c>
      <c r="M33" s="434">
        <v>23886.60271486795</v>
      </c>
      <c r="N33" s="434">
        <v>20495.104663099519</v>
      </c>
      <c r="O33" s="434">
        <v>119448.46527372977</v>
      </c>
      <c r="P33" s="434">
        <v>70275.978512697504</v>
      </c>
      <c r="Q33" s="434">
        <v>485211.02414684015</v>
      </c>
      <c r="R33" s="434">
        <v>456.27138929621412</v>
      </c>
    </row>
    <row r="34" spans="1:18" x14ac:dyDescent="0.2">
      <c r="A34" s="111" t="s">
        <v>264</v>
      </c>
      <c r="D34" s="130"/>
      <c r="E34" s="133" t="s">
        <v>264</v>
      </c>
      <c r="F34" s="433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</row>
    <row r="35" spans="1:18" x14ac:dyDescent="0.2">
      <c r="A35" s="111">
        <v>21</v>
      </c>
      <c r="B35" s="428" t="s">
        <v>1</v>
      </c>
      <c r="C35" s="428"/>
      <c r="E35" s="133" t="s">
        <v>264</v>
      </c>
      <c r="F35" s="433"/>
    </row>
    <row r="36" spans="1:18" x14ac:dyDescent="0.2">
      <c r="A36" s="111">
        <v>22</v>
      </c>
      <c r="B36" s="432" t="s">
        <v>107</v>
      </c>
      <c r="C36" s="428"/>
      <c r="D36" s="130">
        <v>5271164487.8860054</v>
      </c>
      <c r="E36" s="133">
        <v>0</v>
      </c>
      <c r="F36" s="433"/>
      <c r="G36" s="130">
        <v>3064112539.351903</v>
      </c>
      <c r="H36" s="130">
        <v>650193243.07983923</v>
      </c>
      <c r="I36" s="130">
        <v>698220801.63346052</v>
      </c>
      <c r="J36" s="130">
        <v>377579217.7759279</v>
      </c>
      <c r="K36" s="130">
        <v>263920703.18143675</v>
      </c>
      <c r="L36" s="130">
        <v>3025630.9522774937</v>
      </c>
      <c r="M36" s="130">
        <v>22078244.480362609</v>
      </c>
      <c r="N36" s="130">
        <v>48562171.41125837</v>
      </c>
      <c r="O36" s="130">
        <v>58448759.620468229</v>
      </c>
      <c r="P36" s="130">
        <v>61667334.986922935</v>
      </c>
      <c r="Q36" s="130">
        <v>21902474.9710139</v>
      </c>
      <c r="R36" s="130">
        <v>1453366.4411393886</v>
      </c>
    </row>
    <row r="37" spans="1:18" x14ac:dyDescent="0.2">
      <c r="A37" s="111">
        <v>23</v>
      </c>
      <c r="B37" s="432" t="s">
        <v>106</v>
      </c>
      <c r="C37" s="428"/>
      <c r="D37" s="130">
        <v>562754658.0125699</v>
      </c>
      <c r="E37" s="133">
        <v>0</v>
      </c>
      <c r="F37" s="433"/>
      <c r="G37" s="130">
        <v>303531022.67810386</v>
      </c>
      <c r="H37" s="130">
        <v>74320642.141315848</v>
      </c>
      <c r="I37" s="130">
        <v>80756117.00904119</v>
      </c>
      <c r="J37" s="130">
        <v>48436645.117538281</v>
      </c>
      <c r="K37" s="130">
        <v>34848272.545277774</v>
      </c>
      <c r="L37" s="130">
        <v>131960.56180015844</v>
      </c>
      <c r="M37" s="130">
        <v>3151990.2584634637</v>
      </c>
      <c r="N37" s="130">
        <v>0</v>
      </c>
      <c r="O37" s="130">
        <v>15614746.410270847</v>
      </c>
      <c r="P37" s="130">
        <v>0</v>
      </c>
      <c r="Q37" s="130">
        <v>1789374.36280595</v>
      </c>
      <c r="R37" s="130">
        <v>173886.92795264281</v>
      </c>
    </row>
    <row r="38" spans="1:18" x14ac:dyDescent="0.2">
      <c r="A38" s="111">
        <v>24</v>
      </c>
      <c r="B38" s="432" t="s">
        <v>202</v>
      </c>
      <c r="C38" s="428"/>
      <c r="D38" s="130">
        <v>276077288.0823679</v>
      </c>
      <c r="E38" s="133">
        <v>0</v>
      </c>
      <c r="F38" s="433"/>
      <c r="G38" s="130">
        <v>240357095.5313324</v>
      </c>
      <c r="H38" s="130">
        <v>-25127679.201762781</v>
      </c>
      <c r="I38" s="130">
        <v>8553625.1277924217</v>
      </c>
      <c r="J38" s="130">
        <v>1263058.7752287653</v>
      </c>
      <c r="K38" s="130">
        <v>15153805.132689174</v>
      </c>
      <c r="L38" s="130">
        <v>46698.880124655065</v>
      </c>
      <c r="M38" s="130">
        <v>4371305.4190089088</v>
      </c>
      <c r="N38" s="130">
        <v>1393196.0271201821</v>
      </c>
      <c r="O38" s="130">
        <v>589395.85403951467</v>
      </c>
      <c r="P38" s="130">
        <v>775197.06166137417</v>
      </c>
      <c r="Q38" s="130">
        <v>28698654.543663956</v>
      </c>
      <c r="R38" s="130">
        <v>2934.9314695559087</v>
      </c>
    </row>
    <row r="39" spans="1:18" x14ac:dyDescent="0.2">
      <c r="A39" s="111">
        <v>25</v>
      </c>
      <c r="B39" s="428" t="s">
        <v>348</v>
      </c>
      <c r="C39" s="428"/>
      <c r="D39" s="434">
        <v>6109996433.9809427</v>
      </c>
      <c r="E39" s="133">
        <v>0</v>
      </c>
      <c r="F39" s="433"/>
      <c r="G39" s="434">
        <v>3608000657.5613394</v>
      </c>
      <c r="H39" s="434">
        <v>699386206.01939225</v>
      </c>
      <c r="I39" s="434">
        <v>787530543.77029419</v>
      </c>
      <c r="J39" s="434">
        <v>427278921.66869491</v>
      </c>
      <c r="K39" s="434">
        <v>313922780.85940367</v>
      </c>
      <c r="L39" s="434">
        <v>3204290.3942023073</v>
      </c>
      <c r="M39" s="434">
        <v>29601540.157834984</v>
      </c>
      <c r="N39" s="434">
        <v>49955367.43837855</v>
      </c>
      <c r="O39" s="434">
        <v>74652901.884778589</v>
      </c>
      <c r="P39" s="434">
        <v>62442532.048584312</v>
      </c>
      <c r="Q39" s="434">
        <v>52390503.877483808</v>
      </c>
      <c r="R39" s="434">
        <v>1630188.3005615873</v>
      </c>
    </row>
    <row r="40" spans="1:18" x14ac:dyDescent="0.2">
      <c r="A40" s="111" t="s">
        <v>264</v>
      </c>
      <c r="C40" s="428"/>
      <c r="D40" s="428"/>
      <c r="E40" s="133" t="s">
        <v>264</v>
      </c>
      <c r="F40" s="433"/>
    </row>
    <row r="41" spans="1:18" x14ac:dyDescent="0.2">
      <c r="A41" s="436" t="s">
        <v>304</v>
      </c>
      <c r="E41" s="133" t="s">
        <v>264</v>
      </c>
      <c r="F41" s="433"/>
    </row>
    <row r="42" spans="1:18" x14ac:dyDescent="0.2">
      <c r="A42" s="111">
        <v>26</v>
      </c>
      <c r="B42" s="428" t="s">
        <v>333</v>
      </c>
      <c r="C42" s="428"/>
      <c r="E42" s="133" t="s">
        <v>264</v>
      </c>
      <c r="F42" s="433"/>
    </row>
    <row r="43" spans="1:18" x14ac:dyDescent="0.2">
      <c r="A43" s="111">
        <v>27</v>
      </c>
      <c r="B43" s="432" t="s">
        <v>107</v>
      </c>
      <c r="C43" s="432" t="s">
        <v>334</v>
      </c>
      <c r="D43" s="130">
        <v>358198950.65100211</v>
      </c>
      <c r="E43" s="133">
        <v>0</v>
      </c>
      <c r="F43" s="433"/>
      <c r="G43" s="130">
        <v>211560335.28009757</v>
      </c>
      <c r="H43" s="130">
        <v>44224584.952712022</v>
      </c>
      <c r="I43" s="130">
        <v>49313702.771035753</v>
      </c>
      <c r="J43" s="130">
        <v>27248332.971815385</v>
      </c>
      <c r="K43" s="130">
        <v>18738814.109756295</v>
      </c>
      <c r="L43" s="130">
        <v>44541.172065055609</v>
      </c>
      <c r="M43" s="130">
        <v>0</v>
      </c>
      <c r="N43" s="130">
        <v>0</v>
      </c>
      <c r="O43" s="130">
        <v>6657058.3633016217</v>
      </c>
      <c r="P43" s="130">
        <v>0</v>
      </c>
      <c r="Q43" s="130">
        <v>314282.40859790449</v>
      </c>
      <c r="R43" s="130">
        <v>97298.621620647667</v>
      </c>
    </row>
    <row r="44" spans="1:18" x14ac:dyDescent="0.2">
      <c r="A44" s="111">
        <v>28</v>
      </c>
      <c r="B44" s="432" t="s">
        <v>106</v>
      </c>
      <c r="C44" s="432" t="s">
        <v>335</v>
      </c>
      <c r="D44" s="130">
        <v>1891961006.9198608</v>
      </c>
      <c r="E44" s="133">
        <v>0</v>
      </c>
      <c r="F44" s="433"/>
      <c r="G44" s="130">
        <v>1020256405.3975062</v>
      </c>
      <c r="H44" s="130">
        <v>249813381.60728061</v>
      </c>
      <c r="I44" s="130">
        <v>271444891.9472779</v>
      </c>
      <c r="J44" s="130">
        <v>162809708.87625569</v>
      </c>
      <c r="K44" s="130">
        <v>117135220.53745101</v>
      </c>
      <c r="L44" s="130">
        <v>443557.9837888421</v>
      </c>
      <c r="M44" s="130">
        <v>10594759.71376509</v>
      </c>
      <c r="N44" s="130">
        <v>53633.817151459734</v>
      </c>
      <c r="O44" s="130">
        <v>52485722.557036631</v>
      </c>
      <c r="P44" s="130">
        <v>324629.96577374398</v>
      </c>
      <c r="Q44" s="130">
        <v>6014609.772665415</v>
      </c>
      <c r="R44" s="130">
        <v>584484.7439094279</v>
      </c>
    </row>
    <row r="45" spans="1:18" x14ac:dyDescent="0.2">
      <c r="A45" s="111">
        <v>29</v>
      </c>
      <c r="B45" s="432" t="s">
        <v>202</v>
      </c>
      <c r="C45" s="432" t="s">
        <v>336</v>
      </c>
      <c r="D45" s="130">
        <v>0</v>
      </c>
      <c r="E45" s="133">
        <v>0</v>
      </c>
      <c r="F45" s="433"/>
      <c r="G45" s="130">
        <v>0</v>
      </c>
      <c r="H45" s="130">
        <v>0</v>
      </c>
      <c r="I45" s="130">
        <v>0</v>
      </c>
      <c r="J45" s="130">
        <v>0</v>
      </c>
      <c r="K45" s="130">
        <v>0</v>
      </c>
      <c r="L45" s="130">
        <v>0</v>
      </c>
      <c r="M45" s="130">
        <v>0</v>
      </c>
      <c r="N45" s="130">
        <v>0</v>
      </c>
      <c r="O45" s="130">
        <v>0</v>
      </c>
      <c r="P45" s="130">
        <v>0</v>
      </c>
      <c r="Q45" s="130">
        <v>0</v>
      </c>
      <c r="R45" s="130">
        <v>0</v>
      </c>
    </row>
    <row r="46" spans="1:18" x14ac:dyDescent="0.2">
      <c r="A46" s="111">
        <v>30</v>
      </c>
      <c r="B46" s="121" t="s">
        <v>128</v>
      </c>
      <c r="D46" s="434">
        <v>2250159957.5708628</v>
      </c>
      <c r="E46" s="133">
        <v>0</v>
      </c>
      <c r="F46" s="433"/>
      <c r="G46" s="434">
        <v>1231816740.6776037</v>
      </c>
      <c r="H46" s="434">
        <v>294037966.55999261</v>
      </c>
      <c r="I46" s="434">
        <v>320758594.71831363</v>
      </c>
      <c r="J46" s="434">
        <v>190058041.84807107</v>
      </c>
      <c r="K46" s="434">
        <v>135874034.64720732</v>
      </c>
      <c r="L46" s="434">
        <v>488099.15585389768</v>
      </c>
      <c r="M46" s="434">
        <v>10594759.71376509</v>
      </c>
      <c r="N46" s="434">
        <v>53633.817151459734</v>
      </c>
      <c r="O46" s="434">
        <v>59142780.920338251</v>
      </c>
      <c r="P46" s="434">
        <v>324629.96577374398</v>
      </c>
      <c r="Q46" s="434">
        <v>6328892.1812633192</v>
      </c>
      <c r="R46" s="434">
        <v>681783.36553007551</v>
      </c>
    </row>
    <row r="47" spans="1:18" x14ac:dyDescent="0.2">
      <c r="A47" s="111" t="s">
        <v>264</v>
      </c>
      <c r="B47" s="435"/>
      <c r="C47" s="435"/>
      <c r="E47" s="133" t="s">
        <v>264</v>
      </c>
      <c r="F47" s="433"/>
    </row>
    <row r="48" spans="1:18" x14ac:dyDescent="0.2">
      <c r="A48" s="111">
        <v>31</v>
      </c>
      <c r="B48" s="428" t="s">
        <v>337</v>
      </c>
      <c r="C48" s="428"/>
      <c r="E48" s="133" t="s">
        <v>264</v>
      </c>
      <c r="F48" s="433"/>
    </row>
    <row r="49" spans="1:18" x14ac:dyDescent="0.2">
      <c r="A49" s="111">
        <v>32</v>
      </c>
      <c r="B49" s="432" t="s">
        <v>107</v>
      </c>
      <c r="C49" s="432" t="s">
        <v>338</v>
      </c>
      <c r="D49" s="130">
        <v>189618540.32117075</v>
      </c>
      <c r="E49" s="133">
        <v>0</v>
      </c>
      <c r="F49" s="433"/>
      <c r="G49" s="130">
        <v>105240051.50969888</v>
      </c>
      <c r="H49" s="130">
        <v>22002945.627771914</v>
      </c>
      <c r="I49" s="130">
        <v>24543508.047023449</v>
      </c>
      <c r="J49" s="130">
        <v>13561721.905621655</v>
      </c>
      <c r="K49" s="130">
        <v>9346431.0274792165</v>
      </c>
      <c r="L49" s="130">
        <v>21455.033758487461</v>
      </c>
      <c r="M49" s="130">
        <v>0</v>
      </c>
      <c r="N49" s="130">
        <v>2040577.4724090633</v>
      </c>
      <c r="O49" s="130">
        <v>3325224.3034740528</v>
      </c>
      <c r="P49" s="130">
        <v>9335180.3108542301</v>
      </c>
      <c r="Q49" s="130">
        <v>152978.76301030349</v>
      </c>
      <c r="R49" s="130">
        <v>48466.320069544345</v>
      </c>
    </row>
    <row r="50" spans="1:18" x14ac:dyDescent="0.2">
      <c r="A50" s="111">
        <v>33</v>
      </c>
      <c r="B50" s="432" t="s">
        <v>106</v>
      </c>
      <c r="C50" s="432" t="s">
        <v>339</v>
      </c>
      <c r="D50" s="130">
        <v>161536441.13999999</v>
      </c>
      <c r="E50" s="133">
        <v>0</v>
      </c>
      <c r="F50" s="433"/>
      <c r="G50" s="130">
        <v>87127348.447305724</v>
      </c>
      <c r="H50" s="130">
        <v>21333438.762011122</v>
      </c>
      <c r="I50" s="130">
        <v>23180715.710103545</v>
      </c>
      <c r="J50" s="130">
        <v>13903542.443665607</v>
      </c>
      <c r="K50" s="130">
        <v>10003055.233201122</v>
      </c>
      <c r="L50" s="130">
        <v>37878.743819400748</v>
      </c>
      <c r="M50" s="130">
        <v>904766.01412469172</v>
      </c>
      <c r="N50" s="130">
        <v>0</v>
      </c>
      <c r="O50" s="130">
        <v>4482149.5984177245</v>
      </c>
      <c r="P50" s="130">
        <v>0</v>
      </c>
      <c r="Q50" s="130">
        <v>513632.65024875564</v>
      </c>
      <c r="R50" s="130">
        <v>49913.537102362061</v>
      </c>
    </row>
    <row r="51" spans="1:18" x14ac:dyDescent="0.2">
      <c r="A51" s="111">
        <v>34</v>
      </c>
      <c r="B51" s="432" t="s">
        <v>202</v>
      </c>
      <c r="C51" s="432" t="s">
        <v>340</v>
      </c>
      <c r="D51" s="130">
        <v>0</v>
      </c>
      <c r="E51" s="133">
        <v>0</v>
      </c>
      <c r="F51" s="433"/>
      <c r="G51" s="130">
        <v>0</v>
      </c>
      <c r="H51" s="130">
        <v>0</v>
      </c>
      <c r="I51" s="130">
        <v>0</v>
      </c>
      <c r="J51" s="130">
        <v>0</v>
      </c>
      <c r="K51" s="130">
        <v>0</v>
      </c>
      <c r="L51" s="130">
        <v>0</v>
      </c>
      <c r="M51" s="130">
        <v>0</v>
      </c>
      <c r="N51" s="130">
        <v>0</v>
      </c>
      <c r="O51" s="130">
        <v>0</v>
      </c>
      <c r="P51" s="130">
        <v>0</v>
      </c>
      <c r="Q51" s="130">
        <v>0</v>
      </c>
      <c r="R51" s="130">
        <v>0</v>
      </c>
    </row>
    <row r="52" spans="1:18" x14ac:dyDescent="0.2">
      <c r="A52" s="111">
        <v>35</v>
      </c>
      <c r="B52" s="121" t="s">
        <v>128</v>
      </c>
      <c r="D52" s="434">
        <v>351154981.46117073</v>
      </c>
      <c r="E52" s="133">
        <v>0</v>
      </c>
      <c r="F52" s="433"/>
      <c r="G52" s="434">
        <v>192367399.95700461</v>
      </c>
      <c r="H52" s="434">
        <v>43336384.38978304</v>
      </c>
      <c r="I52" s="434">
        <v>47724223.757126994</v>
      </c>
      <c r="J52" s="434">
        <v>27465264.349287264</v>
      </c>
      <c r="K52" s="434">
        <v>19349486.26068034</v>
      </c>
      <c r="L52" s="434">
        <v>59333.777577888206</v>
      </c>
      <c r="M52" s="434">
        <v>904766.01412469172</v>
      </c>
      <c r="N52" s="434">
        <v>2040577.4724090633</v>
      </c>
      <c r="O52" s="434">
        <v>7807373.9018917773</v>
      </c>
      <c r="P52" s="434">
        <v>9335180.3108542301</v>
      </c>
      <c r="Q52" s="434">
        <v>666611.41325905919</v>
      </c>
      <c r="R52" s="434">
        <v>98379.857171906406</v>
      </c>
    </row>
    <row r="53" spans="1:18" x14ac:dyDescent="0.2">
      <c r="A53" s="111" t="s">
        <v>264</v>
      </c>
      <c r="B53" s="435"/>
      <c r="C53" s="435"/>
      <c r="E53" s="133" t="s">
        <v>264</v>
      </c>
      <c r="F53" s="433"/>
    </row>
    <row r="54" spans="1:18" x14ac:dyDescent="0.2">
      <c r="A54" s="111">
        <v>36</v>
      </c>
      <c r="B54" s="428" t="s">
        <v>341</v>
      </c>
      <c r="C54" s="428"/>
      <c r="E54" s="133" t="s">
        <v>264</v>
      </c>
      <c r="F54" s="433"/>
    </row>
    <row r="55" spans="1:18" x14ac:dyDescent="0.2">
      <c r="A55" s="111">
        <v>36</v>
      </c>
      <c r="B55" s="432" t="s">
        <v>107</v>
      </c>
      <c r="C55" s="432" t="s">
        <v>342</v>
      </c>
      <c r="D55" s="130">
        <v>510431780.58191395</v>
      </c>
      <c r="E55" s="133">
        <v>0</v>
      </c>
      <c r="F55" s="433"/>
      <c r="G55" s="130">
        <v>298323306.21425456</v>
      </c>
      <c r="H55" s="130">
        <v>64487558.648591779</v>
      </c>
      <c r="I55" s="130">
        <v>68028192.373288542</v>
      </c>
      <c r="J55" s="130">
        <v>36308634.384951673</v>
      </c>
      <c r="K55" s="130">
        <v>25855450.605858944</v>
      </c>
      <c r="L55" s="130">
        <v>528551.19156558288</v>
      </c>
      <c r="M55" s="130">
        <v>4153222.6228604661</v>
      </c>
      <c r="N55" s="130">
        <v>6226731.3620001953</v>
      </c>
      <c r="O55" s="130">
        <v>2231483.4866292616</v>
      </c>
      <c r="P55" s="130">
        <v>788446.74770613725</v>
      </c>
      <c r="Q55" s="130">
        <v>3346818.8275476876</v>
      </c>
      <c r="R55" s="130">
        <v>153384.11665922072</v>
      </c>
    </row>
    <row r="56" spans="1:18" x14ac:dyDescent="0.2">
      <c r="A56" s="111">
        <v>37</v>
      </c>
      <c r="B56" s="432" t="s">
        <v>106</v>
      </c>
      <c r="C56" s="432" t="s">
        <v>343</v>
      </c>
      <c r="D56" s="130">
        <v>0</v>
      </c>
      <c r="E56" s="133">
        <v>0</v>
      </c>
      <c r="F56" s="433"/>
      <c r="G56" s="130">
        <v>0</v>
      </c>
      <c r="H56" s="130">
        <v>0</v>
      </c>
      <c r="I56" s="130">
        <v>0</v>
      </c>
      <c r="J56" s="130">
        <v>0</v>
      </c>
      <c r="K56" s="130">
        <v>0</v>
      </c>
      <c r="L56" s="130">
        <v>0</v>
      </c>
      <c r="M56" s="130">
        <v>0</v>
      </c>
      <c r="N56" s="130">
        <v>0</v>
      </c>
      <c r="O56" s="130">
        <v>0</v>
      </c>
      <c r="P56" s="130">
        <v>0</v>
      </c>
      <c r="Q56" s="130">
        <v>0</v>
      </c>
      <c r="R56" s="130">
        <v>0</v>
      </c>
    </row>
    <row r="57" spans="1:18" x14ac:dyDescent="0.2">
      <c r="A57" s="111">
        <v>38</v>
      </c>
      <c r="B57" s="432" t="s">
        <v>202</v>
      </c>
      <c r="C57" s="432" t="s">
        <v>344</v>
      </c>
      <c r="D57" s="130">
        <v>84355286.069723845</v>
      </c>
      <c r="E57" s="133">
        <v>0</v>
      </c>
      <c r="F57" s="433"/>
      <c r="G57" s="130">
        <v>58323771.235475853</v>
      </c>
      <c r="H57" s="130">
        <v>7227733.0419763755</v>
      </c>
      <c r="I57" s="130">
        <v>3342857.3480927357</v>
      </c>
      <c r="J57" s="130">
        <v>387674.22482882818</v>
      </c>
      <c r="K57" s="130">
        <v>4073071.2309229271</v>
      </c>
      <c r="L57" s="130">
        <v>12575.495607143379</v>
      </c>
      <c r="M57" s="130">
        <v>1172886.8542912225</v>
      </c>
      <c r="N57" s="130">
        <v>370339.94994662423</v>
      </c>
      <c r="O57" s="130">
        <v>126786.75273383068</v>
      </c>
      <c r="P57" s="130">
        <v>190180.12910074595</v>
      </c>
      <c r="Q57" s="130">
        <v>9126741.0909078382</v>
      </c>
      <c r="R57" s="130">
        <v>668.71583972929852</v>
      </c>
    </row>
    <row r="58" spans="1:18" x14ac:dyDescent="0.2">
      <c r="A58" s="111">
        <v>39</v>
      </c>
      <c r="B58" s="121" t="s">
        <v>128</v>
      </c>
      <c r="D58" s="434">
        <v>594787066.65163779</v>
      </c>
      <c r="E58" s="133">
        <v>0</v>
      </c>
      <c r="F58" s="433"/>
      <c r="G58" s="434">
        <v>356647077.4497304</v>
      </c>
      <c r="H58" s="434">
        <v>71715291.690568149</v>
      </c>
      <c r="I58" s="434">
        <v>71371049.721381277</v>
      </c>
      <c r="J58" s="434">
        <v>36696308.609780505</v>
      </c>
      <c r="K58" s="434">
        <v>29928521.836781871</v>
      </c>
      <c r="L58" s="434">
        <v>541126.68717272626</v>
      </c>
      <c r="M58" s="434">
        <v>5326109.4771516882</v>
      </c>
      <c r="N58" s="434">
        <v>6597071.3119468195</v>
      </c>
      <c r="O58" s="434">
        <v>2358270.2393630925</v>
      </c>
      <c r="P58" s="434">
        <v>978626.87680688314</v>
      </c>
      <c r="Q58" s="434">
        <v>12473559.918455526</v>
      </c>
      <c r="R58" s="434">
        <v>154052.83249895001</v>
      </c>
    </row>
    <row r="59" spans="1:18" x14ac:dyDescent="0.2">
      <c r="A59" s="111" t="s">
        <v>264</v>
      </c>
      <c r="D59" s="130"/>
      <c r="E59" s="133"/>
      <c r="F59" s="433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</row>
    <row r="60" spans="1:18" x14ac:dyDescent="0.2">
      <c r="A60" s="111">
        <v>40</v>
      </c>
      <c r="B60" s="428" t="s">
        <v>202</v>
      </c>
      <c r="C60" s="428"/>
      <c r="E60" s="133" t="s">
        <v>264</v>
      </c>
      <c r="F60" s="433"/>
    </row>
    <row r="61" spans="1:18" x14ac:dyDescent="0.2">
      <c r="A61" s="111">
        <v>40</v>
      </c>
      <c r="B61" s="432" t="s">
        <v>107</v>
      </c>
      <c r="C61" s="432" t="s">
        <v>345</v>
      </c>
      <c r="D61" s="130">
        <v>0</v>
      </c>
      <c r="E61" s="133">
        <v>0</v>
      </c>
      <c r="F61" s="433"/>
      <c r="G61" s="130">
        <v>0</v>
      </c>
      <c r="H61" s="130">
        <v>0</v>
      </c>
      <c r="I61" s="130">
        <v>0</v>
      </c>
      <c r="J61" s="130">
        <v>0</v>
      </c>
      <c r="K61" s="130">
        <v>0</v>
      </c>
      <c r="L61" s="130">
        <v>0</v>
      </c>
      <c r="M61" s="130">
        <v>0</v>
      </c>
      <c r="N61" s="130">
        <v>0</v>
      </c>
      <c r="O61" s="130">
        <v>0</v>
      </c>
      <c r="P61" s="130">
        <v>0</v>
      </c>
      <c r="Q61" s="130">
        <v>0</v>
      </c>
      <c r="R61" s="130">
        <v>0</v>
      </c>
    </row>
    <row r="62" spans="1:18" x14ac:dyDescent="0.2">
      <c r="A62" s="111">
        <v>41</v>
      </c>
      <c r="B62" s="432" t="s">
        <v>106</v>
      </c>
      <c r="C62" s="432" t="s">
        <v>346</v>
      </c>
      <c r="D62" s="130">
        <v>0</v>
      </c>
      <c r="E62" s="133">
        <v>0</v>
      </c>
      <c r="F62" s="433"/>
      <c r="G62" s="130">
        <v>0</v>
      </c>
      <c r="H62" s="130">
        <v>0</v>
      </c>
      <c r="I62" s="130">
        <v>0</v>
      </c>
      <c r="J62" s="130">
        <v>0</v>
      </c>
      <c r="K62" s="130">
        <v>0</v>
      </c>
      <c r="L62" s="130">
        <v>0</v>
      </c>
      <c r="M62" s="130">
        <v>0</v>
      </c>
      <c r="N62" s="130">
        <v>0</v>
      </c>
      <c r="O62" s="130">
        <v>0</v>
      </c>
      <c r="P62" s="130">
        <v>0</v>
      </c>
      <c r="Q62" s="130">
        <v>0</v>
      </c>
      <c r="R62" s="130">
        <v>0</v>
      </c>
    </row>
    <row r="63" spans="1:18" x14ac:dyDescent="0.2">
      <c r="A63" s="111">
        <v>42</v>
      </c>
      <c r="B63" s="432" t="s">
        <v>202</v>
      </c>
      <c r="C63" s="432" t="s">
        <v>347</v>
      </c>
      <c r="D63" s="130">
        <v>308859959.90804076</v>
      </c>
      <c r="E63" s="133">
        <v>0</v>
      </c>
      <c r="F63" s="433"/>
      <c r="G63" s="130">
        <v>204274555.06164506</v>
      </c>
      <c r="H63" s="130">
        <v>38308411.633022495</v>
      </c>
      <c r="I63" s="130">
        <v>29311809.319535766</v>
      </c>
      <c r="J63" s="130">
        <v>15771286.284813331</v>
      </c>
      <c r="K63" s="130">
        <v>11800203.701149957</v>
      </c>
      <c r="L63" s="130">
        <v>37056.226391509459</v>
      </c>
      <c r="M63" s="130">
        <v>1080401.4219958258</v>
      </c>
      <c r="N63" s="130">
        <v>385317.08133239165</v>
      </c>
      <c r="O63" s="130">
        <v>4347310.8872301877</v>
      </c>
      <c r="P63" s="130">
        <v>1478817.418239424</v>
      </c>
      <c r="Q63" s="130">
        <v>2020031.1619513994</v>
      </c>
      <c r="R63" s="130">
        <v>44759.710733534077</v>
      </c>
    </row>
    <row r="64" spans="1:18" x14ac:dyDescent="0.2">
      <c r="A64" s="111">
        <v>43</v>
      </c>
      <c r="B64" s="121" t="s">
        <v>128</v>
      </c>
      <c r="D64" s="434">
        <v>308859959.90804076</v>
      </c>
      <c r="E64" s="133">
        <v>0</v>
      </c>
      <c r="F64" s="433"/>
      <c r="G64" s="434">
        <v>204274555.06164506</v>
      </c>
      <c r="H64" s="434">
        <v>38308411.633022495</v>
      </c>
      <c r="I64" s="434">
        <v>29311809.319535766</v>
      </c>
      <c r="J64" s="434">
        <v>15771286.284813331</v>
      </c>
      <c r="K64" s="434">
        <v>11800203.701149957</v>
      </c>
      <c r="L64" s="434">
        <v>37056.226391509459</v>
      </c>
      <c r="M64" s="434">
        <v>1080401.4219958258</v>
      </c>
      <c r="N64" s="434">
        <v>385317.08133239165</v>
      </c>
      <c r="O64" s="434">
        <v>4347310.8872301877</v>
      </c>
      <c r="P64" s="434">
        <v>1478817.418239424</v>
      </c>
      <c r="Q64" s="434">
        <v>2020031.1619513994</v>
      </c>
      <c r="R64" s="434">
        <v>44759.710733534077</v>
      </c>
    </row>
    <row r="65" spans="1:18" x14ac:dyDescent="0.2">
      <c r="A65" s="111" t="s">
        <v>264</v>
      </c>
      <c r="B65" s="435"/>
      <c r="C65" s="435"/>
      <c r="E65" s="133" t="s">
        <v>264</v>
      </c>
      <c r="F65" s="433"/>
    </row>
    <row r="66" spans="1:18" x14ac:dyDescent="0.2">
      <c r="A66" s="111">
        <v>44</v>
      </c>
      <c r="B66" s="428" t="s">
        <v>1</v>
      </c>
      <c r="C66" s="428"/>
      <c r="E66" s="133" t="s">
        <v>264</v>
      </c>
      <c r="F66" s="433"/>
    </row>
    <row r="67" spans="1:18" x14ac:dyDescent="0.2">
      <c r="A67" s="111">
        <v>45</v>
      </c>
      <c r="B67" s="432" t="s">
        <v>107</v>
      </c>
      <c r="C67" s="428"/>
      <c r="D67" s="130">
        <v>1058249271.5540868</v>
      </c>
      <c r="E67" s="133"/>
      <c r="F67" s="433"/>
      <c r="G67" s="130">
        <v>615123693.00405097</v>
      </c>
      <c r="H67" s="130">
        <v>130715089.22907571</v>
      </c>
      <c r="I67" s="130">
        <v>141885403.19134775</v>
      </c>
      <c r="J67" s="130">
        <v>77118689.262388706</v>
      </c>
      <c r="K67" s="130">
        <v>53940695.743094459</v>
      </c>
      <c r="L67" s="130">
        <v>594547.39738912601</v>
      </c>
      <c r="M67" s="130">
        <v>4153222.6228604661</v>
      </c>
      <c r="N67" s="130">
        <v>8267308.8344092583</v>
      </c>
      <c r="O67" s="130">
        <v>12213766.153404936</v>
      </c>
      <c r="P67" s="130">
        <v>10123627.058560368</v>
      </c>
      <c r="Q67" s="130">
        <v>3814079.9991558958</v>
      </c>
      <c r="R67" s="130">
        <v>299149.05834941275</v>
      </c>
    </row>
    <row r="68" spans="1:18" x14ac:dyDescent="0.2">
      <c r="A68" s="111">
        <v>46</v>
      </c>
      <c r="B68" s="432" t="s">
        <v>106</v>
      </c>
      <c r="C68" s="432"/>
      <c r="D68" s="130">
        <v>2053497448.0598607</v>
      </c>
      <c r="E68" s="133">
        <v>0</v>
      </c>
      <c r="F68" s="433"/>
      <c r="G68" s="130">
        <v>1107383753.8448119</v>
      </c>
      <c r="H68" s="130">
        <v>271146820.36929172</v>
      </c>
      <c r="I68" s="130">
        <v>294625607.65738147</v>
      </c>
      <c r="J68" s="130">
        <v>176713251.31992128</v>
      </c>
      <c r="K68" s="130">
        <v>127138275.77065213</v>
      </c>
      <c r="L68" s="130">
        <v>481436.72760824283</v>
      </c>
      <c r="M68" s="130">
        <v>11499525.727889782</v>
      </c>
      <c r="N68" s="130">
        <v>53633.817151459734</v>
      </c>
      <c r="O68" s="130">
        <v>56967872.155454352</v>
      </c>
      <c r="P68" s="130">
        <v>324629.96577374398</v>
      </c>
      <c r="Q68" s="130">
        <v>6528242.4229141707</v>
      </c>
      <c r="R68" s="130">
        <v>634398.28101178992</v>
      </c>
    </row>
    <row r="69" spans="1:18" x14ac:dyDescent="0.2">
      <c r="A69" s="111">
        <v>47</v>
      </c>
      <c r="B69" s="432" t="s">
        <v>202</v>
      </c>
      <c r="C69" s="432"/>
      <c r="D69" s="130">
        <v>393215245.97776461</v>
      </c>
      <c r="E69" s="133">
        <v>0</v>
      </c>
      <c r="F69" s="433"/>
      <c r="G69" s="130">
        <v>262598326.29712093</v>
      </c>
      <c r="H69" s="130">
        <v>45536144.674998872</v>
      </c>
      <c r="I69" s="130">
        <v>32654666.667628501</v>
      </c>
      <c r="J69" s="130">
        <v>16158960.50964216</v>
      </c>
      <c r="K69" s="130">
        <v>15873274.932072885</v>
      </c>
      <c r="L69" s="130">
        <v>49631.721998652836</v>
      </c>
      <c r="M69" s="130">
        <v>2253288.2762870481</v>
      </c>
      <c r="N69" s="130">
        <v>755657.03127901582</v>
      </c>
      <c r="O69" s="130">
        <v>4474097.639964018</v>
      </c>
      <c r="P69" s="130">
        <v>1668997.54734017</v>
      </c>
      <c r="Q69" s="130">
        <v>11146772.252859239</v>
      </c>
      <c r="R69" s="130">
        <v>45428.426573263372</v>
      </c>
    </row>
    <row r="70" spans="1:18" ht="22.5" x14ac:dyDescent="0.2">
      <c r="A70" s="437">
        <v>48</v>
      </c>
      <c r="B70" s="438" t="s">
        <v>349</v>
      </c>
      <c r="C70" s="439"/>
      <c r="D70" s="440">
        <v>3504961965.591712</v>
      </c>
      <c r="E70" s="133">
        <v>0</v>
      </c>
      <c r="F70" s="441"/>
      <c r="G70" s="440">
        <v>1985105773.1459837</v>
      </c>
      <c r="H70" s="440">
        <v>447398054.27336633</v>
      </c>
      <c r="I70" s="440">
        <v>469165677.51635778</v>
      </c>
      <c r="J70" s="440">
        <v>269990901.09195215</v>
      </c>
      <c r="K70" s="440">
        <v>196952246.44581947</v>
      </c>
      <c r="L70" s="440">
        <v>1125615.8469960217</v>
      </c>
      <c r="M70" s="440">
        <v>17906036.627037298</v>
      </c>
      <c r="N70" s="440">
        <v>9076599.6828397345</v>
      </c>
      <c r="O70" s="440">
        <v>73655735.948823303</v>
      </c>
      <c r="P70" s="440">
        <v>12117254.571674282</v>
      </c>
      <c r="Q70" s="440">
        <v>21489094.674929306</v>
      </c>
      <c r="R70" s="440">
        <v>978975.76593446604</v>
      </c>
    </row>
    <row r="71" spans="1:18" x14ac:dyDescent="0.2">
      <c r="A71" s="437"/>
      <c r="B71" s="438"/>
      <c r="C71" s="442"/>
      <c r="D71" s="443"/>
      <c r="E71" s="133"/>
      <c r="F71" s="441"/>
      <c r="G71" s="443"/>
      <c r="H71" s="443"/>
      <c r="I71" s="443"/>
      <c r="J71" s="443"/>
      <c r="K71" s="443"/>
      <c r="L71" s="443"/>
      <c r="M71" s="443"/>
      <c r="N71" s="443"/>
      <c r="O71" s="443"/>
      <c r="P71" s="443"/>
      <c r="Q71" s="443"/>
      <c r="R71" s="443"/>
    </row>
    <row r="72" spans="1:18" x14ac:dyDescent="0.2">
      <c r="A72" s="111">
        <v>49</v>
      </c>
      <c r="B72" s="432" t="s">
        <v>107</v>
      </c>
      <c r="D72" s="444">
        <v>0.30192888879906343</v>
      </c>
      <c r="E72" s="133"/>
      <c r="F72" s="433"/>
      <c r="G72" s="444">
        <v>0.30986947966465617</v>
      </c>
      <c r="H72" s="444">
        <v>0.29216731718105998</v>
      </c>
      <c r="I72" s="444">
        <v>0.30242067992367327</v>
      </c>
      <c r="J72" s="444">
        <v>0.28563440082791536</v>
      </c>
      <c r="K72" s="444">
        <v>0.27387702712968681</v>
      </c>
      <c r="L72" s="444">
        <v>0.52819742985657103</v>
      </c>
      <c r="M72" s="444">
        <v>0.23194538855065724</v>
      </c>
      <c r="N72" s="444">
        <v>0.9108376620420392</v>
      </c>
      <c r="O72" s="444">
        <v>0.16582233543754388</v>
      </c>
      <c r="P72" s="444">
        <v>0.83547201213595956</v>
      </c>
      <c r="Q72" s="444">
        <v>0.1774890965325622</v>
      </c>
      <c r="R72" s="444">
        <v>0.30557350729092325</v>
      </c>
    </row>
    <row r="73" spans="1:18" x14ac:dyDescent="0.2">
      <c r="A73" s="111">
        <v>50</v>
      </c>
      <c r="B73" s="432" t="s">
        <v>106</v>
      </c>
      <c r="D73" s="444">
        <v>0.5858829477235673</v>
      </c>
      <c r="E73" s="133"/>
      <c r="F73" s="433"/>
      <c r="G73" s="444">
        <v>0.55784622100505854</v>
      </c>
      <c r="H73" s="444">
        <v>0.60605274828400868</v>
      </c>
      <c r="I73" s="444">
        <v>0.62797775237322029</v>
      </c>
      <c r="J73" s="444">
        <v>0.65451558035926982</v>
      </c>
      <c r="K73" s="444">
        <v>0.645528436791033</v>
      </c>
      <c r="L73" s="444">
        <v>0.42770962126472656</v>
      </c>
      <c r="M73" s="444">
        <v>0.64221502320206492</v>
      </c>
      <c r="N73" s="444">
        <v>5.9090208916958301E-3</v>
      </c>
      <c r="O73" s="444">
        <v>0.77343429430989818</v>
      </c>
      <c r="P73" s="444">
        <v>2.6790719288229726E-2</v>
      </c>
      <c r="Q73" s="444">
        <v>0.30379327382881693</v>
      </c>
      <c r="R73" s="444">
        <v>0.64802245682377535</v>
      </c>
    </row>
    <row r="74" spans="1:18" x14ac:dyDescent="0.2">
      <c r="A74" s="111">
        <v>51</v>
      </c>
      <c r="B74" s="432" t="s">
        <v>202</v>
      </c>
      <c r="C74" s="68"/>
      <c r="D74" s="444">
        <v>0.11218816347736929</v>
      </c>
      <c r="E74" s="133"/>
      <c r="F74" s="433"/>
      <c r="G74" s="444">
        <v>0.1322842993302854</v>
      </c>
      <c r="H74" s="444">
        <v>0.10177993453493131</v>
      </c>
      <c r="I74" s="444">
        <v>6.9601567703106271E-2</v>
      </c>
      <c r="J74" s="444">
        <v>5.9850018812814813E-2</v>
      </c>
      <c r="K74" s="444">
        <v>8.0594536079280216E-2</v>
      </c>
      <c r="L74" s="444">
        <v>4.4092948878702354E-2</v>
      </c>
      <c r="M74" s="444">
        <v>0.12583958824727778</v>
      </c>
      <c r="N74" s="444">
        <v>8.3253317066264904E-2</v>
      </c>
      <c r="O74" s="444">
        <v>6.0743370252557966E-2</v>
      </c>
      <c r="P74" s="444">
        <v>0.13773726857581065</v>
      </c>
      <c r="Q74" s="444">
        <v>0.51871762963862078</v>
      </c>
      <c r="R74" s="444">
        <v>4.6404035885301384E-2</v>
      </c>
    </row>
    <row r="75" spans="1:18" x14ac:dyDescent="0.2">
      <c r="A75" s="111"/>
      <c r="B75" s="432"/>
      <c r="C75" s="68"/>
      <c r="D75" s="444">
        <v>1</v>
      </c>
      <c r="E75" s="133"/>
      <c r="F75" s="433"/>
      <c r="G75" s="444">
        <v>1</v>
      </c>
      <c r="H75" s="444">
        <v>1</v>
      </c>
      <c r="I75" s="444">
        <v>0.99999999999999978</v>
      </c>
      <c r="J75" s="444">
        <v>1</v>
      </c>
      <c r="K75" s="444">
        <v>1</v>
      </c>
      <c r="L75" s="444">
        <v>1</v>
      </c>
      <c r="M75" s="444">
        <v>1</v>
      </c>
      <c r="N75" s="444">
        <v>1</v>
      </c>
      <c r="O75" s="444">
        <v>1</v>
      </c>
      <c r="P75" s="444">
        <v>1</v>
      </c>
      <c r="Q75" s="444">
        <v>0.99999999999999989</v>
      </c>
      <c r="R75" s="444">
        <v>1</v>
      </c>
    </row>
    <row r="76" spans="1:18" x14ac:dyDescent="0.2">
      <c r="A76" s="111"/>
      <c r="B76" s="432"/>
      <c r="C76" s="68"/>
      <c r="D76" s="444"/>
      <c r="E76" s="133"/>
      <c r="F76" s="433"/>
      <c r="G76" s="444"/>
      <c r="H76" s="444"/>
      <c r="I76" s="444"/>
      <c r="J76" s="444"/>
      <c r="K76" s="444"/>
      <c r="L76" s="444"/>
      <c r="M76" s="444"/>
      <c r="N76" s="444"/>
      <c r="O76" s="444"/>
      <c r="P76" s="444"/>
      <c r="Q76" s="444"/>
      <c r="R76" s="444"/>
    </row>
    <row r="77" spans="1:18" x14ac:dyDescent="0.2">
      <c r="A77" s="436" t="s">
        <v>305</v>
      </c>
      <c r="B77" s="445"/>
      <c r="C77" s="445"/>
      <c r="D77" s="445"/>
      <c r="E77" s="133" t="s">
        <v>264</v>
      </c>
      <c r="F77" s="433"/>
      <c r="G77" s="445"/>
      <c r="H77" s="445"/>
      <c r="I77" s="445"/>
      <c r="J77" s="445"/>
      <c r="K77" s="445"/>
      <c r="L77" s="445"/>
      <c r="M77" s="445"/>
      <c r="N77" s="445"/>
      <c r="O77" s="445"/>
      <c r="P77" s="445"/>
      <c r="Q77" s="445"/>
      <c r="R77" s="445"/>
    </row>
    <row r="78" spans="1:18" x14ac:dyDescent="0.2">
      <c r="A78" s="111">
        <v>52</v>
      </c>
      <c r="B78" s="428" t="s">
        <v>333</v>
      </c>
      <c r="C78" s="428"/>
      <c r="E78" s="133" t="s">
        <v>264</v>
      </c>
      <c r="F78" s="433"/>
    </row>
    <row r="79" spans="1:18" x14ac:dyDescent="0.2">
      <c r="A79" s="111">
        <v>53</v>
      </c>
      <c r="B79" s="432" t="s">
        <v>107</v>
      </c>
      <c r="C79" s="432" t="s">
        <v>334</v>
      </c>
      <c r="D79" s="446">
        <v>1.4274780112504626E-2</v>
      </c>
      <c r="E79" s="447"/>
      <c r="F79" s="446"/>
      <c r="G79" s="446">
        <v>1.7215459970376747E-2</v>
      </c>
      <c r="H79" s="446">
        <v>1.4697442906104459E-2</v>
      </c>
      <c r="I79" s="446">
        <v>1.5082719487876985E-2</v>
      </c>
      <c r="J79" s="446">
        <v>1.3894833666784848E-2</v>
      </c>
      <c r="K79" s="446">
        <v>1.3281536427037794E-2</v>
      </c>
      <c r="L79" s="446">
        <v>8.336906955566133E-3</v>
      </c>
      <c r="M79" s="446">
        <v>0</v>
      </c>
      <c r="N79" s="446">
        <v>0</v>
      </c>
      <c r="O79" s="446">
        <v>1.0530158261332988E-2</v>
      </c>
      <c r="P79" s="446">
        <v>0</v>
      </c>
      <c r="Q79" s="446">
        <v>4.3381676507070798E-3</v>
      </c>
      <c r="R79" s="446">
        <v>1.3820610334007577E-2</v>
      </c>
    </row>
    <row r="80" spans="1:18" x14ac:dyDescent="0.2">
      <c r="A80" s="111">
        <v>54</v>
      </c>
      <c r="B80" s="432" t="s">
        <v>106</v>
      </c>
      <c r="C80" s="432" t="s">
        <v>335</v>
      </c>
      <c r="D80" s="446">
        <v>7.5397561344414554E-2</v>
      </c>
      <c r="E80" s="447"/>
      <c r="F80" s="446"/>
      <c r="G80" s="446">
        <v>8.3022099976287844E-2</v>
      </c>
      <c r="H80" s="446">
        <v>8.3022099976287844E-2</v>
      </c>
      <c r="I80" s="446">
        <v>8.3022099976287803E-2</v>
      </c>
      <c r="J80" s="446">
        <v>8.3022099976287858E-2</v>
      </c>
      <c r="K80" s="446">
        <v>8.3022099976287886E-2</v>
      </c>
      <c r="L80" s="446">
        <v>8.3022099976287872E-2</v>
      </c>
      <c r="M80" s="446">
        <v>8.3022099976287914E-2</v>
      </c>
      <c r="N80" s="446">
        <v>1.6381823147947245E-4</v>
      </c>
      <c r="O80" s="446">
        <v>8.3022099976287858E-2</v>
      </c>
      <c r="P80" s="446">
        <v>1.6381823147947248E-4</v>
      </c>
      <c r="Q80" s="446">
        <v>8.302209997628783E-2</v>
      </c>
      <c r="R80" s="446">
        <v>8.302209997628783E-2</v>
      </c>
    </row>
    <row r="81" spans="1:18" x14ac:dyDescent="0.2">
      <c r="A81" s="111" t="s">
        <v>264</v>
      </c>
      <c r="B81" s="432"/>
      <c r="C81" s="432"/>
      <c r="D81" s="446">
        <v>8.9672341456919186E-2</v>
      </c>
      <c r="E81" s="448"/>
      <c r="F81" s="449"/>
      <c r="G81" s="446">
        <v>0.10023755994666458</v>
      </c>
      <c r="H81" s="446">
        <v>9.7719542882392305E-2</v>
      </c>
      <c r="I81" s="446">
        <v>9.8104819464164786E-2</v>
      </c>
      <c r="J81" s="446">
        <v>9.6916933643072703E-2</v>
      </c>
      <c r="K81" s="446">
        <v>9.6303636403325676E-2</v>
      </c>
      <c r="L81" s="446">
        <v>9.1359006931854003E-2</v>
      </c>
      <c r="M81" s="446">
        <v>8.3022099976287914E-2</v>
      </c>
      <c r="N81" s="446">
        <v>1.6381823147947245E-4</v>
      </c>
      <c r="O81" s="446">
        <v>9.3552258237620839E-2</v>
      </c>
      <c r="P81" s="446">
        <v>1.6381823147947248E-4</v>
      </c>
      <c r="Q81" s="446">
        <v>8.7360267626994906E-2</v>
      </c>
      <c r="R81" s="446">
        <v>9.6842710310295413E-2</v>
      </c>
    </row>
    <row r="82" spans="1:18" x14ac:dyDescent="0.2">
      <c r="A82" s="111">
        <v>55</v>
      </c>
      <c r="B82" s="428" t="s">
        <v>337</v>
      </c>
      <c r="C82" s="428"/>
      <c r="D82" s="449"/>
      <c r="E82" s="448"/>
      <c r="F82" s="449"/>
      <c r="G82" s="449"/>
      <c r="H82" s="449"/>
      <c r="I82" s="449"/>
      <c r="J82" s="449"/>
      <c r="K82" s="449"/>
      <c r="L82" s="449"/>
      <c r="M82" s="449"/>
      <c r="N82" s="449"/>
      <c r="O82" s="449"/>
      <c r="P82" s="449"/>
      <c r="Q82" s="449"/>
      <c r="R82" s="449"/>
    </row>
    <row r="83" spans="1:18" x14ac:dyDescent="0.2">
      <c r="A83" s="111">
        <v>56</v>
      </c>
      <c r="B83" s="432" t="s">
        <v>107</v>
      </c>
      <c r="C83" s="432" t="s">
        <v>338</v>
      </c>
      <c r="D83" s="446">
        <v>7.5565910045784553E-3</v>
      </c>
      <c r="E83" s="448"/>
      <c r="F83" s="449"/>
      <c r="G83" s="446">
        <v>8.5637787047695597E-3</v>
      </c>
      <c r="H83" s="446">
        <v>7.3123815062614188E-3</v>
      </c>
      <c r="I83" s="446">
        <v>7.5066934000164332E-3</v>
      </c>
      <c r="J83" s="446">
        <v>6.9155742594865588E-3</v>
      </c>
      <c r="K83" s="446">
        <v>6.624483461289638E-3</v>
      </c>
      <c r="L83" s="446">
        <v>4.0158040725059886E-3</v>
      </c>
      <c r="M83" s="446">
        <v>0</v>
      </c>
      <c r="N83" s="446">
        <v>6.2327056040576197E-3</v>
      </c>
      <c r="O83" s="446">
        <v>5.2598514627782969E-3</v>
      </c>
      <c r="P83" s="446">
        <v>4.7108181323346566E-3</v>
      </c>
      <c r="Q83" s="446">
        <v>2.1116279587431812E-3</v>
      </c>
      <c r="R83" s="446">
        <v>6.8843125714158982E-3</v>
      </c>
    </row>
    <row r="84" spans="1:18" x14ac:dyDescent="0.2">
      <c r="A84" s="111">
        <v>57</v>
      </c>
      <c r="B84" s="432" t="s">
        <v>106</v>
      </c>
      <c r="C84" s="432" t="s">
        <v>339</v>
      </c>
      <c r="D84" s="446">
        <v>6.4374760820466821E-3</v>
      </c>
      <c r="E84" s="448"/>
      <c r="F84" s="449"/>
      <c r="G84" s="446">
        <v>7.0898799509548898E-3</v>
      </c>
      <c r="H84" s="446">
        <v>7.0898799509548889E-3</v>
      </c>
      <c r="I84" s="446">
        <v>7.0898799509548889E-3</v>
      </c>
      <c r="J84" s="446">
        <v>7.0898799509548898E-3</v>
      </c>
      <c r="K84" s="446">
        <v>7.0898799509548889E-3</v>
      </c>
      <c r="L84" s="446">
        <v>7.0898799509548889E-3</v>
      </c>
      <c r="M84" s="446">
        <v>7.0898799509548898E-3</v>
      </c>
      <c r="N84" s="446">
        <v>0</v>
      </c>
      <c r="O84" s="446">
        <v>7.0898799509548889E-3</v>
      </c>
      <c r="P84" s="446">
        <v>0</v>
      </c>
      <c r="Q84" s="446">
        <v>7.0898799509548898E-3</v>
      </c>
      <c r="R84" s="446">
        <v>7.0898799509548881E-3</v>
      </c>
    </row>
    <row r="85" spans="1:18" x14ac:dyDescent="0.2">
      <c r="A85" s="111"/>
      <c r="B85" s="432"/>
      <c r="C85" s="432"/>
      <c r="D85" s="446">
        <v>1.3994067086625137E-2</v>
      </c>
      <c r="E85" s="448"/>
      <c r="F85" s="449"/>
      <c r="G85" s="446">
        <v>1.5653658655724448E-2</v>
      </c>
      <c r="H85" s="446">
        <v>1.4402261457216308E-2</v>
      </c>
      <c r="I85" s="446">
        <v>1.4596573350971323E-2</v>
      </c>
      <c r="J85" s="446">
        <v>1.400545421044145E-2</v>
      </c>
      <c r="K85" s="446">
        <v>1.3714363412244527E-2</v>
      </c>
      <c r="L85" s="446">
        <v>1.1105684023460877E-2</v>
      </c>
      <c r="M85" s="446">
        <v>7.0898799509548898E-3</v>
      </c>
      <c r="N85" s="446">
        <v>6.2327056040576197E-3</v>
      </c>
      <c r="O85" s="446">
        <v>1.2349731413733186E-2</v>
      </c>
      <c r="P85" s="446">
        <v>4.7108181323346566E-3</v>
      </c>
      <c r="Q85" s="446">
        <v>9.2015079096980715E-3</v>
      </c>
      <c r="R85" s="446">
        <v>1.3974192522370785E-2</v>
      </c>
    </row>
    <row r="86" spans="1:18" x14ac:dyDescent="0.2">
      <c r="A86" s="111">
        <v>58</v>
      </c>
      <c r="B86" s="428" t="s">
        <v>341</v>
      </c>
      <c r="C86" s="432"/>
      <c r="D86" s="449"/>
      <c r="E86" s="448"/>
      <c r="F86" s="449"/>
      <c r="G86" s="449"/>
      <c r="H86" s="449"/>
      <c r="I86" s="449"/>
      <c r="J86" s="449"/>
      <c r="K86" s="449"/>
      <c r="L86" s="449"/>
      <c r="M86" s="449"/>
      <c r="N86" s="449"/>
      <c r="O86" s="449"/>
      <c r="P86" s="449"/>
      <c r="Q86" s="449"/>
      <c r="R86" s="449"/>
    </row>
    <row r="87" spans="1:18" x14ac:dyDescent="0.2">
      <c r="A87" s="111">
        <v>59</v>
      </c>
      <c r="B87" s="432" t="s">
        <v>107</v>
      </c>
      <c r="C87" s="432" t="s">
        <v>342</v>
      </c>
      <c r="D87" s="446">
        <v>2.0341492952446329E-2</v>
      </c>
      <c r="E87" s="448"/>
      <c r="F87" s="449"/>
      <c r="G87" s="446">
        <v>2.427568915298977E-2</v>
      </c>
      <c r="H87" s="446">
        <v>2.1431568264692499E-2</v>
      </c>
      <c r="I87" s="446">
        <v>2.0806592999061731E-2</v>
      </c>
      <c r="J87" s="446">
        <v>1.8514983502618168E-2</v>
      </c>
      <c r="K87" s="446">
        <v>1.8325605187598397E-2</v>
      </c>
      <c r="L87" s="446">
        <v>9.8930537770759358E-2</v>
      </c>
      <c r="M87" s="446">
        <v>3.2545265124881866E-2</v>
      </c>
      <c r="N87" s="446">
        <v>1.9018823827885546E-2</v>
      </c>
      <c r="O87" s="446">
        <v>3.5297684036081213E-3</v>
      </c>
      <c r="P87" s="446">
        <v>3.9787439682935095E-4</v>
      </c>
      <c r="Q87" s="446">
        <v>4.6197498724850947E-2</v>
      </c>
      <c r="R87" s="446">
        <v>2.1787175115779805E-2</v>
      </c>
    </row>
    <row r="88" spans="1:18" x14ac:dyDescent="0.2">
      <c r="A88" s="111">
        <v>60</v>
      </c>
      <c r="B88" s="432" t="s">
        <v>202</v>
      </c>
      <c r="C88" s="432" t="s">
        <v>344</v>
      </c>
      <c r="D88" s="446">
        <v>3.3616881282992773E-3</v>
      </c>
      <c r="E88" s="448"/>
      <c r="F88" s="449"/>
      <c r="G88" s="446">
        <v>4.7460245688134084E-3</v>
      </c>
      <c r="H88" s="446">
        <v>2.4020393597497876E-3</v>
      </c>
      <c r="I88" s="446">
        <v>1.0224212913674117E-3</v>
      </c>
      <c r="J88" s="446">
        <v>1.9768801550054755E-4</v>
      </c>
      <c r="K88" s="446">
        <v>2.8868765977702561E-3</v>
      </c>
      <c r="L88" s="446">
        <v>2.3537938481672078E-3</v>
      </c>
      <c r="M88" s="446">
        <v>9.1909144056684881E-3</v>
      </c>
      <c r="N88" s="446">
        <v>1.1311601312121253E-3</v>
      </c>
      <c r="O88" s="446">
        <v>2.0055173003854875E-4</v>
      </c>
      <c r="P88" s="446">
        <v>9.5970722658227778E-5</v>
      </c>
      <c r="Q88" s="446">
        <v>0.12598011175232995</v>
      </c>
      <c r="R88" s="446">
        <v>9.4986556758333842E-5</v>
      </c>
    </row>
    <row r="89" spans="1:18" x14ac:dyDescent="0.2">
      <c r="A89" s="111" t="s">
        <v>264</v>
      </c>
      <c r="D89" s="446">
        <v>2.3703181080745608E-2</v>
      </c>
      <c r="E89" s="448"/>
      <c r="F89" s="449"/>
      <c r="G89" s="446">
        <v>2.9021713721803177E-2</v>
      </c>
      <c r="H89" s="446">
        <v>2.3833607624442286E-2</v>
      </c>
      <c r="I89" s="446">
        <v>2.1829014290429143E-2</v>
      </c>
      <c r="J89" s="446">
        <v>1.8712671518118715E-2</v>
      </c>
      <c r="K89" s="446">
        <v>2.1212481785368654E-2</v>
      </c>
      <c r="L89" s="446">
        <v>0.10128433161892657</v>
      </c>
      <c r="M89" s="446">
        <v>4.1736179530550352E-2</v>
      </c>
      <c r="N89" s="446">
        <v>2.0149983959097673E-2</v>
      </c>
      <c r="O89" s="446">
        <v>3.7303201336466702E-3</v>
      </c>
      <c r="P89" s="446">
        <v>4.9384511948757871E-4</v>
      </c>
      <c r="Q89" s="446">
        <v>0.17217761047718089</v>
      </c>
      <c r="R89" s="446">
        <v>2.1882161672538137E-2</v>
      </c>
    </row>
    <row r="90" spans="1:18" x14ac:dyDescent="0.2">
      <c r="A90" s="111">
        <v>61</v>
      </c>
      <c r="B90" s="428" t="s">
        <v>202</v>
      </c>
      <c r="C90" s="428"/>
      <c r="E90" s="133" t="s">
        <v>264</v>
      </c>
      <c r="F90" s="433"/>
    </row>
    <row r="91" spans="1:18" x14ac:dyDescent="0.2">
      <c r="A91" s="111">
        <v>62</v>
      </c>
      <c r="B91" s="432" t="s">
        <v>202</v>
      </c>
      <c r="C91" s="432" t="s">
        <v>347</v>
      </c>
      <c r="D91" s="446">
        <v>1.2308545307660413E-2</v>
      </c>
      <c r="E91" s="448"/>
      <c r="F91" s="449"/>
      <c r="G91" s="446">
        <v>1.6622588638717763E-2</v>
      </c>
      <c r="H91" s="446">
        <v>1.2731282688168415E-2</v>
      </c>
      <c r="I91" s="446">
        <v>8.965090285379328E-3</v>
      </c>
      <c r="J91" s="446">
        <v>8.0423048215608525E-3</v>
      </c>
      <c r="K91" s="446">
        <v>8.3636474744520333E-3</v>
      </c>
      <c r="L91" s="446">
        <v>6.9359268565988242E-3</v>
      </c>
      <c r="M91" s="446">
        <v>8.4661849154467634E-3</v>
      </c>
      <c r="N91" s="446">
        <v>1.1769060300975891E-3</v>
      </c>
      <c r="O91" s="446">
        <v>6.8765916048009372E-3</v>
      </c>
      <c r="P91" s="446">
        <v>7.4625659883125785E-4</v>
      </c>
      <c r="Q91" s="446">
        <v>2.7883310043641512E-2</v>
      </c>
      <c r="R91" s="446">
        <v>6.3578138149060579E-3</v>
      </c>
    </row>
    <row r="92" spans="1:18" x14ac:dyDescent="0.2">
      <c r="A92" s="111" t="s">
        <v>264</v>
      </c>
      <c r="B92" s="432"/>
      <c r="C92" s="432"/>
      <c r="D92" s="449"/>
      <c r="E92" s="448"/>
      <c r="F92" s="449"/>
      <c r="G92" s="449"/>
      <c r="H92" s="449"/>
      <c r="I92" s="449"/>
      <c r="J92" s="449"/>
      <c r="K92" s="449"/>
      <c r="L92" s="449"/>
      <c r="M92" s="449"/>
      <c r="N92" s="449"/>
      <c r="O92" s="449"/>
      <c r="P92" s="449"/>
      <c r="Q92" s="449"/>
      <c r="R92" s="449"/>
    </row>
    <row r="93" spans="1:18" outlineLevel="1" x14ac:dyDescent="0.2">
      <c r="A93" s="111" t="s">
        <v>264</v>
      </c>
      <c r="B93" s="432"/>
      <c r="C93" s="432"/>
      <c r="D93" s="449"/>
      <c r="E93" s="448"/>
      <c r="F93" s="449"/>
      <c r="G93" s="449"/>
      <c r="H93" s="449"/>
      <c r="I93" s="449"/>
      <c r="J93" s="449"/>
      <c r="K93" s="449"/>
      <c r="L93" s="449"/>
      <c r="M93" s="449"/>
      <c r="N93" s="449"/>
      <c r="O93" s="449"/>
      <c r="P93" s="449"/>
      <c r="Q93" s="449"/>
      <c r="R93" s="449"/>
    </row>
    <row r="94" spans="1:18" x14ac:dyDescent="0.2">
      <c r="A94" s="111">
        <v>63</v>
      </c>
      <c r="B94" s="436" t="s">
        <v>306</v>
      </c>
      <c r="D94" s="449"/>
      <c r="E94" s="448"/>
      <c r="F94" s="449"/>
      <c r="G94" s="449"/>
      <c r="H94" s="449"/>
      <c r="I94" s="449"/>
      <c r="J94" s="449"/>
      <c r="K94" s="449"/>
      <c r="L94" s="449"/>
      <c r="M94" s="449"/>
      <c r="N94" s="449"/>
      <c r="O94" s="449"/>
      <c r="P94" s="449"/>
      <c r="Q94" s="449"/>
      <c r="R94" s="449"/>
    </row>
    <row r="95" spans="1:18" x14ac:dyDescent="0.2">
      <c r="A95" s="111">
        <v>64</v>
      </c>
      <c r="B95" s="432" t="s">
        <v>107</v>
      </c>
      <c r="D95" s="446">
        <v>4.2172864069529407E-2</v>
      </c>
      <c r="E95" s="448"/>
      <c r="F95" s="449"/>
      <c r="G95" s="446">
        <v>5.0054927828136073E-2</v>
      </c>
      <c r="H95" s="446">
        <v>4.3441392677058377E-2</v>
      </c>
      <c r="I95" s="446">
        <v>4.339600588695515E-2</v>
      </c>
      <c r="J95" s="446">
        <v>3.9325391428889571E-2</v>
      </c>
      <c r="K95" s="446">
        <v>3.8231625075925826E-2</v>
      </c>
      <c r="L95" s="446">
        <v>0.11128324879883149</v>
      </c>
      <c r="M95" s="446">
        <v>3.2545265124881866E-2</v>
      </c>
      <c r="N95" s="446">
        <v>2.5251529431943164E-2</v>
      </c>
      <c r="O95" s="446">
        <v>1.9319778127719407E-2</v>
      </c>
      <c r="P95" s="446">
        <v>5.1086925291640075E-3</v>
      </c>
      <c r="Q95" s="446">
        <v>5.2647294334301209E-2</v>
      </c>
      <c r="R95" s="446">
        <v>4.2492098021203281E-2</v>
      </c>
    </row>
    <row r="96" spans="1:18" x14ac:dyDescent="0.2">
      <c r="A96" s="111">
        <v>65</v>
      </c>
      <c r="B96" s="432" t="s">
        <v>106</v>
      </c>
      <c r="D96" s="446">
        <v>8.1835037426461241E-2</v>
      </c>
      <c r="E96" s="447"/>
      <c r="F96" s="446"/>
      <c r="G96" s="446">
        <v>9.0111979927242736E-2</v>
      </c>
      <c r="H96" s="446">
        <v>9.0111979927242722E-2</v>
      </c>
      <c r="I96" s="446">
        <v>9.0111979927242694E-2</v>
      </c>
      <c r="J96" s="446">
        <v>9.0111979927242736E-2</v>
      </c>
      <c r="K96" s="446">
        <v>9.0111979927242764E-2</v>
      </c>
      <c r="L96" s="446">
        <v>9.0111979927242764E-2</v>
      </c>
      <c r="M96" s="446">
        <v>9.0111979927242805E-2</v>
      </c>
      <c r="N96" s="446">
        <v>1.6381823147947245E-4</v>
      </c>
      <c r="O96" s="446">
        <v>9.0111979927242736E-2</v>
      </c>
      <c r="P96" s="446">
        <v>1.6381823147947248E-4</v>
      </c>
      <c r="Q96" s="446">
        <v>9.0111979927242722E-2</v>
      </c>
      <c r="R96" s="446">
        <v>9.0111979927242722E-2</v>
      </c>
    </row>
    <row r="97" spans="1:18" x14ac:dyDescent="0.2">
      <c r="A97" s="111">
        <v>66</v>
      </c>
      <c r="B97" s="432" t="s">
        <v>202</v>
      </c>
      <c r="D97" s="446">
        <v>1.5670233435959691E-2</v>
      </c>
      <c r="E97" s="448"/>
      <c r="F97" s="449"/>
      <c r="G97" s="446">
        <v>2.1368613207531174E-2</v>
      </c>
      <c r="H97" s="446">
        <v>1.5133322047918204E-2</v>
      </c>
      <c r="I97" s="446">
        <v>9.9875115767467399E-3</v>
      </c>
      <c r="J97" s="446">
        <v>8.2399928370614009E-3</v>
      </c>
      <c r="K97" s="446">
        <v>1.125052407222229E-2</v>
      </c>
      <c r="L97" s="446">
        <v>9.2897207047660316E-3</v>
      </c>
      <c r="M97" s="446">
        <v>1.7657099321115251E-2</v>
      </c>
      <c r="N97" s="446">
        <v>2.3080661613097144E-3</v>
      </c>
      <c r="O97" s="446">
        <v>7.0771433348394861E-3</v>
      </c>
      <c r="P97" s="446">
        <v>8.4222732148948561E-4</v>
      </c>
      <c r="Q97" s="446">
        <v>0.15386342179597148</v>
      </c>
      <c r="R97" s="446">
        <v>6.452800371664391E-3</v>
      </c>
    </row>
    <row r="98" spans="1:18" x14ac:dyDescent="0.2">
      <c r="A98" s="111" t="s">
        <v>264</v>
      </c>
      <c r="C98" s="428"/>
      <c r="D98" s="446">
        <v>0.13967813493195033</v>
      </c>
      <c r="G98" s="446">
        <v>0.16153552096290999</v>
      </c>
      <c r="H98" s="446">
        <v>0.14868669465221931</v>
      </c>
      <c r="I98" s="446">
        <v>0.14349549739094458</v>
      </c>
      <c r="J98" s="446">
        <v>0.13767736419319371</v>
      </c>
      <c r="K98" s="446">
        <v>0.1395941290753909</v>
      </c>
      <c r="L98" s="446">
        <v>0.21068494943084026</v>
      </c>
      <c r="M98" s="446">
        <v>0.14031434437323992</v>
      </c>
      <c r="N98" s="446">
        <v>2.7723413824732351E-2</v>
      </c>
      <c r="O98" s="446">
        <v>0.11650890138980162</v>
      </c>
      <c r="P98" s="446">
        <v>6.1147380821329651E-3</v>
      </c>
      <c r="Q98" s="446">
        <v>0.29662269605751546</v>
      </c>
      <c r="R98" s="446">
        <v>0.13905687832011041</v>
      </c>
    </row>
    <row r="99" spans="1:18" x14ac:dyDescent="0.2">
      <c r="A99" s="111">
        <v>67</v>
      </c>
      <c r="B99" s="68" t="s">
        <v>307</v>
      </c>
    </row>
    <row r="100" spans="1:18" x14ac:dyDescent="0.2">
      <c r="A100" s="111">
        <v>68</v>
      </c>
      <c r="B100" s="432" t="s">
        <v>107</v>
      </c>
      <c r="C100" s="450" t="s">
        <v>308</v>
      </c>
      <c r="D100" s="131">
        <v>3696202.9382669646</v>
      </c>
      <c r="G100" s="435">
        <v>2182352.5310529093</v>
      </c>
      <c r="H100" s="435">
        <v>456272.90553884086</v>
      </c>
      <c r="I100" s="435">
        <v>508956.29695128737</v>
      </c>
      <c r="J100" s="435">
        <v>281228.08476050111</v>
      </c>
      <c r="K100" s="435">
        <v>193816.01506771313</v>
      </c>
      <c r="L100" s="435">
        <v>444.91091134011452</v>
      </c>
      <c r="M100" s="435">
        <v>0</v>
      </c>
      <c r="N100" s="435">
        <v>0</v>
      </c>
      <c r="O100" s="435">
        <v>68954.847236429414</v>
      </c>
      <c r="P100" s="435">
        <v>0</v>
      </c>
      <c r="Q100" s="435">
        <v>3172.3054660621415</v>
      </c>
      <c r="R100" s="435">
        <v>1005.0412818815734</v>
      </c>
    </row>
    <row r="101" spans="1:18" x14ac:dyDescent="0.2">
      <c r="A101" s="111">
        <v>69</v>
      </c>
      <c r="B101" s="432" t="s">
        <v>107</v>
      </c>
      <c r="C101" s="450" t="s">
        <v>309</v>
      </c>
      <c r="D101" s="131">
        <v>3516695.4820444351</v>
      </c>
      <c r="G101" s="435">
        <v>2077039.2372930406</v>
      </c>
      <c r="H101" s="435">
        <v>434184.40454902942</v>
      </c>
      <c r="I101" s="435">
        <v>484147.91674459726</v>
      </c>
      <c r="J101" s="435">
        <v>267516.38797677035</v>
      </c>
      <c r="K101" s="435">
        <v>183972.35055793452</v>
      </c>
      <c r="L101" s="435">
        <v>437.29256683043434</v>
      </c>
      <c r="M101" s="435">
        <v>0</v>
      </c>
      <c r="N101" s="435">
        <v>0</v>
      </c>
      <c r="O101" s="435">
        <v>65357.106790461847</v>
      </c>
      <c r="P101" s="435">
        <v>0</v>
      </c>
      <c r="Q101" s="435">
        <v>3085.5353551248627</v>
      </c>
      <c r="R101" s="435">
        <v>955.25021064582245</v>
      </c>
    </row>
    <row r="102" spans="1:18" x14ac:dyDescent="0.2">
      <c r="A102" s="111">
        <v>70</v>
      </c>
      <c r="B102" s="432" t="s">
        <v>106</v>
      </c>
      <c r="C102" s="450" t="s">
        <v>310</v>
      </c>
      <c r="D102" s="131">
        <v>25093132631.669884</v>
      </c>
      <c r="G102" s="435">
        <v>12288973727.343735</v>
      </c>
      <c r="H102" s="435">
        <v>3008998588.0702906</v>
      </c>
      <c r="I102" s="435">
        <v>3269549818.9615312</v>
      </c>
      <c r="J102" s="435">
        <v>1961040601.5115995</v>
      </c>
      <c r="K102" s="435">
        <v>1410892046.4660163</v>
      </c>
      <c r="L102" s="435">
        <v>5342649.5344676618</v>
      </c>
      <c r="M102" s="435">
        <v>127613728.35415001</v>
      </c>
      <c r="N102" s="435">
        <v>327398340.63084984</v>
      </c>
      <c r="O102" s="435">
        <v>632189773.22938359</v>
      </c>
      <c r="P102" s="435">
        <v>1981647359.0390475</v>
      </c>
      <c r="Q102" s="435">
        <v>72445888.195832968</v>
      </c>
      <c r="R102" s="435">
        <v>7040110.3329880135</v>
      </c>
    </row>
    <row r="103" spans="1:18" x14ac:dyDescent="0.2">
      <c r="A103" s="111">
        <v>71</v>
      </c>
      <c r="B103" s="432" t="s">
        <v>106</v>
      </c>
      <c r="C103" s="450" t="s">
        <v>311</v>
      </c>
      <c r="D103" s="131">
        <v>22784086931.999985</v>
      </c>
      <c r="G103" s="435">
        <v>12288973727.343735</v>
      </c>
      <c r="H103" s="435">
        <v>3008998588.0702901</v>
      </c>
      <c r="I103" s="435">
        <v>3269549818.9615307</v>
      </c>
      <c r="J103" s="435">
        <v>1961040601.5115995</v>
      </c>
      <c r="K103" s="435">
        <v>1410892046.4660163</v>
      </c>
      <c r="L103" s="435">
        <v>5342649.5344676618</v>
      </c>
      <c r="M103" s="435">
        <v>127613728.35415003</v>
      </c>
      <c r="N103" s="435">
        <v>0</v>
      </c>
      <c r="O103" s="435">
        <v>632189773.22938359</v>
      </c>
      <c r="P103" s="435">
        <v>0</v>
      </c>
      <c r="Q103" s="435">
        <v>72445888.195832968</v>
      </c>
      <c r="R103" s="435">
        <v>7040110.3329880126</v>
      </c>
    </row>
    <row r="104" spans="1:18" x14ac:dyDescent="0.2">
      <c r="A104" s="111">
        <v>72</v>
      </c>
      <c r="B104" s="432" t="s">
        <v>202</v>
      </c>
      <c r="C104" s="450" t="s">
        <v>312</v>
      </c>
      <c r="D104" s="131">
        <v>1216770.25</v>
      </c>
      <c r="G104" s="435">
        <v>1071481.25</v>
      </c>
      <c r="H104" s="435">
        <v>125773.75</v>
      </c>
      <c r="I104" s="435">
        <v>8784.1666666666661</v>
      </c>
      <c r="J104" s="435">
        <v>853.58333333333337</v>
      </c>
      <c r="K104" s="435">
        <v>501.25</v>
      </c>
      <c r="L104" s="435">
        <v>1.5</v>
      </c>
      <c r="M104" s="435">
        <v>143.41666666666666</v>
      </c>
      <c r="N104" s="435">
        <v>88.916666666666671</v>
      </c>
      <c r="O104" s="435">
        <v>23</v>
      </c>
      <c r="P104" s="435">
        <v>15</v>
      </c>
      <c r="Q104" s="435">
        <v>9096.4166666666679</v>
      </c>
      <c r="R104" s="435">
        <v>8</v>
      </c>
    </row>
    <row r="105" spans="1:18" x14ac:dyDescent="0.2">
      <c r="A105" s="111" t="s">
        <v>264</v>
      </c>
      <c r="K105" s="130"/>
      <c r="L105" s="130"/>
    </row>
    <row r="106" spans="1:18" x14ac:dyDescent="0.2">
      <c r="A106" s="111">
        <v>73</v>
      </c>
      <c r="B106" s="121" t="s">
        <v>313</v>
      </c>
      <c r="G106" s="451">
        <v>20.423310121472877</v>
      </c>
      <c r="H106" s="451">
        <v>30.170673315509575</v>
      </c>
      <c r="I106" s="451">
        <v>309.78718022605545</v>
      </c>
      <c r="J106" s="451">
        <v>1577.5613111043795</v>
      </c>
      <c r="K106" s="451">
        <v>2638.948450884935</v>
      </c>
      <c r="L106" s="451">
        <v>2757.3178888140465</v>
      </c>
      <c r="M106" s="451">
        <v>1309.2901082434912</v>
      </c>
      <c r="N106" s="451">
        <v>708.20715208904949</v>
      </c>
      <c r="O106" s="451">
        <v>16210.498695521805</v>
      </c>
      <c r="P106" s="451">
        <v>9272.2085963342779</v>
      </c>
      <c r="Q106" s="451">
        <v>102.11687984150569</v>
      </c>
      <c r="R106" s="451">
        <v>473.21277680482677</v>
      </c>
    </row>
    <row r="107" spans="1:18" x14ac:dyDescent="0.2">
      <c r="A107" s="111">
        <v>74</v>
      </c>
      <c r="B107" s="121" t="s">
        <v>314</v>
      </c>
      <c r="G107" s="451">
        <v>23.488555135318247</v>
      </c>
      <c r="H107" s="451">
        <v>23.873703588774024</v>
      </c>
      <c r="I107" s="451">
        <v>23.231431991518601</v>
      </c>
      <c r="J107" s="451">
        <v>22.851762632474504</v>
      </c>
      <c r="K107" s="451">
        <v>23.192397062857655</v>
      </c>
      <c r="L107" s="451">
        <v>111.36075826924015</v>
      </c>
      <c r="M107" s="451" t="s">
        <v>264</v>
      </c>
      <c r="N107" s="451" t="s">
        <v>264</v>
      </c>
      <c r="O107" s="451">
        <v>14.760584453580785</v>
      </c>
      <c r="P107" s="451" t="s">
        <v>264</v>
      </c>
      <c r="Q107" s="451">
        <v>100.19211684686859</v>
      </c>
      <c r="R107" s="451">
        <v>24.80404401808627</v>
      </c>
    </row>
    <row r="108" spans="1:18" x14ac:dyDescent="0.2">
      <c r="A108" s="111">
        <v>75</v>
      </c>
      <c r="B108" s="121" t="s">
        <v>314</v>
      </c>
      <c r="G108" s="451">
        <v>24.679508614937873</v>
      </c>
      <c r="H108" s="451">
        <v>25.088243585665026</v>
      </c>
      <c r="I108" s="451">
        <v>24.421841322341958</v>
      </c>
      <c r="J108" s="451">
        <v>24.023042054120584</v>
      </c>
      <c r="K108" s="451">
        <v>24.43333449270504</v>
      </c>
      <c r="L108" s="451">
        <v>113.30084297615277</v>
      </c>
      <c r="M108" s="451" t="s">
        <v>264</v>
      </c>
      <c r="N108" s="451" t="s">
        <v>264</v>
      </c>
      <c r="O108" s="451">
        <v>15.573116621888422</v>
      </c>
      <c r="P108" s="451" t="s">
        <v>264</v>
      </c>
      <c r="Q108" s="451">
        <v>103.00967687884292</v>
      </c>
      <c r="R108" s="451">
        <v>26.096919862420567</v>
      </c>
    </row>
    <row r="109" spans="1:18" x14ac:dyDescent="0.2">
      <c r="A109" s="111" t="s">
        <v>264</v>
      </c>
    </row>
    <row r="110" spans="1:18" x14ac:dyDescent="0.2">
      <c r="A110" s="111" t="s">
        <v>264</v>
      </c>
      <c r="G110" s="452"/>
      <c r="H110" s="452"/>
      <c r="I110" s="452"/>
      <c r="J110" s="452"/>
      <c r="K110" s="452"/>
      <c r="L110" s="452"/>
      <c r="M110" s="452"/>
      <c r="N110" s="452"/>
      <c r="O110" s="452"/>
      <c r="P110" s="452"/>
      <c r="Q110" s="452"/>
      <c r="R110" s="452"/>
    </row>
    <row r="111" spans="1:18" x14ac:dyDescent="0.2">
      <c r="A111" s="111" t="s">
        <v>264</v>
      </c>
    </row>
    <row r="112" spans="1:18" x14ac:dyDescent="0.2">
      <c r="A112" s="111" t="s">
        <v>264</v>
      </c>
    </row>
    <row r="113" spans="1:1" x14ac:dyDescent="0.2">
      <c r="A113" s="111" t="s">
        <v>264</v>
      </c>
    </row>
    <row r="114" spans="1:1" x14ac:dyDescent="0.2">
      <c r="A114" s="111" t="s">
        <v>264</v>
      </c>
    </row>
    <row r="115" spans="1:1" x14ac:dyDescent="0.2">
      <c r="A115" s="111" t="s">
        <v>264</v>
      </c>
    </row>
    <row r="116" spans="1:1" x14ac:dyDescent="0.2">
      <c r="A116" s="111" t="s">
        <v>264</v>
      </c>
    </row>
    <row r="117" spans="1:1" x14ac:dyDescent="0.2">
      <c r="A117" s="111" t="s">
        <v>264</v>
      </c>
    </row>
    <row r="118" spans="1:1" x14ac:dyDescent="0.2">
      <c r="A118" s="111" t="s">
        <v>264</v>
      </c>
    </row>
    <row r="119" spans="1:1" x14ac:dyDescent="0.2">
      <c r="A119" s="111" t="s">
        <v>264</v>
      </c>
    </row>
    <row r="120" spans="1:1" x14ac:dyDescent="0.2">
      <c r="A120" s="111" t="s">
        <v>264</v>
      </c>
    </row>
    <row r="121" spans="1:1" x14ac:dyDescent="0.2">
      <c r="A121" s="111" t="s">
        <v>264</v>
      </c>
    </row>
    <row r="122" spans="1:1" x14ac:dyDescent="0.2">
      <c r="A122" s="111" t="s">
        <v>264</v>
      </c>
    </row>
    <row r="123" spans="1:1" x14ac:dyDescent="0.2">
      <c r="A123" s="111" t="s">
        <v>264</v>
      </c>
    </row>
    <row r="124" spans="1:1" x14ac:dyDescent="0.2">
      <c r="A124" s="111" t="s">
        <v>264</v>
      </c>
    </row>
    <row r="125" spans="1:1" x14ac:dyDescent="0.2">
      <c r="A125" s="111" t="s">
        <v>264</v>
      </c>
    </row>
    <row r="126" spans="1:1" x14ac:dyDescent="0.2">
      <c r="A126" s="111" t="s">
        <v>264</v>
      </c>
    </row>
    <row r="127" spans="1:1" x14ac:dyDescent="0.2">
      <c r="A127" s="111" t="s">
        <v>264</v>
      </c>
    </row>
    <row r="128" spans="1:1" x14ac:dyDescent="0.2">
      <c r="A128" s="111" t="s">
        <v>264</v>
      </c>
    </row>
    <row r="129" spans="1:1" x14ac:dyDescent="0.2">
      <c r="A129" s="111" t="s">
        <v>264</v>
      </c>
    </row>
    <row r="130" spans="1:1" x14ac:dyDescent="0.2">
      <c r="A130" s="111" t="s">
        <v>264</v>
      </c>
    </row>
    <row r="131" spans="1:1" x14ac:dyDescent="0.2">
      <c r="A131" s="111" t="s">
        <v>264</v>
      </c>
    </row>
    <row r="132" spans="1:1" x14ac:dyDescent="0.2">
      <c r="A132" s="111" t="s">
        <v>264</v>
      </c>
    </row>
    <row r="133" spans="1:1" x14ac:dyDescent="0.2">
      <c r="A133" s="111" t="s">
        <v>264</v>
      </c>
    </row>
    <row r="134" spans="1:1" x14ac:dyDescent="0.2">
      <c r="A134" s="111" t="s">
        <v>264</v>
      </c>
    </row>
    <row r="135" spans="1:1" x14ac:dyDescent="0.2">
      <c r="A135" s="111" t="s">
        <v>264</v>
      </c>
    </row>
    <row r="136" spans="1:1" x14ac:dyDescent="0.2">
      <c r="A136" s="111" t="s">
        <v>264</v>
      </c>
    </row>
    <row r="137" spans="1:1" x14ac:dyDescent="0.2">
      <c r="A137" s="111" t="s">
        <v>264</v>
      </c>
    </row>
    <row r="138" spans="1:1" x14ac:dyDescent="0.2">
      <c r="A138" s="111" t="s">
        <v>264</v>
      </c>
    </row>
    <row r="139" spans="1:1" x14ac:dyDescent="0.2">
      <c r="A139" s="111" t="s">
        <v>264</v>
      </c>
    </row>
    <row r="140" spans="1:1" x14ac:dyDescent="0.2">
      <c r="A140" s="111" t="s">
        <v>264</v>
      </c>
    </row>
    <row r="141" spans="1:1" x14ac:dyDescent="0.2">
      <c r="A141" s="111" t="s">
        <v>264</v>
      </c>
    </row>
    <row r="142" spans="1:1" x14ac:dyDescent="0.2">
      <c r="A142" s="111" t="s">
        <v>264</v>
      </c>
    </row>
    <row r="143" spans="1:1" x14ac:dyDescent="0.2">
      <c r="A143" s="111" t="s">
        <v>264</v>
      </c>
    </row>
    <row r="144" spans="1:1" x14ac:dyDescent="0.2">
      <c r="A144" s="111" t="s">
        <v>264</v>
      </c>
    </row>
    <row r="145" spans="1:1" x14ac:dyDescent="0.2">
      <c r="A145" s="111" t="s">
        <v>264</v>
      </c>
    </row>
    <row r="146" spans="1:1" x14ac:dyDescent="0.2">
      <c r="A146" s="111" t="s">
        <v>264</v>
      </c>
    </row>
    <row r="147" spans="1:1" x14ac:dyDescent="0.2">
      <c r="A147" s="111" t="s">
        <v>264</v>
      </c>
    </row>
    <row r="148" spans="1:1" x14ac:dyDescent="0.2">
      <c r="A148" s="111" t="s">
        <v>264</v>
      </c>
    </row>
    <row r="149" spans="1:1" x14ac:dyDescent="0.2">
      <c r="A149" s="111" t="s">
        <v>264</v>
      </c>
    </row>
    <row r="150" spans="1:1" x14ac:dyDescent="0.2">
      <c r="A150" s="111" t="s">
        <v>264</v>
      </c>
    </row>
    <row r="151" spans="1:1" x14ac:dyDescent="0.2">
      <c r="A151" s="111" t="s">
        <v>264</v>
      </c>
    </row>
    <row r="152" spans="1:1" x14ac:dyDescent="0.2">
      <c r="A152" s="111" t="s">
        <v>264</v>
      </c>
    </row>
    <row r="153" spans="1:1" x14ac:dyDescent="0.2">
      <c r="A153" s="111" t="s">
        <v>264</v>
      </c>
    </row>
    <row r="154" spans="1:1" x14ac:dyDescent="0.2">
      <c r="A154" s="111" t="s">
        <v>264</v>
      </c>
    </row>
    <row r="155" spans="1:1" x14ac:dyDescent="0.2">
      <c r="A155" s="111" t="s">
        <v>264</v>
      </c>
    </row>
    <row r="156" spans="1:1" x14ac:dyDescent="0.2">
      <c r="A156" s="111" t="s">
        <v>264</v>
      </c>
    </row>
    <row r="157" spans="1:1" x14ac:dyDescent="0.2">
      <c r="A157" s="111" t="s">
        <v>264</v>
      </c>
    </row>
    <row r="158" spans="1:1" x14ac:dyDescent="0.2">
      <c r="A158" s="111" t="s">
        <v>264</v>
      </c>
    </row>
    <row r="159" spans="1:1" x14ac:dyDescent="0.2">
      <c r="A159" s="111" t="s">
        <v>264</v>
      </c>
    </row>
    <row r="160" spans="1:1" x14ac:dyDescent="0.2">
      <c r="A160" s="111" t="s">
        <v>264</v>
      </c>
    </row>
    <row r="161" spans="1:1" x14ac:dyDescent="0.2">
      <c r="A161" s="111" t="s">
        <v>264</v>
      </c>
    </row>
    <row r="162" spans="1:1" x14ac:dyDescent="0.2">
      <c r="A162" s="111" t="s">
        <v>264</v>
      </c>
    </row>
    <row r="163" spans="1:1" x14ac:dyDescent="0.2">
      <c r="A163" s="111" t="s">
        <v>264</v>
      </c>
    </row>
    <row r="164" spans="1:1" x14ac:dyDescent="0.2">
      <c r="A164" s="111" t="s">
        <v>264</v>
      </c>
    </row>
    <row r="165" spans="1:1" x14ac:dyDescent="0.2">
      <c r="A165" s="111" t="s">
        <v>264</v>
      </c>
    </row>
    <row r="166" spans="1:1" x14ac:dyDescent="0.2">
      <c r="A166" s="111" t="s">
        <v>264</v>
      </c>
    </row>
    <row r="167" spans="1:1" x14ac:dyDescent="0.2">
      <c r="A167" s="111" t="s">
        <v>264</v>
      </c>
    </row>
    <row r="168" spans="1:1" x14ac:dyDescent="0.2">
      <c r="A168" s="111" t="s">
        <v>264</v>
      </c>
    </row>
    <row r="169" spans="1:1" x14ac:dyDescent="0.2">
      <c r="A169" s="111" t="s">
        <v>264</v>
      </c>
    </row>
    <row r="170" spans="1:1" x14ac:dyDescent="0.2">
      <c r="A170" s="111" t="s">
        <v>264</v>
      </c>
    </row>
    <row r="171" spans="1:1" x14ac:dyDescent="0.2">
      <c r="A171" s="111" t="s">
        <v>264</v>
      </c>
    </row>
    <row r="172" spans="1:1" x14ac:dyDescent="0.2">
      <c r="A172" s="111" t="s">
        <v>264</v>
      </c>
    </row>
    <row r="173" spans="1:1" x14ac:dyDescent="0.2">
      <c r="A173" s="111" t="s">
        <v>264</v>
      </c>
    </row>
    <row r="174" spans="1:1" x14ac:dyDescent="0.2">
      <c r="A174" s="111" t="s">
        <v>264</v>
      </c>
    </row>
    <row r="175" spans="1:1" x14ac:dyDescent="0.2">
      <c r="A175" s="111" t="s">
        <v>264</v>
      </c>
    </row>
    <row r="176" spans="1:1" x14ac:dyDescent="0.2">
      <c r="A176" s="111" t="s">
        <v>264</v>
      </c>
    </row>
    <row r="177" spans="1:1" x14ac:dyDescent="0.2">
      <c r="A177" s="111" t="s">
        <v>264</v>
      </c>
    </row>
    <row r="178" spans="1:1" x14ac:dyDescent="0.2">
      <c r="A178" s="111" t="s">
        <v>264</v>
      </c>
    </row>
    <row r="179" spans="1:1" x14ac:dyDescent="0.2">
      <c r="A179" s="111" t="s">
        <v>264</v>
      </c>
    </row>
    <row r="180" spans="1:1" x14ac:dyDescent="0.2">
      <c r="A180" s="111" t="s">
        <v>264</v>
      </c>
    </row>
    <row r="181" spans="1:1" x14ac:dyDescent="0.2">
      <c r="A181" s="111" t="s">
        <v>264</v>
      </c>
    </row>
    <row r="182" spans="1:1" x14ac:dyDescent="0.2">
      <c r="A182" s="111" t="s">
        <v>264</v>
      </c>
    </row>
    <row r="183" spans="1:1" x14ac:dyDescent="0.2">
      <c r="A183" s="111" t="s">
        <v>264</v>
      </c>
    </row>
    <row r="184" spans="1:1" x14ac:dyDescent="0.2">
      <c r="A184" s="111" t="s">
        <v>264</v>
      </c>
    </row>
    <row r="185" spans="1:1" x14ac:dyDescent="0.2">
      <c r="A185" s="111" t="s">
        <v>264</v>
      </c>
    </row>
    <row r="186" spans="1:1" x14ac:dyDescent="0.2">
      <c r="A186" s="111" t="s">
        <v>264</v>
      </c>
    </row>
    <row r="187" spans="1:1" x14ac:dyDescent="0.2">
      <c r="A187" s="111" t="s">
        <v>264</v>
      </c>
    </row>
    <row r="188" spans="1:1" x14ac:dyDescent="0.2">
      <c r="A188" s="111" t="s">
        <v>264</v>
      </c>
    </row>
    <row r="189" spans="1:1" x14ac:dyDescent="0.2">
      <c r="A189" s="111" t="s">
        <v>264</v>
      </c>
    </row>
    <row r="190" spans="1:1" x14ac:dyDescent="0.2">
      <c r="A190" s="111" t="s">
        <v>264</v>
      </c>
    </row>
    <row r="191" spans="1:1" x14ac:dyDescent="0.2">
      <c r="A191" s="111" t="s">
        <v>264</v>
      </c>
    </row>
    <row r="192" spans="1:1" x14ac:dyDescent="0.2">
      <c r="A192" s="111" t="s">
        <v>264</v>
      </c>
    </row>
    <row r="193" spans="1:1" x14ac:dyDescent="0.2">
      <c r="A193" s="111" t="s">
        <v>264</v>
      </c>
    </row>
    <row r="194" spans="1:1" x14ac:dyDescent="0.2">
      <c r="A194" s="111" t="s">
        <v>264</v>
      </c>
    </row>
    <row r="195" spans="1:1" x14ac:dyDescent="0.2">
      <c r="A195" s="111" t="s">
        <v>264</v>
      </c>
    </row>
    <row r="196" spans="1:1" x14ac:dyDescent="0.2">
      <c r="A196" s="111" t="s">
        <v>264</v>
      </c>
    </row>
    <row r="197" spans="1:1" x14ac:dyDescent="0.2">
      <c r="A197" s="111" t="s">
        <v>264</v>
      </c>
    </row>
    <row r="198" spans="1:1" x14ac:dyDescent="0.2">
      <c r="A198" s="111" t="s">
        <v>264</v>
      </c>
    </row>
    <row r="199" spans="1:1" x14ac:dyDescent="0.2">
      <c r="A199" s="111" t="s">
        <v>264</v>
      </c>
    </row>
    <row r="200" spans="1:1" x14ac:dyDescent="0.2">
      <c r="A200" s="111" t="s">
        <v>264</v>
      </c>
    </row>
    <row r="201" spans="1:1" x14ac:dyDescent="0.2">
      <c r="A201" s="111" t="s">
        <v>264</v>
      </c>
    </row>
    <row r="202" spans="1:1" x14ac:dyDescent="0.2">
      <c r="A202" s="111" t="s">
        <v>264</v>
      </c>
    </row>
  </sheetData>
  <dataValidations count="1">
    <dataValidation type="list" allowBlank="1" showInputMessage="1" showErrorMessage="1" sqref="C100:C104" xr:uid="{1A06BD32-D83B-4741-A6BE-0F6AB2935736}">
      <formula1>Alloc_Factor_Name</formula1>
    </dataValidation>
  </dataValidations>
  <pageMargins left="0.7" right="0.7" top="0.75" bottom="0.75" header="0.3" footer="0.3"/>
  <pageSetup scale="56" fitToHeight="1000" orientation="landscape" horizontalDpi="1200" verticalDpi="1200" r:id="rId1"/>
  <headerFooter>
    <oddFooter>&amp;R&amp;F
&amp;A
&amp;P of &amp;N</oddFooter>
  </headerFooter>
  <rowBreaks count="1" manualBreakCount="1">
    <brk id="39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4" tint="0.79998168889431442"/>
    <pageSetUpPr fitToPage="1"/>
  </sheetPr>
  <dimension ref="A1:AB88"/>
  <sheetViews>
    <sheetView workbookViewId="0">
      <pane xSplit="2" ySplit="7" topLeftCell="C34" activePane="bottomRight" state="frozen"/>
      <selection activeCell="C13" sqref="C13"/>
      <selection pane="topRight" activeCell="C13" sqref="C13"/>
      <selection pane="bottomLeft" activeCell="C13" sqref="C13"/>
      <selection pane="bottomRight" activeCell="C35" sqref="C35:C55"/>
    </sheetView>
  </sheetViews>
  <sheetFormatPr defaultColWidth="9.140625" defaultRowHeight="11.25" x14ac:dyDescent="0.2"/>
  <cols>
    <col min="1" max="1" width="11.28515625" style="227" customWidth="1"/>
    <col min="2" max="2" width="9.28515625" style="227" customWidth="1"/>
    <col min="3" max="3" width="12.28515625" style="227" bestFit="1" customWidth="1"/>
    <col min="4" max="4" width="7.85546875" style="227" bestFit="1" customWidth="1"/>
    <col min="5" max="7" width="10.85546875" style="227" bestFit="1" customWidth="1"/>
    <col min="8" max="8" width="9.28515625" style="227" bestFit="1" customWidth="1"/>
    <col min="9" max="9" width="10.85546875" style="227" bestFit="1" customWidth="1"/>
    <col min="10" max="10" width="7.85546875" style="227" bestFit="1" customWidth="1"/>
    <col min="11" max="11" width="9.5703125" style="227" bestFit="1" customWidth="1"/>
    <col min="12" max="12" width="9.28515625" style="227" bestFit="1" customWidth="1"/>
    <col min="13" max="13" width="9.5703125" style="227" bestFit="1" customWidth="1"/>
    <col min="14" max="14" width="8.7109375" style="227" bestFit="1" customWidth="1"/>
    <col min="15" max="15" width="9" style="227" bestFit="1" customWidth="1"/>
    <col min="16" max="16" width="10.85546875" style="227" bestFit="1" customWidth="1"/>
    <col min="17" max="17" width="9.5703125" style="227" bestFit="1" customWidth="1"/>
    <col min="18" max="18" width="11.7109375" style="223" bestFit="1" customWidth="1"/>
    <col min="19" max="19" width="11.7109375" style="227" bestFit="1" customWidth="1"/>
    <col min="20" max="20" width="19" style="227" customWidth="1"/>
    <col min="21" max="21" width="0.7109375" style="227" customWidth="1"/>
    <col min="22" max="27" width="10.85546875" style="227" bestFit="1" customWidth="1"/>
    <col min="28" max="28" width="11.7109375" style="227" bestFit="1" customWidth="1"/>
    <col min="29" max="16384" width="9.140625" style="227"/>
  </cols>
  <sheetData>
    <row r="1" spans="1:27" x14ac:dyDescent="0.2">
      <c r="A1" s="230" t="s">
        <v>206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0"/>
    </row>
    <row r="2" spans="1:27" x14ac:dyDescent="0.2">
      <c r="A2" s="232" t="s">
        <v>207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0"/>
    </row>
    <row r="3" spans="1:27" x14ac:dyDescent="0.2">
      <c r="A3" s="230" t="s">
        <v>208</v>
      </c>
      <c r="B3" s="288"/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0"/>
    </row>
    <row r="4" spans="1:27" x14ac:dyDescent="0.2">
      <c r="A4" s="233" t="s">
        <v>209</v>
      </c>
      <c r="B4" s="231"/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0"/>
    </row>
    <row r="5" spans="1:27" x14ac:dyDescent="0.2">
      <c r="A5" s="234"/>
      <c r="B5" s="233"/>
      <c r="C5" s="231"/>
      <c r="D5" s="231"/>
      <c r="E5" s="231"/>
      <c r="F5" s="231"/>
      <c r="G5" s="231"/>
      <c r="H5" s="231"/>
      <c r="I5" s="231"/>
      <c r="J5" s="231"/>
      <c r="K5" s="231"/>
      <c r="L5" s="231"/>
      <c r="M5" s="231"/>
      <c r="N5" s="231"/>
      <c r="O5" s="231"/>
      <c r="P5" s="231"/>
      <c r="Q5" s="231"/>
      <c r="R5" s="230"/>
    </row>
    <row r="6" spans="1:27" x14ac:dyDescent="0.2">
      <c r="A6" s="231"/>
      <c r="B6" s="231"/>
      <c r="C6" s="231"/>
      <c r="D6" s="231"/>
      <c r="E6" s="231"/>
      <c r="F6" s="231"/>
      <c r="G6" s="231"/>
      <c r="H6" s="231"/>
      <c r="I6" s="231"/>
      <c r="J6" s="231"/>
      <c r="K6" s="231"/>
      <c r="L6" s="231"/>
      <c r="M6" s="231"/>
      <c r="N6" s="231"/>
      <c r="O6" s="231"/>
      <c r="P6" s="231"/>
      <c r="Q6" s="231"/>
      <c r="R6" s="230"/>
    </row>
    <row r="7" spans="1:27" s="223" customFormat="1" x14ac:dyDescent="0.2">
      <c r="A7" s="235" t="s">
        <v>184</v>
      </c>
      <c r="B7" s="235" t="s">
        <v>210</v>
      </c>
      <c r="C7" s="236">
        <v>7</v>
      </c>
      <c r="D7" s="236" t="s">
        <v>211</v>
      </c>
      <c r="E7" s="236" t="s">
        <v>212</v>
      </c>
      <c r="F7" s="236" t="s">
        <v>213</v>
      </c>
      <c r="G7" s="236" t="s">
        <v>214</v>
      </c>
      <c r="H7" s="236" t="s">
        <v>215</v>
      </c>
      <c r="I7" s="237" t="s">
        <v>216</v>
      </c>
      <c r="J7" s="236" t="s">
        <v>217</v>
      </c>
      <c r="K7" s="236" t="s">
        <v>218</v>
      </c>
      <c r="L7" s="236" t="s">
        <v>219</v>
      </c>
      <c r="M7" s="236" t="s">
        <v>220</v>
      </c>
      <c r="N7" s="236" t="s">
        <v>221</v>
      </c>
      <c r="O7" s="236" t="s">
        <v>116</v>
      </c>
      <c r="P7" s="237" t="s">
        <v>222</v>
      </c>
      <c r="Q7" s="236" t="s">
        <v>223</v>
      </c>
      <c r="R7" s="236" t="s">
        <v>1</v>
      </c>
      <c r="T7" s="223" t="s">
        <v>224</v>
      </c>
      <c r="V7" s="236">
        <v>8</v>
      </c>
      <c r="W7" s="236">
        <v>10</v>
      </c>
      <c r="X7" s="236">
        <v>11</v>
      </c>
      <c r="Y7" s="236">
        <v>12</v>
      </c>
      <c r="Z7" s="236">
        <v>56</v>
      </c>
      <c r="AA7" s="236">
        <v>59</v>
      </c>
    </row>
    <row r="8" spans="1:27" x14ac:dyDescent="0.2">
      <c r="A8" s="238">
        <v>2023</v>
      </c>
      <c r="B8" s="238">
        <v>1</v>
      </c>
      <c r="C8" s="239">
        <v>1233199002.9924099</v>
      </c>
      <c r="D8" s="239">
        <v>259810</v>
      </c>
      <c r="E8" s="239">
        <v>267768123.65224954</v>
      </c>
      <c r="F8" s="239">
        <v>264959311.17639652</v>
      </c>
      <c r="G8" s="239">
        <v>155749004.88523123</v>
      </c>
      <c r="H8" s="239">
        <v>296174.39931032696</v>
      </c>
      <c r="I8" s="240">
        <v>117257897.39520141</v>
      </c>
      <c r="J8" s="239">
        <v>0</v>
      </c>
      <c r="K8" s="239">
        <v>14912253.1083757</v>
      </c>
      <c r="L8" s="239">
        <v>7409391.7040680302</v>
      </c>
      <c r="M8" s="239">
        <v>46314248.427306399</v>
      </c>
      <c r="N8" s="239">
        <v>5609981.0127176885</v>
      </c>
      <c r="O8" s="239">
        <v>1128752.0423596499</v>
      </c>
      <c r="P8" s="240">
        <v>169485546.36000034</v>
      </c>
      <c r="Q8" s="239">
        <v>26645815.232999999</v>
      </c>
      <c r="R8" s="241">
        <f>SUM(C8:Q8)</f>
        <v>2310995312.3886266</v>
      </c>
      <c r="T8" s="242">
        <v>335186.05800000002</v>
      </c>
      <c r="U8" s="243"/>
      <c r="V8" s="239">
        <v>28130227.939986799</v>
      </c>
      <c r="W8" s="239">
        <v>2513339.4479685198</v>
      </c>
      <c r="X8" s="239">
        <v>13600102.910411401</v>
      </c>
      <c r="Y8" s="239">
        <v>1591111.4095497101</v>
      </c>
      <c r="Z8" s="239">
        <v>142410.655380854</v>
      </c>
      <c r="AA8" s="239">
        <v>7009.7274291333997</v>
      </c>
    </row>
    <row r="9" spans="1:27" x14ac:dyDescent="0.2">
      <c r="A9" s="244"/>
      <c r="B9" s="245">
        <v>2</v>
      </c>
      <c r="C9" s="246">
        <v>1057608977.9159799</v>
      </c>
      <c r="D9" s="246">
        <v>233365.535</v>
      </c>
      <c r="E9" s="246">
        <v>244897119.34189036</v>
      </c>
      <c r="F9" s="246">
        <v>248707919.28326473</v>
      </c>
      <c r="G9" s="246">
        <v>148510793.02307343</v>
      </c>
      <c r="H9" s="246">
        <v>281552.61533801001</v>
      </c>
      <c r="I9" s="247">
        <v>112693482.04583228</v>
      </c>
      <c r="J9" s="246">
        <v>0</v>
      </c>
      <c r="K9" s="246">
        <v>14292758.158922002</v>
      </c>
      <c r="L9" s="246">
        <v>7189232.3704097299</v>
      </c>
      <c r="M9" s="246">
        <v>42244414.104782313</v>
      </c>
      <c r="N9" s="246">
        <v>4671770.0557327671</v>
      </c>
      <c r="O9" s="246">
        <v>563351.8966776341</v>
      </c>
      <c r="P9" s="247">
        <v>150133125.51300046</v>
      </c>
      <c r="Q9" s="246">
        <v>23421842.578000002</v>
      </c>
      <c r="R9" s="241">
        <f t="shared" ref="R9:R72" si="0">SUM(C9:Q9)</f>
        <v>2055449704.4379039</v>
      </c>
      <c r="T9" s="242">
        <v>337446.36300000001</v>
      </c>
      <c r="V9" s="246">
        <v>25849612.583047301</v>
      </c>
      <c r="W9" s="246">
        <v>2246213.3721839702</v>
      </c>
      <c r="X9" s="246">
        <v>12376435.177844699</v>
      </c>
      <c r="Y9" s="246">
        <v>1466518.6946304301</v>
      </c>
      <c r="Z9" s="246">
        <v>148737.43418252899</v>
      </c>
      <c r="AA9" s="246">
        <v>6778.2306747869297</v>
      </c>
    </row>
    <row r="10" spans="1:27" x14ac:dyDescent="0.2">
      <c r="A10" s="244"/>
      <c r="B10" s="245">
        <v>3</v>
      </c>
      <c r="C10" s="246">
        <v>1051469810.0270702</v>
      </c>
      <c r="D10" s="246">
        <v>213526.34</v>
      </c>
      <c r="E10" s="246">
        <v>262147267.53240204</v>
      </c>
      <c r="F10" s="246">
        <v>267533771.06901562</v>
      </c>
      <c r="G10" s="246">
        <v>157676623.3874346</v>
      </c>
      <c r="H10" s="246">
        <v>306199.09056296502</v>
      </c>
      <c r="I10" s="247">
        <v>123714893.91433494</v>
      </c>
      <c r="J10" s="246">
        <v>0</v>
      </c>
      <c r="K10" s="246">
        <v>15316459.196919601</v>
      </c>
      <c r="L10" s="246">
        <v>7981171.1328249294</v>
      </c>
      <c r="M10" s="246">
        <v>44904810.189756714</v>
      </c>
      <c r="N10" s="246">
        <v>4949830.6749622421</v>
      </c>
      <c r="O10" s="246">
        <v>713246.47284271894</v>
      </c>
      <c r="P10" s="247">
        <v>161690909.33354312</v>
      </c>
      <c r="Q10" s="246">
        <v>24943829.895999998</v>
      </c>
      <c r="R10" s="241">
        <f t="shared" si="0"/>
        <v>2123562348.2576694</v>
      </c>
      <c r="T10" s="242">
        <v>309216.68099999998</v>
      </c>
      <c r="V10" s="246">
        <v>26539446.2658455</v>
      </c>
      <c r="W10" s="246">
        <v>2476151.0115753398</v>
      </c>
      <c r="X10" s="246">
        <v>13134476.824901599</v>
      </c>
      <c r="Y10" s="246">
        <v>1571932.65725724</v>
      </c>
      <c r="Z10" s="246">
        <v>143292.05613411198</v>
      </c>
      <c r="AA10" s="246">
        <v>7054.5508786228702</v>
      </c>
    </row>
    <row r="11" spans="1:27" x14ac:dyDescent="0.2">
      <c r="A11" s="244"/>
      <c r="B11" s="245">
        <v>4</v>
      </c>
      <c r="C11" s="246">
        <v>908664822.91687799</v>
      </c>
      <c r="D11" s="246">
        <v>180149.25</v>
      </c>
      <c r="E11" s="246">
        <v>228157676.98126552</v>
      </c>
      <c r="F11" s="246">
        <v>240433992.45147029</v>
      </c>
      <c r="G11" s="246">
        <v>149323712.96567857</v>
      </c>
      <c r="H11" s="246">
        <v>328805.47518221405</v>
      </c>
      <c r="I11" s="247">
        <v>115577505.06685357</v>
      </c>
      <c r="J11" s="246">
        <v>0</v>
      </c>
      <c r="K11" s="246">
        <v>11757227.23356</v>
      </c>
      <c r="L11" s="246">
        <v>7629766.3724016696</v>
      </c>
      <c r="M11" s="246">
        <v>44254881.855711773</v>
      </c>
      <c r="N11" s="246">
        <v>5158275.895215176</v>
      </c>
      <c r="O11" s="246">
        <v>656943.41295584105</v>
      </c>
      <c r="P11" s="247">
        <v>149537417.04689059</v>
      </c>
      <c r="Q11" s="246">
        <v>23819517.236000001</v>
      </c>
      <c r="R11" s="241">
        <f t="shared" si="0"/>
        <v>1885480694.1600633</v>
      </c>
      <c r="T11" s="242">
        <v>354262.80699999997</v>
      </c>
      <c r="V11" s="246">
        <v>22590575.923502401</v>
      </c>
      <c r="W11" s="246">
        <v>2187593.2449459601</v>
      </c>
      <c r="X11" s="246">
        <v>11217736.7762124</v>
      </c>
      <c r="Y11" s="246">
        <v>1371345.0028506198</v>
      </c>
      <c r="Z11" s="246">
        <v>151408.86464513899</v>
      </c>
      <c r="AA11" s="246">
        <v>6932.3934050272101</v>
      </c>
    </row>
    <row r="12" spans="1:27" x14ac:dyDescent="0.2">
      <c r="A12" s="244"/>
      <c r="B12" s="245">
        <v>5</v>
      </c>
      <c r="C12" s="246">
        <v>757191217.76400399</v>
      </c>
      <c r="D12" s="246">
        <v>165744.375</v>
      </c>
      <c r="E12" s="246">
        <v>216307128.67857656</v>
      </c>
      <c r="F12" s="246">
        <v>236105221.82772535</v>
      </c>
      <c r="G12" s="246">
        <v>155002009.1366255</v>
      </c>
      <c r="H12" s="246">
        <v>749758.87717014307</v>
      </c>
      <c r="I12" s="247">
        <v>118359834.60694033</v>
      </c>
      <c r="J12" s="246">
        <v>303413.31071008998</v>
      </c>
      <c r="K12" s="246">
        <v>9755253.9106863495</v>
      </c>
      <c r="L12" s="246">
        <v>8359827.3888783297</v>
      </c>
      <c r="M12" s="246">
        <v>44765077.911460623</v>
      </c>
      <c r="N12" s="246">
        <v>5404276.9657355621</v>
      </c>
      <c r="O12" s="246">
        <v>453745.342042048</v>
      </c>
      <c r="P12" s="247">
        <v>154776240.28194258</v>
      </c>
      <c r="Q12" s="246">
        <v>23775373.113000002</v>
      </c>
      <c r="R12" s="241">
        <f t="shared" si="0"/>
        <v>1731474123.4904974</v>
      </c>
      <c r="T12" s="242">
        <v>357463.17800000001</v>
      </c>
      <c r="V12" s="246">
        <v>19565438.9751615</v>
      </c>
      <c r="W12" s="246">
        <v>1930744.64081693</v>
      </c>
      <c r="X12" s="246">
        <v>10229924.2554047</v>
      </c>
      <c r="Y12" s="246">
        <v>1225151.0684114401</v>
      </c>
      <c r="Z12" s="246">
        <v>142318.08331236901</v>
      </c>
      <c r="AA12" s="246">
        <v>6977.0112039926507</v>
      </c>
    </row>
    <row r="13" spans="1:27" x14ac:dyDescent="0.2">
      <c r="A13" s="244"/>
      <c r="B13" s="245">
        <v>6</v>
      </c>
      <c r="C13" s="246">
        <v>721696398.09395695</v>
      </c>
      <c r="D13" s="246">
        <v>183269.5</v>
      </c>
      <c r="E13" s="246">
        <v>211132107.62387726</v>
      </c>
      <c r="F13" s="246">
        <v>236230939.14601004</v>
      </c>
      <c r="G13" s="246">
        <v>157544068.55639753</v>
      </c>
      <c r="H13" s="246">
        <v>1498824.0689745701</v>
      </c>
      <c r="I13" s="247">
        <v>118362326.80521625</v>
      </c>
      <c r="J13" s="246">
        <v>651388.70427946304</v>
      </c>
      <c r="K13" s="246">
        <v>8222085.0154746091</v>
      </c>
      <c r="L13" s="246">
        <v>9173619.0913736001</v>
      </c>
      <c r="M13" s="246">
        <v>43431511.131022334</v>
      </c>
      <c r="N13" s="246">
        <v>4984454.6183602344</v>
      </c>
      <c r="O13" s="246">
        <v>316191.35604183102</v>
      </c>
      <c r="P13" s="247">
        <v>169162275.13041899</v>
      </c>
      <c r="Q13" s="246">
        <v>23957451.417000003</v>
      </c>
      <c r="R13" s="241">
        <f t="shared" si="0"/>
        <v>1706546910.258404</v>
      </c>
      <c r="T13" s="242">
        <v>368542.12900000002</v>
      </c>
      <c r="V13" s="246">
        <v>18362213.9415312</v>
      </c>
      <c r="W13" s="246">
        <v>1739820.99422476</v>
      </c>
      <c r="X13" s="246">
        <v>9602265.3454274498</v>
      </c>
      <c r="Y13" s="246">
        <v>1098939.6649414201</v>
      </c>
      <c r="Z13" s="246">
        <v>140879.92774350999</v>
      </c>
      <c r="AA13" s="246">
        <v>6426.1242582339701</v>
      </c>
    </row>
    <row r="14" spans="1:27" x14ac:dyDescent="0.2">
      <c r="A14" s="244"/>
      <c r="B14" s="245">
        <v>7</v>
      </c>
      <c r="C14" s="246">
        <v>798904951.02388203</v>
      </c>
      <c r="D14" s="246">
        <v>214898.875</v>
      </c>
      <c r="E14" s="246">
        <v>225290429.72568926</v>
      </c>
      <c r="F14" s="246">
        <v>251262320.37370437</v>
      </c>
      <c r="G14" s="246">
        <v>171207891.74916363</v>
      </c>
      <c r="H14" s="246">
        <v>2732259.6120546199</v>
      </c>
      <c r="I14" s="247">
        <v>121440163.46225674</v>
      </c>
      <c r="J14" s="246">
        <v>680827.92413860792</v>
      </c>
      <c r="K14" s="246">
        <v>6414380.8076003799</v>
      </c>
      <c r="L14" s="246">
        <v>10140462.673425371</v>
      </c>
      <c r="M14" s="246">
        <v>45510191.548912704</v>
      </c>
      <c r="N14" s="246">
        <v>5916983.9162078202</v>
      </c>
      <c r="O14" s="246">
        <v>275197.79103856999</v>
      </c>
      <c r="P14" s="247">
        <v>176368021.3515386</v>
      </c>
      <c r="Q14" s="246">
        <v>26489769.160999998</v>
      </c>
      <c r="R14" s="241">
        <f t="shared" si="0"/>
        <v>1842848749.9956129</v>
      </c>
      <c r="T14" s="242">
        <v>372096.96799999999</v>
      </c>
      <c r="V14" s="246">
        <v>18654252.715044599</v>
      </c>
      <c r="W14" s="246">
        <v>1840700.9375428499</v>
      </c>
      <c r="X14" s="246">
        <v>10258874.619038301</v>
      </c>
      <c r="Y14" s="246">
        <v>1425510.6191247001</v>
      </c>
      <c r="Z14" s="246">
        <v>143502.13366683101</v>
      </c>
      <c r="AA14" s="246">
        <v>7067.1360055552996</v>
      </c>
    </row>
    <row r="15" spans="1:27" x14ac:dyDescent="0.2">
      <c r="A15" s="244"/>
      <c r="B15" s="245">
        <v>8</v>
      </c>
      <c r="C15" s="246">
        <v>804454489.60931396</v>
      </c>
      <c r="D15" s="246">
        <v>236361</v>
      </c>
      <c r="E15" s="246">
        <v>225800569.80036083</v>
      </c>
      <c r="F15" s="246">
        <v>252736499.58007124</v>
      </c>
      <c r="G15" s="246">
        <v>176149434.47497562</v>
      </c>
      <c r="H15" s="246">
        <v>4065476.2359716301</v>
      </c>
      <c r="I15" s="247">
        <v>124162130.51943435</v>
      </c>
      <c r="J15" s="246">
        <v>961592.569099118</v>
      </c>
      <c r="K15" s="246">
        <v>5306053.5468998998</v>
      </c>
      <c r="L15" s="246">
        <v>9543448.9446516298</v>
      </c>
      <c r="M15" s="246">
        <v>45651451.121673375</v>
      </c>
      <c r="N15" s="246">
        <v>5464488.9594812728</v>
      </c>
      <c r="O15" s="246">
        <v>266824.141981186</v>
      </c>
      <c r="P15" s="247">
        <v>176772886.73887584</v>
      </c>
      <c r="Q15" s="246">
        <v>27146373.211999997</v>
      </c>
      <c r="R15" s="241">
        <f t="shared" si="0"/>
        <v>1858718080.4547899</v>
      </c>
      <c r="T15" s="242">
        <v>353529.75300000003</v>
      </c>
      <c r="V15" s="246">
        <v>18515819.072619699</v>
      </c>
      <c r="W15" s="246">
        <v>1740220.09492414</v>
      </c>
      <c r="X15" s="246">
        <v>10135139.410012299</v>
      </c>
      <c r="Y15" s="246">
        <v>2138960.7997342702</v>
      </c>
      <c r="Z15" s="246">
        <v>143475.45878101399</v>
      </c>
      <c r="AA15" s="246">
        <v>6607.9874943494397</v>
      </c>
    </row>
    <row r="16" spans="1:27" x14ac:dyDescent="0.2">
      <c r="A16" s="244"/>
      <c r="B16" s="245">
        <v>9</v>
      </c>
      <c r="C16" s="246">
        <v>736809003.36971402</v>
      </c>
      <c r="D16" s="246">
        <v>198473.625</v>
      </c>
      <c r="E16" s="246">
        <v>203937059.14807966</v>
      </c>
      <c r="F16" s="246">
        <v>228887046.31796503</v>
      </c>
      <c r="G16" s="246">
        <v>153041245.74271554</v>
      </c>
      <c r="H16" s="246">
        <v>2908965.43200851</v>
      </c>
      <c r="I16" s="247">
        <v>111925584.28518486</v>
      </c>
      <c r="J16" s="246">
        <v>768071.80331637594</v>
      </c>
      <c r="K16" s="246">
        <v>5857837.7568670399</v>
      </c>
      <c r="L16" s="246">
        <v>8154240.68556685</v>
      </c>
      <c r="M16" s="246">
        <v>43737333.648209505</v>
      </c>
      <c r="N16" s="246">
        <v>5577053.4033468235</v>
      </c>
      <c r="O16" s="246">
        <v>303455.82264052099</v>
      </c>
      <c r="P16" s="247">
        <v>165664611.11398101</v>
      </c>
      <c r="Q16" s="246">
        <v>24716404.288999997</v>
      </c>
      <c r="R16" s="241">
        <f t="shared" si="0"/>
        <v>1692486386.4435956</v>
      </c>
      <c r="T16" s="242">
        <v>344207.32</v>
      </c>
      <c r="V16" s="246">
        <v>16754962.1927948</v>
      </c>
      <c r="W16" s="246">
        <v>1579167.65324026</v>
      </c>
      <c r="X16" s="246">
        <v>9115549.4936294705</v>
      </c>
      <c r="Y16" s="246">
        <v>1391039.1742724602</v>
      </c>
      <c r="Z16" s="246">
        <v>139371.066309063</v>
      </c>
      <c r="AA16" s="246">
        <v>6930.7582406155498</v>
      </c>
    </row>
    <row r="17" spans="1:27" x14ac:dyDescent="0.2">
      <c r="A17" s="244"/>
      <c r="B17" s="245">
        <v>10</v>
      </c>
      <c r="C17" s="246">
        <v>867518030.40715706</v>
      </c>
      <c r="D17" s="246">
        <v>173928</v>
      </c>
      <c r="E17" s="246">
        <v>213372293.78077337</v>
      </c>
      <c r="F17" s="246">
        <v>241034671.65546808</v>
      </c>
      <c r="G17" s="246">
        <v>158493775.92183492</v>
      </c>
      <c r="H17" s="246">
        <v>1304335.2286823299</v>
      </c>
      <c r="I17" s="247">
        <v>116336653.40106314</v>
      </c>
      <c r="J17" s="246">
        <v>776622.34677468601</v>
      </c>
      <c r="K17" s="246">
        <v>8443600.0467555895</v>
      </c>
      <c r="L17" s="246">
        <v>7584403.5010638889</v>
      </c>
      <c r="M17" s="246">
        <v>44638910.206391618</v>
      </c>
      <c r="N17" s="246">
        <v>6410524.8572132792</v>
      </c>
      <c r="O17" s="246">
        <v>478271.99885301699</v>
      </c>
      <c r="P17" s="247">
        <v>166109199.56336093</v>
      </c>
      <c r="Q17" s="246">
        <v>24706922.309999999</v>
      </c>
      <c r="R17" s="241">
        <f t="shared" si="0"/>
        <v>1857382143.2253914</v>
      </c>
      <c r="T17" s="242">
        <v>316423.88</v>
      </c>
      <c r="V17" s="246">
        <v>18566108.1225692</v>
      </c>
      <c r="W17" s="246">
        <v>1686777.0923750401</v>
      </c>
      <c r="X17" s="246">
        <v>10023494.608096</v>
      </c>
      <c r="Y17" s="246">
        <v>1183460.0809520101</v>
      </c>
      <c r="Z17" s="246">
        <v>150284.78470434499</v>
      </c>
      <c r="AA17" s="246">
        <v>6907.6302323764494</v>
      </c>
    </row>
    <row r="18" spans="1:27" x14ac:dyDescent="0.2">
      <c r="A18" s="244"/>
      <c r="B18" s="245">
        <v>11</v>
      </c>
      <c r="C18" s="246">
        <v>1041166324.80314</v>
      </c>
      <c r="D18" s="246">
        <v>196629.25</v>
      </c>
      <c r="E18" s="246">
        <v>224057344.96457508</v>
      </c>
      <c r="F18" s="246">
        <v>242280338.40108803</v>
      </c>
      <c r="G18" s="246">
        <v>157646145.39920589</v>
      </c>
      <c r="H18" s="246">
        <v>371452.91631802003</v>
      </c>
      <c r="I18" s="247">
        <v>114945434.98328498</v>
      </c>
      <c r="J18" s="246">
        <v>304713.71278100001</v>
      </c>
      <c r="K18" s="246">
        <v>10886017.8272804</v>
      </c>
      <c r="L18" s="246">
        <v>6577361.1033112798</v>
      </c>
      <c r="M18" s="246">
        <v>43940391.830839217</v>
      </c>
      <c r="N18" s="246">
        <v>5463623.203699627</v>
      </c>
      <c r="O18" s="246">
        <v>659269.24182298209</v>
      </c>
      <c r="P18" s="247">
        <v>162879171.04543263</v>
      </c>
      <c r="Q18" s="246">
        <v>26143386.014999997</v>
      </c>
      <c r="R18" s="241">
        <f t="shared" si="0"/>
        <v>2037517604.6977789</v>
      </c>
      <c r="T18" s="242">
        <v>315292.429</v>
      </c>
      <c r="V18" s="246">
        <v>20860062.5425064</v>
      </c>
      <c r="W18" s="246">
        <v>1846462.0251818702</v>
      </c>
      <c r="X18" s="246">
        <v>11217472.865198901</v>
      </c>
      <c r="Y18" s="246">
        <v>1263976.1997577299</v>
      </c>
      <c r="Z18" s="246">
        <v>135968.75708559802</v>
      </c>
      <c r="AA18" s="246">
        <v>6713.6567894797799</v>
      </c>
    </row>
    <row r="19" spans="1:27" x14ac:dyDescent="0.2">
      <c r="A19" s="248"/>
      <c r="B19" s="249">
        <v>12</v>
      </c>
      <c r="C19" s="250">
        <v>1264875204.4405499</v>
      </c>
      <c r="D19" s="250">
        <v>242994.14285714302</v>
      </c>
      <c r="E19" s="250">
        <v>261367262.57354382</v>
      </c>
      <c r="F19" s="250">
        <v>271055984.73625356</v>
      </c>
      <c r="G19" s="250">
        <v>165259225.28904969</v>
      </c>
      <c r="H19" s="250">
        <v>265815.494744892</v>
      </c>
      <c r="I19" s="251">
        <v>117635016.88809066</v>
      </c>
      <c r="J19" s="250">
        <v>0</v>
      </c>
      <c r="K19" s="250">
        <v>14082056.989842201</v>
      </c>
      <c r="L19" s="250">
        <v>7120482.0791089097</v>
      </c>
      <c r="M19" s="250">
        <v>45452288.521145381</v>
      </c>
      <c r="N19" s="250">
        <v>5875574.0731275566</v>
      </c>
      <c r="O19" s="250">
        <v>874904.36358921393</v>
      </c>
      <c r="P19" s="251">
        <v>166863117.44910467</v>
      </c>
      <c r="Q19" s="250">
        <v>28874971.001999997</v>
      </c>
      <c r="R19" s="252">
        <f t="shared" si="0"/>
        <v>2349844898.0430074</v>
      </c>
      <c r="S19" s="253">
        <f>SUM(R8:R19)</f>
        <v>23452306955.85334</v>
      </c>
      <c r="T19" s="254">
        <v>314784.54599999997</v>
      </c>
      <c r="V19" s="250">
        <v>26865212.337403797</v>
      </c>
      <c r="W19" s="250">
        <v>2332558.74283766</v>
      </c>
      <c r="X19" s="250">
        <v>13205755.8671859</v>
      </c>
      <c r="Y19" s="250">
        <v>1498910.6558940101</v>
      </c>
      <c r="Z19" s="250">
        <v>144069.47767498801</v>
      </c>
      <c r="AA19" s="250">
        <v>6659.3235988671204</v>
      </c>
    </row>
    <row r="20" spans="1:27" x14ac:dyDescent="0.2">
      <c r="A20" s="238">
        <v>2024</v>
      </c>
      <c r="B20" s="238">
        <v>1</v>
      </c>
      <c r="C20" s="239">
        <v>1192691743.2576599</v>
      </c>
      <c r="D20" s="239">
        <v>259810</v>
      </c>
      <c r="E20" s="239">
        <v>266007463.28195646</v>
      </c>
      <c r="F20" s="239">
        <v>263422985.83303416</v>
      </c>
      <c r="G20" s="239">
        <v>165406277.70591709</v>
      </c>
      <c r="H20" s="239">
        <v>292842.62111573998</v>
      </c>
      <c r="I20" s="240">
        <v>121323690.00547019</v>
      </c>
      <c r="J20" s="239">
        <v>0</v>
      </c>
      <c r="K20" s="239">
        <v>14744499.515039001</v>
      </c>
      <c r="L20" s="239">
        <v>7358584.5879347492</v>
      </c>
      <c r="M20" s="239">
        <v>46073941.236504108</v>
      </c>
      <c r="N20" s="239">
        <v>5807002.2990334043</v>
      </c>
      <c r="O20" s="239">
        <v>855565.87971811299</v>
      </c>
      <c r="P20" s="240">
        <v>168958387.72201803</v>
      </c>
      <c r="Q20" s="239">
        <v>26645815.232999999</v>
      </c>
      <c r="R20" s="241">
        <f t="shared" si="0"/>
        <v>2279848609.178401</v>
      </c>
      <c r="S20" s="255" t="s">
        <v>225</v>
      </c>
      <c r="T20" s="256">
        <f>T8</f>
        <v>335186.05800000002</v>
      </c>
      <c r="V20" s="239">
        <v>27813780.3325046</v>
      </c>
      <c r="W20" s="239">
        <v>2530274.5451644901</v>
      </c>
      <c r="X20" s="239">
        <v>13479396.110401299</v>
      </c>
      <c r="Y20" s="239">
        <v>1601832.4549668401</v>
      </c>
      <c r="Z20" s="239">
        <v>136964.33891802499</v>
      </c>
      <c r="AA20" s="239">
        <v>6868.2446770475199</v>
      </c>
    </row>
    <row r="21" spans="1:27" x14ac:dyDescent="0.2">
      <c r="A21" s="244"/>
      <c r="B21" s="245">
        <v>2</v>
      </c>
      <c r="C21" s="246">
        <v>1075657420.9360201</v>
      </c>
      <c r="D21" s="246">
        <v>233365.535</v>
      </c>
      <c r="E21" s="246">
        <v>238888140.06689337</v>
      </c>
      <c r="F21" s="246">
        <v>242768105.83125535</v>
      </c>
      <c r="G21" s="246">
        <v>155584044.16340309</v>
      </c>
      <c r="H21" s="246">
        <v>272938.94646606996</v>
      </c>
      <c r="I21" s="247">
        <v>115502355.25851434</v>
      </c>
      <c r="J21" s="246">
        <v>0</v>
      </c>
      <c r="K21" s="246">
        <v>13855493.223912001</v>
      </c>
      <c r="L21" s="246">
        <v>7417344.8255008999</v>
      </c>
      <c r="M21" s="246">
        <v>43639612.676069573</v>
      </c>
      <c r="N21" s="246">
        <v>5108847.834041385</v>
      </c>
      <c r="O21" s="246">
        <v>885131.02685962501</v>
      </c>
      <c r="P21" s="247">
        <v>157650855.5116404</v>
      </c>
      <c r="Q21" s="246">
        <v>23421842.578000002</v>
      </c>
      <c r="R21" s="241">
        <f t="shared" si="0"/>
        <v>2080885498.4135761</v>
      </c>
      <c r="S21" s="257">
        <v>0</v>
      </c>
      <c r="T21" s="258">
        <f t="shared" ref="T21:T79" si="1">T9</f>
        <v>337446.36300000001</v>
      </c>
      <c r="V21" s="246">
        <v>25058783.476412997</v>
      </c>
      <c r="W21" s="246">
        <v>2224874.4670955599</v>
      </c>
      <c r="X21" s="246">
        <v>11962045.125668699</v>
      </c>
      <c r="Y21" s="246">
        <v>1452586.84664902</v>
      </c>
      <c r="Z21" s="246">
        <v>146989.31541398901</v>
      </c>
      <c r="AA21" s="246">
        <v>6818.1894288571102</v>
      </c>
    </row>
    <row r="22" spans="1:27" x14ac:dyDescent="0.2">
      <c r="A22" s="244"/>
      <c r="B22" s="245">
        <v>3</v>
      </c>
      <c r="C22" s="246">
        <v>1040534573.62798</v>
      </c>
      <c r="D22" s="246">
        <v>213526.34</v>
      </c>
      <c r="E22" s="246">
        <v>248796457.40310127</v>
      </c>
      <c r="F22" s="246">
        <v>253604856.26977164</v>
      </c>
      <c r="G22" s="246">
        <v>161870459.86797485</v>
      </c>
      <c r="H22" s="246">
        <v>289071.68331469805</v>
      </c>
      <c r="I22" s="247">
        <v>122297403.18225072</v>
      </c>
      <c r="J22" s="246">
        <v>0</v>
      </c>
      <c r="K22" s="246">
        <v>14459724.9924359</v>
      </c>
      <c r="L22" s="246">
        <v>8153972.32545821</v>
      </c>
      <c r="M22" s="246">
        <v>45130713.520015322</v>
      </c>
      <c r="N22" s="246">
        <v>5967207.5629947931</v>
      </c>
      <c r="O22" s="246">
        <v>836527.18470560608</v>
      </c>
      <c r="P22" s="247">
        <v>164668742.25336644</v>
      </c>
      <c r="Q22" s="246">
        <v>24943829.895999998</v>
      </c>
      <c r="R22" s="241">
        <f t="shared" si="0"/>
        <v>2091767066.1093693</v>
      </c>
      <c r="T22" s="258">
        <f t="shared" si="1"/>
        <v>309216.68099999998</v>
      </c>
      <c r="V22" s="246">
        <v>25054948.374284398</v>
      </c>
      <c r="W22" s="246">
        <v>2395675.3372626398</v>
      </c>
      <c r="X22" s="246">
        <v>12274940.531071002</v>
      </c>
      <c r="Y22" s="246">
        <v>1520844.35934021</v>
      </c>
      <c r="Z22" s="246">
        <v>134882.261993263</v>
      </c>
      <c r="AA22" s="246">
        <v>6765.3108617423704</v>
      </c>
    </row>
    <row r="23" spans="1:27" x14ac:dyDescent="0.2">
      <c r="A23" s="244"/>
      <c r="B23" s="245">
        <v>4</v>
      </c>
      <c r="C23" s="246">
        <v>871564901.43307793</v>
      </c>
      <c r="D23" s="246">
        <v>180149.25</v>
      </c>
      <c r="E23" s="246">
        <v>218442360.76223215</v>
      </c>
      <c r="F23" s="246">
        <v>230236379.69103742</v>
      </c>
      <c r="G23" s="246">
        <v>153923108.99573699</v>
      </c>
      <c r="H23" s="246">
        <v>312653.89300032897</v>
      </c>
      <c r="I23" s="247">
        <v>116287188.08751549</v>
      </c>
      <c r="J23" s="246">
        <v>0</v>
      </c>
      <c r="K23" s="246">
        <v>11179688.730623901</v>
      </c>
      <c r="L23" s="246">
        <v>7629369.1248193495</v>
      </c>
      <c r="M23" s="246">
        <v>44279263.408865154</v>
      </c>
      <c r="N23" s="246">
        <v>5516277.917304174</v>
      </c>
      <c r="O23" s="246">
        <v>595879.39488679206</v>
      </c>
      <c r="P23" s="247">
        <v>148855784.68682447</v>
      </c>
      <c r="Q23" s="246">
        <v>23819517.236000001</v>
      </c>
      <c r="R23" s="241">
        <f t="shared" si="0"/>
        <v>1832822522.6119246</v>
      </c>
      <c r="T23" s="258">
        <f t="shared" si="1"/>
        <v>354262.80699999997</v>
      </c>
      <c r="V23" s="246">
        <v>21480881.678410102</v>
      </c>
      <c r="W23" s="246">
        <v>2103417.0861166799</v>
      </c>
      <c r="X23" s="246">
        <v>10580555.434001701</v>
      </c>
      <c r="Y23" s="246">
        <v>1318577.1699655999</v>
      </c>
      <c r="Z23" s="246">
        <v>148748.19078699203</v>
      </c>
      <c r="AA23" s="246">
        <v>6932.3430759208695</v>
      </c>
    </row>
    <row r="24" spans="1:27" x14ac:dyDescent="0.2">
      <c r="A24" s="244"/>
      <c r="B24" s="245">
        <v>5</v>
      </c>
      <c r="C24" s="246">
        <v>760468027.59418297</v>
      </c>
      <c r="D24" s="246">
        <v>165744.375</v>
      </c>
      <c r="E24" s="246">
        <v>215614246.58827633</v>
      </c>
      <c r="F24" s="246">
        <v>235205246.67058414</v>
      </c>
      <c r="G24" s="246">
        <v>158896092.70236441</v>
      </c>
      <c r="H24" s="246">
        <v>744003.92852254794</v>
      </c>
      <c r="I24" s="247">
        <v>117899212.5301666</v>
      </c>
      <c r="J24" s="246">
        <v>301084.39127305296</v>
      </c>
      <c r="K24" s="246">
        <v>9680375.1903274208</v>
      </c>
      <c r="L24" s="246">
        <v>8357952.0534684397</v>
      </c>
      <c r="M24" s="246">
        <v>44759688.212720037</v>
      </c>
      <c r="N24" s="246">
        <v>5451333.0148139959</v>
      </c>
      <c r="O24" s="246">
        <v>443812.32013172796</v>
      </c>
      <c r="P24" s="247">
        <v>153721348.27821776</v>
      </c>
      <c r="Q24" s="246">
        <v>23775373.113000002</v>
      </c>
      <c r="R24" s="241">
        <f t="shared" si="0"/>
        <v>1735483540.9630494</v>
      </c>
      <c r="T24" s="258">
        <f t="shared" si="1"/>
        <v>357463.17800000001</v>
      </c>
      <c r="V24" s="246">
        <v>19415259.8975964</v>
      </c>
      <c r="W24" s="246">
        <v>1893678.3046021</v>
      </c>
      <c r="X24" s="246">
        <v>10197043.6305339</v>
      </c>
      <c r="Y24" s="246">
        <v>1201630.68127393</v>
      </c>
      <c r="Z24" s="246">
        <v>137767.42488057102</v>
      </c>
      <c r="AA24" s="246">
        <v>6880.9230592756503</v>
      </c>
    </row>
    <row r="25" spans="1:27" x14ac:dyDescent="0.2">
      <c r="A25" s="244"/>
      <c r="B25" s="245">
        <v>6</v>
      </c>
      <c r="C25" s="246">
        <v>726612130.99855494</v>
      </c>
      <c r="D25" s="246">
        <v>183269.5</v>
      </c>
      <c r="E25" s="246">
        <v>210823411.70939431</v>
      </c>
      <c r="F25" s="246">
        <v>235812405.1165905</v>
      </c>
      <c r="G25" s="246">
        <v>161457411.48118007</v>
      </c>
      <c r="H25" s="246">
        <v>1488830.41626154</v>
      </c>
      <c r="I25" s="247">
        <v>118647551.17192446</v>
      </c>
      <c r="J25" s="246">
        <v>647045.46438459598</v>
      </c>
      <c r="K25" s="246">
        <v>8167262.9293321995</v>
      </c>
      <c r="L25" s="246">
        <v>9172256.3007786795</v>
      </c>
      <c r="M25" s="246">
        <v>43435681.622055747</v>
      </c>
      <c r="N25" s="246">
        <v>5020300.3833409445</v>
      </c>
      <c r="O25" s="246">
        <v>317417.07008727704</v>
      </c>
      <c r="P25" s="247">
        <v>168372548.73229274</v>
      </c>
      <c r="Q25" s="246">
        <v>23957451.417000003</v>
      </c>
      <c r="R25" s="241">
        <f t="shared" si="0"/>
        <v>1714114974.3131776</v>
      </c>
      <c r="T25" s="258">
        <f t="shared" si="1"/>
        <v>368542.12900000002</v>
      </c>
      <c r="V25" s="246">
        <v>18239780.9002074</v>
      </c>
      <c r="W25" s="246">
        <v>1707275.1889347802</v>
      </c>
      <c r="X25" s="246">
        <v>9584836.5130796693</v>
      </c>
      <c r="Y25" s="246">
        <v>1078382.4487224298</v>
      </c>
      <c r="Z25" s="246">
        <v>136516.57149326301</v>
      </c>
      <c r="AA25" s="246">
        <v>6338.3251910737099</v>
      </c>
    </row>
    <row r="26" spans="1:27" x14ac:dyDescent="0.2">
      <c r="A26" s="244"/>
      <c r="B26" s="245">
        <v>7</v>
      </c>
      <c r="C26" s="246">
        <v>810211528.78052795</v>
      </c>
      <c r="D26" s="246">
        <v>214898.875</v>
      </c>
      <c r="E26" s="246">
        <v>225516306.823147</v>
      </c>
      <c r="F26" s="246">
        <v>251438325.96708292</v>
      </c>
      <c r="G26" s="246">
        <v>175717917.22425526</v>
      </c>
      <c r="H26" s="246">
        <v>2721659.3945365697</v>
      </c>
      <c r="I26" s="247">
        <v>121853651.05781147</v>
      </c>
      <c r="J26" s="246">
        <v>678186.54845952301</v>
      </c>
      <c r="K26" s="246">
        <v>6389495.2398072705</v>
      </c>
      <c r="L26" s="246">
        <v>10141426.52159133</v>
      </c>
      <c r="M26" s="246">
        <v>45553424.335877605</v>
      </c>
      <c r="N26" s="246">
        <v>5946161.0214584712</v>
      </c>
      <c r="O26" s="246">
        <v>274419.21978482901</v>
      </c>
      <c r="P26" s="247">
        <v>175750313.00691301</v>
      </c>
      <c r="Q26" s="246">
        <v>26489769.160999998</v>
      </c>
      <c r="R26" s="241">
        <f t="shared" si="0"/>
        <v>1858897483.1772532</v>
      </c>
      <c r="T26" s="258">
        <f t="shared" si="1"/>
        <v>372096.96799999999</v>
      </c>
      <c r="V26" s="246">
        <v>18581880.699023999</v>
      </c>
      <c r="W26" s="246">
        <v>1815292.47742907</v>
      </c>
      <c r="X26" s="246">
        <v>10277261.0837349</v>
      </c>
      <c r="Y26" s="246">
        <v>1405833.31632713</v>
      </c>
      <c r="Z26" s="246">
        <v>139316.18516582099</v>
      </c>
      <c r="AA26" s="246">
        <v>6990.0659674155404</v>
      </c>
    </row>
    <row r="27" spans="1:27" x14ac:dyDescent="0.2">
      <c r="A27" s="244"/>
      <c r="B27" s="245">
        <v>8</v>
      </c>
      <c r="C27" s="246">
        <v>816258861.42774105</v>
      </c>
      <c r="D27" s="246">
        <v>236361</v>
      </c>
      <c r="E27" s="246">
        <v>226475733.85106391</v>
      </c>
      <c r="F27" s="246">
        <v>253396221.64268407</v>
      </c>
      <c r="G27" s="246">
        <v>180093068.87772647</v>
      </c>
      <c r="H27" s="246">
        <v>4057346.98817913</v>
      </c>
      <c r="I27" s="247">
        <v>124257511.75071737</v>
      </c>
      <c r="J27" s="246">
        <v>959669.78716265806</v>
      </c>
      <c r="K27" s="246">
        <v>5295443.6646673204</v>
      </c>
      <c r="L27" s="246">
        <v>9542795.8177976608</v>
      </c>
      <c r="M27" s="246">
        <v>45667693.945810542</v>
      </c>
      <c r="N27" s="246">
        <v>5478727.3852374014</v>
      </c>
      <c r="O27" s="246">
        <v>267056.67004226596</v>
      </c>
      <c r="P27" s="247">
        <v>176235840.89783949</v>
      </c>
      <c r="Q27" s="246">
        <v>27146373.211999997</v>
      </c>
      <c r="R27" s="241">
        <f t="shared" si="0"/>
        <v>1875368706.9186695</v>
      </c>
      <c r="T27" s="258">
        <f t="shared" si="1"/>
        <v>353529.75300000003</v>
      </c>
      <c r="V27" s="246">
        <v>18478795.1982724</v>
      </c>
      <c r="W27" s="246">
        <v>1711328.4095407701</v>
      </c>
      <c r="X27" s="246">
        <v>10175857.7615043</v>
      </c>
      <c r="Y27" s="246">
        <v>2103449.09483353</v>
      </c>
      <c r="Z27" s="246">
        <v>139417.60836336701</v>
      </c>
      <c r="AA27" s="246">
        <v>6536.6357817179696</v>
      </c>
    </row>
    <row r="28" spans="1:27" x14ac:dyDescent="0.2">
      <c r="A28" s="244"/>
      <c r="B28" s="245">
        <v>9</v>
      </c>
      <c r="C28" s="246">
        <v>745804121.61066496</v>
      </c>
      <c r="D28" s="246">
        <v>198473.625</v>
      </c>
      <c r="E28" s="246">
        <v>205194564.21535137</v>
      </c>
      <c r="F28" s="246">
        <v>230157119.59710971</v>
      </c>
      <c r="G28" s="246">
        <v>156693090.12991488</v>
      </c>
      <c r="H28" s="246">
        <v>2912174.73607131</v>
      </c>
      <c r="I28" s="247">
        <v>111660288.30336115</v>
      </c>
      <c r="J28" s="246">
        <v>768919.17535173404</v>
      </c>
      <c r="K28" s="246">
        <v>5864300.3921068702</v>
      </c>
      <c r="L28" s="246">
        <v>8153049.6281364299</v>
      </c>
      <c r="M28" s="246">
        <v>43743111.04627119</v>
      </c>
      <c r="N28" s="246">
        <v>5577096.9053204423</v>
      </c>
      <c r="O28" s="246">
        <v>303388.61603868898</v>
      </c>
      <c r="P28" s="247">
        <v>165196257.06972909</v>
      </c>
      <c r="Q28" s="246">
        <v>24716404.288999997</v>
      </c>
      <c r="R28" s="241">
        <f t="shared" si="0"/>
        <v>1706942359.3394277</v>
      </c>
      <c r="T28" s="258">
        <f t="shared" si="1"/>
        <v>344207.32</v>
      </c>
      <c r="V28" s="246">
        <v>16773447.0354285</v>
      </c>
      <c r="W28" s="246">
        <v>1550913.61818637</v>
      </c>
      <c r="X28" s="246">
        <v>9182128.3450871315</v>
      </c>
      <c r="Y28" s="246">
        <v>1366151.08242826</v>
      </c>
      <c r="Z28" s="246">
        <v>135881.672422198</v>
      </c>
      <c r="AA28" s="246">
        <v>6885.2319438045506</v>
      </c>
    </row>
    <row r="29" spans="1:27" x14ac:dyDescent="0.2">
      <c r="A29" s="244"/>
      <c r="B29" s="245">
        <v>10</v>
      </c>
      <c r="C29" s="246">
        <v>873182303.91732109</v>
      </c>
      <c r="D29" s="246">
        <v>173928</v>
      </c>
      <c r="E29" s="246">
        <v>215182401.85164812</v>
      </c>
      <c r="F29" s="246">
        <v>243000557.68833572</v>
      </c>
      <c r="G29" s="246">
        <v>162598745.72028261</v>
      </c>
      <c r="H29" s="246">
        <v>1307491.6806423501</v>
      </c>
      <c r="I29" s="247">
        <v>116714418.68240729</v>
      </c>
      <c r="J29" s="246">
        <v>778501.74945796095</v>
      </c>
      <c r="K29" s="246">
        <v>8464033.3045034204</v>
      </c>
      <c r="L29" s="246">
        <v>7582748.4135039607</v>
      </c>
      <c r="M29" s="246">
        <v>44636571.014601499</v>
      </c>
      <c r="N29" s="246">
        <v>6379440.3057406461</v>
      </c>
      <c r="O29" s="246">
        <v>476161.83106648998</v>
      </c>
      <c r="P29" s="247">
        <v>165679470.50525269</v>
      </c>
      <c r="Q29" s="246">
        <v>24706922.309999999</v>
      </c>
      <c r="R29" s="241">
        <f t="shared" si="0"/>
        <v>1870863696.9747639</v>
      </c>
      <c r="T29" s="258">
        <f t="shared" si="1"/>
        <v>316423.88</v>
      </c>
      <c r="V29" s="246">
        <v>18611037.544917703</v>
      </c>
      <c r="W29" s="246">
        <v>1658611.47228629</v>
      </c>
      <c r="X29" s="246">
        <v>10112292.376667799</v>
      </c>
      <c r="Y29" s="246">
        <v>1163698.79347604</v>
      </c>
      <c r="Z29" s="246">
        <v>146748.646796774</v>
      </c>
      <c r="AA29" s="246">
        <v>6866.7261164091196</v>
      </c>
    </row>
    <row r="30" spans="1:27" x14ac:dyDescent="0.2">
      <c r="A30" s="244"/>
      <c r="B30" s="245">
        <v>11</v>
      </c>
      <c r="C30" s="246">
        <v>1052963379.7510201</v>
      </c>
      <c r="D30" s="246">
        <v>196629.25</v>
      </c>
      <c r="E30" s="246">
        <v>226933116.77812952</v>
      </c>
      <c r="F30" s="246">
        <v>245369684.15445447</v>
      </c>
      <c r="G30" s="246">
        <v>162242514.50896728</v>
      </c>
      <c r="H30" s="246">
        <v>374068.68663443602</v>
      </c>
      <c r="I30" s="247">
        <v>115559739.47564994</v>
      </c>
      <c r="J30" s="246">
        <v>306859.50582739402</v>
      </c>
      <c r="K30" s="246">
        <v>10962677.131988101</v>
      </c>
      <c r="L30" s="246">
        <v>6575843.3158899294</v>
      </c>
      <c r="M30" s="246">
        <v>43938336.276608385</v>
      </c>
      <c r="N30" s="246">
        <v>5413888.4809856992</v>
      </c>
      <c r="O30" s="246">
        <v>660652.97025576292</v>
      </c>
      <c r="P30" s="247">
        <v>162544539.04982013</v>
      </c>
      <c r="Q30" s="246">
        <v>26143386.014999997</v>
      </c>
      <c r="R30" s="241">
        <f t="shared" si="0"/>
        <v>2060185315.3512311</v>
      </c>
      <c r="T30" s="258">
        <f t="shared" si="1"/>
        <v>315292.429</v>
      </c>
      <c r="V30" s="246">
        <v>21006959.040017098</v>
      </c>
      <c r="W30" s="246">
        <v>1822916.87958263</v>
      </c>
      <c r="X30" s="246">
        <v>11365771.424581101</v>
      </c>
      <c r="Y30" s="246">
        <v>1247858.61745633</v>
      </c>
      <c r="Z30" s="246">
        <v>133123.49648750501</v>
      </c>
      <c r="AA30" s="246">
        <v>6698.1700633358096</v>
      </c>
    </row>
    <row r="31" spans="1:27" x14ac:dyDescent="0.2">
      <c r="A31" s="248"/>
      <c r="B31" s="249">
        <v>12</v>
      </c>
      <c r="C31" s="250">
        <v>1265288171.70892</v>
      </c>
      <c r="D31" s="250">
        <v>242994.14285714302</v>
      </c>
      <c r="E31" s="250">
        <v>264489573.69254109</v>
      </c>
      <c r="F31" s="250">
        <v>274379293.72162718</v>
      </c>
      <c r="G31" s="250">
        <v>170410002.2632257</v>
      </c>
      <c r="H31" s="250">
        <v>267490.87174309196</v>
      </c>
      <c r="I31" s="251">
        <v>118669273.56998381</v>
      </c>
      <c r="J31" s="250">
        <v>0</v>
      </c>
      <c r="K31" s="250">
        <v>14170813.1189414</v>
      </c>
      <c r="L31" s="250">
        <v>7118979.5433468092</v>
      </c>
      <c r="M31" s="250">
        <v>45450415.519040868</v>
      </c>
      <c r="N31" s="250">
        <v>5824469.7713632435</v>
      </c>
      <c r="O31" s="250">
        <v>866567.87496696599</v>
      </c>
      <c r="P31" s="251">
        <v>166591975.15105146</v>
      </c>
      <c r="Q31" s="250">
        <v>28874971.001999997</v>
      </c>
      <c r="R31" s="252">
        <f t="shared" si="0"/>
        <v>2362644991.9516091</v>
      </c>
      <c r="S31" s="253">
        <f>SUM(R20:R31)</f>
        <v>23469824765.302452</v>
      </c>
      <c r="T31" s="259">
        <f t="shared" si="1"/>
        <v>314784.54599999997</v>
      </c>
      <c r="V31" s="250">
        <v>27034537.902284998</v>
      </c>
      <c r="W31" s="250">
        <v>2311067.11146989</v>
      </c>
      <c r="X31" s="250">
        <v>13353551.751944</v>
      </c>
      <c r="Y31" s="250">
        <v>1485100.0561101499</v>
      </c>
      <c r="Z31" s="250">
        <v>141754.712436731</v>
      </c>
      <c r="AA31" s="250">
        <v>6671.0590822899603</v>
      </c>
    </row>
    <row r="32" spans="1:27" s="261" customFormat="1" x14ac:dyDescent="0.2">
      <c r="A32" s="260">
        <f>A20+1</f>
        <v>2025</v>
      </c>
      <c r="B32" s="260">
        <v>1</v>
      </c>
      <c r="C32" s="239">
        <v>1193134476.79845</v>
      </c>
      <c r="D32" s="239">
        <v>259810</v>
      </c>
      <c r="E32" s="239">
        <v>268377399.54583082</v>
      </c>
      <c r="F32" s="239">
        <v>265805275.95744708</v>
      </c>
      <c r="G32" s="239">
        <v>169944547.09300739</v>
      </c>
      <c r="H32" s="239">
        <v>293762.31965941796</v>
      </c>
      <c r="I32" s="240">
        <v>121845784.40445474</v>
      </c>
      <c r="J32" s="239">
        <v>0</v>
      </c>
      <c r="K32" s="239">
        <v>14790805.939560099</v>
      </c>
      <c r="L32" s="239">
        <v>7356991.1821237002</v>
      </c>
      <c r="M32" s="239">
        <v>46071896.131367959</v>
      </c>
      <c r="N32" s="239">
        <v>5786976.0135321617</v>
      </c>
      <c r="O32" s="239">
        <v>848153.47058506799</v>
      </c>
      <c r="P32" s="240">
        <v>168750809.97008425</v>
      </c>
      <c r="Q32" s="239">
        <v>26657308.277561836</v>
      </c>
      <c r="R32" s="241">
        <f t="shared" si="0"/>
        <v>2289923997.1036644</v>
      </c>
      <c r="S32" s="255" t="s">
        <v>225</v>
      </c>
      <c r="T32" s="256">
        <f>T20</f>
        <v>335186.05800000002</v>
      </c>
      <c r="U32" s="227"/>
      <c r="V32" s="239">
        <v>27901132.006822202</v>
      </c>
      <c r="W32" s="239">
        <v>2498174.45429334</v>
      </c>
      <c r="X32" s="239">
        <v>13576990.570782799</v>
      </c>
      <c r="Y32" s="239">
        <v>1581510.95765618</v>
      </c>
      <c r="Z32" s="239">
        <v>134512.82856656701</v>
      </c>
      <c r="AA32" s="239">
        <v>6874.3989347454408</v>
      </c>
    </row>
    <row r="33" spans="1:27" s="261" customFormat="1" x14ac:dyDescent="0.2">
      <c r="A33" s="262"/>
      <c r="B33" s="263">
        <v>2</v>
      </c>
      <c r="C33" s="246">
        <v>1039625336.6286</v>
      </c>
      <c r="D33" s="246">
        <v>233365.535</v>
      </c>
      <c r="E33" s="246">
        <v>232145429.81665951</v>
      </c>
      <c r="F33" s="246">
        <v>235819853.73685831</v>
      </c>
      <c r="G33" s="246">
        <v>154035583.54989097</v>
      </c>
      <c r="H33" s="246">
        <v>263490.288222111</v>
      </c>
      <c r="I33" s="247">
        <v>112198828.2703197</v>
      </c>
      <c r="J33" s="246">
        <v>0</v>
      </c>
      <c r="K33" s="246">
        <v>13375840.825566901</v>
      </c>
      <c r="L33" s="246">
        <v>7160123.1876006098</v>
      </c>
      <c r="M33" s="246">
        <v>42132854.889733136</v>
      </c>
      <c r="N33" s="246">
        <v>5078081.5530942548</v>
      </c>
      <c r="O33" s="246">
        <v>849012.18672609294</v>
      </c>
      <c r="P33" s="247">
        <v>152062874.55496058</v>
      </c>
      <c r="Q33" s="246">
        <v>23431945.037921585</v>
      </c>
      <c r="R33" s="241">
        <f t="shared" si="0"/>
        <v>2018412620.0611537</v>
      </c>
      <c r="S33" s="257">
        <v>0</v>
      </c>
      <c r="T33" s="258">
        <f t="shared" si="1"/>
        <v>337446.36300000001</v>
      </c>
      <c r="U33" s="227"/>
      <c r="V33" s="246">
        <v>24191293.2037948</v>
      </c>
      <c r="W33" s="246">
        <v>2118489.01382179</v>
      </c>
      <c r="X33" s="246">
        <v>11485087.9021779</v>
      </c>
      <c r="Y33" s="246">
        <v>1383129.3952800799</v>
      </c>
      <c r="Z33" s="246">
        <v>139465.92022323501</v>
      </c>
      <c r="AA33" s="246">
        <v>6586.8405854835501</v>
      </c>
    </row>
    <row r="34" spans="1:27" s="261" customFormat="1" x14ac:dyDescent="0.2">
      <c r="A34" s="262"/>
      <c r="B34" s="263">
        <v>3</v>
      </c>
      <c r="C34" s="246">
        <v>1042450629.13098</v>
      </c>
      <c r="D34" s="246">
        <v>213526.34</v>
      </c>
      <c r="E34" s="246">
        <v>250114118.10168701</v>
      </c>
      <c r="F34" s="246">
        <v>254911447.91858196</v>
      </c>
      <c r="G34" s="246">
        <v>166036181.94501996</v>
      </c>
      <c r="H34" s="246">
        <v>288671.80750209501</v>
      </c>
      <c r="I34" s="247">
        <v>122618540.65760645</v>
      </c>
      <c r="J34" s="246">
        <v>0</v>
      </c>
      <c r="K34" s="246">
        <v>14439722.7071374</v>
      </c>
      <c r="L34" s="246">
        <v>8152338.9482829301</v>
      </c>
      <c r="M34" s="246">
        <v>45128565.513176255</v>
      </c>
      <c r="N34" s="246">
        <v>5963827.0175981661</v>
      </c>
      <c r="O34" s="246">
        <v>830134.40910549602</v>
      </c>
      <c r="P34" s="247">
        <v>164555412.90096623</v>
      </c>
      <c r="Q34" s="246">
        <v>24954588.829289552</v>
      </c>
      <c r="R34" s="241">
        <f t="shared" si="0"/>
        <v>2100657706.2269332</v>
      </c>
      <c r="T34" s="258">
        <f t="shared" si="1"/>
        <v>309216.68099999998</v>
      </c>
      <c r="U34" s="227"/>
      <c r="V34" s="246">
        <v>25020289.608244099</v>
      </c>
      <c r="W34" s="246">
        <v>2362356.6267520599</v>
      </c>
      <c r="X34" s="246">
        <v>12299469.159732999</v>
      </c>
      <c r="Y34" s="246">
        <v>1499692.67315288</v>
      </c>
      <c r="Z34" s="246">
        <v>132405.67360035999</v>
      </c>
      <c r="AA34" s="246">
        <v>6768.2839616787396</v>
      </c>
    </row>
    <row r="35" spans="1:27" s="261" customFormat="1" x14ac:dyDescent="0.2">
      <c r="A35" s="262"/>
      <c r="B35" s="263">
        <v>4</v>
      </c>
      <c r="C35" s="246">
        <v>877511591.48910809</v>
      </c>
      <c r="D35" s="246">
        <v>180149.25</v>
      </c>
      <c r="E35" s="246">
        <v>219457339.65096018</v>
      </c>
      <c r="F35" s="246">
        <v>231251245.7086283</v>
      </c>
      <c r="G35" s="246">
        <v>157934546.93618459</v>
      </c>
      <c r="H35" s="246">
        <v>311646.21913257602</v>
      </c>
      <c r="I35" s="247">
        <v>116880184.00659442</v>
      </c>
      <c r="J35" s="246">
        <v>0</v>
      </c>
      <c r="K35" s="246">
        <v>11143656.9381669</v>
      </c>
      <c r="L35" s="246">
        <v>7627804.9111563098</v>
      </c>
      <c r="M35" s="246">
        <v>44277113.281426519</v>
      </c>
      <c r="N35" s="246">
        <v>5523299.608685405</v>
      </c>
      <c r="O35" s="246">
        <v>592266.12904024299</v>
      </c>
      <c r="P35" s="247">
        <v>148889315.22672409</v>
      </c>
      <c r="Q35" s="246">
        <v>23829791.223515149</v>
      </c>
      <c r="R35" s="241">
        <f t="shared" si="0"/>
        <v>1845409950.5793231</v>
      </c>
      <c r="T35" s="258">
        <f t="shared" si="1"/>
        <v>354262.80699999997</v>
      </c>
      <c r="U35" s="227"/>
      <c r="V35" s="246">
        <v>21411649.458347499</v>
      </c>
      <c r="W35" s="246">
        <v>2073061.9912543301</v>
      </c>
      <c r="X35" s="246">
        <v>10585101.780778101</v>
      </c>
      <c r="Y35" s="246">
        <v>1299548.35473831</v>
      </c>
      <c r="Z35" s="246">
        <v>145885.18655273502</v>
      </c>
      <c r="AA35" s="246">
        <v>6922.68973100925</v>
      </c>
    </row>
    <row r="36" spans="1:27" s="261" customFormat="1" x14ac:dyDescent="0.2">
      <c r="A36" s="262"/>
      <c r="B36" s="263">
        <v>5</v>
      </c>
      <c r="C36" s="246">
        <v>767554271.0998131</v>
      </c>
      <c r="D36" s="246">
        <v>165744.375</v>
      </c>
      <c r="E36" s="246">
        <v>216499142.4696992</v>
      </c>
      <c r="F36" s="246">
        <v>236058286.63749433</v>
      </c>
      <c r="G36" s="246">
        <v>163169608.54273266</v>
      </c>
      <c r="H36" s="246">
        <v>741102.53632224398</v>
      </c>
      <c r="I36" s="247">
        <v>118614031.01478523</v>
      </c>
      <c r="J36" s="246">
        <v>299910.25243993104</v>
      </c>
      <c r="K36" s="246">
        <v>9642624.6301536188</v>
      </c>
      <c r="L36" s="246">
        <v>8356653.3144601909</v>
      </c>
      <c r="M36" s="246">
        <v>44764248.961256765</v>
      </c>
      <c r="N36" s="246">
        <v>5464168.6100462824</v>
      </c>
      <c r="O36" s="246">
        <v>442329.94441616395</v>
      </c>
      <c r="P36" s="247">
        <v>153744785.80871424</v>
      </c>
      <c r="Q36" s="246">
        <v>23785628.059987836</v>
      </c>
      <c r="R36" s="241">
        <f t="shared" si="0"/>
        <v>1749302536.2573221</v>
      </c>
      <c r="T36" s="258">
        <f t="shared" si="1"/>
        <v>357463.17800000001</v>
      </c>
      <c r="U36" s="227"/>
      <c r="V36" s="246">
        <v>19339546.206479698</v>
      </c>
      <c r="W36" s="246">
        <v>1867431.36092584</v>
      </c>
      <c r="X36" s="246">
        <v>10199718.670936801</v>
      </c>
      <c r="Y36" s="246">
        <v>1184975.72317761</v>
      </c>
      <c r="Z36" s="246">
        <v>134767.930240474</v>
      </c>
      <c r="AA36" s="246">
        <v>6860.1110005933197</v>
      </c>
    </row>
    <row r="37" spans="1:27" s="261" customFormat="1" x14ac:dyDescent="0.2">
      <c r="A37" s="262"/>
      <c r="B37" s="263">
        <v>6</v>
      </c>
      <c r="C37" s="246">
        <v>737657927.116436</v>
      </c>
      <c r="D37" s="246">
        <v>183269.5</v>
      </c>
      <c r="E37" s="246">
        <v>211362519.84000328</v>
      </c>
      <c r="F37" s="246">
        <v>236248513.90903959</v>
      </c>
      <c r="G37" s="246">
        <v>165501286.38969323</v>
      </c>
      <c r="H37" s="246">
        <v>1480583.1046152599</v>
      </c>
      <c r="I37" s="247">
        <v>119251101.04628092</v>
      </c>
      <c r="J37" s="246">
        <v>643461.18404224794</v>
      </c>
      <c r="K37" s="246">
        <v>8122020.7298582597</v>
      </c>
      <c r="L37" s="246">
        <v>9172297.7746312302</v>
      </c>
      <c r="M37" s="246">
        <v>43464626.670654267</v>
      </c>
      <c r="N37" s="246">
        <v>5026039.7640922116</v>
      </c>
      <c r="O37" s="246">
        <v>317417.071357865</v>
      </c>
      <c r="P37" s="247">
        <v>168341927.863253</v>
      </c>
      <c r="Q37" s="246">
        <v>23967784.899174068</v>
      </c>
      <c r="R37" s="241">
        <f t="shared" si="0"/>
        <v>1730740776.8631313</v>
      </c>
      <c r="T37" s="258">
        <f t="shared" si="1"/>
        <v>368542.12900000002</v>
      </c>
      <c r="U37" s="227"/>
      <c r="V37" s="246">
        <v>18138742.423426598</v>
      </c>
      <c r="W37" s="246">
        <v>1683078.4039176202</v>
      </c>
      <c r="X37" s="246">
        <v>9571117.8531286903</v>
      </c>
      <c r="Y37" s="246">
        <v>1063098.8035039399</v>
      </c>
      <c r="Z37" s="246">
        <v>133469.323135226</v>
      </c>
      <c r="AA37" s="246">
        <v>6309.5493432162802</v>
      </c>
    </row>
    <row r="38" spans="1:27" s="261" customFormat="1" x14ac:dyDescent="0.2">
      <c r="A38" s="262"/>
      <c r="B38" s="263">
        <v>7</v>
      </c>
      <c r="C38" s="246">
        <v>822013176.04654789</v>
      </c>
      <c r="D38" s="246">
        <v>214898.875</v>
      </c>
      <c r="E38" s="246">
        <v>225746713.31759769</v>
      </c>
      <c r="F38" s="246">
        <v>251536708.53710842</v>
      </c>
      <c r="G38" s="246">
        <v>179820475.18996796</v>
      </c>
      <c r="H38" s="246">
        <v>2703240.3455343302</v>
      </c>
      <c r="I38" s="247">
        <v>122373659.27692664</v>
      </c>
      <c r="J38" s="246">
        <v>673596.86640973703</v>
      </c>
      <c r="K38" s="246">
        <v>6346253.8165205</v>
      </c>
      <c r="L38" s="246">
        <v>10139357.67834992</v>
      </c>
      <c r="M38" s="246">
        <v>45543005.919931352</v>
      </c>
      <c r="N38" s="246">
        <v>5939229.3981359657</v>
      </c>
      <c r="O38" s="246">
        <v>274419.219392706</v>
      </c>
      <c r="P38" s="247">
        <v>175603733.20181757</v>
      </c>
      <c r="Q38" s="246">
        <v>26501194.898765493</v>
      </c>
      <c r="R38" s="241">
        <f t="shared" si="0"/>
        <v>1875429662.588006</v>
      </c>
      <c r="T38" s="258">
        <f t="shared" si="1"/>
        <v>372096.96799999999</v>
      </c>
      <c r="U38" s="227"/>
      <c r="V38" s="246">
        <v>18456126.325851399</v>
      </c>
      <c r="W38" s="246">
        <v>1788522.4567229501</v>
      </c>
      <c r="X38" s="246">
        <v>10243834.1953147</v>
      </c>
      <c r="Y38" s="246">
        <v>1385101.56788694</v>
      </c>
      <c r="Z38" s="246">
        <v>136331.842819093</v>
      </c>
      <c r="AA38" s="246">
        <v>6971.4859579096192</v>
      </c>
    </row>
    <row r="39" spans="1:27" s="261" customFormat="1" x14ac:dyDescent="0.2">
      <c r="A39" s="262"/>
      <c r="B39" s="263">
        <v>8</v>
      </c>
      <c r="C39" s="246">
        <v>830658355.40461993</v>
      </c>
      <c r="D39" s="246">
        <v>236361</v>
      </c>
      <c r="E39" s="246">
        <v>226750967.64275911</v>
      </c>
      <c r="F39" s="246">
        <v>253496164.49995959</v>
      </c>
      <c r="G39" s="246">
        <v>184517801.8284961</v>
      </c>
      <c r="H39" s="246">
        <v>4030741.6132977302</v>
      </c>
      <c r="I39" s="247">
        <v>124681553.28507455</v>
      </c>
      <c r="J39" s="246">
        <v>953376.91289674002</v>
      </c>
      <c r="K39" s="246">
        <v>5260719.6777191302</v>
      </c>
      <c r="L39" s="246">
        <v>9542499.5475308299</v>
      </c>
      <c r="M39" s="246">
        <v>45688295.710925862</v>
      </c>
      <c r="N39" s="246">
        <v>5464489.8916041637</v>
      </c>
      <c r="O39" s="246">
        <v>267056.67015937698</v>
      </c>
      <c r="P39" s="247">
        <v>176200220.39098254</v>
      </c>
      <c r="Q39" s="246">
        <v>27158082.160451736</v>
      </c>
      <c r="R39" s="241">
        <f t="shared" si="0"/>
        <v>1894906686.2364769</v>
      </c>
      <c r="T39" s="258">
        <f t="shared" si="1"/>
        <v>353529.75300000003</v>
      </c>
      <c r="U39" s="227"/>
      <c r="V39" s="246">
        <v>18357623.586616099</v>
      </c>
      <c r="W39" s="246">
        <v>1689543.42946536</v>
      </c>
      <c r="X39" s="246">
        <v>10144136.611567799</v>
      </c>
      <c r="Y39" s="246">
        <v>2076672.4712672399</v>
      </c>
      <c r="Z39" s="246">
        <v>136601.33687633398</v>
      </c>
      <c r="AA39" s="246">
        <v>6521.94769436344</v>
      </c>
    </row>
    <row r="40" spans="1:27" s="261" customFormat="1" x14ac:dyDescent="0.2">
      <c r="A40" s="262"/>
      <c r="B40" s="263">
        <v>9</v>
      </c>
      <c r="C40" s="246">
        <v>756916021.87698495</v>
      </c>
      <c r="D40" s="246">
        <v>198473.625</v>
      </c>
      <c r="E40" s="246">
        <v>205047703.38763553</v>
      </c>
      <c r="F40" s="246">
        <v>229804117.34631497</v>
      </c>
      <c r="G40" s="246">
        <v>161160653.55366755</v>
      </c>
      <c r="H40" s="246">
        <v>2885460.3666402199</v>
      </c>
      <c r="I40" s="247">
        <v>112134358.35913306</v>
      </c>
      <c r="J40" s="246">
        <v>761865.61820814305</v>
      </c>
      <c r="K40" s="246">
        <v>5810505.1698665302</v>
      </c>
      <c r="L40" s="246">
        <v>8152093.1444021594</v>
      </c>
      <c r="M40" s="246">
        <v>43751858.094289266</v>
      </c>
      <c r="N40" s="246">
        <v>5552126.7260308303</v>
      </c>
      <c r="O40" s="246">
        <v>303110.67138244299</v>
      </c>
      <c r="P40" s="247">
        <v>165081681.3041364</v>
      </c>
      <c r="Q40" s="246">
        <v>24727065.127612658</v>
      </c>
      <c r="R40" s="241">
        <f t="shared" si="0"/>
        <v>1722287094.371305</v>
      </c>
      <c r="T40" s="258">
        <f t="shared" si="1"/>
        <v>344207.32</v>
      </c>
      <c r="U40" s="227"/>
      <c r="V40" s="246">
        <v>16619578.5002794</v>
      </c>
      <c r="W40" s="246">
        <v>1528937.6751025601</v>
      </c>
      <c r="X40" s="246">
        <v>9118463.4699794296</v>
      </c>
      <c r="Y40" s="246">
        <v>1346793.1645666398</v>
      </c>
      <c r="Z40" s="246">
        <v>133365.09094338899</v>
      </c>
      <c r="AA40" s="246">
        <v>6888.1925323934602</v>
      </c>
    </row>
    <row r="41" spans="1:27" s="261" customFormat="1" x14ac:dyDescent="0.2">
      <c r="A41" s="262"/>
      <c r="B41" s="263">
        <v>10</v>
      </c>
      <c r="C41" s="246">
        <v>881188992.76768494</v>
      </c>
      <c r="D41" s="246">
        <v>173928</v>
      </c>
      <c r="E41" s="246">
        <v>215034137.41688919</v>
      </c>
      <c r="F41" s="246">
        <v>242583267.7516332</v>
      </c>
      <c r="G41" s="246">
        <v>167479960.3453992</v>
      </c>
      <c r="H41" s="246">
        <v>1294622.0135055101</v>
      </c>
      <c r="I41" s="247">
        <v>117144012.61741376</v>
      </c>
      <c r="J41" s="246">
        <v>770838.94094505999</v>
      </c>
      <c r="K41" s="246">
        <v>8380721.6529825488</v>
      </c>
      <c r="L41" s="246">
        <v>7581187.5933220601</v>
      </c>
      <c r="M41" s="246">
        <v>44635766.648939952</v>
      </c>
      <c r="N41" s="246">
        <v>6327330.4194289511</v>
      </c>
      <c r="O41" s="246">
        <v>474772.107964947</v>
      </c>
      <c r="P41" s="247">
        <v>165511636.34578991</v>
      </c>
      <c r="Q41" s="246">
        <v>24717579.058784436</v>
      </c>
      <c r="R41" s="241">
        <f t="shared" si="0"/>
        <v>1883298753.6806836</v>
      </c>
      <c r="T41" s="258">
        <f t="shared" si="1"/>
        <v>316423.88</v>
      </c>
      <c r="U41" s="227"/>
      <c r="V41" s="246">
        <v>18427848.7248124</v>
      </c>
      <c r="W41" s="246">
        <v>1635781.4968052502</v>
      </c>
      <c r="X41" s="246">
        <v>10031291.786978999</v>
      </c>
      <c r="Y41" s="246">
        <v>1147681.0488949399</v>
      </c>
      <c r="Z41" s="246">
        <v>144167.89269799902</v>
      </c>
      <c r="AA41" s="246">
        <v>6869.84538536729</v>
      </c>
    </row>
    <row r="42" spans="1:27" s="261" customFormat="1" x14ac:dyDescent="0.2">
      <c r="A42" s="262"/>
      <c r="B42" s="263">
        <v>11</v>
      </c>
      <c r="C42" s="246">
        <v>1059308217.9364599</v>
      </c>
      <c r="D42" s="246">
        <v>196629.25</v>
      </c>
      <c r="E42" s="246">
        <v>227014078.89766586</v>
      </c>
      <c r="F42" s="246">
        <v>245301928.656178</v>
      </c>
      <c r="G42" s="246">
        <v>167807396.96982503</v>
      </c>
      <c r="H42" s="246">
        <v>370839.34461920499</v>
      </c>
      <c r="I42" s="247">
        <v>116374940.36927004</v>
      </c>
      <c r="J42" s="246">
        <v>304210.38193558296</v>
      </c>
      <c r="K42" s="246">
        <v>10868036.133886199</v>
      </c>
      <c r="L42" s="246">
        <v>6574355.4140229113</v>
      </c>
      <c r="M42" s="246">
        <v>43936405.588323668</v>
      </c>
      <c r="N42" s="246">
        <v>5358453.7875409443</v>
      </c>
      <c r="O42" s="246">
        <v>656669.09733170806</v>
      </c>
      <c r="P42" s="247">
        <v>162370698.23335761</v>
      </c>
      <c r="Q42" s="246">
        <v>26154662.348557077</v>
      </c>
      <c r="R42" s="241">
        <f t="shared" si="0"/>
        <v>2072597522.4089737</v>
      </c>
      <c r="T42" s="258">
        <f t="shared" si="1"/>
        <v>315292.429</v>
      </c>
      <c r="U42" s="227"/>
      <c r="V42" s="246">
        <v>20825605.567074701</v>
      </c>
      <c r="W42" s="246">
        <v>1802816.37081693</v>
      </c>
      <c r="X42" s="246">
        <v>11281760.0057292</v>
      </c>
      <c r="Y42" s="246">
        <v>1234099.0251460802</v>
      </c>
      <c r="Z42" s="246">
        <v>131064.17142952001</v>
      </c>
      <c r="AA42" s="246">
        <v>6722.3942058030398</v>
      </c>
    </row>
    <row r="43" spans="1:27" s="261" customFormat="1" x14ac:dyDescent="0.2">
      <c r="A43" s="264"/>
      <c r="B43" s="265">
        <v>12</v>
      </c>
      <c r="C43" s="250">
        <v>1270186855.0996799</v>
      </c>
      <c r="D43" s="250">
        <v>242994.14285714302</v>
      </c>
      <c r="E43" s="250">
        <v>265086416.08231151</v>
      </c>
      <c r="F43" s="250">
        <v>274886314.25336993</v>
      </c>
      <c r="G43" s="250">
        <v>176483688.45616344</v>
      </c>
      <c r="H43" s="250">
        <v>265899.67183676705</v>
      </c>
      <c r="I43" s="251">
        <v>119469026.17094433</v>
      </c>
      <c r="J43" s="250">
        <v>0</v>
      </c>
      <c r="K43" s="250">
        <v>14086516.423654301</v>
      </c>
      <c r="L43" s="250">
        <v>7117484.3472488709</v>
      </c>
      <c r="M43" s="250">
        <v>45448588.896790549</v>
      </c>
      <c r="N43" s="250">
        <v>5771395.1925714929</v>
      </c>
      <c r="O43" s="250">
        <v>859619.25940795196</v>
      </c>
      <c r="P43" s="251">
        <v>166398864.51870525</v>
      </c>
      <c r="Q43" s="250">
        <v>28887425.540378567</v>
      </c>
      <c r="R43" s="252">
        <f t="shared" si="0"/>
        <v>2375191088.0559201</v>
      </c>
      <c r="S43" s="253">
        <f>SUM(R32:R43)</f>
        <v>23558158394.432888</v>
      </c>
      <c r="T43" s="259">
        <f t="shared" si="1"/>
        <v>314784.54599999997</v>
      </c>
      <c r="U43" s="227"/>
      <c r="V43" s="250">
        <v>26873719.8754966</v>
      </c>
      <c r="W43" s="250">
        <v>2289304.87447643</v>
      </c>
      <c r="X43" s="250">
        <v>13289575.0196367</v>
      </c>
      <c r="Y43" s="250">
        <v>1471115.5641758</v>
      </c>
      <c r="Z43" s="250">
        <v>140038.50931876901</v>
      </c>
      <c r="AA43" s="250">
        <v>6711.9162470645206</v>
      </c>
    </row>
    <row r="44" spans="1:27" s="261" customFormat="1" x14ac:dyDescent="0.2">
      <c r="A44" s="260">
        <f>A32+1</f>
        <v>2026</v>
      </c>
      <c r="B44" s="260">
        <v>1</v>
      </c>
      <c r="C44" s="239">
        <v>1214040343.43752</v>
      </c>
      <c r="D44" s="239">
        <v>259810</v>
      </c>
      <c r="E44" s="239">
        <v>269863748.35963416</v>
      </c>
      <c r="F44" s="239">
        <v>267117891.48068482</v>
      </c>
      <c r="G44" s="239">
        <v>176086973.18231368</v>
      </c>
      <c r="H44" s="239">
        <v>293055.22386494098</v>
      </c>
      <c r="I44" s="240">
        <v>122294763.38928714</v>
      </c>
      <c r="J44" s="239">
        <v>0</v>
      </c>
      <c r="K44" s="239">
        <v>14755203.9716531</v>
      </c>
      <c r="L44" s="239">
        <v>7355403.7574342694</v>
      </c>
      <c r="M44" s="239">
        <v>46069894.37540777</v>
      </c>
      <c r="N44" s="239">
        <v>5765516.172165269</v>
      </c>
      <c r="O44" s="239">
        <v>853249.12199541705</v>
      </c>
      <c r="P44" s="240">
        <v>168542729.54789206</v>
      </c>
      <c r="Q44" s="239">
        <v>26657308.277561836</v>
      </c>
      <c r="R44" s="241">
        <f t="shared" si="0"/>
        <v>2319955890.2974143</v>
      </c>
      <c r="S44" s="255" t="s">
        <v>225</v>
      </c>
      <c r="T44" s="256">
        <f>T32</f>
        <v>335186.05800000002</v>
      </c>
      <c r="U44" s="227"/>
      <c r="V44" s="239">
        <v>27833973.042642999</v>
      </c>
      <c r="W44" s="239">
        <v>2479364.3647743501</v>
      </c>
      <c r="X44" s="239">
        <v>13577687.235211601</v>
      </c>
      <c r="Y44" s="239">
        <v>1569602.91711176</v>
      </c>
      <c r="Z44" s="239">
        <v>132695.00309495299</v>
      </c>
      <c r="AA44" s="239">
        <v>6913.8102374667005</v>
      </c>
    </row>
    <row r="45" spans="1:27" s="261" customFormat="1" x14ac:dyDescent="0.2">
      <c r="A45" s="262"/>
      <c r="B45" s="263">
        <v>2</v>
      </c>
      <c r="C45" s="246">
        <v>1053225509.23622</v>
      </c>
      <c r="D45" s="246">
        <v>233365.535</v>
      </c>
      <c r="E45" s="246">
        <v>233004006.32485792</v>
      </c>
      <c r="F45" s="246">
        <v>236469861.14432839</v>
      </c>
      <c r="G45" s="246">
        <v>158888305.24097899</v>
      </c>
      <c r="H45" s="246">
        <v>262228.75814679201</v>
      </c>
      <c r="I45" s="247">
        <v>112174734.00626099</v>
      </c>
      <c r="J45" s="246">
        <v>0</v>
      </c>
      <c r="K45" s="246">
        <v>13311800.417861499</v>
      </c>
      <c r="L45" s="246">
        <v>7158733.6897063702</v>
      </c>
      <c r="M45" s="246">
        <v>42131041.617119253</v>
      </c>
      <c r="N45" s="246">
        <v>5064611.4143573502</v>
      </c>
      <c r="O45" s="246">
        <v>849382.77955603099</v>
      </c>
      <c r="P45" s="247">
        <v>151860505.69837266</v>
      </c>
      <c r="Q45" s="246">
        <v>23431945.037921585</v>
      </c>
      <c r="R45" s="241">
        <f t="shared" si="0"/>
        <v>2038066030.9006877</v>
      </c>
      <c r="S45" s="257">
        <v>0</v>
      </c>
      <c r="T45" s="258">
        <f t="shared" si="1"/>
        <v>337446.36300000001</v>
      </c>
      <c r="U45" s="227"/>
      <c r="V45" s="246">
        <v>24075470.931393899</v>
      </c>
      <c r="W45" s="246">
        <v>2097916.8383842697</v>
      </c>
      <c r="X45" s="246">
        <v>11452386.792209199</v>
      </c>
      <c r="Y45" s="246">
        <v>1369698.13347657</v>
      </c>
      <c r="Z45" s="246">
        <v>137696.50016861799</v>
      </c>
      <c r="AA45" s="246">
        <v>6623.7102473416107</v>
      </c>
    </row>
    <row r="46" spans="1:27" s="261" customFormat="1" x14ac:dyDescent="0.2">
      <c r="A46" s="262"/>
      <c r="B46" s="263">
        <v>3</v>
      </c>
      <c r="C46" s="246">
        <v>1057124444.24268</v>
      </c>
      <c r="D46" s="246">
        <v>213526.34</v>
      </c>
      <c r="E46" s="246">
        <v>250951945.85123512</v>
      </c>
      <c r="F46" s="246">
        <v>255532860.14466599</v>
      </c>
      <c r="G46" s="246">
        <v>171060961.76751742</v>
      </c>
      <c r="H46" s="246">
        <v>286985.91789091198</v>
      </c>
      <c r="I46" s="247">
        <v>122602298.89226967</v>
      </c>
      <c r="J46" s="246">
        <v>0</v>
      </c>
      <c r="K46" s="246">
        <v>14355392.4127765</v>
      </c>
      <c r="L46" s="246">
        <v>8150709.3466330208</v>
      </c>
      <c r="M46" s="246">
        <v>45126448.65180026</v>
      </c>
      <c r="N46" s="246">
        <v>5959476.181275432</v>
      </c>
      <c r="O46" s="246">
        <v>830319.70552040299</v>
      </c>
      <c r="P46" s="247">
        <v>164314966.78103212</v>
      </c>
      <c r="Q46" s="246">
        <v>24954588.829289552</v>
      </c>
      <c r="R46" s="241">
        <f t="shared" si="0"/>
        <v>2121464925.0645859</v>
      </c>
      <c r="T46" s="258">
        <f t="shared" si="1"/>
        <v>309216.68099999998</v>
      </c>
      <c r="U46" s="227"/>
      <c r="V46" s="246">
        <v>24874167.107802</v>
      </c>
      <c r="W46" s="246">
        <v>2337079.6171123805</v>
      </c>
      <c r="X46" s="246">
        <v>12253180.561729399</v>
      </c>
      <c r="Y46" s="246">
        <v>1483646.0924941599</v>
      </c>
      <c r="Z46" s="246">
        <v>130414.52980040401</v>
      </c>
      <c r="AA46" s="246">
        <v>6796.6725574841494</v>
      </c>
    </row>
    <row r="47" spans="1:27" s="261" customFormat="1" x14ac:dyDescent="0.2">
      <c r="A47" s="262"/>
      <c r="B47" s="263">
        <v>4</v>
      </c>
      <c r="C47" s="246">
        <v>888886669.94300294</v>
      </c>
      <c r="D47" s="246">
        <v>180149.25</v>
      </c>
      <c r="E47" s="246">
        <v>219834898.8745755</v>
      </c>
      <c r="F47" s="246">
        <v>231332217.62877473</v>
      </c>
      <c r="G47" s="246">
        <v>161959029.39584902</v>
      </c>
      <c r="H47" s="246">
        <v>308964.43647345097</v>
      </c>
      <c r="I47" s="247">
        <v>116368410.85191052</v>
      </c>
      <c r="J47" s="246">
        <v>0</v>
      </c>
      <c r="K47" s="246">
        <v>11047763.3764892</v>
      </c>
      <c r="L47" s="246">
        <v>7626248.3158840798</v>
      </c>
      <c r="M47" s="246">
        <v>44275014.791333131</v>
      </c>
      <c r="N47" s="246">
        <v>5531091.1233966732</v>
      </c>
      <c r="O47" s="246">
        <v>590135.22026853403</v>
      </c>
      <c r="P47" s="247">
        <v>148641161.2906245</v>
      </c>
      <c r="Q47" s="246">
        <v>23829791.223515149</v>
      </c>
      <c r="R47" s="241">
        <f t="shared" si="0"/>
        <v>1860411545.7220969</v>
      </c>
      <c r="T47" s="258">
        <f t="shared" si="1"/>
        <v>354262.80699999997</v>
      </c>
      <c r="U47" s="227"/>
      <c r="V47" s="246">
        <v>21227397.6154068</v>
      </c>
      <c r="W47" s="246">
        <v>2043487.3877159201</v>
      </c>
      <c r="X47" s="246">
        <v>10514816.421212599</v>
      </c>
      <c r="Y47" s="246">
        <v>1281008.8091132799</v>
      </c>
      <c r="Z47" s="246">
        <v>143680.91055399599</v>
      </c>
      <c r="AA47" s="246">
        <v>6944.5166392734</v>
      </c>
    </row>
    <row r="48" spans="1:27" s="261" customFormat="1" x14ac:dyDescent="0.2">
      <c r="A48" s="262"/>
      <c r="B48" s="263">
        <v>5</v>
      </c>
      <c r="C48" s="246">
        <v>778160010.17170501</v>
      </c>
      <c r="D48" s="246">
        <v>165744.375</v>
      </c>
      <c r="E48" s="246">
        <v>216772243.96795115</v>
      </c>
      <c r="F48" s="246">
        <v>235933806.53957102</v>
      </c>
      <c r="G48" s="246">
        <v>166644984.3124525</v>
      </c>
      <c r="H48" s="246">
        <v>734468.26077719592</v>
      </c>
      <c r="I48" s="247">
        <v>117588752.53851682</v>
      </c>
      <c r="J48" s="246">
        <v>297225.48595222598</v>
      </c>
      <c r="K48" s="246">
        <v>9556304.8219778705</v>
      </c>
      <c r="L48" s="246">
        <v>8355047.3033036198</v>
      </c>
      <c r="M48" s="246">
        <v>44762023.312821478</v>
      </c>
      <c r="N48" s="246">
        <v>5477978.9990725685</v>
      </c>
      <c r="O48" s="246">
        <v>440199.03564444598</v>
      </c>
      <c r="P48" s="247">
        <v>153474673.18018147</v>
      </c>
      <c r="Q48" s="246">
        <v>23785628.059987836</v>
      </c>
      <c r="R48" s="241">
        <f t="shared" si="0"/>
        <v>1762149090.3649151</v>
      </c>
      <c r="T48" s="258">
        <f t="shared" si="1"/>
        <v>357463.17800000001</v>
      </c>
      <c r="U48" s="227"/>
      <c r="V48" s="246">
        <v>19166420.529314</v>
      </c>
      <c r="W48" s="246">
        <v>1837641.2549014301</v>
      </c>
      <c r="X48" s="246">
        <v>10133294.249761499</v>
      </c>
      <c r="Y48" s="246">
        <v>1166072.4568148199</v>
      </c>
      <c r="Z48" s="246">
        <v>132311.21399323602</v>
      </c>
      <c r="AA48" s="246">
        <v>6866.6546150136001</v>
      </c>
    </row>
    <row r="49" spans="1:27" s="261" customFormat="1" x14ac:dyDescent="0.2">
      <c r="A49" s="262"/>
      <c r="B49" s="263">
        <v>6</v>
      </c>
      <c r="C49" s="246">
        <v>751631159.57672608</v>
      </c>
      <c r="D49" s="246">
        <v>183269.5</v>
      </c>
      <c r="E49" s="246">
        <v>211856426.50455749</v>
      </c>
      <c r="F49" s="246">
        <v>236304462.10409427</v>
      </c>
      <c r="G49" s="246">
        <v>168447943.62309489</v>
      </c>
      <c r="H49" s="246">
        <v>1468969.1610522501</v>
      </c>
      <c r="I49" s="247">
        <v>118012264.25285049</v>
      </c>
      <c r="J49" s="246">
        <v>638413.76599920902</v>
      </c>
      <c r="K49" s="246">
        <v>8058310.2295289598</v>
      </c>
      <c r="L49" s="246">
        <v>9171485.94258059</v>
      </c>
      <c r="M49" s="246">
        <v>43477234.07463517</v>
      </c>
      <c r="N49" s="246">
        <v>5032334.7977285301</v>
      </c>
      <c r="O49" s="246">
        <v>317139.12673546799</v>
      </c>
      <c r="P49" s="247">
        <v>168185996.61392272</v>
      </c>
      <c r="Q49" s="246">
        <v>23967784.899174068</v>
      </c>
      <c r="R49" s="241">
        <f t="shared" si="0"/>
        <v>1746753194.1726801</v>
      </c>
      <c r="T49" s="258">
        <f t="shared" si="1"/>
        <v>368542.12900000002</v>
      </c>
      <c r="U49" s="227"/>
      <c r="V49" s="246">
        <v>17996459.068880003</v>
      </c>
      <c r="W49" s="246">
        <v>1656566.4338974899</v>
      </c>
      <c r="X49" s="246">
        <v>9529643.5284302998</v>
      </c>
      <c r="Y49" s="246">
        <v>1046352.7959850201</v>
      </c>
      <c r="Z49" s="246">
        <v>130767.537783558</v>
      </c>
      <c r="AA49" s="246">
        <v>6296.3411249042301</v>
      </c>
    </row>
    <row r="50" spans="1:27" s="261" customFormat="1" x14ac:dyDescent="0.2">
      <c r="A50" s="262"/>
      <c r="B50" s="263">
        <v>7</v>
      </c>
      <c r="C50" s="246">
        <v>839048557.09608102</v>
      </c>
      <c r="D50" s="246">
        <v>214898.875</v>
      </c>
      <c r="E50" s="246">
        <v>226676119.5257391</v>
      </c>
      <c r="F50" s="246">
        <v>252084049.11772269</v>
      </c>
      <c r="G50" s="246">
        <v>182791747.69815725</v>
      </c>
      <c r="H50" s="246">
        <v>2688339.6545934603</v>
      </c>
      <c r="I50" s="247">
        <v>121077420.93698482</v>
      </c>
      <c r="J50" s="246">
        <v>669883.893295196</v>
      </c>
      <c r="K50" s="246">
        <v>6311272.2556287702</v>
      </c>
      <c r="L50" s="246">
        <v>10139351.772054041</v>
      </c>
      <c r="M50" s="246">
        <v>45567634.736374266</v>
      </c>
      <c r="N50" s="246">
        <v>5932178.7189130699</v>
      </c>
      <c r="O50" s="246">
        <v>274419.219392706</v>
      </c>
      <c r="P50" s="247">
        <v>175473601.79584652</v>
      </c>
      <c r="Q50" s="246">
        <v>26501194.898765493</v>
      </c>
      <c r="R50" s="241">
        <f t="shared" si="0"/>
        <v>1895450670.1945486</v>
      </c>
      <c r="T50" s="258">
        <f t="shared" si="1"/>
        <v>372096.96799999999</v>
      </c>
      <c r="U50" s="227"/>
      <c r="V50" s="246">
        <v>18354393.220690601</v>
      </c>
      <c r="W50" s="246">
        <v>1763552.3108360402</v>
      </c>
      <c r="X50" s="246">
        <v>10229921.012628499</v>
      </c>
      <c r="Y50" s="246">
        <v>1365763.7127270401</v>
      </c>
      <c r="Z50" s="246">
        <v>133653.93174393501</v>
      </c>
      <c r="AA50" s="246">
        <v>6968.1555536933502</v>
      </c>
    </row>
    <row r="51" spans="1:27" s="261" customFormat="1" x14ac:dyDescent="0.2">
      <c r="A51" s="262"/>
      <c r="B51" s="263">
        <v>8</v>
      </c>
      <c r="C51" s="246">
        <v>849033644.425331</v>
      </c>
      <c r="D51" s="246">
        <v>236361</v>
      </c>
      <c r="E51" s="246">
        <v>227813483.44100577</v>
      </c>
      <c r="F51" s="246">
        <v>254188309.70956925</v>
      </c>
      <c r="G51" s="246">
        <v>187141864.02461585</v>
      </c>
      <c r="H51" s="246">
        <v>4010105.2388438503</v>
      </c>
      <c r="I51" s="247">
        <v>123260656.28246208</v>
      </c>
      <c r="J51" s="246">
        <v>948495.86497610202</v>
      </c>
      <c r="K51" s="246">
        <v>5233786.1276230095</v>
      </c>
      <c r="L51" s="246">
        <v>9542422.7977306396</v>
      </c>
      <c r="M51" s="246">
        <v>45712826.878729507</v>
      </c>
      <c r="N51" s="246">
        <v>5449688.5021470655</v>
      </c>
      <c r="O51" s="246">
        <v>267056.67015937698</v>
      </c>
      <c r="P51" s="247">
        <v>176109644.42884988</v>
      </c>
      <c r="Q51" s="246">
        <v>27158082.160451736</v>
      </c>
      <c r="R51" s="241">
        <f t="shared" si="0"/>
        <v>1916106427.5524952</v>
      </c>
      <c r="T51" s="258">
        <f t="shared" si="1"/>
        <v>353529.75300000003</v>
      </c>
      <c r="U51" s="227"/>
      <c r="V51" s="246">
        <v>18263637.211213898</v>
      </c>
      <c r="W51" s="246">
        <v>1664111.82775977</v>
      </c>
      <c r="X51" s="246">
        <v>10137118.543373501</v>
      </c>
      <c r="Y51" s="246">
        <v>2045413.6671186199</v>
      </c>
      <c r="Z51" s="246">
        <v>133955.748734992</v>
      </c>
      <c r="AA51" s="246">
        <v>6515.0125697393396</v>
      </c>
    </row>
    <row r="52" spans="1:27" s="261" customFormat="1" x14ac:dyDescent="0.2">
      <c r="A52" s="262"/>
      <c r="B52" s="263">
        <v>9</v>
      </c>
      <c r="C52" s="246">
        <v>772444236.68675399</v>
      </c>
      <c r="D52" s="246">
        <v>198473.625</v>
      </c>
      <c r="E52" s="246">
        <v>205976017.13472027</v>
      </c>
      <c r="F52" s="246">
        <v>230384855.73969856</v>
      </c>
      <c r="G52" s="246">
        <v>163567436.53824693</v>
      </c>
      <c r="H52" s="246">
        <v>2868360.2269794503</v>
      </c>
      <c r="I52" s="247">
        <v>110552448.29294446</v>
      </c>
      <c r="J52" s="246">
        <v>757350.56451871502</v>
      </c>
      <c r="K52" s="246">
        <v>5776070.3008060902</v>
      </c>
      <c r="L52" s="246">
        <v>8151251.4484236101</v>
      </c>
      <c r="M52" s="246">
        <v>43763142.18932081</v>
      </c>
      <c r="N52" s="246">
        <v>5526235.0502515584</v>
      </c>
      <c r="O52" s="246">
        <v>303203.31958990899</v>
      </c>
      <c r="P52" s="247">
        <v>164889940.08920181</v>
      </c>
      <c r="Q52" s="246">
        <v>24727065.127612658</v>
      </c>
      <c r="R52" s="241">
        <f t="shared" si="0"/>
        <v>1739886086.3340688</v>
      </c>
      <c r="T52" s="258">
        <f t="shared" si="1"/>
        <v>344207.32</v>
      </c>
      <c r="U52" s="227"/>
      <c r="V52" s="246">
        <v>16521085.685495498</v>
      </c>
      <c r="W52" s="246">
        <v>1502511.8132150802</v>
      </c>
      <c r="X52" s="246">
        <v>9100877.4486321304</v>
      </c>
      <c r="Y52" s="246">
        <v>1323515.45303045</v>
      </c>
      <c r="Z52" s="246">
        <v>130896.90887037599</v>
      </c>
      <c r="AA52" s="246">
        <v>6893.8187016462707</v>
      </c>
    </row>
    <row r="53" spans="1:27" s="261" customFormat="1" x14ac:dyDescent="0.2">
      <c r="A53" s="262"/>
      <c r="B53" s="263">
        <v>10</v>
      </c>
      <c r="C53" s="246">
        <v>893474914.26502991</v>
      </c>
      <c r="D53" s="246">
        <v>173928</v>
      </c>
      <c r="E53" s="246">
        <v>216149899.88041848</v>
      </c>
      <c r="F53" s="246">
        <v>243306922.34750307</v>
      </c>
      <c r="G53" s="246">
        <v>169870548.57358605</v>
      </c>
      <c r="H53" s="246">
        <v>1286598.1164640801</v>
      </c>
      <c r="I53" s="247">
        <v>115247739.27773371</v>
      </c>
      <c r="J53" s="246">
        <v>766061.38252789399</v>
      </c>
      <c r="K53" s="246">
        <v>8328779.0419540508</v>
      </c>
      <c r="L53" s="246">
        <v>7579538.7629173705</v>
      </c>
      <c r="M53" s="246">
        <v>44633348.375021718</v>
      </c>
      <c r="N53" s="246">
        <v>6272768.2067425577</v>
      </c>
      <c r="O53" s="246">
        <v>473938.27409775299</v>
      </c>
      <c r="P53" s="247">
        <v>165240455.72431532</v>
      </c>
      <c r="Q53" s="246">
        <v>24717579.058784436</v>
      </c>
      <c r="R53" s="241">
        <f t="shared" si="0"/>
        <v>1897523019.2870963</v>
      </c>
      <c r="T53" s="258">
        <f t="shared" si="1"/>
        <v>316423.88</v>
      </c>
      <c r="U53" s="227"/>
      <c r="V53" s="246">
        <v>18313635.3410444</v>
      </c>
      <c r="W53" s="246">
        <v>1605531.7737752199</v>
      </c>
      <c r="X53" s="246">
        <v>10010214.8950231</v>
      </c>
      <c r="Y53" s="246">
        <v>1126457.5334537302</v>
      </c>
      <c r="Z53" s="246">
        <v>141355.63318163803</v>
      </c>
      <c r="AA53" s="246">
        <v>6861.8433632166198</v>
      </c>
    </row>
    <row r="54" spans="1:27" s="261" customFormat="1" x14ac:dyDescent="0.2">
      <c r="A54" s="262"/>
      <c r="B54" s="263">
        <v>11</v>
      </c>
      <c r="C54" s="246">
        <v>1069067320.8275601</v>
      </c>
      <c r="D54" s="246">
        <v>196629.25</v>
      </c>
      <c r="E54" s="246">
        <v>228481580.58533874</v>
      </c>
      <c r="F54" s="246">
        <v>246459235.93855968</v>
      </c>
      <c r="G54" s="246">
        <v>170535223.60634878</v>
      </c>
      <c r="H54" s="246">
        <v>369181.24495002703</v>
      </c>
      <c r="I54" s="247">
        <v>114516456.47942303</v>
      </c>
      <c r="J54" s="246">
        <v>302850.19418591005</v>
      </c>
      <c r="K54" s="246">
        <v>10819442.888914499</v>
      </c>
      <c r="L54" s="246">
        <v>6572826.1861718092</v>
      </c>
      <c r="M54" s="246">
        <v>43934174.87762025</v>
      </c>
      <c r="N54" s="246">
        <v>5300177.1165945893</v>
      </c>
      <c r="O54" s="246">
        <v>653982.29931519495</v>
      </c>
      <c r="P54" s="247">
        <v>162115384.21092039</v>
      </c>
      <c r="Q54" s="246">
        <v>26154662.348557077</v>
      </c>
      <c r="R54" s="241">
        <f t="shared" si="0"/>
        <v>2085479128.05446</v>
      </c>
      <c r="T54" s="258">
        <f t="shared" si="1"/>
        <v>315292.429</v>
      </c>
      <c r="U54" s="227"/>
      <c r="V54" s="246">
        <v>20732489.9626971</v>
      </c>
      <c r="W54" s="246">
        <v>1773474.61053023</v>
      </c>
      <c r="X54" s="246">
        <v>11272191.9242256</v>
      </c>
      <c r="Y54" s="246">
        <v>1214013.43109887</v>
      </c>
      <c r="Z54" s="246">
        <v>128676.54699959701</v>
      </c>
      <c r="AA54" s="246">
        <v>6730.4044773968099</v>
      </c>
    </row>
    <row r="55" spans="1:27" s="261" customFormat="1" x14ac:dyDescent="0.2">
      <c r="A55" s="264"/>
      <c r="B55" s="265">
        <v>12</v>
      </c>
      <c r="C55" s="250">
        <v>1281512429.8053601</v>
      </c>
      <c r="D55" s="250">
        <v>242994.14285714302</v>
      </c>
      <c r="E55" s="250">
        <v>267587051.81935659</v>
      </c>
      <c r="F55" s="250">
        <v>277106552.84940922</v>
      </c>
      <c r="G55" s="250">
        <v>179796545.27829149</v>
      </c>
      <c r="H55" s="250">
        <v>265770.12147308397</v>
      </c>
      <c r="I55" s="251">
        <v>117602026.88774735</v>
      </c>
      <c r="J55" s="250">
        <v>0</v>
      </c>
      <c r="K55" s="250">
        <v>14079653.2586376</v>
      </c>
      <c r="L55" s="250">
        <v>7115945.2051036991</v>
      </c>
      <c r="M55" s="250">
        <v>45446458.799342468</v>
      </c>
      <c r="N55" s="250">
        <v>5715551.861218648</v>
      </c>
      <c r="O55" s="250">
        <v>857025.10959890508</v>
      </c>
      <c r="P55" s="251">
        <v>166144506.31679228</v>
      </c>
      <c r="Q55" s="250">
        <v>28887425.540378567</v>
      </c>
      <c r="R55" s="252">
        <f t="shared" si="0"/>
        <v>2392359936.9955673</v>
      </c>
      <c r="S55" s="253">
        <f>SUM(R44:R55)</f>
        <v>23775605944.94062</v>
      </c>
      <c r="T55" s="259">
        <f t="shared" si="1"/>
        <v>314784.54599999997</v>
      </c>
      <c r="U55" s="227"/>
      <c r="V55" s="250">
        <v>26860626.5905017</v>
      </c>
      <c r="W55" s="250">
        <v>2259435.88229605</v>
      </c>
      <c r="X55" s="250">
        <v>13333970.299235899</v>
      </c>
      <c r="Y55" s="250">
        <v>1451921.6421374199</v>
      </c>
      <c r="Z55" s="250">
        <v>138007.70379678099</v>
      </c>
      <c r="AA55" s="250">
        <v>6738.9476814135896</v>
      </c>
    </row>
    <row r="56" spans="1:27" s="261" customFormat="1" x14ac:dyDescent="0.2">
      <c r="A56" s="260">
        <f>A44+1</f>
        <v>2027</v>
      </c>
      <c r="B56" s="260">
        <v>1</v>
      </c>
      <c r="C56" s="246">
        <v>1226037482.3624601</v>
      </c>
      <c r="D56" s="246">
        <v>259810</v>
      </c>
      <c r="E56" s="246">
        <v>272031055.95649284</v>
      </c>
      <c r="F56" s="246">
        <v>268930707.01477659</v>
      </c>
      <c r="G56" s="246">
        <v>179528755.71370804</v>
      </c>
      <c r="H56" s="246">
        <v>292466.981513365</v>
      </c>
      <c r="I56" s="247">
        <v>120375351.24924812</v>
      </c>
      <c r="J56" s="246">
        <v>0</v>
      </c>
      <c r="K56" s="246">
        <v>14725586.223271701</v>
      </c>
      <c r="L56" s="246">
        <v>7353775.1594849098</v>
      </c>
      <c r="M56" s="246">
        <v>46067594.897910386</v>
      </c>
      <c r="N56" s="246">
        <v>5742797.5368206529</v>
      </c>
      <c r="O56" s="246">
        <v>852229.99171329103</v>
      </c>
      <c r="P56" s="247">
        <v>168300249.50115025</v>
      </c>
      <c r="Q56" s="246">
        <v>26657308.277561836</v>
      </c>
      <c r="R56" s="241">
        <f t="shared" si="0"/>
        <v>2337155170.8661118</v>
      </c>
      <c r="S56" s="255" t="s">
        <v>225</v>
      </c>
      <c r="T56" s="256">
        <f>T44</f>
        <v>335186.05800000002</v>
      </c>
      <c r="U56" s="227"/>
      <c r="V56" s="246">
        <v>27778102.611328501</v>
      </c>
      <c r="W56" s="246">
        <v>2441815.0196343199</v>
      </c>
      <c r="X56" s="246">
        <v>13598959.401079401</v>
      </c>
      <c r="Y56" s="246">
        <v>1545831.6786020901</v>
      </c>
      <c r="Z56" s="246">
        <v>130544.34728034801</v>
      </c>
      <c r="AA56" s="246">
        <v>6937.1034950432104</v>
      </c>
    </row>
    <row r="57" spans="1:27" s="261" customFormat="1" x14ac:dyDescent="0.2">
      <c r="A57" s="262"/>
      <c r="B57" s="263">
        <v>2</v>
      </c>
      <c r="C57" s="246">
        <v>1055322759.7910799</v>
      </c>
      <c r="D57" s="246">
        <v>233365.535</v>
      </c>
      <c r="E57" s="246">
        <v>233723184.33682117</v>
      </c>
      <c r="F57" s="246">
        <v>236805717.476529</v>
      </c>
      <c r="G57" s="246">
        <v>161432117.08730188</v>
      </c>
      <c r="H57" s="246">
        <v>260173.49660804</v>
      </c>
      <c r="I57" s="247">
        <v>110061649.59895948</v>
      </c>
      <c r="J57" s="246">
        <v>0</v>
      </c>
      <c r="K57" s="246">
        <v>13207466.966398301</v>
      </c>
      <c r="L57" s="246">
        <v>7157305.2810804201</v>
      </c>
      <c r="M57" s="246">
        <v>42128955.818901844</v>
      </c>
      <c r="N57" s="246">
        <v>5049573.4031227073</v>
      </c>
      <c r="O57" s="246">
        <v>841507.68192142597</v>
      </c>
      <c r="P57" s="247">
        <v>151653861.36901921</v>
      </c>
      <c r="Q57" s="246">
        <v>23431945.037921585</v>
      </c>
      <c r="R57" s="241">
        <f t="shared" si="0"/>
        <v>2041309582.8806651</v>
      </c>
      <c r="S57" s="257">
        <v>0</v>
      </c>
      <c r="T57" s="258">
        <f t="shared" si="1"/>
        <v>337446.36300000001</v>
      </c>
      <c r="U57" s="227"/>
      <c r="V57" s="246">
        <v>23886775.420717198</v>
      </c>
      <c r="W57" s="246">
        <v>2059267.74759928</v>
      </c>
      <c r="X57" s="246">
        <v>11387566.905022901</v>
      </c>
      <c r="Y57" s="246">
        <v>1344464.7273947902</v>
      </c>
      <c r="Z57" s="246">
        <v>135606.75309156801</v>
      </c>
      <c r="AA57" s="246">
        <v>6646.2716323243894</v>
      </c>
    </row>
    <row r="58" spans="1:27" s="261" customFormat="1" x14ac:dyDescent="0.2">
      <c r="A58" s="262"/>
      <c r="B58" s="263">
        <v>3</v>
      </c>
      <c r="C58" s="246">
        <v>1066497230.8080101</v>
      </c>
      <c r="D58" s="246">
        <v>213526.34</v>
      </c>
      <c r="E58" s="246">
        <v>252282337.88537821</v>
      </c>
      <c r="F58" s="246">
        <v>256416827.4895128</v>
      </c>
      <c r="G58" s="246">
        <v>174040901.87531054</v>
      </c>
      <c r="H58" s="246">
        <v>285213.04377635696</v>
      </c>
      <c r="I58" s="247">
        <v>120295759.87817325</v>
      </c>
      <c r="J58" s="246">
        <v>0</v>
      </c>
      <c r="K58" s="246">
        <v>14266711.0454122</v>
      </c>
      <c r="L58" s="246">
        <v>8149036.2063039802</v>
      </c>
      <c r="M58" s="246">
        <v>45124041.255800173</v>
      </c>
      <c r="N58" s="246">
        <v>5954422.1848515635</v>
      </c>
      <c r="O58" s="246">
        <v>826428.48080683302</v>
      </c>
      <c r="P58" s="247">
        <v>164100876.16866851</v>
      </c>
      <c r="Q58" s="246">
        <v>24954588.829289552</v>
      </c>
      <c r="R58" s="241">
        <f t="shared" si="0"/>
        <v>2133407901.4912941</v>
      </c>
      <c r="T58" s="258">
        <f t="shared" si="1"/>
        <v>309216.68099999998</v>
      </c>
      <c r="U58" s="227"/>
      <c r="V58" s="246">
        <v>24720505.327772498</v>
      </c>
      <c r="W58" s="246">
        <v>2295465.6565821501</v>
      </c>
      <c r="X58" s="246">
        <v>12214603.145083299</v>
      </c>
      <c r="Y58" s="246">
        <v>1457228.3404065499</v>
      </c>
      <c r="Z58" s="246">
        <v>128167.88583440799</v>
      </c>
      <c r="AA58" s="246">
        <v>6812.6110683589695</v>
      </c>
    </row>
    <row r="59" spans="1:27" s="261" customFormat="1" x14ac:dyDescent="0.2">
      <c r="A59" s="262"/>
      <c r="B59" s="263">
        <v>4</v>
      </c>
      <c r="C59" s="246">
        <v>897536175.17646706</v>
      </c>
      <c r="D59" s="246">
        <v>180149.25</v>
      </c>
      <c r="E59" s="246">
        <v>220888169.65444192</v>
      </c>
      <c r="F59" s="246">
        <v>231878036.43978208</v>
      </c>
      <c r="G59" s="246">
        <v>164655902.22853708</v>
      </c>
      <c r="H59" s="246">
        <v>306444.08080191998</v>
      </c>
      <c r="I59" s="247">
        <v>114077054.95613138</v>
      </c>
      <c r="J59" s="246">
        <v>0</v>
      </c>
      <c r="K59" s="246">
        <v>10957642.0233604</v>
      </c>
      <c r="L59" s="246">
        <v>7624659.0132836495</v>
      </c>
      <c r="M59" s="246">
        <v>44272686.681316666</v>
      </c>
      <c r="N59" s="246">
        <v>5538106.9367630584</v>
      </c>
      <c r="O59" s="246">
        <v>584761.62423550896</v>
      </c>
      <c r="P59" s="247">
        <v>148448381.88632336</v>
      </c>
      <c r="Q59" s="246">
        <v>23829791.223515149</v>
      </c>
      <c r="R59" s="241">
        <f t="shared" si="0"/>
        <v>1870777961.1749594</v>
      </c>
      <c r="T59" s="258">
        <f t="shared" si="1"/>
        <v>354262.80699999997</v>
      </c>
      <c r="U59" s="227"/>
      <c r="V59" s="246">
        <v>21054236.6115628</v>
      </c>
      <c r="W59" s="246">
        <v>2004634.95636978</v>
      </c>
      <c r="X59" s="246">
        <v>10461028.440818699</v>
      </c>
      <c r="Y59" s="246">
        <v>1256653.2358373899</v>
      </c>
      <c r="Z59" s="246">
        <v>141143.237477421</v>
      </c>
      <c r="AA59" s="246">
        <v>6950.7498084297404</v>
      </c>
    </row>
    <row r="60" spans="1:27" s="261" customFormat="1" x14ac:dyDescent="0.2">
      <c r="A60" s="262"/>
      <c r="B60" s="263">
        <v>5</v>
      </c>
      <c r="C60" s="246">
        <v>789448953.31952894</v>
      </c>
      <c r="D60" s="246">
        <v>165744.375</v>
      </c>
      <c r="E60" s="246">
        <v>217999851.63162324</v>
      </c>
      <c r="F60" s="246">
        <v>236628937.50560039</v>
      </c>
      <c r="G60" s="246">
        <v>169416711.97862527</v>
      </c>
      <c r="H60" s="246">
        <v>729054.94220848696</v>
      </c>
      <c r="I60" s="247">
        <v>115454419.23410413</v>
      </c>
      <c r="J60" s="246">
        <v>295034.81778026704</v>
      </c>
      <c r="K60" s="246">
        <v>9485871.11489526</v>
      </c>
      <c r="L60" s="246">
        <v>8353476.3245646702</v>
      </c>
      <c r="M60" s="246">
        <v>44760966.637074076</v>
      </c>
      <c r="N60" s="246">
        <v>5491450.5019861357</v>
      </c>
      <c r="O60" s="246">
        <v>437512.23762793303</v>
      </c>
      <c r="P60" s="247">
        <v>153327930.67611986</v>
      </c>
      <c r="Q60" s="246">
        <v>23785628.059987836</v>
      </c>
      <c r="R60" s="241">
        <f t="shared" si="0"/>
        <v>1775781543.3567264</v>
      </c>
      <c r="T60" s="258">
        <f t="shared" si="1"/>
        <v>357463.17800000001</v>
      </c>
      <c r="U60" s="227"/>
      <c r="V60" s="246">
        <v>19025156.507861</v>
      </c>
      <c r="W60" s="246">
        <v>1803359.98482364</v>
      </c>
      <c r="X60" s="246">
        <v>10097177.083051899</v>
      </c>
      <c r="Y60" s="246">
        <v>1144319.32914873</v>
      </c>
      <c r="Z60" s="246">
        <v>129658.90672370599</v>
      </c>
      <c r="AA60" s="246">
        <v>6863.1060154495999</v>
      </c>
    </row>
    <row r="61" spans="1:27" s="261" customFormat="1" x14ac:dyDescent="0.2">
      <c r="A61" s="262"/>
      <c r="B61" s="263">
        <v>6</v>
      </c>
      <c r="C61" s="246">
        <v>767020341.60064495</v>
      </c>
      <c r="D61" s="246">
        <v>183269.5</v>
      </c>
      <c r="E61" s="246">
        <v>213227586.3663637</v>
      </c>
      <c r="F61" s="246">
        <v>237095961.14909708</v>
      </c>
      <c r="G61" s="246">
        <v>171127435.92096442</v>
      </c>
      <c r="H61" s="246">
        <v>1459348.3217557101</v>
      </c>
      <c r="I61" s="247">
        <v>115982757.37556672</v>
      </c>
      <c r="J61" s="246">
        <v>634232.55075642106</v>
      </c>
      <c r="K61" s="246">
        <v>8005533.2824183498</v>
      </c>
      <c r="L61" s="246">
        <v>9170795.7161570303</v>
      </c>
      <c r="M61" s="246">
        <v>43492410.99084501</v>
      </c>
      <c r="N61" s="246">
        <v>5038474.4153500479</v>
      </c>
      <c r="O61" s="246">
        <v>317046.47852800199</v>
      </c>
      <c r="P61" s="247">
        <v>168172229.89012751</v>
      </c>
      <c r="Q61" s="246">
        <v>23967784.899174068</v>
      </c>
      <c r="R61" s="241">
        <f t="shared" si="0"/>
        <v>1764895208.4577484</v>
      </c>
      <c r="T61" s="258">
        <f t="shared" si="1"/>
        <v>368542.12900000002</v>
      </c>
      <c r="U61" s="227"/>
      <c r="V61" s="246">
        <v>17878593.394637801</v>
      </c>
      <c r="W61" s="246">
        <v>1627534.8340841399</v>
      </c>
      <c r="X61" s="246">
        <v>9511057.0586190093</v>
      </c>
      <c r="Y61" s="246">
        <v>1028015.2907603399</v>
      </c>
      <c r="Z61" s="246">
        <v>127965.40229033001</v>
      </c>
      <c r="AA61" s="246">
        <v>6277.7113579041998</v>
      </c>
    </row>
    <row r="62" spans="1:27" s="261" customFormat="1" x14ac:dyDescent="0.2">
      <c r="A62" s="262"/>
      <c r="B62" s="263">
        <v>7</v>
      </c>
      <c r="C62" s="246">
        <v>858576945.05364907</v>
      </c>
      <c r="D62" s="246">
        <v>214898.875</v>
      </c>
      <c r="E62" s="246">
        <v>228555519.4180612</v>
      </c>
      <c r="F62" s="246">
        <v>253434362.5555428</v>
      </c>
      <c r="G62" s="246">
        <v>186040840.02904502</v>
      </c>
      <c r="H62" s="246">
        <v>2677713.21302666</v>
      </c>
      <c r="I62" s="247">
        <v>119234164.75975952</v>
      </c>
      <c r="J62" s="246">
        <v>667235.98307429906</v>
      </c>
      <c r="K62" s="246">
        <v>6286325.1230289098</v>
      </c>
      <c r="L62" s="246">
        <v>10141169.271144621</v>
      </c>
      <c r="M62" s="246">
        <v>45623232.116133556</v>
      </c>
      <c r="N62" s="246">
        <v>5925202.4713846277</v>
      </c>
      <c r="O62" s="246">
        <v>274419.219392706</v>
      </c>
      <c r="P62" s="247">
        <v>175561075.6666452</v>
      </c>
      <c r="Q62" s="246">
        <v>26501194.898765493</v>
      </c>
      <c r="R62" s="241">
        <f t="shared" si="0"/>
        <v>1919714298.6536536</v>
      </c>
      <c r="T62" s="258">
        <f t="shared" si="1"/>
        <v>372096.96799999999</v>
      </c>
      <c r="U62" s="227"/>
      <c r="V62" s="246">
        <v>18281842.162374601</v>
      </c>
      <c r="W62" s="246">
        <v>1738875.4339266201</v>
      </c>
      <c r="X62" s="246">
        <v>10240868.600960301</v>
      </c>
      <c r="Y62" s="246">
        <v>1346652.97650491</v>
      </c>
      <c r="Z62" s="246">
        <v>131020.19819210599</v>
      </c>
      <c r="AA62" s="246">
        <v>6967.0414961033503</v>
      </c>
    </row>
    <row r="63" spans="1:27" s="261" customFormat="1" x14ac:dyDescent="0.2">
      <c r="A63" s="262"/>
      <c r="B63" s="263">
        <v>8</v>
      </c>
      <c r="C63" s="246">
        <v>870334133.80554092</v>
      </c>
      <c r="D63" s="246">
        <v>236361</v>
      </c>
      <c r="E63" s="246">
        <v>229575828.19478601</v>
      </c>
      <c r="F63" s="246">
        <v>255382113.23733243</v>
      </c>
      <c r="G63" s="246">
        <v>190499722.3466256</v>
      </c>
      <c r="H63" s="246">
        <v>3991529.3235808699</v>
      </c>
      <c r="I63" s="247">
        <v>121376599.70853092</v>
      </c>
      <c r="J63" s="246">
        <v>944102.17010634695</v>
      </c>
      <c r="K63" s="246">
        <v>5209541.7844398096</v>
      </c>
      <c r="L63" s="246">
        <v>9545338.9782833513</v>
      </c>
      <c r="M63" s="246">
        <v>45788588.113863029</v>
      </c>
      <c r="N63" s="246">
        <v>5434980.3838712377</v>
      </c>
      <c r="O63" s="246">
        <v>267056.67015937698</v>
      </c>
      <c r="P63" s="247">
        <v>176226232.88534752</v>
      </c>
      <c r="Q63" s="246">
        <v>27158082.160451736</v>
      </c>
      <c r="R63" s="241">
        <f t="shared" si="0"/>
        <v>1941970210.7629192</v>
      </c>
      <c r="T63" s="258">
        <f t="shared" si="1"/>
        <v>353529.75300000003</v>
      </c>
      <c r="U63" s="227"/>
      <c r="V63" s="246">
        <v>18179034.9982986</v>
      </c>
      <c r="W63" s="246">
        <v>1640508.0293478</v>
      </c>
      <c r="X63" s="246">
        <v>10140004.5249715</v>
      </c>
      <c r="Y63" s="246">
        <v>2016401.47511181</v>
      </c>
      <c r="Z63" s="246">
        <v>131295.14875094302</v>
      </c>
      <c r="AA63" s="246">
        <v>6507.0696313013395</v>
      </c>
    </row>
    <row r="64" spans="1:27" s="261" customFormat="1" x14ac:dyDescent="0.2">
      <c r="A64" s="262"/>
      <c r="B64" s="263">
        <v>9</v>
      </c>
      <c r="C64" s="246">
        <v>787558296.10632503</v>
      </c>
      <c r="D64" s="246">
        <v>198473.625</v>
      </c>
      <c r="E64" s="246">
        <v>207077436.40770549</v>
      </c>
      <c r="F64" s="246">
        <v>230905190.74721137</v>
      </c>
      <c r="G64" s="246">
        <v>166600231.2442596</v>
      </c>
      <c r="H64" s="246">
        <v>2845532.2055613701</v>
      </c>
      <c r="I64" s="247">
        <v>108423838.32272571</v>
      </c>
      <c r="J64" s="246">
        <v>751323.14343498403</v>
      </c>
      <c r="K64" s="246">
        <v>5730101.0897917505</v>
      </c>
      <c r="L64" s="246">
        <v>8149006.04342301</v>
      </c>
      <c r="M64" s="246">
        <v>43747259.0805941</v>
      </c>
      <c r="N64" s="246">
        <v>5500741.2627523914</v>
      </c>
      <c r="O64" s="246">
        <v>303295.96779737499</v>
      </c>
      <c r="P64" s="247">
        <v>164695780.11758912</v>
      </c>
      <c r="Q64" s="246">
        <v>24727065.127612658</v>
      </c>
      <c r="R64" s="241">
        <f t="shared" si="0"/>
        <v>1757213570.4917836</v>
      </c>
      <c r="T64" s="258">
        <f t="shared" si="1"/>
        <v>344207.32</v>
      </c>
      <c r="U64" s="227"/>
      <c r="V64" s="246">
        <v>16389601.608171098</v>
      </c>
      <c r="W64" s="246">
        <v>1471706.9757727298</v>
      </c>
      <c r="X64" s="246">
        <v>9058849.3802132998</v>
      </c>
      <c r="Y64" s="246">
        <v>1296380.4394988099</v>
      </c>
      <c r="Z64" s="246">
        <v>128577.72208982101</v>
      </c>
      <c r="AA64" s="246">
        <v>6907.6754409905197</v>
      </c>
    </row>
    <row r="65" spans="1:27" s="261" customFormat="1" x14ac:dyDescent="0.2">
      <c r="A65" s="262"/>
      <c r="B65" s="263">
        <v>10</v>
      </c>
      <c r="C65" s="246">
        <v>907121990.54273498</v>
      </c>
      <c r="D65" s="246">
        <v>173928</v>
      </c>
      <c r="E65" s="246">
        <v>217909111.96628633</v>
      </c>
      <c r="F65" s="246">
        <v>244446538.90760863</v>
      </c>
      <c r="G65" s="246">
        <v>174089812.05611122</v>
      </c>
      <c r="H65" s="246">
        <v>1278671.72914976</v>
      </c>
      <c r="I65" s="247">
        <v>113252025.2751666</v>
      </c>
      <c r="J65" s="246">
        <v>761341.88298350899</v>
      </c>
      <c r="K65" s="246">
        <v>8277467.6590932198</v>
      </c>
      <c r="L65" s="246">
        <v>7577964.5652035205</v>
      </c>
      <c r="M65" s="246">
        <v>44632404.452382624</v>
      </c>
      <c r="N65" s="246">
        <v>6218973.8143312568</v>
      </c>
      <c r="O65" s="246">
        <v>473011.79202309402</v>
      </c>
      <c r="P65" s="247">
        <v>165123133.20174786</v>
      </c>
      <c r="Q65" s="246">
        <v>24717579.058784436</v>
      </c>
      <c r="R65" s="241">
        <f t="shared" si="0"/>
        <v>1916053954.9036069</v>
      </c>
      <c r="T65" s="258">
        <f t="shared" si="1"/>
        <v>316423.88</v>
      </c>
      <c r="U65" s="227"/>
      <c r="V65" s="246">
        <v>18200809.9257195</v>
      </c>
      <c r="W65" s="246">
        <v>1578898.0539895999</v>
      </c>
      <c r="X65" s="246">
        <v>9985143.8436101507</v>
      </c>
      <c r="Y65" s="246">
        <v>1107771.0429174101</v>
      </c>
      <c r="Z65" s="246">
        <v>139020.90726951102</v>
      </c>
      <c r="AA65" s="246">
        <v>6877.1591295978396</v>
      </c>
    </row>
    <row r="66" spans="1:27" s="261" customFormat="1" x14ac:dyDescent="0.2">
      <c r="A66" s="262"/>
      <c r="B66" s="263">
        <v>11</v>
      </c>
      <c r="C66" s="246">
        <v>1076785586.9198499</v>
      </c>
      <c r="D66" s="246">
        <v>196629.25</v>
      </c>
      <c r="E66" s="246">
        <v>230093587.35433856</v>
      </c>
      <c r="F66" s="246">
        <v>247485570.54656634</v>
      </c>
      <c r="G66" s="246">
        <v>175448740.98778164</v>
      </c>
      <c r="H66" s="246">
        <v>366688.22940770799</v>
      </c>
      <c r="I66" s="247">
        <v>112637515.467039</v>
      </c>
      <c r="J66" s="246">
        <v>300805.10047807003</v>
      </c>
      <c r="K66" s="246">
        <v>10746381.1078781</v>
      </c>
      <c r="L66" s="246">
        <v>6571311.2178828493</v>
      </c>
      <c r="M66" s="246">
        <v>43932057.693401553</v>
      </c>
      <c r="N66" s="246">
        <v>5242465.5242314143</v>
      </c>
      <c r="O66" s="246">
        <v>648423.40686723904</v>
      </c>
      <c r="P66" s="247">
        <v>161969542.28016558</v>
      </c>
      <c r="Q66" s="246">
        <v>26154662.348557077</v>
      </c>
      <c r="R66" s="241">
        <f t="shared" si="0"/>
        <v>2098579967.4344456</v>
      </c>
      <c r="T66" s="258">
        <f t="shared" si="1"/>
        <v>315292.429</v>
      </c>
      <c r="U66" s="227"/>
      <c r="V66" s="246">
        <v>20592487.1309851</v>
      </c>
      <c r="W66" s="246">
        <v>1746549.8880058001</v>
      </c>
      <c r="X66" s="246">
        <v>11224528.2194649</v>
      </c>
      <c r="Y66" s="246">
        <v>1195582.3948837598</v>
      </c>
      <c r="Z66" s="246">
        <v>126615.17975819101</v>
      </c>
      <c r="AA66" s="246">
        <v>6756.1468279499395</v>
      </c>
    </row>
    <row r="67" spans="1:27" s="261" customFormat="1" x14ac:dyDescent="0.2">
      <c r="A67" s="264"/>
      <c r="B67" s="265">
        <v>12</v>
      </c>
      <c r="C67" s="250">
        <v>1293846616.1417</v>
      </c>
      <c r="D67" s="250">
        <v>242994.14285714302</v>
      </c>
      <c r="E67" s="250">
        <v>270380765.54370338</v>
      </c>
      <c r="F67" s="250">
        <v>279312980.92301297</v>
      </c>
      <c r="G67" s="250">
        <v>185992128.25073516</v>
      </c>
      <c r="H67" s="250">
        <v>265262.44247496699</v>
      </c>
      <c r="I67" s="251">
        <v>115822840.21893555</v>
      </c>
      <c r="J67" s="250">
        <v>0</v>
      </c>
      <c r="K67" s="250">
        <v>14052758.044756599</v>
      </c>
      <c r="L67" s="250">
        <v>7114434.2725932896</v>
      </c>
      <c r="M67" s="250">
        <v>45444522.847912706</v>
      </c>
      <c r="N67" s="250">
        <v>5661226.6120406836</v>
      </c>
      <c r="O67" s="250">
        <v>852577.99564054003</v>
      </c>
      <c r="P67" s="251">
        <v>165998249.43480203</v>
      </c>
      <c r="Q67" s="250">
        <v>28887425.540378567</v>
      </c>
      <c r="R67" s="252">
        <f t="shared" si="0"/>
        <v>2413874782.4115438</v>
      </c>
      <c r="S67" s="253">
        <f>SUM(R56:R67)</f>
        <v>23970734152.885456</v>
      </c>
      <c r="T67" s="259">
        <f t="shared" si="1"/>
        <v>314784.54599999997</v>
      </c>
      <c r="U67" s="227"/>
      <c r="V67" s="250">
        <v>26809316.925138798</v>
      </c>
      <c r="W67" s="250">
        <v>2234985.3660407499</v>
      </c>
      <c r="X67" s="250">
        <v>13344574.8126959</v>
      </c>
      <c r="Y67" s="250">
        <v>1436209.65225947</v>
      </c>
      <c r="Z67" s="250">
        <v>136494.50441758599</v>
      </c>
      <c r="AA67" s="250">
        <v>6792.7742175639205</v>
      </c>
    </row>
    <row r="68" spans="1:27" s="261" customFormat="1" x14ac:dyDescent="0.2">
      <c r="A68" s="260">
        <f>A56+1</f>
        <v>2028</v>
      </c>
      <c r="B68" s="260">
        <v>1</v>
      </c>
      <c r="C68" s="246">
        <v>1237735474.3236001</v>
      </c>
      <c r="D68" s="246">
        <v>259810</v>
      </c>
      <c r="E68" s="246">
        <v>274278611.36535442</v>
      </c>
      <c r="F68" s="246">
        <v>270527117.66184121</v>
      </c>
      <c r="G68" s="246">
        <v>185862259.39361173</v>
      </c>
      <c r="H68" s="246">
        <v>291272.37562542199</v>
      </c>
      <c r="I68" s="247">
        <v>118391985.68127367</v>
      </c>
      <c r="J68" s="246">
        <v>0</v>
      </c>
      <c r="K68" s="246">
        <v>14665438.332680101</v>
      </c>
      <c r="L68" s="246">
        <v>7352172.1331278104</v>
      </c>
      <c r="M68" s="246">
        <v>46065485.878814176</v>
      </c>
      <c r="N68" s="246">
        <v>5721244.4273721548</v>
      </c>
      <c r="O68" s="246">
        <v>848338.76699972199</v>
      </c>
      <c r="P68" s="247">
        <v>168158620.47551906</v>
      </c>
      <c r="Q68" s="246">
        <v>26657308.277561836</v>
      </c>
      <c r="R68" s="241">
        <f t="shared" si="0"/>
        <v>2356815139.0933809</v>
      </c>
      <c r="S68" s="255" t="s">
        <v>225</v>
      </c>
      <c r="T68" s="256">
        <f>T56</f>
        <v>335186.05800000002</v>
      </c>
      <c r="U68" s="227"/>
      <c r="V68" s="246">
        <v>27664640.624051601</v>
      </c>
      <c r="W68" s="246">
        <v>2410388.7589450702</v>
      </c>
      <c r="X68" s="246">
        <v>13575620.8932143</v>
      </c>
      <c r="Y68" s="246">
        <v>1525936.7607140301</v>
      </c>
      <c r="Z68" s="246">
        <v>128872.948711269</v>
      </c>
      <c r="AA68" s="246">
        <v>6987.3273229392098</v>
      </c>
    </row>
    <row r="69" spans="1:27" s="261" customFormat="1" x14ac:dyDescent="0.2">
      <c r="A69" s="262"/>
      <c r="B69" s="263">
        <v>2</v>
      </c>
      <c r="C69" s="246">
        <v>1102326005.8205299</v>
      </c>
      <c r="D69" s="246">
        <v>233365.535</v>
      </c>
      <c r="E69" s="246">
        <v>243910984.63251781</v>
      </c>
      <c r="F69" s="246">
        <v>246583293.75125113</v>
      </c>
      <c r="G69" s="246">
        <v>173096322.30810806</v>
      </c>
      <c r="H69" s="246">
        <v>267856.63675643899</v>
      </c>
      <c r="I69" s="247">
        <v>112330887.7540136</v>
      </c>
      <c r="J69" s="246">
        <v>0</v>
      </c>
      <c r="K69" s="246">
        <v>13597494.4712408</v>
      </c>
      <c r="L69" s="246">
        <v>7411498.8420034889</v>
      </c>
      <c r="M69" s="246">
        <v>43631648.372352496</v>
      </c>
      <c r="N69" s="246">
        <v>5053404.1158086406</v>
      </c>
      <c r="O69" s="246">
        <v>866045.65049555805</v>
      </c>
      <c r="P69" s="247">
        <v>156953853.25300023</v>
      </c>
      <c r="Q69" s="246">
        <v>23431945.037921585</v>
      </c>
      <c r="R69" s="241">
        <f t="shared" si="0"/>
        <v>2129694606.1810002</v>
      </c>
      <c r="S69" s="257">
        <v>0</v>
      </c>
      <c r="T69" s="258">
        <f t="shared" si="1"/>
        <v>337446.36300000001</v>
      </c>
      <c r="U69" s="227"/>
      <c r="V69" s="246">
        <v>24592171.802913599</v>
      </c>
      <c r="W69" s="246">
        <v>2103700.4775126004</v>
      </c>
      <c r="X69" s="246">
        <v>11853362.040392799</v>
      </c>
      <c r="Y69" s="246">
        <v>1373474.1838775401</v>
      </c>
      <c r="Z69" s="246">
        <v>138871.14709596901</v>
      </c>
      <c r="AA69" s="246">
        <v>6937.16126750077</v>
      </c>
    </row>
    <row r="70" spans="1:27" s="261" customFormat="1" x14ac:dyDescent="0.2">
      <c r="A70" s="262"/>
      <c r="B70" s="263">
        <v>3</v>
      </c>
      <c r="C70" s="246">
        <v>1077187348.1073301</v>
      </c>
      <c r="D70" s="246">
        <v>213526.34</v>
      </c>
      <c r="E70" s="246">
        <v>254153657.50046098</v>
      </c>
      <c r="F70" s="246">
        <v>257561868.03974253</v>
      </c>
      <c r="G70" s="246">
        <v>179945482.25843298</v>
      </c>
      <c r="H70" s="246">
        <v>283191.173764985</v>
      </c>
      <c r="I70" s="247">
        <v>118318455.73546711</v>
      </c>
      <c r="J70" s="246">
        <v>0</v>
      </c>
      <c r="K70" s="246">
        <v>14165574.593720799</v>
      </c>
      <c r="L70" s="246">
        <v>8147387.2550590895</v>
      </c>
      <c r="M70" s="246">
        <v>45121809.263864808</v>
      </c>
      <c r="N70" s="246">
        <v>5951040.4045762075</v>
      </c>
      <c r="O70" s="246">
        <v>821425.47760367196</v>
      </c>
      <c r="P70" s="247">
        <v>163967667.9591994</v>
      </c>
      <c r="Q70" s="246">
        <v>24954588.829289552</v>
      </c>
      <c r="R70" s="241">
        <f t="shared" si="0"/>
        <v>2150793022.9385123</v>
      </c>
      <c r="T70" s="258">
        <f t="shared" si="1"/>
        <v>309216.68099999998</v>
      </c>
      <c r="U70" s="227"/>
      <c r="V70" s="246">
        <v>24545262.121057898</v>
      </c>
      <c r="W70" s="246">
        <v>2260618.1329889102</v>
      </c>
      <c r="X70" s="246">
        <v>12154444.4161037</v>
      </c>
      <c r="Y70" s="246">
        <v>1435106.1192234699</v>
      </c>
      <c r="Z70" s="246">
        <v>126322.907584026</v>
      </c>
      <c r="AA70" s="246">
        <v>6850.9812014573899</v>
      </c>
    </row>
    <row r="71" spans="1:27" s="261" customFormat="1" x14ac:dyDescent="0.2">
      <c r="A71" s="262"/>
      <c r="B71" s="263">
        <v>4</v>
      </c>
      <c r="C71" s="246">
        <v>911623435.08373308</v>
      </c>
      <c r="D71" s="246">
        <v>180149.25</v>
      </c>
      <c r="E71" s="246">
        <v>223110889.26360825</v>
      </c>
      <c r="F71" s="246">
        <v>233345976.33823016</v>
      </c>
      <c r="G71" s="246">
        <v>170280550.64965302</v>
      </c>
      <c r="H71" s="246">
        <v>304560.932129258</v>
      </c>
      <c r="I71" s="247">
        <v>112239996.70094562</v>
      </c>
      <c r="J71" s="246">
        <v>0</v>
      </c>
      <c r="K71" s="246">
        <v>10890305.5325468</v>
      </c>
      <c r="L71" s="246">
        <v>7623115.8118205303</v>
      </c>
      <c r="M71" s="246">
        <v>44270586.430068165</v>
      </c>
      <c r="N71" s="246">
        <v>5547499.3990339078</v>
      </c>
      <c r="O71" s="246">
        <v>582352.77084139397</v>
      </c>
      <c r="P71" s="247">
        <v>148322304.64095896</v>
      </c>
      <c r="Q71" s="246">
        <v>23829791.223515149</v>
      </c>
      <c r="R71" s="241">
        <f t="shared" si="0"/>
        <v>1892151514.0270841</v>
      </c>
      <c r="T71" s="258">
        <f t="shared" si="1"/>
        <v>354262.80699999997</v>
      </c>
      <c r="U71" s="227"/>
      <c r="V71" s="246">
        <v>20924854.906342</v>
      </c>
      <c r="W71" s="246">
        <v>1974453.81628361</v>
      </c>
      <c r="X71" s="246">
        <v>10425001.0118264</v>
      </c>
      <c r="Y71" s="246">
        <v>1237733.4683106202</v>
      </c>
      <c r="Z71" s="246">
        <v>139221.387057663</v>
      </c>
      <c r="AA71" s="246">
        <v>6988.1338894987302</v>
      </c>
    </row>
    <row r="72" spans="1:27" s="261" customFormat="1" x14ac:dyDescent="0.2">
      <c r="A72" s="262"/>
      <c r="B72" s="263">
        <v>5</v>
      </c>
      <c r="C72" s="246">
        <v>804394263.22580302</v>
      </c>
      <c r="D72" s="246">
        <v>165744.375</v>
      </c>
      <c r="E72" s="246">
        <v>219803498.76189095</v>
      </c>
      <c r="F72" s="246">
        <v>237608599.85081464</v>
      </c>
      <c r="G72" s="246">
        <v>174641732.49319267</v>
      </c>
      <c r="H72" s="246">
        <v>723153.37064956001</v>
      </c>
      <c r="I72" s="247">
        <v>113399327.4602662</v>
      </c>
      <c r="J72" s="246">
        <v>292646.56280975603</v>
      </c>
      <c r="K72" s="246">
        <v>9409084.6562317498</v>
      </c>
      <c r="L72" s="246">
        <v>8351775.6507540094</v>
      </c>
      <c r="M72" s="246">
        <v>44757259.188375518</v>
      </c>
      <c r="N72" s="246">
        <v>5505981.8584307078</v>
      </c>
      <c r="O72" s="246">
        <v>436400.459138342</v>
      </c>
      <c r="P72" s="247">
        <v>153199704.41188246</v>
      </c>
      <c r="Q72" s="246">
        <v>23785628.059987836</v>
      </c>
      <c r="R72" s="241">
        <f t="shared" si="0"/>
        <v>1796474800.385227</v>
      </c>
      <c r="T72" s="258">
        <f t="shared" si="1"/>
        <v>357463.17800000001</v>
      </c>
      <c r="U72" s="227"/>
      <c r="V72" s="246">
        <v>18871151.211345401</v>
      </c>
      <c r="W72" s="246">
        <v>1771338.7865935999</v>
      </c>
      <c r="X72" s="246">
        <v>10047530.7276779</v>
      </c>
      <c r="Y72" s="246">
        <v>1124000.3266281502</v>
      </c>
      <c r="Z72" s="246">
        <v>127315.581006184</v>
      </c>
      <c r="AA72" s="246">
        <v>6876.1006767354402</v>
      </c>
    </row>
    <row r="73" spans="1:27" s="261" customFormat="1" x14ac:dyDescent="0.2">
      <c r="A73" s="262"/>
      <c r="B73" s="263">
        <v>6</v>
      </c>
      <c r="C73" s="246">
        <v>783395722.53286302</v>
      </c>
      <c r="D73" s="246">
        <v>183269.5</v>
      </c>
      <c r="E73" s="246">
        <v>215312628.72897342</v>
      </c>
      <c r="F73" s="246">
        <v>238311951.38917634</v>
      </c>
      <c r="G73" s="246">
        <v>176241217.95404318</v>
      </c>
      <c r="H73" s="246">
        <v>1449772.4230182001</v>
      </c>
      <c r="I73" s="247">
        <v>114097814.81885473</v>
      </c>
      <c r="J73" s="246">
        <v>630070.86667351099</v>
      </c>
      <c r="K73" s="246">
        <v>7953002.8653072808</v>
      </c>
      <c r="L73" s="246">
        <v>9170619.74112284</v>
      </c>
      <c r="M73" s="246">
        <v>43517238.968804255</v>
      </c>
      <c r="N73" s="246">
        <v>5046040.1698419843</v>
      </c>
      <c r="O73" s="246">
        <v>316490.58928320697</v>
      </c>
      <c r="P73" s="247">
        <v>168202056.65053529</v>
      </c>
      <c r="Q73" s="246">
        <v>23967784.899174068</v>
      </c>
      <c r="R73" s="241">
        <f t="shared" ref="R73:R79" si="2">SUM(C73:Q73)</f>
        <v>1787795682.0976713</v>
      </c>
      <c r="T73" s="258">
        <f t="shared" si="1"/>
        <v>368542.12900000002</v>
      </c>
      <c r="U73" s="227"/>
      <c r="V73" s="246">
        <v>17761278.290790498</v>
      </c>
      <c r="W73" s="246">
        <v>1601759.5019894401</v>
      </c>
      <c r="X73" s="246">
        <v>9486343.1853101496</v>
      </c>
      <c r="Y73" s="246">
        <v>1011734.5728532</v>
      </c>
      <c r="Z73" s="246">
        <v>125571.65144963299</v>
      </c>
      <c r="AA73" s="246">
        <v>6278.7847167911805</v>
      </c>
    </row>
    <row r="74" spans="1:27" s="261" customFormat="1" x14ac:dyDescent="0.2">
      <c r="A74" s="262"/>
      <c r="B74" s="263">
        <v>7</v>
      </c>
      <c r="C74" s="246">
        <v>880674139.88636398</v>
      </c>
      <c r="D74" s="246">
        <v>214898.875</v>
      </c>
      <c r="E74" s="246">
        <v>231397919.8068088</v>
      </c>
      <c r="F74" s="246">
        <v>255479240.53629339</v>
      </c>
      <c r="G74" s="246">
        <v>191937889.9754698</v>
      </c>
      <c r="H74" s="246">
        <v>2670010.2516501402</v>
      </c>
      <c r="I74" s="247">
        <v>117618299.95572841</v>
      </c>
      <c r="J74" s="246">
        <v>665316.54936435493</v>
      </c>
      <c r="K74" s="246">
        <v>6268241.2896342902</v>
      </c>
      <c r="L74" s="246">
        <v>10143014.069067949</v>
      </c>
      <c r="M74" s="246">
        <v>45678980.437194556</v>
      </c>
      <c r="N74" s="246">
        <v>5919840.986104425</v>
      </c>
      <c r="O74" s="246">
        <v>274419.219392706</v>
      </c>
      <c r="P74" s="247">
        <v>175682829.53649333</v>
      </c>
      <c r="Q74" s="246">
        <v>26501194.898765493</v>
      </c>
      <c r="R74" s="241">
        <f t="shared" si="2"/>
        <v>1951126236.2733316</v>
      </c>
      <c r="T74" s="258">
        <f t="shared" si="1"/>
        <v>372096.96799999999</v>
      </c>
      <c r="U74" s="227"/>
      <c r="V74" s="246">
        <v>18229250.897789799</v>
      </c>
      <c r="W74" s="246">
        <v>1719037.43945621</v>
      </c>
      <c r="X74" s="246">
        <v>10259473.5193698</v>
      </c>
      <c r="Y74" s="246">
        <v>1331289.65962767</v>
      </c>
      <c r="Z74" s="246">
        <v>128850.93212402299</v>
      </c>
      <c r="AA74" s="246">
        <v>6991.0827853987403</v>
      </c>
    </row>
    <row r="75" spans="1:27" s="261" customFormat="1" x14ac:dyDescent="0.2">
      <c r="A75" s="262"/>
      <c r="B75" s="263">
        <v>8</v>
      </c>
      <c r="C75" s="246">
        <v>892175312.74525702</v>
      </c>
      <c r="D75" s="246">
        <v>236361</v>
      </c>
      <c r="E75" s="246">
        <v>231490031.47854075</v>
      </c>
      <c r="F75" s="246">
        <v>256369064.68478015</v>
      </c>
      <c r="G75" s="246">
        <v>195758555.14270046</v>
      </c>
      <c r="H75" s="246">
        <v>3961887.4602039899</v>
      </c>
      <c r="I75" s="247">
        <v>119323920.62777437</v>
      </c>
      <c r="J75" s="246">
        <v>937091.08606525499</v>
      </c>
      <c r="K75" s="246">
        <v>5170854.7265950199</v>
      </c>
      <c r="L75" s="246">
        <v>9545090.6270044409</v>
      </c>
      <c r="M75" s="246">
        <v>45810381.552842334</v>
      </c>
      <c r="N75" s="246">
        <v>5420472.154764656</v>
      </c>
      <c r="O75" s="246">
        <v>267056.67015937698</v>
      </c>
      <c r="P75" s="247">
        <v>176176393.19635442</v>
      </c>
      <c r="Q75" s="246">
        <v>27158082.160451736</v>
      </c>
      <c r="R75" s="241">
        <f t="shared" si="2"/>
        <v>1969800555.3134937</v>
      </c>
      <c r="T75" s="258">
        <f t="shared" si="1"/>
        <v>353529.75300000003</v>
      </c>
      <c r="U75" s="227"/>
      <c r="V75" s="246">
        <v>18044033.9929046</v>
      </c>
      <c r="W75" s="246">
        <v>1612636.1186766601</v>
      </c>
      <c r="X75" s="246">
        <v>10103390.5408142</v>
      </c>
      <c r="Y75" s="246">
        <v>1982143.2082907599</v>
      </c>
      <c r="Z75" s="246">
        <v>128859.859448538</v>
      </c>
      <c r="AA75" s="246">
        <v>6510.2017269737498</v>
      </c>
    </row>
    <row r="76" spans="1:27" s="261" customFormat="1" x14ac:dyDescent="0.2">
      <c r="A76" s="262"/>
      <c r="B76" s="263">
        <v>9</v>
      </c>
      <c r="C76" s="246">
        <v>805721682.56032097</v>
      </c>
      <c r="D76" s="246">
        <v>198473.625</v>
      </c>
      <c r="E76" s="246">
        <v>209306446.85057017</v>
      </c>
      <c r="F76" s="246">
        <v>232335529.02877972</v>
      </c>
      <c r="G76" s="246">
        <v>172621239.06342417</v>
      </c>
      <c r="H76" s="246">
        <v>2828741.8938687001</v>
      </c>
      <c r="I76" s="247">
        <v>106704561.92183158</v>
      </c>
      <c r="J76" s="246">
        <v>746889.89550493797</v>
      </c>
      <c r="K76" s="246">
        <v>5696290.1270691901</v>
      </c>
      <c r="L76" s="246">
        <v>8148323.61668697</v>
      </c>
      <c r="M76" s="246">
        <v>43761370.472180277</v>
      </c>
      <c r="N76" s="246">
        <v>5475789.2638029261</v>
      </c>
      <c r="O76" s="246">
        <v>303388.61600484105</v>
      </c>
      <c r="P76" s="247">
        <v>164668718.72211891</v>
      </c>
      <c r="Q76" s="246">
        <v>24727065.127612658</v>
      </c>
      <c r="R76" s="241">
        <f t="shared" si="2"/>
        <v>1783244510.7847762</v>
      </c>
      <c r="T76" s="258">
        <f t="shared" si="1"/>
        <v>344207.32</v>
      </c>
      <c r="U76" s="227"/>
      <c r="V76" s="246">
        <v>16292893.330196898</v>
      </c>
      <c r="W76" s="246">
        <v>1449256.9798100898</v>
      </c>
      <c r="X76" s="246">
        <v>9037389.5913077798</v>
      </c>
      <c r="Y76" s="246">
        <v>1276604.94334918</v>
      </c>
      <c r="Z76" s="246">
        <v>126598.455415146</v>
      </c>
      <c r="AA76" s="246">
        <v>6940.7362267959297</v>
      </c>
    </row>
    <row r="77" spans="1:27" s="261" customFormat="1" x14ac:dyDescent="0.2">
      <c r="A77" s="262"/>
      <c r="B77" s="263">
        <v>10</v>
      </c>
      <c r="C77" s="246">
        <v>923243367.11965799</v>
      </c>
      <c r="D77" s="246">
        <v>173928</v>
      </c>
      <c r="E77" s="246">
        <v>220322806.02108881</v>
      </c>
      <c r="F77" s="246">
        <v>245902574.44447085</v>
      </c>
      <c r="G77" s="246">
        <v>180720526.15547028</v>
      </c>
      <c r="H77" s="246">
        <v>1269779.2294176701</v>
      </c>
      <c r="I77" s="247">
        <v>111118995.82373363</v>
      </c>
      <c r="J77" s="246">
        <v>756047.14443872194</v>
      </c>
      <c r="K77" s="246">
        <v>8219902.1579072308</v>
      </c>
      <c r="L77" s="246">
        <v>7576325.1782961395</v>
      </c>
      <c r="M77" s="246">
        <v>44630090.131167635</v>
      </c>
      <c r="N77" s="246">
        <v>6164575.7423347039</v>
      </c>
      <c r="O77" s="246">
        <v>472363.25457083201</v>
      </c>
      <c r="P77" s="247">
        <v>165017899.14447337</v>
      </c>
      <c r="Q77" s="246">
        <v>24717579.058784436</v>
      </c>
      <c r="R77" s="241">
        <f t="shared" si="2"/>
        <v>1940306758.6058121</v>
      </c>
      <c r="T77" s="258">
        <f t="shared" si="1"/>
        <v>316423.88</v>
      </c>
      <c r="U77" s="227"/>
      <c r="V77" s="246">
        <v>18074232.717747699</v>
      </c>
      <c r="W77" s="246">
        <v>1551394.5803444402</v>
      </c>
      <c r="X77" s="246">
        <v>9949340.9055075292</v>
      </c>
      <c r="Y77" s="246">
        <v>1088474.3241667799</v>
      </c>
      <c r="Z77" s="246">
        <v>136761.53711562301</v>
      </c>
      <c r="AA77" s="246">
        <v>6896.8703739080602</v>
      </c>
    </row>
    <row r="78" spans="1:27" s="261" customFormat="1" x14ac:dyDescent="0.2">
      <c r="A78" s="262"/>
      <c r="B78" s="263">
        <v>11</v>
      </c>
      <c r="C78" s="246">
        <v>1093271831.45823</v>
      </c>
      <c r="D78" s="246">
        <v>196629.25</v>
      </c>
      <c r="E78" s="246">
        <v>233049056.13137522</v>
      </c>
      <c r="F78" s="246">
        <v>249576390.61912656</v>
      </c>
      <c r="G78" s="246">
        <v>183149904.21278509</v>
      </c>
      <c r="H78" s="246">
        <v>365079.80795732798</v>
      </c>
      <c r="I78" s="247">
        <v>110783570.76559217</v>
      </c>
      <c r="J78" s="246">
        <v>299485.66522711003</v>
      </c>
      <c r="K78" s="246">
        <v>10699243.7620304</v>
      </c>
      <c r="L78" s="246">
        <v>6569801.1793551994</v>
      </c>
      <c r="M78" s="246">
        <v>43929982.056443423</v>
      </c>
      <c r="N78" s="246">
        <v>5184204.1757169999</v>
      </c>
      <c r="O78" s="246">
        <v>647774.86941497703</v>
      </c>
      <c r="P78" s="247">
        <v>161869195.1317699</v>
      </c>
      <c r="Q78" s="246">
        <v>26154662.348557077</v>
      </c>
      <c r="R78" s="241">
        <f t="shared" si="2"/>
        <v>2125746811.4335816</v>
      </c>
      <c r="T78" s="258">
        <f t="shared" si="1"/>
        <v>315292.429</v>
      </c>
      <c r="U78" s="227"/>
      <c r="V78" s="246">
        <v>20502161.3573118</v>
      </c>
      <c r="W78" s="246">
        <v>1721790.3057146801</v>
      </c>
      <c r="X78" s="246">
        <v>11209092.0033774</v>
      </c>
      <c r="Y78" s="246">
        <v>1178633.4826910801</v>
      </c>
      <c r="Z78" s="246">
        <v>124798.88168274</v>
      </c>
      <c r="AA78" s="246">
        <v>6796.2948455860305</v>
      </c>
    </row>
    <row r="79" spans="1:27" s="261" customFormat="1" x14ac:dyDescent="0.2">
      <c r="A79" s="264"/>
      <c r="B79" s="265">
        <v>12</v>
      </c>
      <c r="C79" s="250">
        <v>1310289161.4808998</v>
      </c>
      <c r="D79" s="250">
        <v>242994.14285714302</v>
      </c>
      <c r="E79" s="250">
        <v>274378843.16054606</v>
      </c>
      <c r="F79" s="250">
        <v>282419946.33574402</v>
      </c>
      <c r="G79" s="250">
        <v>195255647.02417219</v>
      </c>
      <c r="H79" s="250">
        <v>265014.06294986297</v>
      </c>
      <c r="I79" s="251">
        <v>114321309.70988527</v>
      </c>
      <c r="J79" s="250">
        <v>0</v>
      </c>
      <c r="K79" s="250">
        <v>14039599.6898195</v>
      </c>
      <c r="L79" s="250">
        <v>7112921.1516845198</v>
      </c>
      <c r="M79" s="250">
        <v>45442605.399452448</v>
      </c>
      <c r="N79" s="250">
        <v>5605467.7681792127</v>
      </c>
      <c r="O79" s="250">
        <v>849983.84583149408</v>
      </c>
      <c r="P79" s="251">
        <v>165895524.32298473</v>
      </c>
      <c r="Q79" s="250">
        <v>28887425.540378567</v>
      </c>
      <c r="R79" s="252">
        <f t="shared" si="2"/>
        <v>2445006443.6353846</v>
      </c>
      <c r="S79" s="253">
        <f>SUM(R68:R79)</f>
        <v>24328956080.769257</v>
      </c>
      <c r="T79" s="259">
        <f t="shared" si="1"/>
        <v>314784.54599999997</v>
      </c>
      <c r="U79" s="227"/>
      <c r="V79" s="250">
        <v>26784213.916419901</v>
      </c>
      <c r="W79" s="250">
        <v>2211692.0690776701</v>
      </c>
      <c r="X79" s="250">
        <v>13370718.521533499</v>
      </c>
      <c r="Y79" s="250">
        <v>1421241.2956699301</v>
      </c>
      <c r="Z79" s="250">
        <v>135044.991505588</v>
      </c>
      <c r="AA79" s="250">
        <v>6851.9352465510501</v>
      </c>
    </row>
    <row r="80" spans="1:27" s="261" customFormat="1" x14ac:dyDescent="0.2">
      <c r="I80" s="266"/>
      <c r="P80" s="266"/>
      <c r="R80" s="267"/>
      <c r="S80" s="255" t="s">
        <v>225</v>
      </c>
    </row>
    <row r="81" spans="1:28" s="261" customFormat="1" x14ac:dyDescent="0.2">
      <c r="A81" s="268" t="s">
        <v>226</v>
      </c>
      <c r="B81" s="268"/>
      <c r="C81" s="269">
        <f>SUM(C32:C43)</f>
        <v>11278205851.395367</v>
      </c>
      <c r="D81" s="269">
        <f t="shared" ref="D81:Q81" si="3">SUM(D32:D43)</f>
        <v>2499149.8928571432</v>
      </c>
      <c r="E81" s="269">
        <f t="shared" si="3"/>
        <v>2762635966.1696987</v>
      </c>
      <c r="F81" s="269">
        <f t="shared" si="3"/>
        <v>2957703124.9126134</v>
      </c>
      <c r="G81" s="269">
        <f t="shared" si="3"/>
        <v>2013891730.8000479</v>
      </c>
      <c r="H81" s="269">
        <f t="shared" si="3"/>
        <v>14930059.630887466</v>
      </c>
      <c r="I81" s="270">
        <f t="shared" si="3"/>
        <v>1423586019.4788036</v>
      </c>
      <c r="J81" s="269">
        <f t="shared" si="3"/>
        <v>4407260.1568774413</v>
      </c>
      <c r="K81" s="269">
        <f t="shared" si="3"/>
        <v>122267424.6450724</v>
      </c>
      <c r="L81" s="269">
        <f t="shared" si="3"/>
        <v>96933187.043131709</v>
      </c>
      <c r="M81" s="269">
        <f t="shared" si="3"/>
        <v>534843226.30681556</v>
      </c>
      <c r="N81" s="269">
        <f t="shared" si="3"/>
        <v>67255417.982360825</v>
      </c>
      <c r="O81" s="269">
        <f t="shared" si="3"/>
        <v>6714960.2368700616</v>
      </c>
      <c r="P81" s="270">
        <f t="shared" si="3"/>
        <v>1967511960.3194919</v>
      </c>
      <c r="Q81" s="269">
        <f t="shared" si="3"/>
        <v>304773055.46200001</v>
      </c>
      <c r="R81" s="269">
        <f>SUM(C81:Q81)</f>
        <v>23558158394.432896</v>
      </c>
      <c r="S81" s="257">
        <v>0</v>
      </c>
    </row>
    <row r="82" spans="1:28" s="261" customFormat="1" x14ac:dyDescent="0.2">
      <c r="A82" s="268" t="s">
        <v>227</v>
      </c>
      <c r="B82" s="268"/>
      <c r="C82" s="269">
        <f>SUM(C44:C55)</f>
        <v>11447649239.713972</v>
      </c>
      <c r="D82" s="269">
        <f t="shared" ref="D82:Q82" si="4">SUM(D44:D55)</f>
        <v>2499149.8928571432</v>
      </c>
      <c r="E82" s="269">
        <f t="shared" si="4"/>
        <v>2774967422.2693901</v>
      </c>
      <c r="F82" s="269">
        <f t="shared" si="4"/>
        <v>2966221024.7445817</v>
      </c>
      <c r="G82" s="269">
        <f t="shared" si="4"/>
        <v>2056791563.2414525</v>
      </c>
      <c r="H82" s="269">
        <f t="shared" si="4"/>
        <v>14843026.361509494</v>
      </c>
      <c r="I82" s="270">
        <f t="shared" si="4"/>
        <v>1411297972.0883911</v>
      </c>
      <c r="J82" s="269">
        <f t="shared" si="4"/>
        <v>4380281.1514552524</v>
      </c>
      <c r="K82" s="269">
        <f t="shared" si="4"/>
        <v>121633779.10385114</v>
      </c>
      <c r="L82" s="269">
        <f t="shared" si="4"/>
        <v>96918964.527943105</v>
      </c>
      <c r="M82" s="269">
        <f t="shared" si="4"/>
        <v>534899242.67952603</v>
      </c>
      <c r="N82" s="269">
        <f t="shared" si="4"/>
        <v>67027608.143863305</v>
      </c>
      <c r="O82" s="269">
        <f t="shared" si="4"/>
        <v>6710049.8818741431</v>
      </c>
      <c r="P82" s="270">
        <f t="shared" si="4"/>
        <v>1964993565.6779518</v>
      </c>
      <c r="Q82" s="269">
        <f t="shared" si="4"/>
        <v>304773055.46200001</v>
      </c>
      <c r="R82" s="269">
        <f>SUM(C82:Q82)</f>
        <v>23775605944.94062</v>
      </c>
      <c r="AB82" s="253"/>
    </row>
    <row r="83" spans="1:28" s="261" customFormat="1" x14ac:dyDescent="0.2">
      <c r="A83" s="268" t="s">
        <v>228</v>
      </c>
      <c r="B83" s="268"/>
      <c r="C83" s="269">
        <f>SUM(C56:C67)</f>
        <v>11596086511.627991</v>
      </c>
      <c r="D83" s="269">
        <f t="shared" ref="D83:Q83" si="5">SUM(D56:D67)</f>
        <v>2499149.8928571432</v>
      </c>
      <c r="E83" s="269">
        <f t="shared" si="5"/>
        <v>2793744434.7160025</v>
      </c>
      <c r="F83" s="269">
        <f t="shared" si="5"/>
        <v>2978722943.9925718</v>
      </c>
      <c r="G83" s="269">
        <f t="shared" si="5"/>
        <v>2098873299.7190056</v>
      </c>
      <c r="H83" s="269">
        <f t="shared" si="5"/>
        <v>14758098.009865213</v>
      </c>
      <c r="I83" s="270">
        <f t="shared" si="5"/>
        <v>1386993976.0443404</v>
      </c>
      <c r="J83" s="269">
        <f t="shared" si="5"/>
        <v>4354075.6486138972</v>
      </c>
      <c r="K83" s="269">
        <f t="shared" si="5"/>
        <v>120951385.4647446</v>
      </c>
      <c r="L83" s="269">
        <f t="shared" si="5"/>
        <v>96908272.049405307</v>
      </c>
      <c r="M83" s="269">
        <f t="shared" si="5"/>
        <v>535014720.5861358</v>
      </c>
      <c r="N83" s="269">
        <f t="shared" si="5"/>
        <v>66798415.047505774</v>
      </c>
      <c r="O83" s="269">
        <f t="shared" si="5"/>
        <v>6678271.5467133261</v>
      </c>
      <c r="P83" s="270">
        <f t="shared" si="5"/>
        <v>1963577543.0777063</v>
      </c>
      <c r="Q83" s="269">
        <f t="shared" si="5"/>
        <v>304773055.46200001</v>
      </c>
      <c r="R83" s="269">
        <f>SUM(C83:Q83)</f>
        <v>23970734152.88546</v>
      </c>
      <c r="AB83" s="253"/>
    </row>
    <row r="84" spans="1:28" s="261" customFormat="1" x14ac:dyDescent="0.2">
      <c r="A84" s="268" t="s">
        <v>229</v>
      </c>
      <c r="B84" s="268"/>
      <c r="C84" s="269">
        <f>SUM(C68:C79)</f>
        <v>11822037744.344589</v>
      </c>
      <c r="D84" s="269">
        <f t="shared" ref="D84:Q84" si="6">SUM(D68:D79)</f>
        <v>2499149.8928571432</v>
      </c>
      <c r="E84" s="269">
        <f t="shared" si="6"/>
        <v>2830515373.7017355</v>
      </c>
      <c r="F84" s="269">
        <f t="shared" si="6"/>
        <v>3006021552.6802502</v>
      </c>
      <c r="G84" s="269">
        <f t="shared" si="6"/>
        <v>2179511326.6310635</v>
      </c>
      <c r="H84" s="269">
        <f t="shared" si="6"/>
        <v>14680319.617991555</v>
      </c>
      <c r="I84" s="270">
        <f t="shared" si="6"/>
        <v>1368649126.9553664</v>
      </c>
      <c r="J84" s="269">
        <f t="shared" si="6"/>
        <v>4327547.7700836472</v>
      </c>
      <c r="K84" s="269">
        <f t="shared" si="6"/>
        <v>120775032.20478316</v>
      </c>
      <c r="L84" s="269">
        <f t="shared" si="6"/>
        <v>97152045.255982995</v>
      </c>
      <c r="M84" s="269">
        <f t="shared" si="6"/>
        <v>536617438.15156019</v>
      </c>
      <c r="N84" s="269">
        <f t="shared" si="6"/>
        <v>66595560.465966515</v>
      </c>
      <c r="O84" s="269">
        <f t="shared" si="6"/>
        <v>6686040.1897361223</v>
      </c>
      <c r="P84" s="270">
        <f t="shared" si="6"/>
        <v>1968114767.4452899</v>
      </c>
      <c r="Q84" s="269">
        <f t="shared" si="6"/>
        <v>304773055.46200001</v>
      </c>
      <c r="R84" s="269">
        <f>SUM(C84:Q84)</f>
        <v>24328956080.76926</v>
      </c>
      <c r="AB84" s="253"/>
    </row>
    <row r="85" spans="1:28" s="261" customFormat="1" x14ac:dyDescent="0.2">
      <c r="R85" s="267"/>
    </row>
    <row r="86" spans="1:28" ht="15" x14ac:dyDescent="0.25">
      <c r="A86" s="496" t="s">
        <v>230</v>
      </c>
      <c r="B86" s="497"/>
      <c r="C86" s="271" t="s">
        <v>231</v>
      </c>
      <c r="D86" s="261"/>
      <c r="E86" s="261"/>
    </row>
    <row r="87" spans="1:28" x14ac:dyDescent="0.2">
      <c r="A87" s="271">
        <v>449</v>
      </c>
      <c r="B87" s="271"/>
      <c r="C87" s="272">
        <v>-4078452.1120000002</v>
      </c>
      <c r="D87" s="261"/>
      <c r="E87" s="261"/>
    </row>
    <row r="88" spans="1:28" x14ac:dyDescent="0.2">
      <c r="A88" s="271">
        <v>31</v>
      </c>
      <c r="B88" s="271"/>
      <c r="C88" s="272">
        <v>4078452.1120000002</v>
      </c>
      <c r="D88" s="261"/>
      <c r="E88" s="261"/>
    </row>
  </sheetData>
  <mergeCells count="1">
    <mergeCell ref="A86:B86"/>
  </mergeCells>
  <pageMargins left="0.7" right="0.7" top="0.75" bottom="0.75" header="0.3" footer="0.3"/>
  <pageSetup scale="44" fitToHeight="100" orientation="landscape" horizontalDpi="360" verticalDpi="360" r:id="rId1"/>
  <headerFooter>
    <oddFooter>&amp;R&amp;F
&amp;A
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4" tint="0.79998168889431442"/>
    <pageSetUpPr fitToPage="1"/>
  </sheetPr>
  <dimension ref="A1:U83"/>
  <sheetViews>
    <sheetView workbookViewId="0">
      <pane xSplit="2" ySplit="7" topLeftCell="C22" activePane="bottomRight" state="frozen"/>
      <selection activeCell="C13" sqref="C13"/>
      <selection pane="topRight" activeCell="C13" sqref="C13"/>
      <selection pane="bottomLeft" activeCell="C13" sqref="C13"/>
      <selection pane="bottomRight" activeCell="M32" sqref="M32:M55"/>
    </sheetView>
  </sheetViews>
  <sheetFormatPr defaultColWidth="9.140625" defaultRowHeight="11.25" x14ac:dyDescent="0.2"/>
  <cols>
    <col min="1" max="2" width="9.140625" style="227"/>
    <col min="3" max="3" width="12.28515625" style="227" bestFit="1" customWidth="1"/>
    <col min="4" max="4" width="7.42578125" style="227" bestFit="1" customWidth="1"/>
    <col min="5" max="7" width="10.85546875" style="227" bestFit="1" customWidth="1"/>
    <col min="8" max="10" width="8.85546875" style="227" bestFit="1" customWidth="1"/>
    <col min="11" max="11" width="9.85546875" style="227" bestFit="1" customWidth="1"/>
    <col min="12" max="12" width="8.85546875" style="227" bestFit="1" customWidth="1"/>
    <col min="13" max="13" width="9.85546875" style="227" bestFit="1" customWidth="1"/>
    <col min="14" max="14" width="9.140625" style="227"/>
    <col min="15" max="16" width="11.28515625" style="227" bestFit="1" customWidth="1"/>
    <col min="17" max="17" width="9.85546875" style="227" bestFit="1" customWidth="1"/>
    <col min="18" max="18" width="12.28515625" style="223" bestFit="1" customWidth="1"/>
    <col min="19" max="16384" width="9.140625" style="227"/>
  </cols>
  <sheetData>
    <row r="1" spans="1:19" s="223" customFormat="1" x14ac:dyDescent="0.2">
      <c r="A1" s="277" t="s">
        <v>232</v>
      </c>
      <c r="B1" s="278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</row>
    <row r="2" spans="1:19" s="223" customFormat="1" x14ac:dyDescent="0.2">
      <c r="A2" s="279" t="s">
        <v>207</v>
      </c>
      <c r="B2" s="278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  <c r="Q2" s="230"/>
      <c r="R2" s="230"/>
    </row>
    <row r="3" spans="1:19" s="223" customFormat="1" x14ac:dyDescent="0.2">
      <c r="A3" s="277" t="s">
        <v>233</v>
      </c>
      <c r="B3" s="287"/>
      <c r="C3" s="230"/>
      <c r="D3" s="230"/>
      <c r="E3" s="230"/>
      <c r="F3" s="230"/>
      <c r="G3" s="230"/>
      <c r="H3" s="230"/>
      <c r="I3" s="230"/>
      <c r="J3" s="230"/>
      <c r="K3" s="230"/>
      <c r="L3" s="230"/>
      <c r="M3" s="230"/>
      <c r="N3" s="230"/>
      <c r="O3" s="230"/>
      <c r="P3" s="230"/>
      <c r="Q3" s="230"/>
      <c r="R3" s="230"/>
    </row>
    <row r="4" spans="1:19" s="223" customFormat="1" x14ac:dyDescent="0.2">
      <c r="A4" s="233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</row>
    <row r="5" spans="1:19" s="223" customFormat="1" x14ac:dyDescent="0.2">
      <c r="A5" s="234"/>
      <c r="B5" s="233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0"/>
      <c r="P5" s="230"/>
      <c r="Q5" s="230"/>
      <c r="R5" s="230"/>
    </row>
    <row r="6" spans="1:19" s="223" customFormat="1" x14ac:dyDescent="0.2">
      <c r="A6" s="230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0"/>
      <c r="P6" s="230"/>
      <c r="Q6" s="230"/>
      <c r="R6" s="230"/>
    </row>
    <row r="7" spans="1:19" s="223" customFormat="1" x14ac:dyDescent="0.2">
      <c r="A7" s="235" t="s">
        <v>184</v>
      </c>
      <c r="B7" s="235" t="s">
        <v>210</v>
      </c>
      <c r="C7" s="236">
        <v>7</v>
      </c>
      <c r="D7" s="236" t="s">
        <v>211</v>
      </c>
      <c r="E7" s="236" t="s">
        <v>212</v>
      </c>
      <c r="F7" s="236" t="s">
        <v>213</v>
      </c>
      <c r="G7" s="236" t="s">
        <v>214</v>
      </c>
      <c r="H7" s="236" t="s">
        <v>215</v>
      </c>
      <c r="I7" s="237" t="s">
        <v>216</v>
      </c>
      <c r="J7" s="236" t="s">
        <v>217</v>
      </c>
      <c r="K7" s="236" t="s">
        <v>218</v>
      </c>
      <c r="L7" s="236" t="s">
        <v>219</v>
      </c>
      <c r="M7" s="236" t="s">
        <v>220</v>
      </c>
      <c r="N7" s="236" t="s">
        <v>221</v>
      </c>
      <c r="O7" s="236" t="s">
        <v>116</v>
      </c>
      <c r="P7" s="237" t="s">
        <v>222</v>
      </c>
      <c r="Q7" s="236" t="s">
        <v>223</v>
      </c>
      <c r="R7" s="236" t="s">
        <v>1</v>
      </c>
      <c r="S7" s="227"/>
    </row>
    <row r="8" spans="1:19" s="223" customFormat="1" x14ac:dyDescent="0.2">
      <c r="A8" s="238">
        <v>2023</v>
      </c>
      <c r="B8" s="238">
        <v>1</v>
      </c>
      <c r="C8" s="239">
        <v>1072468</v>
      </c>
      <c r="D8" s="239">
        <v>2</v>
      </c>
      <c r="E8" s="239">
        <v>125749.10000000002</v>
      </c>
      <c r="F8" s="239">
        <v>8056.63</v>
      </c>
      <c r="G8" s="239">
        <v>853.49</v>
      </c>
      <c r="H8" s="239">
        <v>579.51</v>
      </c>
      <c r="I8" s="240">
        <v>506.91</v>
      </c>
      <c r="J8" s="239">
        <v>1</v>
      </c>
      <c r="K8" s="239">
        <v>143.87</v>
      </c>
      <c r="L8" s="239">
        <v>6</v>
      </c>
      <c r="M8" s="239">
        <v>17</v>
      </c>
      <c r="N8" s="239">
        <v>9103.3700000000008</v>
      </c>
      <c r="O8" s="239">
        <v>8</v>
      </c>
      <c r="P8" s="240">
        <v>14</v>
      </c>
      <c r="Q8" s="239">
        <v>82</v>
      </c>
      <c r="R8" s="280">
        <f t="shared" ref="R8:R71" si="0">SUM(C8:Q8)</f>
        <v>1217590.8800000001</v>
      </c>
      <c r="S8" s="227"/>
    </row>
    <row r="9" spans="1:19" s="223" customFormat="1" x14ac:dyDescent="0.2">
      <c r="A9" s="244"/>
      <c r="B9" s="245">
        <v>2</v>
      </c>
      <c r="C9" s="246">
        <v>1073374</v>
      </c>
      <c r="D9" s="246">
        <v>2</v>
      </c>
      <c r="E9" s="246">
        <v>125868.84999999999</v>
      </c>
      <c r="F9" s="246">
        <v>8053.1</v>
      </c>
      <c r="G9" s="246">
        <v>860.62</v>
      </c>
      <c r="H9" s="246">
        <v>546.51</v>
      </c>
      <c r="I9" s="247">
        <v>507.37</v>
      </c>
      <c r="J9" s="246">
        <v>1</v>
      </c>
      <c r="K9" s="246">
        <v>144.77000000000001</v>
      </c>
      <c r="L9" s="246">
        <v>6</v>
      </c>
      <c r="M9" s="246">
        <v>17</v>
      </c>
      <c r="N9" s="246">
        <v>9143.56</v>
      </c>
      <c r="O9" s="246">
        <v>8</v>
      </c>
      <c r="P9" s="247">
        <v>14</v>
      </c>
      <c r="Q9" s="246">
        <v>82</v>
      </c>
      <c r="R9" s="241">
        <f t="shared" si="0"/>
        <v>1218628.7800000005</v>
      </c>
      <c r="S9" s="227"/>
    </row>
    <row r="10" spans="1:19" s="223" customFormat="1" x14ac:dyDescent="0.2">
      <c r="A10" s="244"/>
      <c r="B10" s="245">
        <v>3</v>
      </c>
      <c r="C10" s="246">
        <v>1074500</v>
      </c>
      <c r="D10" s="246">
        <v>2</v>
      </c>
      <c r="E10" s="246">
        <v>125972.36000000002</v>
      </c>
      <c r="F10" s="246">
        <v>8066.55</v>
      </c>
      <c r="G10" s="246">
        <v>865.77</v>
      </c>
      <c r="H10" s="246">
        <v>550.1</v>
      </c>
      <c r="I10" s="247">
        <v>508.9</v>
      </c>
      <c r="J10" s="246">
        <v>1</v>
      </c>
      <c r="K10" s="246">
        <v>144.69999999999999</v>
      </c>
      <c r="L10" s="246">
        <v>6</v>
      </c>
      <c r="M10" s="246">
        <v>17</v>
      </c>
      <c r="N10" s="246">
        <v>9159.2599999999984</v>
      </c>
      <c r="O10" s="246">
        <v>8</v>
      </c>
      <c r="P10" s="247">
        <v>14</v>
      </c>
      <c r="Q10" s="246">
        <v>82</v>
      </c>
      <c r="R10" s="241">
        <f t="shared" si="0"/>
        <v>1219897.6400000001</v>
      </c>
      <c r="S10" s="227"/>
    </row>
    <row r="11" spans="1:19" s="223" customFormat="1" x14ac:dyDescent="0.2">
      <c r="A11" s="244"/>
      <c r="B11" s="245">
        <v>4</v>
      </c>
      <c r="C11" s="246">
        <v>1075085</v>
      </c>
      <c r="D11" s="246">
        <v>2</v>
      </c>
      <c r="E11" s="246">
        <v>126127.18999999999</v>
      </c>
      <c r="F11" s="246">
        <v>8084.97</v>
      </c>
      <c r="G11" s="246">
        <v>876.35</v>
      </c>
      <c r="H11" s="246">
        <v>582.09</v>
      </c>
      <c r="I11" s="247">
        <v>512.15</v>
      </c>
      <c r="J11" s="246">
        <v>1</v>
      </c>
      <c r="K11" s="246">
        <v>144.58000000000001</v>
      </c>
      <c r="L11" s="246">
        <v>6</v>
      </c>
      <c r="M11" s="246">
        <v>17</v>
      </c>
      <c r="N11" s="246">
        <v>9195.2099999999991</v>
      </c>
      <c r="O11" s="246">
        <v>8</v>
      </c>
      <c r="P11" s="247">
        <v>14</v>
      </c>
      <c r="Q11" s="246">
        <v>82</v>
      </c>
      <c r="R11" s="241">
        <f t="shared" si="0"/>
        <v>1220737.54</v>
      </c>
      <c r="S11" s="227"/>
    </row>
    <row r="12" spans="1:19" s="223" customFormat="1" x14ac:dyDescent="0.2">
      <c r="A12" s="244"/>
      <c r="B12" s="245">
        <v>5</v>
      </c>
      <c r="C12" s="246">
        <v>1075653</v>
      </c>
      <c r="D12" s="246">
        <v>2</v>
      </c>
      <c r="E12" s="246">
        <v>126253.56999999999</v>
      </c>
      <c r="F12" s="246">
        <v>8100.5800000000008</v>
      </c>
      <c r="G12" s="246">
        <v>879.30000000000007</v>
      </c>
      <c r="H12" s="246">
        <v>633.1</v>
      </c>
      <c r="I12" s="247">
        <v>512.43000000000006</v>
      </c>
      <c r="J12" s="246">
        <v>1</v>
      </c>
      <c r="K12" s="246">
        <v>144.43</v>
      </c>
      <c r="L12" s="246">
        <v>6</v>
      </c>
      <c r="M12" s="246">
        <v>17</v>
      </c>
      <c r="N12" s="246">
        <v>9216.0200000000023</v>
      </c>
      <c r="O12" s="246">
        <v>8</v>
      </c>
      <c r="P12" s="247">
        <v>14</v>
      </c>
      <c r="Q12" s="246">
        <v>82</v>
      </c>
      <c r="R12" s="241">
        <f t="shared" si="0"/>
        <v>1221522.4300000002</v>
      </c>
      <c r="S12" s="227"/>
    </row>
    <row r="13" spans="1:19" s="223" customFormat="1" x14ac:dyDescent="0.2">
      <c r="A13" s="244"/>
      <c r="B13" s="245">
        <v>6</v>
      </c>
      <c r="C13" s="246">
        <v>1076296</v>
      </c>
      <c r="D13" s="246">
        <v>2</v>
      </c>
      <c r="E13" s="246">
        <v>126366.03</v>
      </c>
      <c r="F13" s="246">
        <v>8114.7300000000005</v>
      </c>
      <c r="G13" s="246">
        <v>881.53</v>
      </c>
      <c r="H13" s="246">
        <v>659.58</v>
      </c>
      <c r="I13" s="247">
        <v>512.32000000000005</v>
      </c>
      <c r="J13" s="246">
        <v>1</v>
      </c>
      <c r="K13" s="246">
        <v>144.33000000000001</v>
      </c>
      <c r="L13" s="246">
        <v>6</v>
      </c>
      <c r="M13" s="246">
        <v>17</v>
      </c>
      <c r="N13" s="246">
        <v>9225.83</v>
      </c>
      <c r="O13" s="246">
        <v>8</v>
      </c>
      <c r="P13" s="247">
        <v>14</v>
      </c>
      <c r="Q13" s="246">
        <v>82</v>
      </c>
      <c r="R13" s="241">
        <f t="shared" si="0"/>
        <v>1222330.3500000003</v>
      </c>
      <c r="S13" s="227"/>
    </row>
    <row r="14" spans="1:19" s="223" customFormat="1" x14ac:dyDescent="0.2">
      <c r="A14" s="244"/>
      <c r="B14" s="245">
        <v>7</v>
      </c>
      <c r="C14" s="246">
        <v>1076692</v>
      </c>
      <c r="D14" s="246">
        <v>2</v>
      </c>
      <c r="E14" s="246">
        <v>126486.00000000001</v>
      </c>
      <c r="F14" s="246">
        <v>8128.55</v>
      </c>
      <c r="G14" s="246">
        <v>883.5</v>
      </c>
      <c r="H14" s="246">
        <v>686.01</v>
      </c>
      <c r="I14" s="247">
        <v>512.03</v>
      </c>
      <c r="J14" s="246">
        <v>1</v>
      </c>
      <c r="K14" s="246">
        <v>144.21</v>
      </c>
      <c r="L14" s="246">
        <v>6</v>
      </c>
      <c r="M14" s="246">
        <v>17</v>
      </c>
      <c r="N14" s="246">
        <v>9237.94</v>
      </c>
      <c r="O14" s="246">
        <v>8</v>
      </c>
      <c r="P14" s="247">
        <v>14</v>
      </c>
      <c r="Q14" s="246">
        <v>82</v>
      </c>
      <c r="R14" s="241">
        <f t="shared" si="0"/>
        <v>1222900.24</v>
      </c>
      <c r="S14" s="227"/>
    </row>
    <row r="15" spans="1:19" s="223" customFormat="1" x14ac:dyDescent="0.2">
      <c r="A15" s="244"/>
      <c r="B15" s="245">
        <v>8</v>
      </c>
      <c r="C15" s="246">
        <v>1077682</v>
      </c>
      <c r="D15" s="246">
        <v>2</v>
      </c>
      <c r="E15" s="246">
        <v>126584.11000000002</v>
      </c>
      <c r="F15" s="246">
        <v>8141.35</v>
      </c>
      <c r="G15" s="246">
        <v>888.42</v>
      </c>
      <c r="H15" s="246">
        <v>696.85</v>
      </c>
      <c r="I15" s="247">
        <v>512.88</v>
      </c>
      <c r="J15" s="246">
        <v>1</v>
      </c>
      <c r="K15" s="246">
        <v>144.13</v>
      </c>
      <c r="L15" s="246">
        <v>6</v>
      </c>
      <c r="M15" s="246">
        <v>17</v>
      </c>
      <c r="N15" s="246">
        <v>9247.3900000000012</v>
      </c>
      <c r="O15" s="246">
        <v>8</v>
      </c>
      <c r="P15" s="247">
        <v>14</v>
      </c>
      <c r="Q15" s="246">
        <v>82</v>
      </c>
      <c r="R15" s="241">
        <f t="shared" si="0"/>
        <v>1224027.1299999999</v>
      </c>
      <c r="S15" s="227"/>
    </row>
    <row r="16" spans="1:19" s="223" customFormat="1" x14ac:dyDescent="0.2">
      <c r="A16" s="244"/>
      <c r="B16" s="245">
        <v>9</v>
      </c>
      <c r="C16" s="246">
        <v>1078907</v>
      </c>
      <c r="D16" s="246">
        <v>2</v>
      </c>
      <c r="E16" s="246">
        <v>126619.71</v>
      </c>
      <c r="F16" s="246">
        <v>8149.6100000000006</v>
      </c>
      <c r="G16" s="246">
        <v>892.07</v>
      </c>
      <c r="H16" s="246">
        <v>686.88</v>
      </c>
      <c r="I16" s="247">
        <v>512.88</v>
      </c>
      <c r="J16" s="246">
        <v>1</v>
      </c>
      <c r="K16" s="246">
        <v>144.12</v>
      </c>
      <c r="L16" s="246">
        <v>6</v>
      </c>
      <c r="M16" s="246">
        <v>17</v>
      </c>
      <c r="N16" s="246">
        <v>9264.7400000000016</v>
      </c>
      <c r="O16" s="246">
        <v>8</v>
      </c>
      <c r="P16" s="247">
        <v>14</v>
      </c>
      <c r="Q16" s="246">
        <v>82</v>
      </c>
      <c r="R16" s="241">
        <f t="shared" si="0"/>
        <v>1225307.01</v>
      </c>
      <c r="S16" s="227"/>
    </row>
    <row r="17" spans="1:21" s="223" customFormat="1" x14ac:dyDescent="0.2">
      <c r="A17" s="244"/>
      <c r="B17" s="245">
        <v>10</v>
      </c>
      <c r="C17" s="246">
        <v>1080277</v>
      </c>
      <c r="D17" s="246">
        <v>2</v>
      </c>
      <c r="E17" s="246">
        <v>126693.98</v>
      </c>
      <c r="F17" s="246">
        <v>8159.95</v>
      </c>
      <c r="G17" s="246">
        <v>894.17000000000007</v>
      </c>
      <c r="H17" s="246">
        <v>641.47</v>
      </c>
      <c r="I17" s="247">
        <v>512.48</v>
      </c>
      <c r="J17" s="246">
        <v>1</v>
      </c>
      <c r="K17" s="246">
        <v>144.13</v>
      </c>
      <c r="L17" s="246">
        <v>6</v>
      </c>
      <c r="M17" s="246">
        <v>17</v>
      </c>
      <c r="N17" s="246">
        <v>9276.7199999999993</v>
      </c>
      <c r="O17" s="246">
        <v>8</v>
      </c>
      <c r="P17" s="247">
        <v>14</v>
      </c>
      <c r="Q17" s="246">
        <v>82</v>
      </c>
      <c r="R17" s="241">
        <f t="shared" si="0"/>
        <v>1226729.8999999997</v>
      </c>
      <c r="S17" s="227"/>
    </row>
    <row r="18" spans="1:21" s="223" customFormat="1" x14ac:dyDescent="0.2">
      <c r="A18" s="244"/>
      <c r="B18" s="245">
        <v>11</v>
      </c>
      <c r="C18" s="246">
        <v>1081722</v>
      </c>
      <c r="D18" s="246">
        <v>2</v>
      </c>
      <c r="E18" s="246">
        <v>126782.51999999999</v>
      </c>
      <c r="F18" s="246">
        <v>8171.2799999999988</v>
      </c>
      <c r="G18" s="246">
        <v>898.2</v>
      </c>
      <c r="H18" s="246">
        <v>583.88</v>
      </c>
      <c r="I18" s="247">
        <v>512.48</v>
      </c>
      <c r="J18" s="246">
        <v>1</v>
      </c>
      <c r="K18" s="246">
        <v>144.16999999999999</v>
      </c>
      <c r="L18" s="246">
        <v>6</v>
      </c>
      <c r="M18" s="246">
        <v>17</v>
      </c>
      <c r="N18" s="246">
        <v>9286.27</v>
      </c>
      <c r="O18" s="246">
        <v>8</v>
      </c>
      <c r="P18" s="247">
        <v>14</v>
      </c>
      <c r="Q18" s="246">
        <v>82</v>
      </c>
      <c r="R18" s="241">
        <f t="shared" si="0"/>
        <v>1228230.7999999998</v>
      </c>
      <c r="S18" s="227"/>
    </row>
    <row r="19" spans="1:21" s="223" customFormat="1" x14ac:dyDescent="0.2">
      <c r="A19" s="248"/>
      <c r="B19" s="249">
        <v>12</v>
      </c>
      <c r="C19" s="250">
        <v>1082935</v>
      </c>
      <c r="D19" s="250">
        <v>2</v>
      </c>
      <c r="E19" s="250">
        <v>126838.19</v>
      </c>
      <c r="F19" s="250">
        <v>8179.87</v>
      </c>
      <c r="G19" s="250">
        <v>902.04</v>
      </c>
      <c r="H19" s="250">
        <v>564.98</v>
      </c>
      <c r="I19" s="251">
        <v>512.48</v>
      </c>
      <c r="J19" s="250">
        <v>1</v>
      </c>
      <c r="K19" s="250">
        <v>144.15</v>
      </c>
      <c r="L19" s="250">
        <v>6</v>
      </c>
      <c r="M19" s="250">
        <v>17</v>
      </c>
      <c r="N19" s="250">
        <v>9303.9699999999993</v>
      </c>
      <c r="O19" s="250">
        <v>8</v>
      </c>
      <c r="P19" s="251">
        <v>14</v>
      </c>
      <c r="Q19" s="250">
        <v>82</v>
      </c>
      <c r="R19" s="252">
        <f t="shared" si="0"/>
        <v>1229510.68</v>
      </c>
      <c r="S19" s="253">
        <f>SUM(R8:R19)</f>
        <v>14677413.380000003</v>
      </c>
    </row>
    <row r="20" spans="1:21" x14ac:dyDescent="0.2">
      <c r="A20" s="238">
        <v>2024</v>
      </c>
      <c r="B20" s="238">
        <v>1</v>
      </c>
      <c r="C20" s="239">
        <v>1083811</v>
      </c>
      <c r="D20" s="239">
        <v>2</v>
      </c>
      <c r="E20" s="239">
        <v>126896.37000000001</v>
      </c>
      <c r="F20" s="239">
        <v>8184.37</v>
      </c>
      <c r="G20" s="239">
        <v>909.81</v>
      </c>
      <c r="H20" s="239">
        <v>552.13</v>
      </c>
      <c r="I20" s="240">
        <v>512.76</v>
      </c>
      <c r="J20" s="239">
        <v>1</v>
      </c>
      <c r="K20" s="239">
        <v>144.1</v>
      </c>
      <c r="L20" s="239">
        <v>6</v>
      </c>
      <c r="M20" s="239">
        <v>17</v>
      </c>
      <c r="N20" s="239">
        <v>9311.52</v>
      </c>
      <c r="O20" s="239">
        <v>8</v>
      </c>
      <c r="P20" s="240">
        <v>14</v>
      </c>
      <c r="Q20" s="239">
        <v>82</v>
      </c>
      <c r="R20" s="280">
        <f t="shared" si="0"/>
        <v>1230452.0600000003</v>
      </c>
      <c r="S20" s="255" t="s">
        <v>225</v>
      </c>
    </row>
    <row r="21" spans="1:21" x14ac:dyDescent="0.2">
      <c r="A21" s="244"/>
      <c r="B21" s="245">
        <v>2</v>
      </c>
      <c r="C21" s="246">
        <v>1084492</v>
      </c>
      <c r="D21" s="246">
        <v>2</v>
      </c>
      <c r="E21" s="246">
        <v>127105.15</v>
      </c>
      <c r="F21" s="246">
        <v>8208.8799999999992</v>
      </c>
      <c r="G21" s="246">
        <v>914.32999999999993</v>
      </c>
      <c r="H21" s="246">
        <v>546.86</v>
      </c>
      <c r="I21" s="247">
        <v>512.76</v>
      </c>
      <c r="J21" s="246">
        <v>1</v>
      </c>
      <c r="K21" s="246">
        <v>144.05000000000001</v>
      </c>
      <c r="L21" s="246">
        <v>6</v>
      </c>
      <c r="M21" s="246">
        <v>17</v>
      </c>
      <c r="N21" s="246">
        <v>9328.3900000000012</v>
      </c>
      <c r="O21" s="246">
        <v>8</v>
      </c>
      <c r="P21" s="247">
        <v>14</v>
      </c>
      <c r="Q21" s="246">
        <v>82</v>
      </c>
      <c r="R21" s="241">
        <f t="shared" si="0"/>
        <v>1231382.42</v>
      </c>
      <c r="S21" s="257">
        <v>0</v>
      </c>
    </row>
    <row r="22" spans="1:21" x14ac:dyDescent="0.2">
      <c r="A22" s="244"/>
      <c r="B22" s="245">
        <v>3</v>
      </c>
      <c r="C22" s="246">
        <v>1085188</v>
      </c>
      <c r="D22" s="246">
        <v>2</v>
      </c>
      <c r="E22" s="246">
        <v>127235.80999999998</v>
      </c>
      <c r="F22" s="246">
        <v>8225.25</v>
      </c>
      <c r="G22" s="246">
        <v>918.51</v>
      </c>
      <c r="H22" s="246">
        <v>550.48</v>
      </c>
      <c r="I22" s="247">
        <v>512.76</v>
      </c>
      <c r="J22" s="246">
        <v>1</v>
      </c>
      <c r="K22" s="246">
        <v>143.97999999999999</v>
      </c>
      <c r="L22" s="246">
        <v>6</v>
      </c>
      <c r="M22" s="246">
        <v>17</v>
      </c>
      <c r="N22" s="246">
        <v>9335.989999999998</v>
      </c>
      <c r="O22" s="246">
        <v>8</v>
      </c>
      <c r="P22" s="247">
        <v>14</v>
      </c>
      <c r="Q22" s="246">
        <v>82</v>
      </c>
      <c r="R22" s="241">
        <f t="shared" si="0"/>
        <v>1232240.78</v>
      </c>
    </row>
    <row r="23" spans="1:21" x14ac:dyDescent="0.2">
      <c r="A23" s="244"/>
      <c r="B23" s="245">
        <v>4</v>
      </c>
      <c r="C23" s="246">
        <v>1085582</v>
      </c>
      <c r="D23" s="246">
        <v>2</v>
      </c>
      <c r="E23" s="246">
        <v>127394.79000000001</v>
      </c>
      <c r="F23" s="246">
        <v>8243.99</v>
      </c>
      <c r="G23" s="246">
        <v>922.56</v>
      </c>
      <c r="H23" s="246">
        <v>582.51</v>
      </c>
      <c r="I23" s="247">
        <v>512.36</v>
      </c>
      <c r="J23" s="246">
        <v>1</v>
      </c>
      <c r="K23" s="246">
        <v>143.86000000000001</v>
      </c>
      <c r="L23" s="246">
        <v>6</v>
      </c>
      <c r="M23" s="246">
        <v>17</v>
      </c>
      <c r="N23" s="246">
        <v>9354.0600000000013</v>
      </c>
      <c r="O23" s="246">
        <v>8</v>
      </c>
      <c r="P23" s="247">
        <v>14</v>
      </c>
      <c r="Q23" s="246">
        <v>82</v>
      </c>
      <c r="R23" s="241">
        <f t="shared" si="0"/>
        <v>1232866.1300000004</v>
      </c>
    </row>
    <row r="24" spans="1:21" x14ac:dyDescent="0.2">
      <c r="A24" s="244"/>
      <c r="B24" s="245">
        <v>5</v>
      </c>
      <c r="C24" s="246">
        <v>1086150</v>
      </c>
      <c r="D24" s="246">
        <v>2</v>
      </c>
      <c r="E24" s="246">
        <v>127547.12</v>
      </c>
      <c r="F24" s="246">
        <v>8261.25</v>
      </c>
      <c r="G24" s="246">
        <v>929.04</v>
      </c>
      <c r="H24" s="246">
        <v>633.6</v>
      </c>
      <c r="I24" s="247">
        <v>512.36</v>
      </c>
      <c r="J24" s="246">
        <v>1</v>
      </c>
      <c r="K24" s="246">
        <v>143.69999999999999</v>
      </c>
      <c r="L24" s="246">
        <v>6</v>
      </c>
      <c r="M24" s="246">
        <v>17</v>
      </c>
      <c r="N24" s="246">
        <v>9377.44</v>
      </c>
      <c r="O24" s="246">
        <v>8</v>
      </c>
      <c r="P24" s="247">
        <v>14</v>
      </c>
      <c r="Q24" s="246">
        <v>82</v>
      </c>
      <c r="R24" s="241">
        <f t="shared" si="0"/>
        <v>1233684.5100000002</v>
      </c>
    </row>
    <row r="25" spans="1:21" x14ac:dyDescent="0.2">
      <c r="A25" s="244"/>
      <c r="B25" s="245">
        <v>6</v>
      </c>
      <c r="C25" s="246">
        <v>1086798</v>
      </c>
      <c r="D25" s="246">
        <v>2</v>
      </c>
      <c r="E25" s="246">
        <v>127688.03000000001</v>
      </c>
      <c r="F25" s="246">
        <v>8277.92</v>
      </c>
      <c r="G25" s="246">
        <v>934</v>
      </c>
      <c r="H25" s="246">
        <v>660.16</v>
      </c>
      <c r="I25" s="247">
        <v>512.36</v>
      </c>
      <c r="J25" s="246">
        <v>1</v>
      </c>
      <c r="K25" s="246">
        <v>143.59</v>
      </c>
      <c r="L25" s="246">
        <v>6</v>
      </c>
      <c r="M25" s="246">
        <v>17</v>
      </c>
      <c r="N25" s="246">
        <v>9390.81</v>
      </c>
      <c r="O25" s="246">
        <v>8</v>
      </c>
      <c r="P25" s="247">
        <v>14</v>
      </c>
      <c r="Q25" s="246">
        <v>82</v>
      </c>
      <c r="R25" s="241">
        <f t="shared" si="0"/>
        <v>1234534.8700000001</v>
      </c>
    </row>
    <row r="26" spans="1:21" x14ac:dyDescent="0.2">
      <c r="A26" s="244"/>
      <c r="B26" s="245">
        <v>7</v>
      </c>
      <c r="C26" s="246">
        <v>1087219</v>
      </c>
      <c r="D26" s="246">
        <v>2</v>
      </c>
      <c r="E26" s="246">
        <v>127832.03</v>
      </c>
      <c r="F26" s="246">
        <v>8293.02</v>
      </c>
      <c r="G26" s="246">
        <v>941.36</v>
      </c>
      <c r="H26" s="246">
        <v>686.66</v>
      </c>
      <c r="I26" s="247">
        <v>512.36</v>
      </c>
      <c r="J26" s="246">
        <v>1</v>
      </c>
      <c r="K26" s="246">
        <v>143.46</v>
      </c>
      <c r="L26" s="246">
        <v>6</v>
      </c>
      <c r="M26" s="246">
        <v>17</v>
      </c>
      <c r="N26" s="246">
        <v>9407.36</v>
      </c>
      <c r="O26" s="246">
        <v>8</v>
      </c>
      <c r="P26" s="247">
        <v>14</v>
      </c>
      <c r="Q26" s="246">
        <v>82</v>
      </c>
      <c r="R26" s="241">
        <f t="shared" si="0"/>
        <v>1235165.2500000002</v>
      </c>
    </row>
    <row r="27" spans="1:21" x14ac:dyDescent="0.2">
      <c r="A27" s="244"/>
      <c r="B27" s="245">
        <v>8</v>
      </c>
      <c r="C27" s="246">
        <v>1088254</v>
      </c>
      <c r="D27" s="246">
        <v>2</v>
      </c>
      <c r="E27" s="246">
        <v>127954.04000000001</v>
      </c>
      <c r="F27" s="246">
        <v>8307.5</v>
      </c>
      <c r="G27" s="246">
        <v>949.1</v>
      </c>
      <c r="H27" s="246">
        <v>697.55</v>
      </c>
      <c r="I27" s="247">
        <v>512.6400000000001</v>
      </c>
      <c r="J27" s="246">
        <v>1</v>
      </c>
      <c r="K27" s="246">
        <v>143.38</v>
      </c>
      <c r="L27" s="246">
        <v>6</v>
      </c>
      <c r="M27" s="246">
        <v>17</v>
      </c>
      <c r="N27" s="246">
        <v>9418.3900000000012</v>
      </c>
      <c r="O27" s="246">
        <v>8</v>
      </c>
      <c r="P27" s="247">
        <v>14</v>
      </c>
      <c r="Q27" s="246">
        <v>82</v>
      </c>
      <c r="R27" s="241">
        <f t="shared" si="0"/>
        <v>1236366.5999999999</v>
      </c>
    </row>
    <row r="28" spans="1:21" x14ac:dyDescent="0.2">
      <c r="A28" s="244"/>
      <c r="B28" s="245">
        <v>9</v>
      </c>
      <c r="C28" s="246">
        <v>1089539</v>
      </c>
      <c r="D28" s="246">
        <v>2</v>
      </c>
      <c r="E28" s="246">
        <v>128008.95</v>
      </c>
      <c r="F28" s="246">
        <v>8316.15</v>
      </c>
      <c r="G28" s="246">
        <v>959.07</v>
      </c>
      <c r="H28" s="246">
        <v>687.61</v>
      </c>
      <c r="I28" s="247">
        <v>512.6400000000001</v>
      </c>
      <c r="J28" s="246">
        <v>1</v>
      </c>
      <c r="K28" s="246">
        <v>143.36000000000001</v>
      </c>
      <c r="L28" s="246">
        <v>6</v>
      </c>
      <c r="M28" s="246">
        <v>17</v>
      </c>
      <c r="N28" s="246">
        <v>9440.2100000000009</v>
      </c>
      <c r="O28" s="246">
        <v>8</v>
      </c>
      <c r="P28" s="247">
        <v>14</v>
      </c>
      <c r="Q28" s="246">
        <v>82</v>
      </c>
      <c r="R28" s="241">
        <f t="shared" si="0"/>
        <v>1237736.99</v>
      </c>
    </row>
    <row r="29" spans="1:21" x14ac:dyDescent="0.2">
      <c r="A29" s="244"/>
      <c r="B29" s="245">
        <v>10</v>
      </c>
      <c r="C29" s="246">
        <v>1090984</v>
      </c>
      <c r="D29" s="246">
        <v>2</v>
      </c>
      <c r="E29" s="246">
        <v>128098.74</v>
      </c>
      <c r="F29" s="246">
        <v>8327.92</v>
      </c>
      <c r="G29" s="246">
        <v>964.85</v>
      </c>
      <c r="H29" s="246">
        <v>642.17999999999995</v>
      </c>
      <c r="I29" s="247">
        <v>512.6400000000001</v>
      </c>
      <c r="J29" s="246">
        <v>1</v>
      </c>
      <c r="K29" s="246">
        <v>143.37</v>
      </c>
      <c r="L29" s="246">
        <v>6</v>
      </c>
      <c r="M29" s="246">
        <v>17</v>
      </c>
      <c r="N29" s="246">
        <v>9455.65</v>
      </c>
      <c r="O29" s="246">
        <v>8</v>
      </c>
      <c r="P29" s="247">
        <v>14</v>
      </c>
      <c r="Q29" s="246">
        <v>82</v>
      </c>
      <c r="R29" s="241">
        <f t="shared" si="0"/>
        <v>1239259.3499999999</v>
      </c>
    </row>
    <row r="30" spans="1:21" x14ac:dyDescent="0.2">
      <c r="A30" s="244"/>
      <c r="B30" s="245">
        <v>11</v>
      </c>
      <c r="C30" s="246">
        <v>1092516</v>
      </c>
      <c r="D30" s="246">
        <v>2</v>
      </c>
      <c r="E30" s="246">
        <v>128198.02</v>
      </c>
      <c r="F30" s="246">
        <v>8339.01</v>
      </c>
      <c r="G30" s="246">
        <v>974.42</v>
      </c>
      <c r="H30" s="246">
        <v>584.54</v>
      </c>
      <c r="I30" s="247">
        <v>512.24</v>
      </c>
      <c r="J30" s="246">
        <v>1</v>
      </c>
      <c r="K30" s="246">
        <v>143.4</v>
      </c>
      <c r="L30" s="246">
        <v>6</v>
      </c>
      <c r="M30" s="246">
        <v>17</v>
      </c>
      <c r="N30" s="246">
        <v>9466.07</v>
      </c>
      <c r="O30" s="246">
        <v>8</v>
      </c>
      <c r="P30" s="247">
        <v>14</v>
      </c>
      <c r="Q30" s="246">
        <v>82</v>
      </c>
      <c r="R30" s="241">
        <f t="shared" si="0"/>
        <v>1240863.7</v>
      </c>
    </row>
    <row r="31" spans="1:21" x14ac:dyDescent="0.2">
      <c r="A31" s="248"/>
      <c r="B31" s="249">
        <v>12</v>
      </c>
      <c r="C31" s="250">
        <v>1093821</v>
      </c>
      <c r="D31" s="250">
        <v>2</v>
      </c>
      <c r="E31" s="250">
        <v>128261.9</v>
      </c>
      <c r="F31" s="250">
        <v>8347.52</v>
      </c>
      <c r="G31" s="250">
        <v>984.21</v>
      </c>
      <c r="H31" s="250">
        <v>565.64</v>
      </c>
      <c r="I31" s="251">
        <v>512.52</v>
      </c>
      <c r="J31" s="250">
        <v>1</v>
      </c>
      <c r="K31" s="250">
        <v>143.38</v>
      </c>
      <c r="L31" s="250">
        <v>6</v>
      </c>
      <c r="M31" s="250">
        <v>17</v>
      </c>
      <c r="N31" s="250">
        <v>9482.8900000000012</v>
      </c>
      <c r="O31" s="250">
        <v>8</v>
      </c>
      <c r="P31" s="251">
        <v>14</v>
      </c>
      <c r="Q31" s="250">
        <v>82</v>
      </c>
      <c r="R31" s="252">
        <f t="shared" si="0"/>
        <v>1242249.0599999996</v>
      </c>
      <c r="S31" s="253">
        <f>SUM(R20:R31)</f>
        <v>14826801.719999999</v>
      </c>
    </row>
    <row r="32" spans="1:21" x14ac:dyDescent="0.2">
      <c r="A32" s="238">
        <f>A20+1</f>
        <v>2025</v>
      </c>
      <c r="B32" s="238">
        <v>1</v>
      </c>
      <c r="C32" s="239">
        <v>1094795</v>
      </c>
      <c r="D32" s="239">
        <v>2</v>
      </c>
      <c r="E32" s="239">
        <v>128328.10999999997</v>
      </c>
      <c r="F32" s="239">
        <v>8348.64</v>
      </c>
      <c r="G32" s="239">
        <v>998.61</v>
      </c>
      <c r="H32" s="239">
        <v>552.78</v>
      </c>
      <c r="I32" s="240">
        <v>512.52</v>
      </c>
      <c r="J32" s="239">
        <v>1</v>
      </c>
      <c r="K32" s="239">
        <v>143.33000000000001</v>
      </c>
      <c r="L32" s="239">
        <v>6</v>
      </c>
      <c r="M32" s="239">
        <v>17</v>
      </c>
      <c r="N32" s="239">
        <v>9490.3000000000011</v>
      </c>
      <c r="O32" s="239">
        <v>8</v>
      </c>
      <c r="P32" s="240">
        <v>14</v>
      </c>
      <c r="Q32" s="239">
        <v>82</v>
      </c>
      <c r="R32" s="280">
        <f t="shared" si="0"/>
        <v>1243299.29</v>
      </c>
      <c r="S32" s="255" t="s">
        <v>225</v>
      </c>
      <c r="T32" s="281"/>
      <c r="U32" s="281"/>
    </row>
    <row r="33" spans="1:21" x14ac:dyDescent="0.2">
      <c r="A33" s="244"/>
      <c r="B33" s="245">
        <v>2</v>
      </c>
      <c r="C33" s="246">
        <v>1095575</v>
      </c>
      <c r="D33" s="246">
        <v>2</v>
      </c>
      <c r="E33" s="246">
        <v>128541.58</v>
      </c>
      <c r="F33" s="246">
        <v>8374.75</v>
      </c>
      <c r="G33" s="246">
        <v>1004.85</v>
      </c>
      <c r="H33" s="246">
        <v>547.5</v>
      </c>
      <c r="I33" s="247">
        <v>512.52</v>
      </c>
      <c r="J33" s="246">
        <v>1</v>
      </c>
      <c r="K33" s="246">
        <v>143.28</v>
      </c>
      <c r="L33" s="246">
        <v>6</v>
      </c>
      <c r="M33" s="246">
        <v>17</v>
      </c>
      <c r="N33" s="246">
        <v>9508.07</v>
      </c>
      <c r="O33" s="246">
        <v>8</v>
      </c>
      <c r="P33" s="247">
        <v>14</v>
      </c>
      <c r="Q33" s="246">
        <v>82</v>
      </c>
      <c r="R33" s="241">
        <f t="shared" si="0"/>
        <v>1244337.5500000003</v>
      </c>
      <c r="S33" s="257">
        <v>0</v>
      </c>
      <c r="T33" s="281"/>
      <c r="U33" s="281"/>
    </row>
    <row r="34" spans="1:21" x14ac:dyDescent="0.2">
      <c r="A34" s="244"/>
      <c r="B34" s="245">
        <v>3</v>
      </c>
      <c r="C34" s="246">
        <v>1096367</v>
      </c>
      <c r="D34" s="246">
        <v>2</v>
      </c>
      <c r="E34" s="246">
        <v>128676.15999999999</v>
      </c>
      <c r="F34" s="246">
        <v>8392.91</v>
      </c>
      <c r="G34" s="246">
        <v>1010.1800000000001</v>
      </c>
      <c r="H34" s="246">
        <v>551.13</v>
      </c>
      <c r="I34" s="247">
        <v>512.52</v>
      </c>
      <c r="J34" s="246">
        <v>1</v>
      </c>
      <c r="K34" s="246">
        <v>143.19999999999999</v>
      </c>
      <c r="L34" s="246">
        <v>6</v>
      </c>
      <c r="M34" s="246">
        <v>17</v>
      </c>
      <c r="N34" s="246">
        <v>9515.65</v>
      </c>
      <c r="O34" s="246">
        <v>8</v>
      </c>
      <c r="P34" s="247">
        <v>14</v>
      </c>
      <c r="Q34" s="246">
        <v>82</v>
      </c>
      <c r="R34" s="241">
        <f t="shared" si="0"/>
        <v>1245298.7499999995</v>
      </c>
      <c r="S34" s="261"/>
      <c r="T34" s="281"/>
      <c r="U34" s="281"/>
    </row>
    <row r="35" spans="1:21" x14ac:dyDescent="0.2">
      <c r="A35" s="244"/>
      <c r="B35" s="245">
        <v>4</v>
      </c>
      <c r="C35" s="246">
        <v>1096854</v>
      </c>
      <c r="D35" s="246">
        <v>2</v>
      </c>
      <c r="E35" s="246">
        <v>128837.90000000001</v>
      </c>
      <c r="F35" s="246">
        <v>8412.869999999999</v>
      </c>
      <c r="G35" s="246">
        <v>1017.51</v>
      </c>
      <c r="H35" s="246">
        <v>583.20000000000005</v>
      </c>
      <c r="I35" s="247">
        <v>512.79999999999995</v>
      </c>
      <c r="J35" s="246">
        <v>1</v>
      </c>
      <c r="K35" s="246">
        <v>143.08000000000001</v>
      </c>
      <c r="L35" s="246">
        <v>6</v>
      </c>
      <c r="M35" s="246">
        <v>17</v>
      </c>
      <c r="N35" s="246">
        <v>9533.6</v>
      </c>
      <c r="O35" s="246">
        <v>8</v>
      </c>
      <c r="P35" s="247">
        <v>14</v>
      </c>
      <c r="Q35" s="246">
        <v>82</v>
      </c>
      <c r="R35" s="241">
        <f t="shared" si="0"/>
        <v>1246024.9600000002</v>
      </c>
      <c r="S35" s="261"/>
      <c r="T35" s="281"/>
      <c r="U35" s="281"/>
    </row>
    <row r="36" spans="1:21" x14ac:dyDescent="0.2">
      <c r="A36" s="244"/>
      <c r="B36" s="245">
        <v>5</v>
      </c>
      <c r="C36" s="246">
        <v>1097508</v>
      </c>
      <c r="D36" s="246">
        <v>2</v>
      </c>
      <c r="E36" s="246">
        <v>128990.54000000001</v>
      </c>
      <c r="F36" s="246">
        <v>8430.07</v>
      </c>
      <c r="G36" s="246">
        <v>1028.55</v>
      </c>
      <c r="H36" s="246">
        <v>634.35</v>
      </c>
      <c r="I36" s="247">
        <v>512.79999999999995</v>
      </c>
      <c r="J36" s="246">
        <v>1</v>
      </c>
      <c r="K36" s="246">
        <v>142.93</v>
      </c>
      <c r="L36" s="246">
        <v>6</v>
      </c>
      <c r="M36" s="246">
        <v>17</v>
      </c>
      <c r="N36" s="246">
        <v>9556.9699999999993</v>
      </c>
      <c r="O36" s="246">
        <v>8</v>
      </c>
      <c r="P36" s="247">
        <v>14</v>
      </c>
      <c r="Q36" s="246">
        <v>82</v>
      </c>
      <c r="R36" s="241">
        <f t="shared" si="0"/>
        <v>1246934.2100000002</v>
      </c>
      <c r="S36" s="261"/>
      <c r="T36" s="281"/>
      <c r="U36" s="281"/>
    </row>
    <row r="37" spans="1:21" x14ac:dyDescent="0.2">
      <c r="A37" s="244"/>
      <c r="B37" s="245">
        <v>6</v>
      </c>
      <c r="C37" s="246">
        <v>1098234</v>
      </c>
      <c r="D37" s="246">
        <v>2</v>
      </c>
      <c r="E37" s="246">
        <v>129133.25</v>
      </c>
      <c r="F37" s="246">
        <v>8447.619999999999</v>
      </c>
      <c r="G37" s="246">
        <v>1035.81</v>
      </c>
      <c r="H37" s="246">
        <v>660.93</v>
      </c>
      <c r="I37" s="247">
        <v>512.79999999999995</v>
      </c>
      <c r="J37" s="246">
        <v>1</v>
      </c>
      <c r="K37" s="246">
        <v>142.81</v>
      </c>
      <c r="L37" s="246">
        <v>6</v>
      </c>
      <c r="M37" s="246">
        <v>17</v>
      </c>
      <c r="N37" s="246">
        <v>9571.2100000000028</v>
      </c>
      <c r="O37" s="246">
        <v>8</v>
      </c>
      <c r="P37" s="247">
        <v>14</v>
      </c>
      <c r="Q37" s="246">
        <v>82</v>
      </c>
      <c r="R37" s="241">
        <f t="shared" si="0"/>
        <v>1247868.4300000002</v>
      </c>
      <c r="S37" s="261"/>
      <c r="T37" s="281"/>
      <c r="U37" s="281"/>
    </row>
    <row r="38" spans="1:21" x14ac:dyDescent="0.2">
      <c r="A38" s="244"/>
      <c r="B38" s="245">
        <v>7</v>
      </c>
      <c r="C38" s="246">
        <v>1098725</v>
      </c>
      <c r="D38" s="246">
        <v>2</v>
      </c>
      <c r="E38" s="246">
        <v>129275.40000000001</v>
      </c>
      <c r="F38" s="246">
        <v>8462.1699999999983</v>
      </c>
      <c r="G38" s="246">
        <v>1048.3800000000001</v>
      </c>
      <c r="H38" s="246">
        <v>687.47</v>
      </c>
      <c r="I38" s="247">
        <v>512.79999999999995</v>
      </c>
      <c r="J38" s="246">
        <v>1</v>
      </c>
      <c r="K38" s="246">
        <v>142.68</v>
      </c>
      <c r="L38" s="246">
        <v>6</v>
      </c>
      <c r="M38" s="246">
        <v>17</v>
      </c>
      <c r="N38" s="246">
        <v>9586.7499999999982</v>
      </c>
      <c r="O38" s="246">
        <v>8</v>
      </c>
      <c r="P38" s="247">
        <v>14</v>
      </c>
      <c r="Q38" s="246">
        <v>82</v>
      </c>
      <c r="R38" s="241">
        <f t="shared" si="0"/>
        <v>1248570.6499999997</v>
      </c>
      <c r="S38" s="261"/>
      <c r="T38" s="281"/>
      <c r="U38" s="281"/>
    </row>
    <row r="39" spans="1:21" x14ac:dyDescent="0.2">
      <c r="A39" s="244"/>
      <c r="B39" s="245">
        <v>8</v>
      </c>
      <c r="C39" s="246">
        <v>1099819</v>
      </c>
      <c r="D39" s="246">
        <v>2</v>
      </c>
      <c r="E39" s="246">
        <v>129398</v>
      </c>
      <c r="F39" s="246">
        <v>8476.7199999999993</v>
      </c>
      <c r="G39" s="246">
        <v>1059.97</v>
      </c>
      <c r="H39" s="246">
        <v>698.37</v>
      </c>
      <c r="I39" s="247">
        <v>512.67000000000007</v>
      </c>
      <c r="J39" s="246">
        <v>1</v>
      </c>
      <c r="K39" s="246">
        <v>142.6</v>
      </c>
      <c r="L39" s="246">
        <v>6</v>
      </c>
      <c r="M39" s="246">
        <v>17</v>
      </c>
      <c r="N39" s="246">
        <v>9599.5499999999993</v>
      </c>
      <c r="O39" s="246">
        <v>8</v>
      </c>
      <c r="P39" s="247">
        <v>14</v>
      </c>
      <c r="Q39" s="246">
        <v>82</v>
      </c>
      <c r="R39" s="241">
        <f t="shared" si="0"/>
        <v>1249836.8800000001</v>
      </c>
      <c r="S39" s="261"/>
      <c r="T39" s="281"/>
      <c r="U39" s="281"/>
    </row>
    <row r="40" spans="1:21" x14ac:dyDescent="0.2">
      <c r="A40" s="244"/>
      <c r="B40" s="245">
        <v>9</v>
      </c>
      <c r="C40" s="246">
        <v>1101153</v>
      </c>
      <c r="D40" s="246">
        <v>2</v>
      </c>
      <c r="E40" s="246">
        <v>129448.72</v>
      </c>
      <c r="F40" s="246">
        <v>8484.02</v>
      </c>
      <c r="G40" s="246">
        <v>1077.3500000000001</v>
      </c>
      <c r="H40" s="246">
        <v>688.41</v>
      </c>
      <c r="I40" s="247">
        <v>512.67000000000007</v>
      </c>
      <c r="J40" s="246">
        <v>1</v>
      </c>
      <c r="K40" s="246">
        <v>142.59</v>
      </c>
      <c r="L40" s="246">
        <v>6</v>
      </c>
      <c r="M40" s="246">
        <v>17</v>
      </c>
      <c r="N40" s="246">
        <v>9620.36</v>
      </c>
      <c r="O40" s="246">
        <v>8</v>
      </c>
      <c r="P40" s="247">
        <v>14</v>
      </c>
      <c r="Q40" s="246">
        <v>82</v>
      </c>
      <c r="R40" s="241">
        <f t="shared" si="0"/>
        <v>1251257.1200000001</v>
      </c>
      <c r="S40" s="261"/>
      <c r="T40" s="281"/>
      <c r="U40" s="281"/>
    </row>
    <row r="41" spans="1:21" x14ac:dyDescent="0.2">
      <c r="A41" s="244"/>
      <c r="B41" s="245">
        <v>10</v>
      </c>
      <c r="C41" s="246">
        <v>1102638</v>
      </c>
      <c r="D41" s="246">
        <v>2</v>
      </c>
      <c r="E41" s="246">
        <v>129538.11000000002</v>
      </c>
      <c r="F41" s="246">
        <v>8496.69</v>
      </c>
      <c r="G41" s="246">
        <v>1085.67</v>
      </c>
      <c r="H41" s="246">
        <v>642.91999999999996</v>
      </c>
      <c r="I41" s="247">
        <v>512.67000000000007</v>
      </c>
      <c r="J41" s="246">
        <v>1</v>
      </c>
      <c r="K41" s="246">
        <v>142.59</v>
      </c>
      <c r="L41" s="246">
        <v>6</v>
      </c>
      <c r="M41" s="246">
        <v>17</v>
      </c>
      <c r="N41" s="246">
        <v>9636.6800000000021</v>
      </c>
      <c r="O41" s="246">
        <v>8</v>
      </c>
      <c r="P41" s="247">
        <v>14</v>
      </c>
      <c r="Q41" s="246">
        <v>82</v>
      </c>
      <c r="R41" s="241">
        <f t="shared" si="0"/>
        <v>1252823.3299999998</v>
      </c>
      <c r="S41" s="261"/>
      <c r="T41" s="281"/>
      <c r="U41" s="281"/>
    </row>
    <row r="42" spans="1:21" x14ac:dyDescent="0.2">
      <c r="A42" s="244"/>
      <c r="B42" s="245">
        <v>11</v>
      </c>
      <c r="C42" s="246">
        <v>1104199</v>
      </c>
      <c r="D42" s="246">
        <v>2</v>
      </c>
      <c r="E42" s="246">
        <v>129635.66</v>
      </c>
      <c r="F42" s="246">
        <v>8506.57</v>
      </c>
      <c r="G42" s="246">
        <v>1102.8200000000002</v>
      </c>
      <c r="H42" s="246">
        <v>585.21</v>
      </c>
      <c r="I42" s="247">
        <v>512.67000000000007</v>
      </c>
      <c r="J42" s="246">
        <v>1</v>
      </c>
      <c r="K42" s="246">
        <v>142.63</v>
      </c>
      <c r="L42" s="246">
        <v>6</v>
      </c>
      <c r="M42" s="246">
        <v>17</v>
      </c>
      <c r="N42" s="246">
        <v>9647.9999999999982</v>
      </c>
      <c r="O42" s="246">
        <v>8</v>
      </c>
      <c r="P42" s="247">
        <v>14</v>
      </c>
      <c r="Q42" s="246">
        <v>82</v>
      </c>
      <c r="R42" s="241">
        <f t="shared" si="0"/>
        <v>1254462.5599999998</v>
      </c>
      <c r="S42" s="261"/>
      <c r="T42" s="281"/>
      <c r="U42" s="281"/>
    </row>
    <row r="43" spans="1:21" x14ac:dyDescent="0.2">
      <c r="A43" s="248"/>
      <c r="B43" s="249">
        <v>12</v>
      </c>
      <c r="C43" s="250">
        <v>1105526</v>
      </c>
      <c r="D43" s="250">
        <v>2</v>
      </c>
      <c r="E43" s="250">
        <v>129698.74</v>
      </c>
      <c r="F43" s="250">
        <v>8514.26</v>
      </c>
      <c r="G43" s="250">
        <v>1117.5400000000002</v>
      </c>
      <c r="H43" s="250">
        <v>566.28</v>
      </c>
      <c r="I43" s="251">
        <v>512.67000000000007</v>
      </c>
      <c r="J43" s="250">
        <v>1</v>
      </c>
      <c r="K43" s="250">
        <v>142.61000000000001</v>
      </c>
      <c r="L43" s="250">
        <v>6</v>
      </c>
      <c r="M43" s="250">
        <v>17</v>
      </c>
      <c r="N43" s="250">
        <v>9664.7000000000025</v>
      </c>
      <c r="O43" s="250">
        <v>8</v>
      </c>
      <c r="P43" s="251">
        <v>14</v>
      </c>
      <c r="Q43" s="250">
        <v>82</v>
      </c>
      <c r="R43" s="252">
        <f t="shared" si="0"/>
        <v>1255872.8</v>
      </c>
      <c r="S43" s="253">
        <f>SUM(R32:R43)</f>
        <v>14986586.530000001</v>
      </c>
    </row>
    <row r="44" spans="1:21" x14ac:dyDescent="0.2">
      <c r="A44" s="238">
        <f>A32+1</f>
        <v>2026</v>
      </c>
      <c r="B44" s="238">
        <v>1</v>
      </c>
      <c r="C44" s="239">
        <v>1106514</v>
      </c>
      <c r="D44" s="239">
        <v>2</v>
      </c>
      <c r="E44" s="239">
        <v>129763.82</v>
      </c>
      <c r="F44" s="239">
        <v>8512.57</v>
      </c>
      <c r="G44" s="239">
        <v>1142.6600000000001</v>
      </c>
      <c r="H44" s="239">
        <v>553.4</v>
      </c>
      <c r="I44" s="240">
        <v>512.95000000000005</v>
      </c>
      <c r="J44" s="239">
        <v>1</v>
      </c>
      <c r="K44" s="239">
        <v>142.55000000000001</v>
      </c>
      <c r="L44" s="239">
        <v>6</v>
      </c>
      <c r="M44" s="239">
        <v>17</v>
      </c>
      <c r="N44" s="239">
        <v>9673.0099999999984</v>
      </c>
      <c r="O44" s="239">
        <v>8</v>
      </c>
      <c r="P44" s="240">
        <v>14</v>
      </c>
      <c r="Q44" s="239">
        <v>82</v>
      </c>
      <c r="R44" s="280">
        <f t="shared" si="0"/>
        <v>1256944.96</v>
      </c>
      <c r="S44" s="255" t="s">
        <v>225</v>
      </c>
    </row>
    <row r="45" spans="1:21" x14ac:dyDescent="0.2">
      <c r="A45" s="244"/>
      <c r="B45" s="245">
        <v>2</v>
      </c>
      <c r="C45" s="246">
        <v>1107300</v>
      </c>
      <c r="D45" s="246">
        <v>2</v>
      </c>
      <c r="E45" s="246">
        <v>129979.76000000001</v>
      </c>
      <c r="F45" s="246">
        <v>8541.74</v>
      </c>
      <c r="G45" s="246">
        <v>1151.2900000000002</v>
      </c>
      <c r="H45" s="246">
        <v>548.11</v>
      </c>
      <c r="I45" s="247">
        <v>512.95000000000005</v>
      </c>
      <c r="J45" s="246">
        <v>1</v>
      </c>
      <c r="K45" s="246">
        <v>142.5</v>
      </c>
      <c r="L45" s="246">
        <v>6</v>
      </c>
      <c r="M45" s="246">
        <v>17</v>
      </c>
      <c r="N45" s="246">
        <v>9689.739999999998</v>
      </c>
      <c r="O45" s="246">
        <v>8</v>
      </c>
      <c r="P45" s="247">
        <v>14</v>
      </c>
      <c r="Q45" s="246">
        <v>82</v>
      </c>
      <c r="R45" s="241">
        <f t="shared" si="0"/>
        <v>1257996.0900000001</v>
      </c>
      <c r="S45" s="257">
        <v>0</v>
      </c>
    </row>
    <row r="46" spans="1:21" x14ac:dyDescent="0.2">
      <c r="A46" s="244"/>
      <c r="B46" s="245">
        <v>3</v>
      </c>
      <c r="C46" s="246">
        <v>1108094</v>
      </c>
      <c r="D46" s="246">
        <v>2</v>
      </c>
      <c r="E46" s="246">
        <v>130115.67</v>
      </c>
      <c r="F46" s="246">
        <v>8562.9700000000012</v>
      </c>
      <c r="G46" s="246">
        <v>1158.3900000000001</v>
      </c>
      <c r="H46" s="246">
        <v>551.74</v>
      </c>
      <c r="I46" s="247">
        <v>512.95000000000005</v>
      </c>
      <c r="J46" s="246">
        <v>1</v>
      </c>
      <c r="K46" s="246">
        <v>142.43</v>
      </c>
      <c r="L46" s="246">
        <v>6</v>
      </c>
      <c r="M46" s="246">
        <v>17</v>
      </c>
      <c r="N46" s="246">
        <v>9698.1200000000008</v>
      </c>
      <c r="O46" s="246">
        <v>8</v>
      </c>
      <c r="P46" s="247">
        <v>14</v>
      </c>
      <c r="Q46" s="246">
        <v>82</v>
      </c>
      <c r="R46" s="241">
        <f t="shared" si="0"/>
        <v>1258966.2699999998</v>
      </c>
      <c r="S46" s="261"/>
    </row>
    <row r="47" spans="1:21" x14ac:dyDescent="0.2">
      <c r="A47" s="244"/>
      <c r="B47" s="245">
        <v>4</v>
      </c>
      <c r="C47" s="246">
        <v>1108578</v>
      </c>
      <c r="D47" s="246">
        <v>2</v>
      </c>
      <c r="E47" s="246">
        <v>130280.48</v>
      </c>
      <c r="F47" s="246">
        <v>8585.77</v>
      </c>
      <c r="G47" s="246">
        <v>1168</v>
      </c>
      <c r="H47" s="246">
        <v>583.84</v>
      </c>
      <c r="I47" s="247">
        <v>512.95000000000005</v>
      </c>
      <c r="J47" s="246">
        <v>1</v>
      </c>
      <c r="K47" s="246">
        <v>142.31</v>
      </c>
      <c r="L47" s="246">
        <v>6</v>
      </c>
      <c r="M47" s="246">
        <v>17</v>
      </c>
      <c r="N47" s="246">
        <v>9716.0700000000015</v>
      </c>
      <c r="O47" s="246">
        <v>8</v>
      </c>
      <c r="P47" s="247">
        <v>14</v>
      </c>
      <c r="Q47" s="246">
        <v>82</v>
      </c>
      <c r="R47" s="241">
        <f t="shared" si="0"/>
        <v>1259697.4200000002</v>
      </c>
      <c r="S47" s="261"/>
    </row>
    <row r="48" spans="1:21" x14ac:dyDescent="0.2">
      <c r="A48" s="244"/>
      <c r="B48" s="245">
        <v>5</v>
      </c>
      <c r="C48" s="246">
        <v>1109226</v>
      </c>
      <c r="D48" s="246">
        <v>2</v>
      </c>
      <c r="E48" s="246">
        <v>130432.71</v>
      </c>
      <c r="F48" s="246">
        <v>8603.77</v>
      </c>
      <c r="G48" s="246">
        <v>1185.17</v>
      </c>
      <c r="H48" s="246">
        <v>635.04</v>
      </c>
      <c r="I48" s="247">
        <v>512.54999999999995</v>
      </c>
      <c r="J48" s="246">
        <v>1</v>
      </c>
      <c r="K48" s="246">
        <v>142.15</v>
      </c>
      <c r="L48" s="246">
        <v>6</v>
      </c>
      <c r="M48" s="246">
        <v>17</v>
      </c>
      <c r="N48" s="246">
        <v>9740.1999999999989</v>
      </c>
      <c r="O48" s="246">
        <v>8</v>
      </c>
      <c r="P48" s="247">
        <v>14</v>
      </c>
      <c r="Q48" s="246">
        <v>82</v>
      </c>
      <c r="R48" s="241">
        <f t="shared" si="0"/>
        <v>1260607.5899999999</v>
      </c>
      <c r="S48" s="261"/>
    </row>
    <row r="49" spans="1:19" x14ac:dyDescent="0.2">
      <c r="A49" s="244"/>
      <c r="B49" s="245">
        <v>6</v>
      </c>
      <c r="C49" s="246">
        <v>1109944</v>
      </c>
      <c r="D49" s="246">
        <v>2</v>
      </c>
      <c r="E49" s="246">
        <v>130576.96000000001</v>
      </c>
      <c r="F49" s="246">
        <v>8622.9699999999993</v>
      </c>
      <c r="G49" s="246">
        <v>1196.28</v>
      </c>
      <c r="H49" s="246">
        <v>661.65</v>
      </c>
      <c r="I49" s="247">
        <v>512.54999999999995</v>
      </c>
      <c r="J49" s="246">
        <v>1</v>
      </c>
      <c r="K49" s="246">
        <v>142.04</v>
      </c>
      <c r="L49" s="246">
        <v>6</v>
      </c>
      <c r="M49" s="246">
        <v>17</v>
      </c>
      <c r="N49" s="246">
        <v>9754.3300000000017</v>
      </c>
      <c r="O49" s="246">
        <v>8</v>
      </c>
      <c r="P49" s="247">
        <v>14</v>
      </c>
      <c r="Q49" s="246">
        <v>82</v>
      </c>
      <c r="R49" s="241">
        <f t="shared" si="0"/>
        <v>1261540.78</v>
      </c>
      <c r="S49" s="261"/>
    </row>
    <row r="50" spans="1:19" x14ac:dyDescent="0.2">
      <c r="A50" s="244"/>
      <c r="B50" s="245">
        <v>7</v>
      </c>
      <c r="C50" s="246">
        <v>1110425</v>
      </c>
      <c r="D50" s="246">
        <v>2</v>
      </c>
      <c r="E50" s="246">
        <v>130720.75</v>
      </c>
      <c r="F50" s="246">
        <v>8638.0600000000013</v>
      </c>
      <c r="G50" s="246">
        <v>1216.6799999999998</v>
      </c>
      <c r="H50" s="246">
        <v>688.21</v>
      </c>
      <c r="I50" s="247">
        <v>512.54999999999995</v>
      </c>
      <c r="J50" s="246">
        <v>1</v>
      </c>
      <c r="K50" s="246">
        <v>141.91</v>
      </c>
      <c r="L50" s="246">
        <v>6</v>
      </c>
      <c r="M50" s="246">
        <v>17</v>
      </c>
      <c r="N50" s="246">
        <v>9769.75</v>
      </c>
      <c r="O50" s="246">
        <v>8</v>
      </c>
      <c r="P50" s="247">
        <v>14</v>
      </c>
      <c r="Q50" s="246">
        <v>82</v>
      </c>
      <c r="R50" s="241">
        <f t="shared" si="0"/>
        <v>1262242.9099999999</v>
      </c>
      <c r="S50" s="261"/>
    </row>
    <row r="51" spans="1:19" x14ac:dyDescent="0.2">
      <c r="A51" s="244"/>
      <c r="B51" s="245">
        <v>8</v>
      </c>
      <c r="C51" s="246">
        <v>1111508</v>
      </c>
      <c r="D51" s="246">
        <v>2</v>
      </c>
      <c r="E51" s="246">
        <v>130841.95000000001</v>
      </c>
      <c r="F51" s="246">
        <v>8653.19</v>
      </c>
      <c r="G51" s="246">
        <v>1235.01</v>
      </c>
      <c r="H51" s="246">
        <v>699.12</v>
      </c>
      <c r="I51" s="247">
        <v>512.54999999999995</v>
      </c>
      <c r="J51" s="246">
        <v>1</v>
      </c>
      <c r="K51" s="246">
        <v>141.83000000000001</v>
      </c>
      <c r="L51" s="246">
        <v>6</v>
      </c>
      <c r="M51" s="246">
        <v>17</v>
      </c>
      <c r="N51" s="246">
        <v>9783.4300000000021</v>
      </c>
      <c r="O51" s="246">
        <v>8</v>
      </c>
      <c r="P51" s="247">
        <v>14</v>
      </c>
      <c r="Q51" s="246">
        <v>82</v>
      </c>
      <c r="R51" s="241">
        <f t="shared" si="0"/>
        <v>1263505.08</v>
      </c>
      <c r="S51" s="261"/>
    </row>
    <row r="52" spans="1:19" x14ac:dyDescent="0.2">
      <c r="A52" s="244"/>
      <c r="B52" s="245">
        <v>9</v>
      </c>
      <c r="C52" s="246">
        <v>1112832</v>
      </c>
      <c r="D52" s="246">
        <v>2</v>
      </c>
      <c r="E52" s="246">
        <v>130892.12999999999</v>
      </c>
      <c r="F52" s="246">
        <v>8660.2099999999991</v>
      </c>
      <c r="G52" s="246">
        <v>1263.98</v>
      </c>
      <c r="H52" s="246">
        <v>689.15</v>
      </c>
      <c r="I52" s="247">
        <v>512.82999999999993</v>
      </c>
      <c r="J52" s="246">
        <v>1</v>
      </c>
      <c r="K52" s="246">
        <v>141.81</v>
      </c>
      <c r="L52" s="246">
        <v>6</v>
      </c>
      <c r="M52" s="246">
        <v>17</v>
      </c>
      <c r="N52" s="246">
        <v>9804.1299999999992</v>
      </c>
      <c r="O52" s="246">
        <v>8</v>
      </c>
      <c r="P52" s="247">
        <v>14</v>
      </c>
      <c r="Q52" s="246">
        <v>82</v>
      </c>
      <c r="R52" s="241">
        <f t="shared" si="0"/>
        <v>1264926.2399999998</v>
      </c>
      <c r="S52" s="261"/>
    </row>
    <row r="53" spans="1:19" x14ac:dyDescent="0.2">
      <c r="A53" s="244"/>
      <c r="B53" s="245">
        <v>10</v>
      </c>
      <c r="C53" s="246">
        <v>1114306</v>
      </c>
      <c r="D53" s="246">
        <v>2</v>
      </c>
      <c r="E53" s="246">
        <v>130984.11</v>
      </c>
      <c r="F53" s="246">
        <v>8675.0499999999993</v>
      </c>
      <c r="G53" s="246">
        <v>1276.67</v>
      </c>
      <c r="H53" s="246">
        <v>643.61</v>
      </c>
      <c r="I53" s="247">
        <v>512.82999999999993</v>
      </c>
      <c r="J53" s="246">
        <v>1</v>
      </c>
      <c r="K53" s="246">
        <v>141.82</v>
      </c>
      <c r="L53" s="246">
        <v>6</v>
      </c>
      <c r="M53" s="246">
        <v>17</v>
      </c>
      <c r="N53" s="246">
        <v>9819.3399999999983</v>
      </c>
      <c r="O53" s="246">
        <v>8</v>
      </c>
      <c r="P53" s="247">
        <v>14</v>
      </c>
      <c r="Q53" s="246">
        <v>82</v>
      </c>
      <c r="R53" s="241">
        <f t="shared" si="0"/>
        <v>1266489.4300000004</v>
      </c>
      <c r="S53" s="261"/>
    </row>
    <row r="54" spans="1:19" x14ac:dyDescent="0.2">
      <c r="A54" s="244"/>
      <c r="B54" s="245">
        <v>11</v>
      </c>
      <c r="C54" s="246">
        <v>1115858</v>
      </c>
      <c r="D54" s="246">
        <v>2</v>
      </c>
      <c r="E54" s="246">
        <v>131080.18</v>
      </c>
      <c r="F54" s="246">
        <v>8683.92</v>
      </c>
      <c r="G54" s="246">
        <v>1304.3899999999999</v>
      </c>
      <c r="H54" s="246">
        <v>585.84</v>
      </c>
      <c r="I54" s="247">
        <v>512.82999999999993</v>
      </c>
      <c r="J54" s="246">
        <v>1</v>
      </c>
      <c r="K54" s="246">
        <v>141.85</v>
      </c>
      <c r="L54" s="246">
        <v>6</v>
      </c>
      <c r="M54" s="246">
        <v>17</v>
      </c>
      <c r="N54" s="246">
        <v>9831.5400000000027</v>
      </c>
      <c r="O54" s="246">
        <v>8</v>
      </c>
      <c r="P54" s="247">
        <v>14</v>
      </c>
      <c r="Q54" s="246">
        <v>82</v>
      </c>
      <c r="R54" s="241">
        <f t="shared" si="0"/>
        <v>1268128.55</v>
      </c>
      <c r="S54" s="261"/>
    </row>
    <row r="55" spans="1:19" x14ac:dyDescent="0.2">
      <c r="A55" s="248"/>
      <c r="B55" s="249">
        <v>12</v>
      </c>
      <c r="C55" s="250">
        <v>1117175</v>
      </c>
      <c r="D55" s="250">
        <v>2</v>
      </c>
      <c r="E55" s="250">
        <v>131143.03</v>
      </c>
      <c r="F55" s="250">
        <v>8691.01</v>
      </c>
      <c r="G55" s="250">
        <v>1328.01</v>
      </c>
      <c r="H55" s="250">
        <v>566.88</v>
      </c>
      <c r="I55" s="251">
        <v>512.82999999999993</v>
      </c>
      <c r="J55" s="250">
        <v>1</v>
      </c>
      <c r="K55" s="250">
        <v>141.83000000000001</v>
      </c>
      <c r="L55" s="250">
        <v>6</v>
      </c>
      <c r="M55" s="250">
        <v>17</v>
      </c>
      <c r="N55" s="250">
        <v>9848.1400000000012</v>
      </c>
      <c r="O55" s="250">
        <v>8</v>
      </c>
      <c r="P55" s="251">
        <v>14</v>
      </c>
      <c r="Q55" s="250">
        <v>82</v>
      </c>
      <c r="R55" s="252">
        <f t="shared" si="0"/>
        <v>1269536.73</v>
      </c>
      <c r="S55" s="253">
        <f>SUM(R44:R55)</f>
        <v>15150582.050000001</v>
      </c>
    </row>
    <row r="56" spans="1:19" x14ac:dyDescent="0.2">
      <c r="A56" s="238">
        <f>A44+1</f>
        <v>2027</v>
      </c>
      <c r="B56" s="238">
        <v>1</v>
      </c>
      <c r="C56" s="239">
        <v>1118153</v>
      </c>
      <c r="D56" s="239">
        <v>2</v>
      </c>
      <c r="E56" s="239">
        <v>131209.42000000001</v>
      </c>
      <c r="F56" s="239">
        <v>8685.94</v>
      </c>
      <c r="G56" s="239">
        <v>1363.9299999999998</v>
      </c>
      <c r="H56" s="239">
        <v>553.99</v>
      </c>
      <c r="I56" s="240">
        <v>512.82999999999993</v>
      </c>
      <c r="J56" s="239">
        <v>1</v>
      </c>
      <c r="K56" s="239">
        <v>141.78</v>
      </c>
      <c r="L56" s="239">
        <v>6</v>
      </c>
      <c r="M56" s="239">
        <v>17</v>
      </c>
      <c r="N56" s="239">
        <v>9856.3499999999985</v>
      </c>
      <c r="O56" s="239">
        <v>8</v>
      </c>
      <c r="P56" s="240">
        <v>14</v>
      </c>
      <c r="Q56" s="239">
        <v>82</v>
      </c>
      <c r="R56" s="280">
        <f t="shared" si="0"/>
        <v>1270607.24</v>
      </c>
      <c r="S56" s="255" t="s">
        <v>225</v>
      </c>
    </row>
    <row r="57" spans="1:19" x14ac:dyDescent="0.2">
      <c r="A57" s="244"/>
      <c r="B57" s="245">
        <v>2</v>
      </c>
      <c r="C57" s="246">
        <v>1118932</v>
      </c>
      <c r="D57" s="246">
        <v>2</v>
      </c>
      <c r="E57" s="246">
        <v>131429.54999999999</v>
      </c>
      <c r="F57" s="246">
        <v>8718.26</v>
      </c>
      <c r="G57" s="246">
        <v>1373.19</v>
      </c>
      <c r="H57" s="246">
        <v>548.69000000000005</v>
      </c>
      <c r="I57" s="247">
        <v>512.43000000000006</v>
      </c>
      <c r="J57" s="246">
        <v>1</v>
      </c>
      <c r="K57" s="246">
        <v>141.72999999999999</v>
      </c>
      <c r="L57" s="246">
        <v>6</v>
      </c>
      <c r="M57" s="246">
        <v>17</v>
      </c>
      <c r="N57" s="246">
        <v>9873.8700000000008</v>
      </c>
      <c r="O57" s="246">
        <v>8</v>
      </c>
      <c r="P57" s="247">
        <v>14</v>
      </c>
      <c r="Q57" s="246">
        <v>82</v>
      </c>
      <c r="R57" s="241">
        <f t="shared" si="0"/>
        <v>1271659.72</v>
      </c>
      <c r="S57" s="257">
        <v>0</v>
      </c>
    </row>
    <row r="58" spans="1:19" x14ac:dyDescent="0.2">
      <c r="A58" s="244"/>
      <c r="B58" s="245">
        <v>3</v>
      </c>
      <c r="C58" s="246">
        <v>1119719</v>
      </c>
      <c r="D58" s="246">
        <v>2</v>
      </c>
      <c r="E58" s="246">
        <v>131570.68</v>
      </c>
      <c r="F58" s="246">
        <v>8743.0999999999985</v>
      </c>
      <c r="G58" s="246">
        <v>1380.79</v>
      </c>
      <c r="H58" s="246">
        <v>552.32000000000005</v>
      </c>
      <c r="I58" s="247">
        <v>512.43000000000006</v>
      </c>
      <c r="J58" s="246">
        <v>1</v>
      </c>
      <c r="K58" s="246">
        <v>141.65</v>
      </c>
      <c r="L58" s="246">
        <v>6</v>
      </c>
      <c r="M58" s="246">
        <v>17</v>
      </c>
      <c r="N58" s="246">
        <v>9882.27</v>
      </c>
      <c r="O58" s="246">
        <v>8</v>
      </c>
      <c r="P58" s="247">
        <v>14</v>
      </c>
      <c r="Q58" s="246">
        <v>82</v>
      </c>
      <c r="R58" s="241">
        <f t="shared" si="0"/>
        <v>1272632.24</v>
      </c>
      <c r="S58" s="261"/>
    </row>
    <row r="59" spans="1:19" x14ac:dyDescent="0.2">
      <c r="A59" s="244"/>
      <c r="B59" s="245">
        <v>4</v>
      </c>
      <c r="C59" s="246">
        <v>1120195</v>
      </c>
      <c r="D59" s="246">
        <v>2</v>
      </c>
      <c r="E59" s="246">
        <v>131738.26999999999</v>
      </c>
      <c r="F59" s="246">
        <v>8768.44</v>
      </c>
      <c r="G59" s="246">
        <v>1393.3400000000001</v>
      </c>
      <c r="H59" s="246">
        <v>584.45000000000005</v>
      </c>
      <c r="I59" s="247">
        <v>512.71</v>
      </c>
      <c r="J59" s="246">
        <v>1</v>
      </c>
      <c r="K59" s="246">
        <v>141.53</v>
      </c>
      <c r="L59" s="246">
        <v>6</v>
      </c>
      <c r="M59" s="246">
        <v>17</v>
      </c>
      <c r="N59" s="246">
        <v>9900.01</v>
      </c>
      <c r="O59" s="246">
        <v>8</v>
      </c>
      <c r="P59" s="247">
        <v>14</v>
      </c>
      <c r="Q59" s="246">
        <v>82</v>
      </c>
      <c r="R59" s="241">
        <f t="shared" si="0"/>
        <v>1273363.75</v>
      </c>
      <c r="S59" s="261"/>
    </row>
    <row r="60" spans="1:19" x14ac:dyDescent="0.2">
      <c r="A60" s="244"/>
      <c r="B60" s="245">
        <v>5</v>
      </c>
      <c r="C60" s="246">
        <v>1120838</v>
      </c>
      <c r="D60" s="246">
        <v>2</v>
      </c>
      <c r="E60" s="246">
        <v>131892.15</v>
      </c>
      <c r="F60" s="246">
        <v>8786.9599999999991</v>
      </c>
      <c r="G60" s="246">
        <v>1418.3000000000002</v>
      </c>
      <c r="H60" s="246">
        <v>635.71</v>
      </c>
      <c r="I60" s="247">
        <v>512.71</v>
      </c>
      <c r="J60" s="246">
        <v>1</v>
      </c>
      <c r="K60" s="246">
        <v>141.38</v>
      </c>
      <c r="L60" s="246">
        <v>6</v>
      </c>
      <c r="M60" s="246">
        <v>17</v>
      </c>
      <c r="N60" s="246">
        <v>9925.0299999999988</v>
      </c>
      <c r="O60" s="246">
        <v>8</v>
      </c>
      <c r="P60" s="247">
        <v>14</v>
      </c>
      <c r="Q60" s="246">
        <v>82</v>
      </c>
      <c r="R60" s="241">
        <f t="shared" si="0"/>
        <v>1274280.2399999998</v>
      </c>
      <c r="S60" s="261"/>
    </row>
    <row r="61" spans="1:19" x14ac:dyDescent="0.2">
      <c r="A61" s="244"/>
      <c r="B61" s="245">
        <v>6</v>
      </c>
      <c r="C61" s="246">
        <v>1121550</v>
      </c>
      <c r="D61" s="246">
        <v>2</v>
      </c>
      <c r="E61" s="246">
        <v>132040.09</v>
      </c>
      <c r="F61" s="246">
        <v>8807.27</v>
      </c>
      <c r="G61" s="246">
        <v>1433.02</v>
      </c>
      <c r="H61" s="246">
        <v>662.35</v>
      </c>
      <c r="I61" s="247">
        <v>512.71</v>
      </c>
      <c r="J61" s="246">
        <v>1</v>
      </c>
      <c r="K61" s="246">
        <v>141.26</v>
      </c>
      <c r="L61" s="246">
        <v>6</v>
      </c>
      <c r="M61" s="246">
        <v>17</v>
      </c>
      <c r="N61" s="246">
        <v>9939.0499999999993</v>
      </c>
      <c r="O61" s="246">
        <v>8</v>
      </c>
      <c r="P61" s="247">
        <v>14</v>
      </c>
      <c r="Q61" s="246">
        <v>82</v>
      </c>
      <c r="R61" s="241">
        <f t="shared" si="0"/>
        <v>1275215.7500000002</v>
      </c>
      <c r="S61" s="261"/>
    </row>
    <row r="62" spans="1:19" x14ac:dyDescent="0.2">
      <c r="A62" s="244"/>
      <c r="B62" s="245">
        <v>7</v>
      </c>
      <c r="C62" s="246">
        <v>1122027</v>
      </c>
      <c r="D62" s="246">
        <v>2</v>
      </c>
      <c r="E62" s="246">
        <v>132183.96</v>
      </c>
      <c r="F62" s="246">
        <v>8822.09</v>
      </c>
      <c r="G62" s="246">
        <v>1462.0300000000002</v>
      </c>
      <c r="H62" s="246">
        <v>688.94</v>
      </c>
      <c r="I62" s="247">
        <v>512.71</v>
      </c>
      <c r="J62" s="246">
        <v>1</v>
      </c>
      <c r="K62" s="246">
        <v>141.13</v>
      </c>
      <c r="L62" s="246">
        <v>6</v>
      </c>
      <c r="M62" s="246">
        <v>17</v>
      </c>
      <c r="N62" s="246">
        <v>9954.3700000000008</v>
      </c>
      <c r="O62" s="246">
        <v>8</v>
      </c>
      <c r="P62" s="247">
        <v>14</v>
      </c>
      <c r="Q62" s="246">
        <v>82</v>
      </c>
      <c r="R62" s="241">
        <f t="shared" si="0"/>
        <v>1275922.23</v>
      </c>
      <c r="S62" s="261"/>
    </row>
    <row r="63" spans="1:19" x14ac:dyDescent="0.2">
      <c r="A63" s="244"/>
      <c r="B63" s="245">
        <v>8</v>
      </c>
      <c r="C63" s="246">
        <v>1123106</v>
      </c>
      <c r="D63" s="246">
        <v>2</v>
      </c>
      <c r="E63" s="246">
        <v>132306.81</v>
      </c>
      <c r="F63" s="246">
        <v>8837.7000000000007</v>
      </c>
      <c r="G63" s="246">
        <v>1487.66</v>
      </c>
      <c r="H63" s="246">
        <v>699.86</v>
      </c>
      <c r="I63" s="247">
        <v>512.71</v>
      </c>
      <c r="J63" s="246">
        <v>1</v>
      </c>
      <c r="K63" s="246">
        <v>141.05000000000001</v>
      </c>
      <c r="L63" s="246">
        <v>6</v>
      </c>
      <c r="M63" s="246">
        <v>17</v>
      </c>
      <c r="N63" s="246">
        <v>9967.94</v>
      </c>
      <c r="O63" s="246">
        <v>8</v>
      </c>
      <c r="P63" s="247">
        <v>14</v>
      </c>
      <c r="Q63" s="246">
        <v>82</v>
      </c>
      <c r="R63" s="241">
        <f t="shared" si="0"/>
        <v>1277189.73</v>
      </c>
      <c r="S63" s="261"/>
    </row>
    <row r="64" spans="1:19" x14ac:dyDescent="0.2">
      <c r="A64" s="244"/>
      <c r="B64" s="245">
        <v>9</v>
      </c>
      <c r="C64" s="246">
        <v>1124426</v>
      </c>
      <c r="D64" s="246">
        <v>2</v>
      </c>
      <c r="E64" s="246">
        <v>132353.54</v>
      </c>
      <c r="F64" s="246">
        <v>8843.65</v>
      </c>
      <c r="G64" s="246">
        <v>1527.9900000000002</v>
      </c>
      <c r="H64" s="246">
        <v>689.88</v>
      </c>
      <c r="I64" s="247">
        <v>512.71</v>
      </c>
      <c r="J64" s="246">
        <v>1</v>
      </c>
      <c r="K64" s="246">
        <v>141.03</v>
      </c>
      <c r="L64" s="246">
        <v>6</v>
      </c>
      <c r="M64" s="246">
        <v>17</v>
      </c>
      <c r="N64" s="246">
        <v>9989.44</v>
      </c>
      <c r="O64" s="246">
        <v>8</v>
      </c>
      <c r="P64" s="247">
        <v>14</v>
      </c>
      <c r="Q64" s="246">
        <v>82</v>
      </c>
      <c r="R64" s="241">
        <f t="shared" si="0"/>
        <v>1278614.2399999998</v>
      </c>
      <c r="S64" s="261"/>
    </row>
    <row r="65" spans="1:19" x14ac:dyDescent="0.2">
      <c r="A65" s="244"/>
      <c r="B65" s="245">
        <v>10</v>
      </c>
      <c r="C65" s="246">
        <v>1125897</v>
      </c>
      <c r="D65" s="246">
        <v>2</v>
      </c>
      <c r="E65" s="246">
        <v>132448.91</v>
      </c>
      <c r="F65" s="246">
        <v>8860.3599999999988</v>
      </c>
      <c r="G65" s="246">
        <v>1545.5</v>
      </c>
      <c r="H65" s="246">
        <v>644.29</v>
      </c>
      <c r="I65" s="247">
        <v>512.99</v>
      </c>
      <c r="J65" s="246">
        <v>1</v>
      </c>
      <c r="K65" s="246">
        <v>141.04</v>
      </c>
      <c r="L65" s="246">
        <v>6</v>
      </c>
      <c r="M65" s="246">
        <v>17</v>
      </c>
      <c r="N65" s="246">
        <v>10004.66</v>
      </c>
      <c r="O65" s="246">
        <v>8</v>
      </c>
      <c r="P65" s="247">
        <v>14</v>
      </c>
      <c r="Q65" s="246">
        <v>82</v>
      </c>
      <c r="R65" s="241">
        <f t="shared" si="0"/>
        <v>1280184.75</v>
      </c>
      <c r="S65" s="261"/>
    </row>
    <row r="66" spans="1:19" x14ac:dyDescent="0.2">
      <c r="A66" s="244"/>
      <c r="B66" s="245">
        <v>11</v>
      </c>
      <c r="C66" s="246">
        <v>1127445</v>
      </c>
      <c r="D66" s="246">
        <v>2</v>
      </c>
      <c r="E66" s="246">
        <v>132545.12999999998</v>
      </c>
      <c r="F66" s="246">
        <v>8867.8000000000011</v>
      </c>
      <c r="G66" s="246">
        <v>1585.0100000000002</v>
      </c>
      <c r="H66" s="246">
        <v>586.45000000000005</v>
      </c>
      <c r="I66" s="247">
        <v>512.99</v>
      </c>
      <c r="J66" s="246">
        <v>1</v>
      </c>
      <c r="K66" s="246">
        <v>141.07</v>
      </c>
      <c r="L66" s="246">
        <v>6</v>
      </c>
      <c r="M66" s="246">
        <v>17</v>
      </c>
      <c r="N66" s="246">
        <v>10015.77</v>
      </c>
      <c r="O66" s="246">
        <v>8</v>
      </c>
      <c r="P66" s="247">
        <v>14</v>
      </c>
      <c r="Q66" s="246">
        <v>82</v>
      </c>
      <c r="R66" s="241">
        <f t="shared" si="0"/>
        <v>1281829.22</v>
      </c>
      <c r="S66" s="261"/>
    </row>
    <row r="67" spans="1:19" x14ac:dyDescent="0.2">
      <c r="A67" s="248"/>
      <c r="B67" s="249">
        <v>12</v>
      </c>
      <c r="C67" s="250">
        <v>1128761</v>
      </c>
      <c r="D67" s="250">
        <v>2</v>
      </c>
      <c r="E67" s="250">
        <v>132608.28999999998</v>
      </c>
      <c r="F67" s="250">
        <v>8873.31</v>
      </c>
      <c r="G67" s="250">
        <v>1617.8600000000001</v>
      </c>
      <c r="H67" s="250">
        <v>567.48</v>
      </c>
      <c r="I67" s="251">
        <v>512.58000000000004</v>
      </c>
      <c r="J67" s="250">
        <v>1</v>
      </c>
      <c r="K67" s="250">
        <v>141.05000000000001</v>
      </c>
      <c r="L67" s="250">
        <v>6</v>
      </c>
      <c r="M67" s="250">
        <v>17</v>
      </c>
      <c r="N67" s="250">
        <v>10034.16</v>
      </c>
      <c r="O67" s="250">
        <v>8</v>
      </c>
      <c r="P67" s="251">
        <v>14</v>
      </c>
      <c r="Q67" s="250">
        <v>82</v>
      </c>
      <c r="R67" s="252">
        <f t="shared" si="0"/>
        <v>1283245.7300000002</v>
      </c>
      <c r="S67" s="253">
        <f>SUM(R56:R67)</f>
        <v>15314744.840000002</v>
      </c>
    </row>
    <row r="68" spans="1:19" x14ac:dyDescent="0.2">
      <c r="A68" s="238">
        <f>A56+1</f>
        <v>2028</v>
      </c>
      <c r="B68" s="238">
        <v>1</v>
      </c>
      <c r="C68" s="239">
        <v>1129737</v>
      </c>
      <c r="D68" s="239">
        <v>2</v>
      </c>
      <c r="E68" s="239">
        <v>132675.63999999998</v>
      </c>
      <c r="F68" s="239">
        <v>8865.48</v>
      </c>
      <c r="G68" s="239">
        <v>1666.1599999999999</v>
      </c>
      <c r="H68" s="239">
        <v>554.58000000000004</v>
      </c>
      <c r="I68" s="240">
        <v>512.58000000000004</v>
      </c>
      <c r="J68" s="239">
        <v>1</v>
      </c>
      <c r="K68" s="239">
        <v>141</v>
      </c>
      <c r="L68" s="239">
        <v>6</v>
      </c>
      <c r="M68" s="239">
        <v>17</v>
      </c>
      <c r="N68" s="239">
        <v>10042.289999999997</v>
      </c>
      <c r="O68" s="239">
        <v>8</v>
      </c>
      <c r="P68" s="240">
        <v>14</v>
      </c>
      <c r="Q68" s="239">
        <v>82</v>
      </c>
      <c r="R68" s="280">
        <f t="shared" si="0"/>
        <v>1284324.73</v>
      </c>
      <c r="S68" s="255" t="s">
        <v>225</v>
      </c>
    </row>
    <row r="69" spans="1:19" x14ac:dyDescent="0.2">
      <c r="A69" s="244"/>
      <c r="B69" s="245">
        <v>2</v>
      </c>
      <c r="C69" s="246">
        <v>1130514</v>
      </c>
      <c r="D69" s="246">
        <v>2</v>
      </c>
      <c r="E69" s="246">
        <v>132902.94</v>
      </c>
      <c r="F69" s="246">
        <v>8902.0500000000011</v>
      </c>
      <c r="G69" s="246">
        <v>1676.08</v>
      </c>
      <c r="H69" s="246">
        <v>549.27</v>
      </c>
      <c r="I69" s="247">
        <v>512.58000000000004</v>
      </c>
      <c r="J69" s="246">
        <v>1</v>
      </c>
      <c r="K69" s="246">
        <v>140.94</v>
      </c>
      <c r="L69" s="246">
        <v>6</v>
      </c>
      <c r="M69" s="246">
        <v>17</v>
      </c>
      <c r="N69" s="246">
        <v>10058.820000000002</v>
      </c>
      <c r="O69" s="246">
        <v>8</v>
      </c>
      <c r="P69" s="247">
        <v>14</v>
      </c>
      <c r="Q69" s="246">
        <v>82</v>
      </c>
      <c r="R69" s="241">
        <f t="shared" si="0"/>
        <v>1285386.6800000002</v>
      </c>
      <c r="S69" s="257">
        <v>0</v>
      </c>
    </row>
    <row r="70" spans="1:19" x14ac:dyDescent="0.2">
      <c r="A70" s="244"/>
      <c r="B70" s="245">
        <v>3</v>
      </c>
      <c r="C70" s="246">
        <v>1131300</v>
      </c>
      <c r="D70" s="246">
        <v>2</v>
      </c>
      <c r="E70" s="246">
        <v>133051.11000000002</v>
      </c>
      <c r="F70" s="246">
        <v>8931.2800000000007</v>
      </c>
      <c r="G70" s="246">
        <v>1682.9099999999999</v>
      </c>
      <c r="H70" s="246">
        <v>552.91</v>
      </c>
      <c r="I70" s="247">
        <v>512.58000000000004</v>
      </c>
      <c r="J70" s="246">
        <v>1</v>
      </c>
      <c r="K70" s="246">
        <v>140.87</v>
      </c>
      <c r="L70" s="246">
        <v>6</v>
      </c>
      <c r="M70" s="246">
        <v>17</v>
      </c>
      <c r="N70" s="246">
        <v>10068.01</v>
      </c>
      <c r="O70" s="246">
        <v>8</v>
      </c>
      <c r="P70" s="247">
        <v>14</v>
      </c>
      <c r="Q70" s="246">
        <v>82</v>
      </c>
      <c r="R70" s="241">
        <f t="shared" si="0"/>
        <v>1286369.6700000002</v>
      </c>
      <c r="S70" s="261"/>
    </row>
    <row r="71" spans="1:19" x14ac:dyDescent="0.2">
      <c r="A71" s="244"/>
      <c r="B71" s="245">
        <v>4</v>
      </c>
      <c r="C71" s="246">
        <v>1131776</v>
      </c>
      <c r="D71" s="246">
        <v>2</v>
      </c>
      <c r="E71" s="246">
        <v>133224.26999999999</v>
      </c>
      <c r="F71" s="246">
        <v>8960.27</v>
      </c>
      <c r="G71" s="246">
        <v>1696.77</v>
      </c>
      <c r="H71" s="246">
        <v>585.07000000000005</v>
      </c>
      <c r="I71" s="247">
        <v>512.87</v>
      </c>
      <c r="J71" s="246">
        <v>1</v>
      </c>
      <c r="K71" s="246">
        <v>140.74</v>
      </c>
      <c r="L71" s="246">
        <v>6</v>
      </c>
      <c r="M71" s="246">
        <v>17</v>
      </c>
      <c r="N71" s="246">
        <v>10085.65</v>
      </c>
      <c r="O71" s="246">
        <v>8</v>
      </c>
      <c r="P71" s="247">
        <v>14</v>
      </c>
      <c r="Q71" s="246">
        <v>82</v>
      </c>
      <c r="R71" s="241">
        <f t="shared" si="0"/>
        <v>1287111.6400000001</v>
      </c>
      <c r="S71" s="261"/>
    </row>
    <row r="72" spans="1:19" x14ac:dyDescent="0.2">
      <c r="A72" s="244"/>
      <c r="B72" s="245">
        <v>5</v>
      </c>
      <c r="C72" s="246">
        <v>1132418</v>
      </c>
      <c r="D72" s="246">
        <v>2</v>
      </c>
      <c r="E72" s="246">
        <v>133380.4</v>
      </c>
      <c r="F72" s="246">
        <v>8979.6899999999987</v>
      </c>
      <c r="G72" s="246">
        <v>1729.12</v>
      </c>
      <c r="H72" s="246">
        <v>636.38</v>
      </c>
      <c r="I72" s="247">
        <v>512.87</v>
      </c>
      <c r="J72" s="246">
        <v>1</v>
      </c>
      <c r="K72" s="246">
        <v>140.59</v>
      </c>
      <c r="L72" s="246">
        <v>6</v>
      </c>
      <c r="M72" s="246">
        <v>17</v>
      </c>
      <c r="N72" s="246">
        <v>10110.58</v>
      </c>
      <c r="O72" s="246">
        <v>8</v>
      </c>
      <c r="P72" s="247">
        <v>14</v>
      </c>
      <c r="Q72" s="246">
        <v>82</v>
      </c>
      <c r="R72" s="241">
        <f t="shared" ref="R72:R79" si="1">SUM(C72:Q72)</f>
        <v>1288037.6300000001</v>
      </c>
      <c r="S72" s="261"/>
    </row>
    <row r="73" spans="1:19" x14ac:dyDescent="0.2">
      <c r="A73" s="244"/>
      <c r="B73" s="245">
        <v>6</v>
      </c>
      <c r="C73" s="246">
        <v>1133131</v>
      </c>
      <c r="D73" s="246">
        <v>2</v>
      </c>
      <c r="E73" s="246">
        <v>133533.94</v>
      </c>
      <c r="F73" s="246">
        <v>9001.5600000000013</v>
      </c>
      <c r="G73" s="246">
        <v>1747.1</v>
      </c>
      <c r="H73" s="246">
        <v>663.06</v>
      </c>
      <c r="I73" s="247">
        <v>512.87</v>
      </c>
      <c r="J73" s="246">
        <v>1</v>
      </c>
      <c r="K73" s="246">
        <v>140.47999999999999</v>
      </c>
      <c r="L73" s="246">
        <v>6</v>
      </c>
      <c r="M73" s="246">
        <v>17</v>
      </c>
      <c r="N73" s="246">
        <v>10123.61</v>
      </c>
      <c r="O73" s="246">
        <v>8</v>
      </c>
      <c r="P73" s="247">
        <v>14</v>
      </c>
      <c r="Q73" s="246">
        <v>82</v>
      </c>
      <c r="R73" s="241">
        <f t="shared" si="1"/>
        <v>1288983.6200000003</v>
      </c>
      <c r="S73" s="261"/>
    </row>
    <row r="74" spans="1:19" x14ac:dyDescent="0.2">
      <c r="A74" s="244"/>
      <c r="B74" s="245">
        <v>7</v>
      </c>
      <c r="C74" s="246">
        <v>1133608</v>
      </c>
      <c r="D74" s="246">
        <v>2</v>
      </c>
      <c r="E74" s="246">
        <v>133678.31999999998</v>
      </c>
      <c r="F74" s="246">
        <v>9016.44</v>
      </c>
      <c r="G74" s="246">
        <v>1785.21</v>
      </c>
      <c r="H74" s="246">
        <v>689.67</v>
      </c>
      <c r="I74" s="247">
        <v>512.87</v>
      </c>
      <c r="J74" s="246">
        <v>1</v>
      </c>
      <c r="K74" s="246">
        <v>140.35</v>
      </c>
      <c r="L74" s="246">
        <v>6</v>
      </c>
      <c r="M74" s="246">
        <v>17</v>
      </c>
      <c r="N74" s="246">
        <v>10140.74</v>
      </c>
      <c r="O74" s="246">
        <v>8</v>
      </c>
      <c r="P74" s="247">
        <v>14</v>
      </c>
      <c r="Q74" s="246">
        <v>82</v>
      </c>
      <c r="R74" s="241">
        <f t="shared" si="1"/>
        <v>1289701.6000000001</v>
      </c>
      <c r="S74" s="261"/>
    </row>
    <row r="75" spans="1:19" x14ac:dyDescent="0.2">
      <c r="A75" s="244"/>
      <c r="B75" s="245">
        <v>8</v>
      </c>
      <c r="C75" s="246">
        <v>1134687</v>
      </c>
      <c r="D75" s="246">
        <v>2</v>
      </c>
      <c r="E75" s="246">
        <v>133804.29999999999</v>
      </c>
      <c r="F75" s="246">
        <v>9032.9200000000019</v>
      </c>
      <c r="G75" s="246">
        <v>1818.3799999999999</v>
      </c>
      <c r="H75" s="246">
        <v>700.61</v>
      </c>
      <c r="I75" s="247">
        <v>512.87</v>
      </c>
      <c r="J75" s="246">
        <v>1</v>
      </c>
      <c r="K75" s="246">
        <v>140.27000000000001</v>
      </c>
      <c r="L75" s="246">
        <v>6</v>
      </c>
      <c r="M75" s="246">
        <v>17</v>
      </c>
      <c r="N75" s="246">
        <v>10153.220000000001</v>
      </c>
      <c r="O75" s="246">
        <v>8</v>
      </c>
      <c r="P75" s="247">
        <v>14</v>
      </c>
      <c r="Q75" s="246">
        <v>82</v>
      </c>
      <c r="R75" s="241">
        <f t="shared" si="1"/>
        <v>1290979.57</v>
      </c>
      <c r="S75" s="261"/>
    </row>
    <row r="76" spans="1:19" x14ac:dyDescent="0.2">
      <c r="A76" s="244"/>
      <c r="B76" s="245">
        <v>9</v>
      </c>
      <c r="C76" s="246">
        <v>1136009</v>
      </c>
      <c r="D76" s="246">
        <v>2</v>
      </c>
      <c r="E76" s="246">
        <v>133847.96</v>
      </c>
      <c r="F76" s="246">
        <v>9038.4399999999987</v>
      </c>
      <c r="G76" s="246">
        <v>1872.5</v>
      </c>
      <c r="H76" s="246">
        <v>690.61</v>
      </c>
      <c r="I76" s="247">
        <v>513.15</v>
      </c>
      <c r="J76" s="246">
        <v>1</v>
      </c>
      <c r="K76" s="246">
        <v>140.25</v>
      </c>
      <c r="L76" s="246">
        <v>6</v>
      </c>
      <c r="M76" s="246">
        <v>17</v>
      </c>
      <c r="N76" s="246">
        <v>10175.619999999999</v>
      </c>
      <c r="O76" s="246">
        <v>8</v>
      </c>
      <c r="P76" s="247">
        <v>14</v>
      </c>
      <c r="Q76" s="246">
        <v>82</v>
      </c>
      <c r="R76" s="241">
        <f t="shared" si="1"/>
        <v>1292417.53</v>
      </c>
      <c r="S76" s="261"/>
    </row>
    <row r="77" spans="1:19" x14ac:dyDescent="0.2">
      <c r="A77" s="244"/>
      <c r="B77" s="245">
        <v>10</v>
      </c>
      <c r="C77" s="246">
        <v>1137481</v>
      </c>
      <c r="D77" s="246">
        <v>2</v>
      </c>
      <c r="E77" s="246">
        <v>133947.72</v>
      </c>
      <c r="F77" s="246">
        <v>9057.66</v>
      </c>
      <c r="G77" s="246">
        <v>1892.4299999999998</v>
      </c>
      <c r="H77" s="246">
        <v>644.97</v>
      </c>
      <c r="I77" s="247">
        <v>512.75</v>
      </c>
      <c r="J77" s="246">
        <v>1</v>
      </c>
      <c r="K77" s="246">
        <v>140.25</v>
      </c>
      <c r="L77" s="246">
        <v>6</v>
      </c>
      <c r="M77" s="246">
        <v>17</v>
      </c>
      <c r="N77" s="246">
        <v>10189.74</v>
      </c>
      <c r="O77" s="246">
        <v>8</v>
      </c>
      <c r="P77" s="247">
        <v>14</v>
      </c>
      <c r="Q77" s="246">
        <v>82</v>
      </c>
      <c r="R77" s="241">
        <f t="shared" si="1"/>
        <v>1293996.5199999998</v>
      </c>
      <c r="S77" s="261"/>
    </row>
    <row r="78" spans="1:19" x14ac:dyDescent="0.2">
      <c r="A78" s="244"/>
      <c r="B78" s="245">
        <v>11</v>
      </c>
      <c r="C78" s="246">
        <v>1139031</v>
      </c>
      <c r="D78" s="246">
        <v>2</v>
      </c>
      <c r="E78" s="246">
        <v>134041.32</v>
      </c>
      <c r="F78" s="246">
        <v>9063.5</v>
      </c>
      <c r="G78" s="246">
        <v>1944.79</v>
      </c>
      <c r="H78" s="246">
        <v>587.07000000000005</v>
      </c>
      <c r="I78" s="247">
        <v>512.75</v>
      </c>
      <c r="J78" s="246">
        <v>1</v>
      </c>
      <c r="K78" s="246">
        <v>140.28</v>
      </c>
      <c r="L78" s="246">
        <v>6</v>
      </c>
      <c r="M78" s="246">
        <v>17</v>
      </c>
      <c r="N78" s="246">
        <v>10201.800000000001</v>
      </c>
      <c r="O78" s="246">
        <v>8</v>
      </c>
      <c r="P78" s="247">
        <v>14</v>
      </c>
      <c r="Q78" s="246">
        <v>82</v>
      </c>
      <c r="R78" s="241">
        <f t="shared" si="1"/>
        <v>1295652.5100000002</v>
      </c>
      <c r="S78" s="261"/>
    </row>
    <row r="79" spans="1:19" x14ac:dyDescent="0.2">
      <c r="A79" s="248"/>
      <c r="B79" s="249">
        <v>12</v>
      </c>
      <c r="C79" s="250">
        <v>1140348</v>
      </c>
      <c r="D79" s="250">
        <v>2</v>
      </c>
      <c r="E79" s="250">
        <v>134104.89000000001</v>
      </c>
      <c r="F79" s="250">
        <v>9067.5600000000013</v>
      </c>
      <c r="G79" s="250">
        <v>1988.83</v>
      </c>
      <c r="H79" s="250">
        <v>568.08000000000004</v>
      </c>
      <c r="I79" s="251">
        <v>512.75</v>
      </c>
      <c r="J79" s="250">
        <v>1</v>
      </c>
      <c r="K79" s="250">
        <v>140.26</v>
      </c>
      <c r="L79" s="250">
        <v>6</v>
      </c>
      <c r="M79" s="250">
        <v>17</v>
      </c>
      <c r="N79" s="250">
        <v>10219.100000000002</v>
      </c>
      <c r="O79" s="250">
        <v>8</v>
      </c>
      <c r="P79" s="251">
        <v>14</v>
      </c>
      <c r="Q79" s="250">
        <v>82</v>
      </c>
      <c r="R79" s="252">
        <f t="shared" si="1"/>
        <v>1297079.4700000004</v>
      </c>
      <c r="S79" s="253">
        <f>SUM(R68:R79)</f>
        <v>15480041.17</v>
      </c>
    </row>
    <row r="80" spans="1:19" x14ac:dyDescent="0.2">
      <c r="S80" s="255" t="s">
        <v>225</v>
      </c>
    </row>
    <row r="81" spans="1:19" ht="15" x14ac:dyDescent="0.25">
      <c r="A81" s="496" t="s">
        <v>230</v>
      </c>
      <c r="B81" s="497"/>
      <c r="C81" s="271" t="s">
        <v>234</v>
      </c>
      <c r="S81" s="257">
        <v>0</v>
      </c>
    </row>
    <row r="82" spans="1:19" x14ac:dyDescent="0.2">
      <c r="A82" s="271">
        <v>449</v>
      </c>
      <c r="B82" s="271"/>
      <c r="C82" s="282">
        <v>-1</v>
      </c>
    </row>
    <row r="83" spans="1:19" x14ac:dyDescent="0.2">
      <c r="A83" s="271">
        <v>31</v>
      </c>
      <c r="B83" s="271"/>
      <c r="C83" s="282">
        <v>1</v>
      </c>
    </row>
  </sheetData>
  <mergeCells count="1">
    <mergeCell ref="A81:B81"/>
  </mergeCells>
  <pageMargins left="0.7" right="0.7" top="0.75" bottom="0.75" header="0.3" footer="0.3"/>
  <pageSetup scale="65" fitToHeight="100" orientation="landscape" r:id="rId1"/>
  <headerFooter>
    <oddFooter>&amp;R&amp;F
&amp;A
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7">
    <tabColor theme="6" tint="0.79998168889431442"/>
  </sheetPr>
  <dimension ref="A1:B12"/>
  <sheetViews>
    <sheetView workbookViewId="0">
      <pane ySplit="4" topLeftCell="A5" activePane="bottomLeft" state="frozen"/>
      <selection activeCell="C13" sqref="C13"/>
      <selection pane="bottomLeft" activeCell="B4" sqref="B4"/>
    </sheetView>
  </sheetViews>
  <sheetFormatPr defaultRowHeight="12.75" x14ac:dyDescent="0.2"/>
  <cols>
    <col min="1" max="1" width="38.28515625" customWidth="1"/>
    <col min="2" max="2" width="7.85546875" bestFit="1" customWidth="1"/>
  </cols>
  <sheetData>
    <row r="1" spans="1:2" ht="15" x14ac:dyDescent="0.35">
      <c r="A1" s="39" t="s">
        <v>57</v>
      </c>
      <c r="B1" s="140">
        <v>45778</v>
      </c>
    </row>
    <row r="2" spans="1:2" ht="15" x14ac:dyDescent="0.35">
      <c r="A2" s="40" t="s">
        <v>58</v>
      </c>
      <c r="B2" s="141" t="s">
        <v>320</v>
      </c>
    </row>
    <row r="3" spans="1:2" ht="15" x14ac:dyDescent="0.35">
      <c r="A3" s="40" t="s">
        <v>59</v>
      </c>
      <c r="B3" s="139">
        <v>45778</v>
      </c>
    </row>
    <row r="4" spans="1:2" ht="15" x14ac:dyDescent="0.35">
      <c r="A4" s="40" t="s">
        <v>60</v>
      </c>
      <c r="B4" s="139">
        <f>EOMONTH(B3, 8)</f>
        <v>46053</v>
      </c>
    </row>
    <row r="5" spans="1:2" ht="15" x14ac:dyDescent="0.35">
      <c r="A5" s="40"/>
      <c r="B5" s="21"/>
    </row>
    <row r="6" spans="1:2" x14ac:dyDescent="0.2">
      <c r="A6" s="22"/>
      <c r="B6" s="22"/>
    </row>
    <row r="7" spans="1:2" x14ac:dyDescent="0.2">
      <c r="A7" s="22"/>
      <c r="B7" s="22"/>
    </row>
    <row r="8" spans="1:2" x14ac:dyDescent="0.2">
      <c r="A8" s="22"/>
      <c r="B8" s="22"/>
    </row>
    <row r="9" spans="1:2" x14ac:dyDescent="0.2">
      <c r="A9" s="22"/>
      <c r="B9" s="22"/>
    </row>
    <row r="10" spans="1:2" x14ac:dyDescent="0.2">
      <c r="A10" s="22"/>
      <c r="B10" s="22"/>
    </row>
    <row r="11" spans="1:2" x14ac:dyDescent="0.2">
      <c r="A11" s="93"/>
      <c r="B11" s="22"/>
    </row>
    <row r="12" spans="1:2" x14ac:dyDescent="0.2">
      <c r="A12" s="22"/>
      <c r="B12" s="22"/>
    </row>
  </sheetData>
  <pageMargins left="0.7" right="0.7" top="0.75" bottom="0.75" header="0.3" footer="0.3"/>
  <pageSetup orientation="portrait" r:id="rId1"/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Compliance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Formal</CaseStatus>
    <OpenedDate xmlns="dc463f71-b30c-4ab2-9473-d307f9d35888">2024-01-03T08:00:00+00:00</OpenedDate>
    <SignificantOrder xmlns="dc463f71-b30c-4ab2-9473-d307f9d35888">false</SignificantOrder>
    <Date1 xmlns="dc463f71-b30c-4ab2-9473-d307f9d35888">2025-04-07T07:00:00+00:00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240004</DocketNumber>
    <DelegatedOrder xmlns="dc463f71-b30c-4ab2-9473-d307f9d35888">false</DelegatedOrd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E44296BEEBC83648A45074ADE4018599" ma:contentTypeVersion="16" ma:contentTypeDescription="" ma:contentTypeScope="" ma:versionID="4de26053a15b46baefefaeaf1997b2d2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Props1.xml><?xml version="1.0" encoding="utf-8"?>
<ds:datastoreItem xmlns:ds="http://schemas.openxmlformats.org/officeDocument/2006/customXml" ds:itemID="{BADF55C4-AAB0-4AF9-82D8-B930D1340B52}">
  <ds:schemaRefs>
    <ds:schemaRef ds:uri="http://schemas.microsoft.com/PowerBIAddIn"/>
  </ds:schemaRefs>
</ds:datastoreItem>
</file>

<file path=customXml/itemProps2.xml><?xml version="1.0" encoding="utf-8"?>
<ds:datastoreItem xmlns:ds="http://schemas.openxmlformats.org/officeDocument/2006/customXml" ds:itemID="{DD8BAA5D-E12D-4D15-A280-34F639DD7367}">
  <ds:schemaRefs>
    <ds:schemaRef ds:uri="http://www.w3.org/XML/1998/namespace"/>
    <ds:schemaRef ds:uri="http://purl.org/dc/dcmitype/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dc463f71-b30c-4ab2-9473-d307f9d35888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4FC04191-0ED6-44AB-9DE3-54E1D1F4B785}"/>
</file>

<file path=customXml/itemProps4.xml><?xml version="1.0" encoding="utf-8"?>
<ds:datastoreItem xmlns:ds="http://schemas.openxmlformats.org/officeDocument/2006/customXml" ds:itemID="{B2822320-277A-41D3-8ED0-793F44D0125B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9205F09B-72BA-46CC-8DEA-D5B31DC10B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4</vt:i4>
      </vt:variant>
    </vt:vector>
  </HeadingPairs>
  <TitlesOfParts>
    <vt:vector size="16" baseType="lpstr">
      <vt:lpstr>Sch 141TEX Rates</vt:lpstr>
      <vt:lpstr>Lighting Rates</vt:lpstr>
      <vt:lpstr>Lighting RD</vt:lpstr>
      <vt:lpstr>Rate Spread &amp; Design</vt:lpstr>
      <vt:lpstr>Workpapers---&gt;</vt:lpstr>
      <vt:lpstr>141TEX Revenue Requirement</vt:lpstr>
      <vt:lpstr>Proposed 14TEX Budget</vt:lpstr>
      <vt:lpstr>E COS Summary</vt:lpstr>
      <vt:lpstr>E COS UnitCost</vt:lpstr>
      <vt:lpstr>F2023 kWh Data</vt:lpstr>
      <vt:lpstr>F2023 Customer Data</vt:lpstr>
      <vt:lpstr>Inputs</vt:lpstr>
      <vt:lpstr>'E COS Summary'!Print_Area</vt:lpstr>
      <vt:lpstr>'E COS UnitCost'!Print_Area</vt:lpstr>
      <vt:lpstr>'E COS Summary'!Print_Titles</vt:lpstr>
      <vt:lpstr>'E COS UnitCost'!Print_Titles</vt:lpstr>
    </vt:vector>
  </TitlesOfParts>
  <Company>Puget Sound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Pamela Rasanen</dc:creator>
  <cp:lastModifiedBy>Zakharova, Elena</cp:lastModifiedBy>
  <cp:lastPrinted>2024-02-29T00:19:46Z</cp:lastPrinted>
  <dcterms:created xsi:type="dcterms:W3CDTF">2001-02-07T23:54:25Z</dcterms:created>
  <dcterms:modified xsi:type="dcterms:W3CDTF">2025-03-31T15:35:52Z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0x0101006E56B4D1795A2E4DB2F0B01679ED314A00E44296BEEBC83648A45074ADE4018599</vt:lpwstr>
  </property>
  <property fmtid="{D5CDD505-2E9C-101B-9397-08002B2CF9AE}" pid="3" name="_docset_NoMedatataSyncRequired">
    <vt:lpwstr>False</vt:lpwstr>
  </property>
  <property fmtid="{D5CDD505-2E9C-101B-9397-08002B2CF9AE}" pid="4" name="MSIP_Label_b689cc04-6351-41d8-9f1d-a834e5351c1d_Enabled">
    <vt:lpwstr>true</vt:lpwstr>
  </property>
  <property fmtid="{D5CDD505-2E9C-101B-9397-08002B2CF9AE}" pid="5" name="MSIP_Label_b689cc04-6351-41d8-9f1d-a834e5351c1d_SetDate">
    <vt:lpwstr>2025-02-21T21:03:22Z</vt:lpwstr>
  </property>
  <property fmtid="{D5CDD505-2E9C-101B-9397-08002B2CF9AE}" pid="6" name="MSIP_Label_b689cc04-6351-41d8-9f1d-a834e5351c1d_Method">
    <vt:lpwstr>Standard</vt:lpwstr>
  </property>
  <property fmtid="{D5CDD505-2E9C-101B-9397-08002B2CF9AE}" pid="7" name="MSIP_Label_b689cc04-6351-41d8-9f1d-a834e5351c1d_Name">
    <vt:lpwstr>Internal Use Only</vt:lpwstr>
  </property>
  <property fmtid="{D5CDD505-2E9C-101B-9397-08002B2CF9AE}" pid="8" name="MSIP_Label_b689cc04-6351-41d8-9f1d-a834e5351c1d_SiteId">
    <vt:lpwstr>58e8b525-6212-4087-a0d0-fa755583444b</vt:lpwstr>
  </property>
  <property fmtid="{D5CDD505-2E9C-101B-9397-08002B2CF9AE}" pid="9" name="MSIP_Label_b689cc04-6351-41d8-9f1d-a834e5351c1d_ActionId">
    <vt:lpwstr>337b78f5-19f8-47aa-92fe-b1af07afaa7c</vt:lpwstr>
  </property>
  <property fmtid="{D5CDD505-2E9C-101B-9397-08002B2CF9AE}" pid="10" name="MSIP_Label_b689cc04-6351-41d8-9f1d-a834e5351c1d_ContentBits">
    <vt:lpwstr>0</vt:lpwstr>
  </property>
</Properties>
</file>