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0" yWindow="0" windowWidth="23040" windowHeight="9390" tabRatio="821" firstSheet="1" activeTab="2"/>
  </bookViews>
  <sheets>
    <sheet name="Electric staff" sheetId="1" r:id="rId1"/>
    <sheet name="Gas Staff" sheetId="2" r:id="rId2"/>
    <sheet name="ISIT Staff" sheetId="5" r:id="rId3"/>
    <sheet name="Sheet1" sheetId="10" r:id="rId4"/>
    <sheet name="ISIT" sheetId="3" r:id="rId5"/>
    <sheet name="UE-170485 ISIT - 2 - Non-Labor" sheetId="6" r:id="rId6"/>
    <sheet name="UE-170485 ISIT - 3 - Labor" sheetId="7" r:id="rId7"/>
    <sheet name="UE-160228 ISIT - 2 - Non-Labor" sheetId="8" r:id="rId8"/>
    <sheet name="UE-160228 ISIT - 3 - Labor" sheetId="9" r:id="rId9"/>
    <sheet name="Sheet4" sheetId="4" r:id="rId10"/>
  </sheets>
  <externalReferences>
    <externalReference r:id="rId11"/>
    <externalReference r:id="rId12"/>
    <externalReference r:id="rId13"/>
    <externalReference r:id="rId14"/>
  </externalReferences>
  <definedNames>
    <definedName name="_xlnm.Print_Area" localSheetId="0">'Electric staff'!$A$2:$G$80</definedName>
    <definedName name="_xlnm.Print_Area" localSheetId="1">'Gas Staff'!$A$1:$G$81</definedName>
    <definedName name="_xlnm.Print_Area" localSheetId="4">ISIT!$A$1:$I$42</definedName>
    <definedName name="_xlnm.Print_Area" localSheetId="2">'ISIT Staff'!$A$2:$N$49</definedName>
    <definedName name="Recover">[1]Macro1!$A$69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5" l="1"/>
  <c r="M35" i="5"/>
  <c r="D13" i="9" l="1"/>
  <c r="E13" i="9"/>
  <c r="F13" i="9"/>
  <c r="F14" i="9" s="1"/>
  <c r="F15" i="9" s="1"/>
  <c r="F19" i="9" s="1"/>
  <c r="E14" i="9"/>
  <c r="E15" i="9" s="1"/>
  <c r="E17" i="9" s="1"/>
  <c r="E15" i="8"/>
  <c r="F15" i="8"/>
  <c r="F16" i="8" s="1"/>
  <c r="F17" i="8" s="1"/>
  <c r="G15" i="8"/>
  <c r="G16" i="8" s="1"/>
  <c r="G17" i="8" s="1"/>
  <c r="E27" i="8"/>
  <c r="F27" i="8"/>
  <c r="G27" i="8"/>
  <c r="G28" i="8" s="1"/>
  <c r="G29" i="8" s="1"/>
  <c r="F28" i="8"/>
  <c r="F29" i="8" s="1"/>
  <c r="E34" i="8"/>
  <c r="F35" i="8" s="1"/>
  <c r="F36" i="8" s="1"/>
  <c r="F34" i="8"/>
  <c r="G34" i="8"/>
  <c r="G35" i="8"/>
  <c r="G36" i="8" s="1"/>
  <c r="E40" i="8"/>
  <c r="F40" i="8"/>
  <c r="F41" i="8" s="1"/>
  <c r="F42" i="8" s="1"/>
  <c r="G40" i="8"/>
  <c r="E53" i="8"/>
  <c r="F53" i="8"/>
  <c r="F54" i="8" s="1"/>
  <c r="F55" i="8" s="1"/>
  <c r="G53" i="8"/>
  <c r="G54" i="8" s="1"/>
  <c r="G55" i="8" s="1"/>
  <c r="E62" i="8"/>
  <c r="F62" i="8"/>
  <c r="G62" i="8"/>
  <c r="G63" i="8" s="1"/>
  <c r="G64" i="8" s="1"/>
  <c r="F63" i="8"/>
  <c r="F64" i="8" s="1"/>
  <c r="E68" i="8"/>
  <c r="E78" i="8" s="1"/>
  <c r="F68" i="8"/>
  <c r="F69" i="8" s="1"/>
  <c r="F70" i="8" s="1"/>
  <c r="G68" i="8"/>
  <c r="G69" i="8"/>
  <c r="G70" i="8" s="1"/>
  <c r="E74" i="8"/>
  <c r="F74" i="8"/>
  <c r="F75" i="8" s="1"/>
  <c r="F76" i="8" s="1"/>
  <c r="G74" i="8"/>
  <c r="G75" i="8" s="1"/>
  <c r="G76" i="8" s="1"/>
  <c r="G78" i="8"/>
  <c r="D13" i="7"/>
  <c r="D14" i="7" s="1"/>
  <c r="E13" i="7"/>
  <c r="F14" i="7" s="1"/>
  <c r="F15" i="7" s="1"/>
  <c r="F13" i="7"/>
  <c r="E14" i="6"/>
  <c r="F14" i="6"/>
  <c r="G15" i="6" s="1"/>
  <c r="G16" i="6" s="1"/>
  <c r="G14" i="6"/>
  <c r="H14" i="6"/>
  <c r="H15" i="6"/>
  <c r="H16" i="6"/>
  <c r="E25" i="6"/>
  <c r="F25" i="6"/>
  <c r="G25" i="6"/>
  <c r="H25" i="6"/>
  <c r="H26" i="6" s="1"/>
  <c r="H27" i="6" s="1"/>
  <c r="F26" i="6"/>
  <c r="G26" i="6"/>
  <c r="F27" i="6"/>
  <c r="G27" i="6"/>
  <c r="E32" i="6"/>
  <c r="F32" i="6"/>
  <c r="F33" i="6" s="1"/>
  <c r="F34" i="6" s="1"/>
  <c r="G32" i="6"/>
  <c r="H32" i="6"/>
  <c r="G33" i="6"/>
  <c r="G34" i="6" s="1"/>
  <c r="H33" i="6"/>
  <c r="H34" i="6"/>
  <c r="E38" i="6"/>
  <c r="F38" i="6"/>
  <c r="G38" i="6"/>
  <c r="H38" i="6"/>
  <c r="H39" i="6" s="1"/>
  <c r="H40" i="6" s="1"/>
  <c r="F39" i="6"/>
  <c r="G39" i="6"/>
  <c r="F40" i="6"/>
  <c r="G40" i="6"/>
  <c r="E51" i="6"/>
  <c r="F51" i="6"/>
  <c r="G52" i="6" s="1"/>
  <c r="G53" i="6" s="1"/>
  <c r="G51" i="6"/>
  <c r="H51" i="6"/>
  <c r="H52" i="6"/>
  <c r="H53" i="6"/>
  <c r="E61" i="6"/>
  <c r="F61" i="6"/>
  <c r="G61" i="6"/>
  <c r="H61" i="6"/>
  <c r="H62" i="6" s="1"/>
  <c r="H63" i="6" s="1"/>
  <c r="F62" i="6"/>
  <c r="G62" i="6"/>
  <c r="F63" i="6"/>
  <c r="G63" i="6"/>
  <c r="E67" i="6"/>
  <c r="F67" i="6"/>
  <c r="F68" i="6" s="1"/>
  <c r="F69" i="6" s="1"/>
  <c r="G67" i="6"/>
  <c r="H67" i="6"/>
  <c r="G68" i="6"/>
  <c r="G69" i="6" s="1"/>
  <c r="H68" i="6"/>
  <c r="H69" i="6"/>
  <c r="E73" i="6"/>
  <c r="F73" i="6"/>
  <c r="G73" i="6"/>
  <c r="H73" i="6"/>
  <c r="H77" i="6" s="1"/>
  <c r="F74" i="6"/>
  <c r="G74" i="6"/>
  <c r="F75" i="6"/>
  <c r="G75" i="6"/>
  <c r="E77" i="6"/>
  <c r="F77" i="6"/>
  <c r="E79" i="6" s="1"/>
  <c r="G77" i="6"/>
  <c r="D15" i="7" l="1"/>
  <c r="D17" i="7"/>
  <c r="G18" i="7" s="1"/>
  <c r="E80" i="8"/>
  <c r="E80" i="6"/>
  <c r="H74" i="6"/>
  <c r="H75" i="6" s="1"/>
  <c r="F52" i="6"/>
  <c r="F53" i="6" s="1"/>
  <c r="F15" i="6"/>
  <c r="F16" i="6" s="1"/>
  <c r="E14" i="7"/>
  <c r="E15" i="7" s="1"/>
  <c r="E18" i="7" s="1"/>
  <c r="F78" i="8"/>
  <c r="G41" i="8"/>
  <c r="G42" i="8" s="1"/>
  <c r="E82" i="8" s="1"/>
  <c r="I43" i="5" l="1"/>
  <c r="L23" i="5" l="1"/>
  <c r="N23" i="5"/>
  <c r="L29" i="5"/>
  <c r="F37" i="5"/>
  <c r="H37" i="5"/>
  <c r="I37" i="5"/>
  <c r="G40" i="5"/>
  <c r="G43" i="5" s="1"/>
  <c r="L41" i="5"/>
  <c r="N41" i="5"/>
  <c r="H43" i="5"/>
  <c r="H48" i="5"/>
  <c r="L48" i="5"/>
  <c r="I47" i="5" l="1"/>
  <c r="G73" i="2"/>
  <c r="G66" i="2"/>
  <c r="G74" i="2" s="1"/>
  <c r="G77" i="2" s="1"/>
  <c r="G81" i="2" s="1"/>
  <c r="G46" i="2"/>
  <c r="G35" i="2"/>
  <c r="G29" i="2"/>
  <c r="G18" i="2"/>
  <c r="G20" i="2" s="1"/>
  <c r="G71" i="1"/>
  <c r="G65" i="1"/>
  <c r="G72" i="1" s="1"/>
  <c r="G74" i="1" s="1"/>
  <c r="G81" i="1" s="1"/>
  <c r="G47" i="1"/>
  <c r="G36" i="1"/>
  <c r="G30" i="1"/>
  <c r="G24" i="1"/>
  <c r="G48" i="1" s="1"/>
  <c r="G50" i="1" s="1"/>
  <c r="G17" i="1"/>
  <c r="C38" i="3"/>
  <c r="G34" i="3"/>
  <c r="F34" i="3"/>
  <c r="E34" i="3"/>
  <c r="D34" i="3"/>
  <c r="H36" i="3"/>
  <c r="D30" i="3"/>
  <c r="F36" i="3" s="1"/>
  <c r="A4" i="2"/>
  <c r="A3" i="2"/>
  <c r="A2" i="2"/>
  <c r="A1" i="2"/>
  <c r="G47" i="2" l="1"/>
  <c r="G49" i="2"/>
  <c r="G52" i="2"/>
  <c r="G53" i="2"/>
  <c r="G53" i="1"/>
  <c r="G54" i="1"/>
  <c r="G58" i="1" l="1"/>
  <c r="G57" i="2"/>
</calcChain>
</file>

<file path=xl/sharedStrings.xml><?xml version="1.0" encoding="utf-8"?>
<sst xmlns="http://schemas.openxmlformats.org/spreadsheetml/2006/main" count="437" uniqueCount="222">
  <si>
    <t xml:space="preserve">AVISTA UTILITIES  </t>
  </si>
  <si>
    <t xml:space="preserve">WASHINGTON ELECTRIC RESULTS </t>
  </si>
  <si>
    <t>TWELVE MONTHS ENDED DECEMBER 31, 2018</t>
  </si>
  <si>
    <t xml:space="preserve">(000'S OF DOLLARS)  </t>
  </si>
  <si>
    <t>Pro Forma</t>
  </si>
  <si>
    <t>Line</t>
  </si>
  <si>
    <t>No.</t>
  </si>
  <si>
    <t>DESCRIPTION</t>
  </si>
  <si>
    <t xml:space="preserve">Adjustment Number </t>
  </si>
  <si>
    <t>Workpaper Reference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</si>
  <si>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</si>
  <si>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</si>
  <si>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</si>
  <si>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</si>
  <si>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</si>
  <si>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</si>
  <si>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</si>
  <si>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</si>
  <si>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</si>
  <si>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</si>
  <si>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</si>
  <si>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</si>
  <si>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</si>
  <si>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</si>
  <si>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</si>
  <si>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</si>
  <si>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</si>
  <si>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</si>
  <si>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</si>
  <si>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</si>
  <si>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</si>
  <si>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</si>
  <si>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>Regulatory Deferrals/Amortization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</si>
  <si>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</si>
  <si>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</si>
  <si>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</si>
  <si>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</si>
  <si>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</si>
  <si>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</si>
  <si>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</si>
  <si>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</si>
  <si>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</si>
  <si>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</si>
  <si>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</si>
  <si>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</si>
  <si>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</si>
  <si>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</si>
  <si>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</si>
  <si>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</si>
  <si>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</si>
  <si>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</si>
  <si>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</si>
  <si>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</si>
  <si>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</si>
  <si>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</si>
  <si>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</si>
  <si>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</si>
  <si>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 xml:space="preserve">RATE OF RETURN  </t>
  </si>
  <si>
    <t xml:space="preserve">REVENUE REQUIREMENT </t>
  </si>
  <si>
    <t>a</t>
  </si>
  <si>
    <t>REVENUES</t>
  </si>
  <si>
    <t>Total General Business</t>
  </si>
  <si>
    <t>Total Transportation</t>
  </si>
  <si>
    <t>Other Revenues</t>
  </si>
  <si>
    <t>Total Gas Revenues</t>
  </si>
  <si>
    <t>EXPENSES</t>
  </si>
  <si>
    <t xml:space="preserve">Production Expenses 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</si>
  <si>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</si>
  <si>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</si>
  <si>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</si>
  <si>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</si>
  <si>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</si>
  <si>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</si>
  <si>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</si>
  <si>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</si>
  <si>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</si>
  <si>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</si>
  <si>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</si>
  <si>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</si>
  <si>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</si>
  <si>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</si>
  <si>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</si>
  <si>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</si>
  <si>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</si>
  <si>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</si>
  <si>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</si>
  <si>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</si>
  <si>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</si>
  <si>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</si>
  <si>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</si>
  <si>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</si>
  <si>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</si>
  <si>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</si>
  <si>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</si>
  <si>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</si>
  <si>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DEPREC/AMORT</t>
  </si>
  <si>
    <t>Total Accum. Depreciation/Amort.</t>
  </si>
  <si>
    <t>NET PLANT</t>
  </si>
  <si>
    <t>DEFERRED FIT</t>
  </si>
  <si>
    <t>GAS INVENTORY</t>
  </si>
  <si>
    <t>GAIN ON SALE OF BUILDING</t>
  </si>
  <si>
    <t>OTHER</t>
  </si>
  <si>
    <t>WORKING CAsITAL</t>
  </si>
  <si>
    <t>TOTAL RATE BASE</t>
  </si>
  <si>
    <t xml:space="preserve">RATE OF RETURN </t>
  </si>
  <si>
    <t>IS/IT Analysis</t>
  </si>
  <si>
    <t>UE-110876</t>
  </si>
  <si>
    <t>No adj</t>
  </si>
  <si>
    <t>UE-120436</t>
  </si>
  <si>
    <t>Test Year Actual</t>
  </si>
  <si>
    <t>UE-140188</t>
  </si>
  <si>
    <t>UE-150205</t>
  </si>
  <si>
    <t>Non-labor</t>
  </si>
  <si>
    <t>UE-160228</t>
  </si>
  <si>
    <t>No pro forma adjustment</t>
  </si>
  <si>
    <t>UE-170485</t>
  </si>
  <si>
    <t>Test year</t>
  </si>
  <si>
    <t>ok</t>
  </si>
  <si>
    <t>Labor</t>
  </si>
  <si>
    <t>Need to re-evaluate becaude you only evaluate CD AN only</t>
  </si>
  <si>
    <t>CD AA</t>
  </si>
  <si>
    <t>UE-190335</t>
  </si>
  <si>
    <t>ISIT-2</t>
  </si>
  <si>
    <t>ISIT-3</t>
  </si>
  <si>
    <t xml:space="preserve">Conclusion :  AVA's insurance  estimated calculation for the future rate year  tends to overestimate the acutal paid as they file GRC later </t>
  </si>
  <si>
    <t>Pro forma increse is to claculated the two yellow boes together.</t>
  </si>
  <si>
    <t>10/1/13-9/30/14</t>
  </si>
  <si>
    <t>7/1/12-6/30/13</t>
  </si>
  <si>
    <t>1/1/16-12/31/16</t>
  </si>
  <si>
    <t>1/1/18-12/31/18</t>
  </si>
  <si>
    <t xml:space="preserve">SYSTEM RESULTS </t>
  </si>
  <si>
    <t>IS/IT</t>
  </si>
  <si>
    <t>Expense</t>
  </si>
  <si>
    <t>G-PIT</t>
  </si>
  <si>
    <t xml:space="preserve">Pro Forma </t>
  </si>
  <si>
    <t>E-PIT</t>
  </si>
  <si>
    <t>Rate Year pro forma</t>
  </si>
  <si>
    <t xml:space="preserve"> Increase</t>
  </si>
  <si>
    <t>Adjustment</t>
  </si>
  <si>
    <t xml:space="preserve">Test period actual </t>
  </si>
  <si>
    <t xml:space="preserve">Pro Froma </t>
  </si>
  <si>
    <t xml:space="preserve">Overestimated </t>
  </si>
  <si>
    <t xml:space="preserve">Requested </t>
  </si>
  <si>
    <t>Column N</t>
  </si>
  <si>
    <t>Column M</t>
  </si>
  <si>
    <t>Column L</t>
  </si>
  <si>
    <t>Column K</t>
  </si>
  <si>
    <t>Column J</t>
  </si>
  <si>
    <t>Column I</t>
  </si>
  <si>
    <t>Column H</t>
  </si>
  <si>
    <t>Column G</t>
  </si>
  <si>
    <t>Column F</t>
  </si>
  <si>
    <t>Column E</t>
  </si>
  <si>
    <t>Column B</t>
  </si>
  <si>
    <t>Column A</t>
  </si>
  <si>
    <t>2018 Adjustment</t>
  </si>
  <si>
    <t>2017 Adjustment</t>
  </si>
  <si>
    <t>Grand Total</t>
  </si>
  <si>
    <t>GD OR Adjustment</t>
  </si>
  <si>
    <t>Incremental Change</t>
  </si>
  <si>
    <t>OR Total</t>
  </si>
  <si>
    <t>OR</t>
  </si>
  <si>
    <t>GD AA Adjustment</t>
  </si>
  <si>
    <t>AA Total</t>
  </si>
  <si>
    <t>Office of CISO</t>
  </si>
  <si>
    <t>AA</t>
  </si>
  <si>
    <t>GD</t>
  </si>
  <si>
    <t>ED WA Adjustment</t>
  </si>
  <si>
    <t>WA Total</t>
  </si>
  <si>
    <t>Security Engineering and Operations</t>
  </si>
  <si>
    <t>Network Engineering</t>
  </si>
  <si>
    <t>Infrastructure</t>
  </si>
  <si>
    <t>IS Development</t>
  </si>
  <si>
    <t>Applications</t>
  </si>
  <si>
    <t>WA</t>
  </si>
  <si>
    <t>ED AN Adjustment</t>
  </si>
  <si>
    <t>AN Total</t>
  </si>
  <si>
    <t>System Engineering</t>
  </si>
  <si>
    <t>IT Operations</t>
  </si>
  <si>
    <t>AN</t>
  </si>
  <si>
    <t>ED</t>
  </si>
  <si>
    <t>.</t>
  </si>
  <si>
    <t>CD WA Adjustment</t>
  </si>
  <si>
    <t>CD ID Adjustment</t>
  </si>
  <si>
    <t>ID Total</t>
  </si>
  <si>
    <t>ID</t>
  </si>
  <si>
    <t>CD AN Adjustment</t>
  </si>
  <si>
    <t>IS Operations</t>
  </si>
  <si>
    <t>CD AA Adjustment</t>
  </si>
  <si>
    <t>CD</t>
  </si>
  <si>
    <t>Test Period</t>
  </si>
  <si>
    <t>Area</t>
  </si>
  <si>
    <t>Jur</t>
  </si>
  <si>
    <t>Svc</t>
  </si>
  <si>
    <t>Year</t>
  </si>
  <si>
    <t>Sum of Amount</t>
  </si>
  <si>
    <t>(Multiple Items)</t>
  </si>
  <si>
    <t>FERC</t>
  </si>
  <si>
    <t>NOTE - It was discovered after completion of Rev. Req. should have included full change $196,205 system as the pro forma.  New employees going in July 2017 (half 2017). Therefore, effective 5/1/2018 employees would be present full year at $196,205.</t>
  </si>
  <si>
    <t>Project Phoenix</t>
  </si>
  <si>
    <t>Project Atlas</t>
  </si>
  <si>
    <t>** Does not inlcude backfills or employees moved in/out of INFO</t>
  </si>
  <si>
    <t>* Amounts to add to adjustment are base salary plus payroll tax</t>
  </si>
  <si>
    <t>2018 Cross-Check Adjustment</t>
  </si>
  <si>
    <t>2017 Cross-Check Adjustment</t>
  </si>
  <si>
    <t>PMO</t>
  </si>
  <si>
    <t>Apps</t>
  </si>
  <si>
    <t>DS</t>
  </si>
  <si>
    <t>Security</t>
  </si>
  <si>
    <t>Network</t>
  </si>
  <si>
    <t>CS</t>
  </si>
  <si>
    <t>NetOps</t>
  </si>
  <si>
    <t>Comm</t>
  </si>
  <si>
    <t>CISO</t>
  </si>
  <si>
    <t>TechCtr</t>
  </si>
  <si>
    <t>Pro forma (Adj. 3.07)</t>
  </si>
  <si>
    <t>Rate Year Study  (Adj. 18.05)</t>
  </si>
  <si>
    <t>Cross Check (Adj. 4.04)</t>
  </si>
  <si>
    <t>Cross Check (Adj. 18.07)</t>
  </si>
  <si>
    <t>Column O</t>
  </si>
  <si>
    <t>Cross Check</t>
  </si>
  <si>
    <t>Reference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</si>
</sst>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&quot;$&quot;#,##0"/>
    <numFmt numFmtId="167" formatCode="0_);\(0\)"/>
  </numFmts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u/>
      <sz val="7.5"/>
      <color theme="0"/>
      <name val="Arial"/>
      <family val="2"/>
    </font>
    <font>
      <sz val="11"/>
      <name val="Times New Roman"/>
      <family val="1"/>
    </font>
    <font>
      <i/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264">
    <xf numFmtId="0" fontId="0" fillId="0" borderId="0" xfId="0"/>
    <xf numFmtId="0" fontId="6" fillId="0" borderId="0" xfId="2" applyNumberFormat="1" applyFont="1" applyAlignment="1">
      <alignment horizontal="center"/>
    </xf>
    <xf numFmtId="0" fontId="6" fillId="0" borderId="0" xfId="2" applyFont="1"/>
    <xf numFmtId="0" fontId="8" fillId="0" borderId="0" xfId="2" applyNumberFormat="1" applyFont="1" applyAlignment="1">
      <alignment horizontal="left"/>
    </xf>
    <xf numFmtId="0" fontId="6" fillId="0" borderId="0" xfId="2" applyNumberFormat="1" applyFont="1" applyAlignment="1">
      <alignment horizontal="left"/>
    </xf>
    <xf numFmtId="0" fontId="9" fillId="0" borderId="0" xfId="2" applyFont="1" applyAlignment="1">
      <alignment horizontal="center"/>
    </xf>
    <xf numFmtId="0" fontId="9" fillId="0" borderId="0" xfId="2" applyNumberFormat="1" applyFont="1" applyAlignment="1">
      <alignment horizontal="center"/>
    </xf>
    <xf numFmtId="0" fontId="9" fillId="0" borderId="2" xfId="2" applyNumberFormat="1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5" xfId="2" applyNumberFormat="1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7" xfId="2" applyNumberFormat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2" fontId="9" fillId="0" borderId="0" xfId="2" applyNumberFormat="1" applyFont="1" applyAlignment="1">
      <alignment horizontal="center"/>
    </xf>
    <xf numFmtId="2" fontId="6" fillId="0" borderId="0" xfId="2" applyNumberFormat="1" applyFont="1" applyAlignment="1">
      <alignment horizontal="left"/>
    </xf>
    <xf numFmtId="41" fontId="6" fillId="0" borderId="0" xfId="2" applyNumberFormat="1" applyFont="1" applyFill="1" applyBorder="1"/>
    <xf numFmtId="37" fontId="6" fillId="0" borderId="0" xfId="2" applyNumberFormat="1" applyFont="1" applyAlignment="1">
      <alignment horizontal="center"/>
    </xf>
    <xf numFmtId="5" fontId="6" fillId="0" borderId="0" xfId="2" applyNumberFormat="1" applyFont="1"/>
    <xf numFmtId="37" fontId="6" fillId="0" borderId="0" xfId="2" applyNumberFormat="1" applyFont="1"/>
    <xf numFmtId="37" fontId="6" fillId="0" borderId="0" xfId="2" applyNumberFormat="1" applyFont="1" applyFill="1"/>
    <xf numFmtId="37" fontId="6" fillId="0" borderId="0" xfId="2" applyNumberFormat="1" applyFont="1" applyFill="1" applyAlignment="1">
      <alignment horizontal="center"/>
    </xf>
    <xf numFmtId="1" fontId="6" fillId="0" borderId="0" xfId="6" applyNumberFormat="1" applyFont="1" applyAlignment="1">
      <alignment horizontal="center"/>
    </xf>
    <xf numFmtId="9" fontId="6" fillId="0" borderId="0" xfId="1" applyFont="1" applyFill="1"/>
    <xf numFmtId="3" fontId="6" fillId="0" borderId="0" xfId="6" applyNumberFormat="1" applyFont="1" applyAlignment="1">
      <alignment horizontal="center"/>
    </xf>
    <xf numFmtId="3" fontId="6" fillId="0" borderId="0" xfId="6" applyNumberFormat="1" applyFont="1" applyFill="1" applyAlignment="1">
      <alignment horizontal="center"/>
    </xf>
    <xf numFmtId="0" fontId="6" fillId="0" borderId="0" xfId="2" applyFont="1" applyAlignment="1">
      <alignment vertical="top"/>
    </xf>
    <xf numFmtId="0" fontId="6" fillId="0" borderId="0" xfId="2" applyNumberFormat="1" applyFont="1" applyFill="1" applyAlignment="1">
      <alignment horizontal="center"/>
    </xf>
    <xf numFmtId="0" fontId="6" fillId="0" borderId="0" xfId="2" applyFont="1" applyFill="1"/>
    <xf numFmtId="0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/>
    <xf numFmtId="0" fontId="6" fillId="0" borderId="0" xfId="2" applyNumberFormat="1" applyFont="1" applyBorder="1" applyAlignment="1">
      <alignment horizontal="center"/>
    </xf>
    <xf numFmtId="0" fontId="6" fillId="0" borderId="0" xfId="2" applyFont="1" applyBorder="1"/>
    <xf numFmtId="0" fontId="11" fillId="0" borderId="0" xfId="2" applyNumberFormat="1" applyFont="1" applyAlignment="1">
      <alignment horizontal="left"/>
    </xf>
    <xf numFmtId="3" fontId="6" fillId="0" borderId="0" xfId="0" applyNumberFormat="1" applyFont="1"/>
    <xf numFmtId="0" fontId="9" fillId="0" borderId="3" xfId="2" applyNumberFormat="1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6" xfId="2" applyNumberFormat="1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0" fontId="9" fillId="0" borderId="8" xfId="2" applyNumberFormat="1" applyFont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12" fillId="0" borderId="0" xfId="2" applyNumberFormat="1" applyFont="1" applyAlignment="1">
      <alignment horizontal="center"/>
    </xf>
    <xf numFmtId="0" fontId="12" fillId="0" borderId="0" xfId="2" applyFont="1" applyAlignment="1">
      <alignment horizontal="center"/>
    </xf>
    <xf numFmtId="0" fontId="6" fillId="0" borderId="0" xfId="3" applyNumberFormat="1" applyFont="1" applyAlignment="1">
      <alignment horizontal="center"/>
    </xf>
    <xf numFmtId="0" fontId="6" fillId="0" borderId="0" xfId="3" applyFont="1"/>
    <xf numFmtId="5" fontId="6" fillId="0" borderId="0" xfId="3" applyNumberFormat="1" applyFont="1"/>
    <xf numFmtId="37" fontId="6" fillId="0" borderId="0" xfId="3" applyNumberFormat="1" applyFont="1"/>
    <xf numFmtId="41" fontId="6" fillId="0" borderId="0" xfId="4" applyNumberFormat="1" applyFont="1" applyFill="1"/>
    <xf numFmtId="0" fontId="6" fillId="0" borderId="0" xfId="3" applyNumberFormat="1" applyFont="1" applyFill="1" applyAlignment="1">
      <alignment horizontal="center"/>
    </xf>
    <xf numFmtId="0" fontId="6" fillId="0" borderId="0" xfId="0" applyFont="1"/>
    <xf numFmtId="0" fontId="8" fillId="0" borderId="0" xfId="0" applyFont="1"/>
    <xf numFmtId="37" fontId="13" fillId="0" borderId="0" xfId="3" applyNumberFormat="1" applyFont="1"/>
    <xf numFmtId="0" fontId="6" fillId="0" borderId="0" xfId="3" applyNumberFormat="1" applyFont="1" applyBorder="1" applyAlignment="1">
      <alignment horizontal="center"/>
    </xf>
    <xf numFmtId="37" fontId="6" fillId="0" borderId="0" xfId="3" applyNumberFormat="1" applyFont="1" applyBorder="1"/>
    <xf numFmtId="37" fontId="13" fillId="0" borderId="0" xfId="3" applyNumberFormat="1" applyFont="1" applyBorder="1"/>
    <xf numFmtId="37" fontId="6" fillId="0" borderId="0" xfId="3" applyNumberFormat="1" applyFont="1" applyFill="1"/>
    <xf numFmtId="37" fontId="14" fillId="0" borderId="0" xfId="2" applyNumberFormat="1" applyFont="1" applyBorder="1" applyAlignment="1">
      <alignment vertical="top"/>
    </xf>
    <xf numFmtId="37" fontId="6" fillId="0" borderId="0" xfId="2" applyNumberFormat="1" applyFont="1" applyBorder="1" applyAlignment="1">
      <alignment horizontal="center"/>
    </xf>
    <xf numFmtId="0" fontId="16" fillId="0" borderId="0" xfId="7" applyFont="1"/>
    <xf numFmtId="0" fontId="2" fillId="0" borderId="0" xfId="7"/>
    <xf numFmtId="14" fontId="2" fillId="0" borderId="0" xfId="7" applyNumberFormat="1"/>
    <xf numFmtId="0" fontId="15" fillId="0" borderId="0" xfId="7" applyFont="1" applyBorder="1" applyAlignment="1">
      <alignment horizontal="center"/>
    </xf>
    <xf numFmtId="0" fontId="2" fillId="0" borderId="0" xfId="7" applyAlignment="1">
      <alignment horizontal="center"/>
    </xf>
    <xf numFmtId="164" fontId="2" fillId="0" borderId="0" xfId="7" applyNumberFormat="1" applyBorder="1"/>
    <xf numFmtId="164" fontId="4" fillId="0" borderId="0" xfId="8" applyNumberFormat="1" applyFont="1" applyFill="1"/>
    <xf numFmtId="164" fontId="0" fillId="0" borderId="0" xfId="8" applyNumberFormat="1" applyFont="1" applyFill="1"/>
    <xf numFmtId="0" fontId="2" fillId="0" borderId="0" xfId="7" applyFill="1"/>
    <xf numFmtId="14" fontId="2" fillId="0" borderId="0" xfId="7" applyNumberFormat="1" applyBorder="1"/>
    <xf numFmtId="43" fontId="2" fillId="0" borderId="0" xfId="8" applyFont="1" applyFill="1" applyBorder="1"/>
    <xf numFmtId="43" fontId="4" fillId="0" borderId="0" xfId="8" applyFont="1" applyFill="1" applyBorder="1"/>
    <xf numFmtId="0" fontId="2" fillId="0" borderId="0" xfId="7" applyFill="1" applyAlignment="1">
      <alignment horizontal="center"/>
    </xf>
    <xf numFmtId="0" fontId="2" fillId="0" borderId="0" xfId="7" applyFill="1" applyBorder="1"/>
    <xf numFmtId="164" fontId="15" fillId="0" borderId="0" xfId="7" applyNumberFormat="1" applyFont="1" applyBorder="1"/>
    <xf numFmtId="164" fontId="2" fillId="0" borderId="0" xfId="7" applyNumberFormat="1" applyFill="1" applyBorder="1" applyAlignment="1">
      <alignment horizontal="center"/>
    </xf>
    <xf numFmtId="164" fontId="0" fillId="0" borderId="1" xfId="8" applyNumberFormat="1" applyFont="1" applyFill="1" applyBorder="1"/>
    <xf numFmtId="164" fontId="0" fillId="0" borderId="14" xfId="8" applyNumberFormat="1" applyFont="1" applyFill="1" applyBorder="1"/>
    <xf numFmtId="164" fontId="0" fillId="0" borderId="0" xfId="8" applyNumberFormat="1" applyFont="1" applyFill="1" applyBorder="1"/>
    <xf numFmtId="14" fontId="2" fillId="0" borderId="0" xfId="7" applyNumberFormat="1" applyFill="1"/>
    <xf numFmtId="0" fontId="18" fillId="0" borderId="0" xfId="7" applyFont="1"/>
    <xf numFmtId="0" fontId="2" fillId="0" borderId="0" xfId="7" applyBorder="1"/>
    <xf numFmtId="0" fontId="2" fillId="0" borderId="0" xfId="7" applyFont="1" applyFill="1"/>
    <xf numFmtId="3" fontId="13" fillId="0" borderId="0" xfId="3" applyNumberFormat="1" applyFont="1" applyFill="1"/>
    <xf numFmtId="0" fontId="19" fillId="0" borderId="0" xfId="0" applyFont="1" applyFill="1"/>
    <xf numFmtId="0" fontId="20" fillId="0" borderId="0" xfId="3" applyNumberFormat="1" applyFont="1" applyFill="1" applyAlignment="1">
      <alignment horizontal="center"/>
    </xf>
    <xf numFmtId="3" fontId="21" fillId="0" borderId="0" xfId="3" applyNumberFormat="1" applyFont="1" applyFill="1" applyAlignment="1">
      <alignment horizontal="center"/>
    </xf>
    <xf numFmtId="3" fontId="20" fillId="0" borderId="2" xfId="3" applyNumberFormat="1" applyFont="1" applyFill="1" applyBorder="1" applyAlignment="1">
      <alignment horizontal="center"/>
    </xf>
    <xf numFmtId="3" fontId="20" fillId="0" borderId="5" xfId="2" applyNumberFormat="1" applyFont="1" applyFill="1" applyBorder="1" applyAlignment="1">
      <alignment horizontal="center"/>
    </xf>
    <xf numFmtId="3" fontId="20" fillId="0" borderId="7" xfId="3" applyNumberFormat="1" applyFont="1" applyFill="1" applyBorder="1" applyAlignment="1">
      <alignment horizontal="center"/>
    </xf>
    <xf numFmtId="4" fontId="20" fillId="0" borderId="0" xfId="3" applyNumberFormat="1" applyFont="1" applyFill="1" applyBorder="1" applyAlignment="1">
      <alignment horizontal="center"/>
    </xf>
    <xf numFmtId="3" fontId="20" fillId="0" borderId="0" xfId="3" applyNumberFormat="1" applyFont="1" applyFill="1" applyAlignment="1">
      <alignment horizontal="center"/>
    </xf>
    <xf numFmtId="42" fontId="13" fillId="0" borderId="0" xfId="4" applyNumberFormat="1" applyFont="1" applyFill="1"/>
    <xf numFmtId="41" fontId="13" fillId="0" borderId="0" xfId="4" applyNumberFormat="1" applyFont="1" applyFill="1"/>
    <xf numFmtId="41" fontId="13" fillId="0" borderId="1" xfId="4" applyNumberFormat="1" applyFont="1" applyFill="1" applyBorder="1"/>
    <xf numFmtId="41" fontId="13" fillId="0" borderId="0" xfId="3" applyNumberFormat="1" applyFont="1" applyFill="1"/>
    <xf numFmtId="41" fontId="13" fillId="0" borderId="1" xfId="3" applyNumberFormat="1" applyFont="1" applyFill="1" applyBorder="1"/>
    <xf numFmtId="42" fontId="13" fillId="0" borderId="9" xfId="3" applyNumberFormat="1" applyFont="1" applyFill="1" applyBorder="1"/>
    <xf numFmtId="41" fontId="13" fillId="0" borderId="10" xfId="3" applyNumberFormat="1" applyFont="1" applyFill="1" applyBorder="1"/>
    <xf numFmtId="41" fontId="13" fillId="0" borderId="0" xfId="3" applyNumberFormat="1" applyFont="1" applyFill="1" applyBorder="1"/>
    <xf numFmtId="41" fontId="13" fillId="0" borderId="0" xfId="4" applyNumberFormat="1" applyFont="1" applyFill="1" applyBorder="1"/>
    <xf numFmtId="42" fontId="20" fillId="0" borderId="9" xfId="3" applyNumberFormat="1" applyFont="1" applyFill="1" applyBorder="1"/>
    <xf numFmtId="41" fontId="13" fillId="0" borderId="0" xfId="2" applyNumberFormat="1" applyFont="1" applyFill="1"/>
    <xf numFmtId="3" fontId="13" fillId="0" borderId="0" xfId="2" applyNumberFormat="1" applyFont="1" applyFill="1"/>
    <xf numFmtId="3" fontId="13" fillId="0" borderId="0" xfId="2" applyNumberFormat="1" applyFont="1" applyFill="1" applyBorder="1"/>
    <xf numFmtId="3" fontId="13" fillId="0" borderId="0" xfId="3" applyNumberFormat="1" applyFont="1" applyFill="1" applyBorder="1"/>
    <xf numFmtId="37" fontId="14" fillId="0" borderId="0" xfId="2" applyNumberFormat="1" applyFont="1" applyFill="1" applyBorder="1" applyAlignment="1">
      <alignment vertical="top"/>
    </xf>
    <xf numFmtId="0" fontId="0" fillId="0" borderId="0" xfId="0" applyFill="1"/>
    <xf numFmtId="165" fontId="6" fillId="0" borderId="0" xfId="1" applyNumberFormat="1" applyFont="1" applyFill="1" applyBorder="1"/>
    <xf numFmtId="3" fontId="6" fillId="0" borderId="0" xfId="0" applyNumberFormat="1" applyFont="1" applyFill="1"/>
    <xf numFmtId="41" fontId="13" fillId="0" borderId="0" xfId="2" applyNumberFormat="1" applyFont="1"/>
    <xf numFmtId="41" fontId="20" fillId="0" borderId="0" xfId="2" applyNumberFormat="1" applyFont="1" applyFill="1" applyBorder="1" applyAlignment="1">
      <alignment horizontal="center" wrapText="1"/>
    </xf>
    <xf numFmtId="41" fontId="20" fillId="0" borderId="0" xfId="2" applyNumberFormat="1" applyFont="1" applyFill="1" applyAlignment="1"/>
    <xf numFmtId="3" fontId="20" fillId="0" borderId="0" xfId="3" applyNumberFormat="1" applyFont="1" applyFill="1" applyBorder="1" applyAlignment="1">
      <alignment horizontal="center"/>
    </xf>
    <xf numFmtId="41" fontId="20" fillId="0" borderId="0" xfId="3" quotePrefix="1" applyNumberFormat="1" applyFont="1" applyFill="1" applyAlignment="1">
      <alignment horizontal="center"/>
    </xf>
    <xf numFmtId="41" fontId="20" fillId="0" borderId="2" xfId="2" applyNumberFormat="1" applyFont="1" applyFill="1" applyBorder="1" applyAlignment="1">
      <alignment horizontal="center"/>
    </xf>
    <xf numFmtId="41" fontId="20" fillId="0" borderId="5" xfId="2" applyNumberFormat="1" applyFont="1" applyFill="1" applyBorder="1" applyAlignment="1">
      <alignment horizontal="center"/>
    </xf>
    <xf numFmtId="41" fontId="20" fillId="0" borderId="7" xfId="2" applyNumberFormat="1" applyFont="1" applyFill="1" applyBorder="1" applyAlignment="1">
      <alignment horizontal="center"/>
    </xf>
    <xf numFmtId="2" fontId="20" fillId="0" borderId="0" xfId="5" applyNumberFormat="1" applyFont="1" applyFill="1" applyAlignment="1" applyProtection="1">
      <alignment horizontal="center"/>
    </xf>
    <xf numFmtId="2" fontId="20" fillId="0" borderId="0" xfId="5" applyNumberFormat="1" applyFont="1" applyAlignment="1" applyProtection="1">
      <alignment horizontal="center"/>
    </xf>
    <xf numFmtId="5" fontId="13" fillId="0" borderId="0" xfId="4" applyNumberFormat="1" applyFont="1" applyFill="1" applyBorder="1"/>
    <xf numFmtId="41" fontId="13" fillId="0" borderId="1" xfId="2" applyNumberFormat="1" applyFont="1" applyBorder="1"/>
    <xf numFmtId="5" fontId="13" fillId="0" borderId="9" xfId="2" applyNumberFormat="1" applyFont="1" applyBorder="1"/>
    <xf numFmtId="5" fontId="13" fillId="0" borderId="0" xfId="2" applyNumberFormat="1" applyFont="1"/>
    <xf numFmtId="41" fontId="13" fillId="0" borderId="4" xfId="2" applyNumberFormat="1" applyFont="1" applyFill="1" applyBorder="1"/>
    <xf numFmtId="41" fontId="13" fillId="0" borderId="0" xfId="2" applyNumberFormat="1" applyFont="1" applyFill="1" applyBorder="1"/>
    <xf numFmtId="5" fontId="13" fillId="0" borderId="9" xfId="2" applyNumberFormat="1" applyFont="1" applyFill="1" applyBorder="1"/>
    <xf numFmtId="41" fontId="13" fillId="0" borderId="0" xfId="1" applyNumberFormat="1" applyFont="1" applyFill="1"/>
    <xf numFmtId="41" fontId="13" fillId="0" borderId="0" xfId="2" applyNumberFormat="1" applyFont="1" applyFill="1" applyAlignment="1">
      <alignment vertical="top"/>
    </xf>
    <xf numFmtId="41" fontId="13" fillId="0" borderId="0" xfId="2" applyNumberFormat="1" applyFont="1" applyBorder="1"/>
    <xf numFmtId="0" fontId="1" fillId="0" borderId="0" xfId="9"/>
    <xf numFmtId="0" fontId="22" fillId="0" borderId="0" xfId="9" applyFont="1"/>
    <xf numFmtId="0" fontId="17" fillId="0" borderId="0" xfId="9" applyFont="1"/>
    <xf numFmtId="0" fontId="3" fillId="0" borderId="0" xfId="9" applyFont="1" applyAlignment="1">
      <alignment horizontal="right"/>
    </xf>
    <xf numFmtId="0" fontId="23" fillId="0" borderId="0" xfId="9" applyFont="1"/>
    <xf numFmtId="0" fontId="22" fillId="0" borderId="0" xfId="9" applyFont="1" applyBorder="1"/>
    <xf numFmtId="0" fontId="24" fillId="0" borderId="15" xfId="9" applyFont="1" applyBorder="1"/>
    <xf numFmtId="164" fontId="7" fillId="0" borderId="16" xfId="10" applyNumberFormat="1" applyFont="1" applyFill="1" applyBorder="1"/>
    <xf numFmtId="14" fontId="22" fillId="0" borderId="16" xfId="9" applyNumberFormat="1" applyFont="1" applyFill="1" applyBorder="1"/>
    <xf numFmtId="0" fontId="1" fillId="0" borderId="16" xfId="9" applyBorder="1"/>
    <xf numFmtId="0" fontId="22" fillId="0" borderId="16" xfId="9" applyFont="1" applyFill="1" applyBorder="1"/>
    <xf numFmtId="0" fontId="22" fillId="0" borderId="17" xfId="9" applyFont="1" applyBorder="1"/>
    <xf numFmtId="0" fontId="24" fillId="0" borderId="18" xfId="9" applyFont="1" applyBorder="1"/>
    <xf numFmtId="0" fontId="24" fillId="0" borderId="0" xfId="9" applyFont="1" applyBorder="1"/>
    <xf numFmtId="0" fontId="22" fillId="0" borderId="0" xfId="0" applyFont="1" applyBorder="1" applyAlignment="1">
      <alignment horizontal="center"/>
    </xf>
    <xf numFmtId="0" fontId="22" fillId="0" borderId="0" xfId="9" applyFont="1" applyFill="1" applyBorder="1" applyAlignment="1">
      <alignment horizontal="center"/>
    </xf>
    <xf numFmtId="0" fontId="1" fillId="0" borderId="0" xfId="9" applyBorder="1"/>
    <xf numFmtId="0" fontId="22" fillId="0" borderId="0" xfId="9" applyFont="1" applyFill="1" applyBorder="1"/>
    <xf numFmtId="14" fontId="22" fillId="0" borderId="0" xfId="9" applyNumberFormat="1" applyFont="1" applyBorder="1"/>
    <xf numFmtId="14" fontId="22" fillId="0" borderId="0" xfId="9" applyNumberFormat="1" applyFont="1" applyFill="1" applyBorder="1"/>
    <xf numFmtId="0" fontId="22" fillId="0" borderId="19" xfId="9" applyFont="1" applyBorder="1"/>
    <xf numFmtId="164" fontId="7" fillId="0" borderId="0" xfId="10" applyNumberFormat="1" applyFont="1" applyFill="1" applyBorder="1"/>
    <xf numFmtId="164" fontId="7" fillId="0" borderId="14" xfId="10" applyNumberFormat="1" applyFont="1" applyFill="1" applyBorder="1"/>
    <xf numFmtId="164" fontId="7" fillId="0" borderId="1" xfId="10" applyNumberFormat="1" applyFont="1" applyFill="1" applyBorder="1"/>
    <xf numFmtId="164" fontId="24" fillId="0" borderId="18" xfId="9" applyNumberFormat="1" applyFont="1" applyBorder="1"/>
    <xf numFmtId="164" fontId="24" fillId="0" borderId="0" xfId="9" applyNumberFormat="1" applyFont="1" applyBorder="1"/>
    <xf numFmtId="164" fontId="22" fillId="3" borderId="0" xfId="10" applyNumberFormat="1" applyFont="1" applyFill="1" applyBorder="1"/>
    <xf numFmtId="164" fontId="22" fillId="0" borderId="0" xfId="10" applyNumberFormat="1" applyFont="1" applyFill="1" applyBorder="1"/>
    <xf numFmtId="164" fontId="1" fillId="0" borderId="0" xfId="9" applyNumberFormat="1" applyBorder="1"/>
    <xf numFmtId="164" fontId="1" fillId="0" borderId="14" xfId="9" applyNumberFormat="1" applyBorder="1"/>
    <xf numFmtId="164" fontId="0" fillId="0" borderId="1" xfId="10" applyNumberFormat="1" applyFont="1" applyBorder="1"/>
    <xf numFmtId="164" fontId="0" fillId="0" borderId="0" xfId="10" applyNumberFormat="1" applyFont="1" applyBorder="1"/>
    <xf numFmtId="164" fontId="25" fillId="0" borderId="18" xfId="9" applyNumberFormat="1" applyFont="1" applyBorder="1"/>
    <xf numFmtId="164" fontId="25" fillId="0" borderId="0" xfId="9" applyNumberFormat="1" applyFont="1" applyBorder="1"/>
    <xf numFmtId="164" fontId="15" fillId="0" borderId="0" xfId="9" applyNumberFormat="1" applyFont="1" applyBorder="1"/>
    <xf numFmtId="164" fontId="22" fillId="4" borderId="0" xfId="10" applyNumberFormat="1" applyFont="1" applyFill="1" applyBorder="1"/>
    <xf numFmtId="43" fontId="22" fillId="0" borderId="0" xfId="10" applyFont="1" applyFill="1" applyBorder="1"/>
    <xf numFmtId="0" fontId="22" fillId="0" borderId="0" xfId="9" applyFont="1" applyBorder="1" applyAlignment="1">
      <alignment horizontal="center"/>
    </xf>
    <xf numFmtId="0" fontId="1" fillId="0" borderId="0" xfId="9" applyFont="1" applyBorder="1"/>
    <xf numFmtId="0" fontId="25" fillId="0" borderId="18" xfId="9" applyFont="1" applyBorder="1" applyAlignment="1">
      <alignment horizontal="center"/>
    </xf>
    <xf numFmtId="0" fontId="25" fillId="0" borderId="0" xfId="9" applyFont="1" applyBorder="1" applyAlignment="1">
      <alignment horizontal="center"/>
    </xf>
    <xf numFmtId="0" fontId="15" fillId="0" borderId="0" xfId="9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14" fontId="26" fillId="0" borderId="17" xfId="0" applyNumberFormat="1" applyFont="1" applyBorder="1" applyAlignment="1">
      <alignment horizontal="center"/>
    </xf>
    <xf numFmtId="0" fontId="22" fillId="0" borderId="17" xfId="9" applyFont="1" applyFill="1" applyBorder="1"/>
    <xf numFmtId="0" fontId="26" fillId="0" borderId="18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7" fillId="0" borderId="19" xfId="0" applyFont="1" applyBorder="1"/>
    <xf numFmtId="0" fontId="22" fillId="0" borderId="20" xfId="9" applyFont="1" applyBorder="1"/>
    <xf numFmtId="0" fontId="7" fillId="0" borderId="20" xfId="0" applyFont="1" applyBorder="1"/>
    <xf numFmtId="14" fontId="7" fillId="0" borderId="20" xfId="0" applyNumberFormat="1" applyFont="1" applyBorder="1"/>
    <xf numFmtId="14" fontId="7" fillId="0" borderId="21" xfId="0" applyNumberFormat="1" applyFont="1" applyBorder="1"/>
    <xf numFmtId="0" fontId="7" fillId="0" borderId="21" xfId="0" applyFont="1" applyBorder="1"/>
    <xf numFmtId="0" fontId="27" fillId="0" borderId="22" xfId="2" applyNumberFormat="1" applyFont="1" applyBorder="1" applyAlignment="1">
      <alignment horizontal="center"/>
    </xf>
    <xf numFmtId="0" fontId="27" fillId="0" borderId="23" xfId="2" applyNumberFormat="1" applyFont="1" applyBorder="1" applyAlignment="1">
      <alignment horizontal="center"/>
    </xf>
    <xf numFmtId="0" fontId="27" fillId="0" borderId="24" xfId="2" applyNumberFormat="1" applyFont="1" applyBorder="1" applyAlignment="1">
      <alignment horizontal="center"/>
    </xf>
    <xf numFmtId="14" fontId="22" fillId="0" borderId="0" xfId="9" applyNumberFormat="1" applyFont="1"/>
    <xf numFmtId="0" fontId="7" fillId="0" borderId="0" xfId="2" applyNumberFormat="1" applyFont="1" applyAlignment="1">
      <alignment horizontal="left"/>
    </xf>
    <xf numFmtId="0" fontId="28" fillId="0" borderId="0" xfId="9" applyFont="1"/>
    <xf numFmtId="164" fontId="7" fillId="0" borderId="9" xfId="10" applyNumberFormat="1" applyFont="1" applyFill="1" applyBorder="1"/>
    <xf numFmtId="164" fontId="7" fillId="0" borderId="0" xfId="11" applyNumberFormat="1" applyFont="1" applyFill="1" applyBorder="1"/>
    <xf numFmtId="0" fontId="29" fillId="0" borderId="0" xfId="12"/>
    <xf numFmtId="164" fontId="0" fillId="0" borderId="0" xfId="13" applyNumberFormat="1" applyFont="1"/>
    <xf numFmtId="164" fontId="29" fillId="0" borderId="0" xfId="12" applyNumberFormat="1"/>
    <xf numFmtId="0" fontId="15" fillId="0" borderId="0" xfId="12" applyFont="1"/>
    <xf numFmtId="2" fontId="15" fillId="0" borderId="0" xfId="12" applyNumberFormat="1" applyFont="1" applyFill="1"/>
    <xf numFmtId="0" fontId="29" fillId="0" borderId="0" xfId="12" applyFill="1"/>
    <xf numFmtId="0" fontId="15" fillId="0" borderId="0" xfId="12" applyFont="1" applyFill="1"/>
    <xf numFmtId="164" fontId="15" fillId="0" borderId="25" xfId="12" applyNumberFormat="1" applyFont="1" applyBorder="1"/>
    <xf numFmtId="0" fontId="15" fillId="0" borderId="26" xfId="12" applyFont="1" applyBorder="1"/>
    <xf numFmtId="0" fontId="15" fillId="0" borderId="27" xfId="12" applyFont="1" applyBorder="1"/>
    <xf numFmtId="0" fontId="15" fillId="0" borderId="28" xfId="12" applyFont="1" applyBorder="1"/>
    <xf numFmtId="164" fontId="29" fillId="0" borderId="29" xfId="12" applyNumberFormat="1" applyBorder="1"/>
    <xf numFmtId="0" fontId="29" fillId="0" borderId="30" xfId="12" applyBorder="1"/>
    <xf numFmtId="0" fontId="29" fillId="0" borderId="31" xfId="12" applyBorder="1"/>
    <xf numFmtId="0" fontId="29" fillId="0" borderId="32" xfId="12" applyBorder="1"/>
    <xf numFmtId="0" fontId="29" fillId="0" borderId="33" xfId="12" applyBorder="1"/>
    <xf numFmtId="164" fontId="15" fillId="0" borderId="29" xfId="12" applyNumberFormat="1" applyFont="1" applyBorder="1"/>
    <xf numFmtId="0" fontId="15" fillId="0" borderId="30" xfId="12" applyFont="1" applyBorder="1"/>
    <xf numFmtId="0" fontId="15" fillId="0" borderId="32" xfId="12" applyFont="1" applyBorder="1"/>
    <xf numFmtId="0" fontId="15" fillId="0" borderId="33" xfId="12" applyFont="1" applyBorder="1"/>
    <xf numFmtId="0" fontId="15" fillId="0" borderId="31" xfId="12" applyFont="1" applyBorder="1"/>
    <xf numFmtId="164" fontId="29" fillId="0" borderId="5" xfId="12" applyNumberFormat="1" applyBorder="1"/>
    <xf numFmtId="0" fontId="29" fillId="0" borderId="0" xfId="12" applyBorder="1"/>
    <xf numFmtId="0" fontId="29" fillId="0" borderId="34" xfId="12" applyBorder="1"/>
    <xf numFmtId="166" fontId="29" fillId="0" borderId="2" xfId="12" applyNumberFormat="1" applyBorder="1"/>
    <xf numFmtId="164" fontId="29" fillId="0" borderId="25" xfId="12" applyNumberFormat="1" applyBorder="1"/>
    <xf numFmtId="43" fontId="0" fillId="0" borderId="6" xfId="14" applyNumberFormat="1" applyFont="1" applyBorder="1"/>
    <xf numFmtId="0" fontId="15" fillId="0" borderId="29" xfId="12" applyFont="1" applyBorder="1" applyAlignment="1">
      <alignment horizontal="center"/>
    </xf>
    <xf numFmtId="0" fontId="15" fillId="0" borderId="2" xfId="12" applyFont="1" applyBorder="1"/>
    <xf numFmtId="0" fontId="29" fillId="0" borderId="35" xfId="12" applyBorder="1"/>
    <xf numFmtId="164" fontId="29" fillId="2" borderId="36" xfId="12" applyNumberFormat="1" applyFill="1" applyBorder="1"/>
    <xf numFmtId="14" fontId="30" fillId="2" borderId="37" xfId="12" applyNumberFormat="1" applyFont="1" applyFill="1" applyBorder="1" applyAlignment="1">
      <alignment horizontal="center"/>
    </xf>
    <xf numFmtId="164" fontId="15" fillId="0" borderId="38" xfId="12" applyNumberFormat="1" applyFont="1" applyBorder="1"/>
    <xf numFmtId="0" fontId="15" fillId="0" borderId="39" xfId="12" applyFont="1" applyBorder="1"/>
    <xf numFmtId="0" fontId="15" fillId="0" borderId="10" xfId="12" applyFont="1" applyBorder="1"/>
    <xf numFmtId="0" fontId="15" fillId="0" borderId="40" xfId="12" applyFont="1" applyBorder="1"/>
    <xf numFmtId="164" fontId="15" fillId="0" borderId="34" xfId="12" applyNumberFormat="1" applyFont="1" applyBorder="1"/>
    <xf numFmtId="164" fontId="29" fillId="0" borderId="7" xfId="12" applyNumberFormat="1" applyFill="1" applyBorder="1"/>
    <xf numFmtId="164" fontId="29" fillId="0" borderId="5" xfId="12" applyNumberFormat="1" applyFill="1" applyBorder="1"/>
    <xf numFmtId="164" fontId="29" fillId="0" borderId="29" xfId="12" applyNumberFormat="1" applyFill="1" applyBorder="1"/>
    <xf numFmtId="0" fontId="15" fillId="0" borderId="2" xfId="12" applyFont="1" applyBorder="1" applyAlignment="1">
      <alignment horizontal="center"/>
    </xf>
    <xf numFmtId="0" fontId="15" fillId="0" borderId="41" xfId="12" applyFont="1" applyBorder="1"/>
    <xf numFmtId="164" fontId="0" fillId="0" borderId="0" xfId="15" applyNumberFormat="1" applyFont="1"/>
    <xf numFmtId="2" fontId="15" fillId="0" borderId="0" xfId="12" applyNumberFormat="1" applyFont="1"/>
    <xf numFmtId="164" fontId="29" fillId="0" borderId="7" xfId="12" applyNumberFormat="1" applyBorder="1"/>
    <xf numFmtId="0" fontId="7" fillId="0" borderId="21" xfId="2" applyNumberFormat="1" applyFont="1" applyBorder="1" applyAlignment="1">
      <alignment horizontal="left"/>
    </xf>
    <xf numFmtId="14" fontId="22" fillId="0" borderId="20" xfId="9" applyNumberFormat="1" applyFont="1" applyBorder="1"/>
    <xf numFmtId="1" fontId="22" fillId="0" borderId="20" xfId="9" applyNumberFormat="1" applyFont="1" applyBorder="1" applyAlignment="1">
      <alignment horizontal="center"/>
    </xf>
    <xf numFmtId="0" fontId="22" fillId="0" borderId="20" xfId="9" applyFont="1" applyFill="1" applyBorder="1" applyAlignment="1">
      <alignment horizontal="center"/>
    </xf>
    <xf numFmtId="0" fontId="24" fillId="0" borderId="20" xfId="9" applyFont="1" applyBorder="1"/>
    <xf numFmtId="0" fontId="24" fillId="0" borderId="42" xfId="9" applyFont="1" applyBorder="1"/>
    <xf numFmtId="14" fontId="22" fillId="0" borderId="16" xfId="9" applyNumberFormat="1" applyFont="1" applyBorder="1"/>
    <xf numFmtId="0" fontId="22" fillId="0" borderId="16" xfId="9" applyFont="1" applyBorder="1"/>
    <xf numFmtId="0" fontId="24" fillId="0" borderId="16" xfId="9" applyFont="1" applyBorder="1"/>
    <xf numFmtId="0" fontId="1" fillId="0" borderId="0" xfId="9" applyBorder="1" applyAlignment="1">
      <alignment horizontal="center"/>
    </xf>
    <xf numFmtId="14" fontId="22" fillId="0" borderId="0" xfId="9" applyNumberFormat="1" applyFont="1" applyBorder="1" applyAlignment="1">
      <alignment horizontal="right"/>
    </xf>
    <xf numFmtId="0" fontId="22" fillId="0" borderId="0" xfId="9" applyFont="1" applyFill="1" applyBorder="1" applyAlignment="1"/>
    <xf numFmtId="164" fontId="0" fillId="0" borderId="0" xfId="8" applyNumberFormat="1" applyFont="1" applyBorder="1"/>
    <xf numFmtId="0" fontId="4" fillId="0" borderId="0" xfId="7" applyFont="1" applyFill="1" applyAlignment="1">
      <alignment horizontal="center"/>
    </xf>
    <xf numFmtId="0" fontId="4" fillId="0" borderId="0" xfId="7" applyFont="1" applyAlignment="1">
      <alignment horizontal="center"/>
    </xf>
    <xf numFmtId="0" fontId="2" fillId="0" borderId="0" xfId="7" applyBorder="1" applyAlignment="1">
      <alignment horizontal="center"/>
    </xf>
    <xf numFmtId="0" fontId="3" fillId="0" borderId="0" xfId="7" applyFont="1" applyBorder="1" applyAlignment="1">
      <alignment horizontal="right"/>
    </xf>
    <xf numFmtId="0" fontId="3" fillId="2" borderId="0" xfId="7" applyFont="1" applyFill="1" applyBorder="1"/>
    <xf numFmtId="0" fontId="17" fillId="0" borderId="0" xfId="7" applyFont="1" applyBorder="1"/>
    <xf numFmtId="164" fontId="1" fillId="3" borderId="0" xfId="11" applyNumberFormat="1" applyFont="1" applyFill="1" applyBorder="1"/>
    <xf numFmtId="14" fontId="22" fillId="0" borderId="0" xfId="9" applyNumberFormat="1" applyFont="1" applyFill="1" applyBorder="1" applyAlignment="1">
      <alignment horizontal="right"/>
    </xf>
    <xf numFmtId="167" fontId="1" fillId="0" borderId="0" xfId="9" applyNumberFormat="1" applyFill="1" applyBorder="1" applyAlignment="1">
      <alignment horizontal="center"/>
    </xf>
    <xf numFmtId="167" fontId="7" fillId="0" borderId="0" xfId="10" applyNumberFormat="1" applyFont="1" applyFill="1" applyBorder="1" applyAlignment="1">
      <alignment horizontal="center"/>
    </xf>
    <xf numFmtId="167" fontId="1" fillId="0" borderId="0" xfId="9" applyNumberFormat="1" applyBorder="1" applyAlignment="1">
      <alignment horizontal="center"/>
    </xf>
    <xf numFmtId="164" fontId="0" fillId="5" borderId="0" xfId="10" applyNumberFormat="1" applyFont="1" applyFill="1" applyBorder="1"/>
    <xf numFmtId="0" fontId="29" fillId="2" borderId="0" xfId="12" applyFill="1" applyAlignment="1">
      <alignment horizontal="left" vertical="top" wrapText="1"/>
    </xf>
  </cellXfs>
  <cellStyles count="16">
    <cellStyle name="Comma" xfId="11" builtinId="3"/>
    <cellStyle name="Comma 2" xfId="8"/>
    <cellStyle name="Comma 2 2" xfId="10"/>
    <cellStyle name="Comma 2 3" xfId="13"/>
    <cellStyle name="Comma 3" xfId="15"/>
    <cellStyle name="Currency 2" xfId="14"/>
    <cellStyle name="Followed Hyperlink" xfId="5" builtinId="9"/>
    <cellStyle name="Normal" xfId="0" builtinId="0"/>
    <cellStyle name="Normal 2" xfId="7"/>
    <cellStyle name="Normal 2 2" xfId="9"/>
    <cellStyle name="Normal 3" xfId="12"/>
    <cellStyle name="Normal_DFIT-WaEle_SUM" xfId="6"/>
    <cellStyle name="Normal_IDGas6_97" xfId="4"/>
    <cellStyle name="Normal_WAElec6_97" xfId="2"/>
    <cellStyle name="Normal_WAGas6_97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Users/jhuang215/OneDrive%20-%20Washington%20State%20Executive%20Branch%20Agencies/Documents/Avista/GRC/UE-190334%20GRC/Huang%20workpaper/RR/EXh%20JH-3%20-2018%20WA%20Natural%20Gas%20RR%20Model%208-2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Users/jhuang215/Documents/DATA/Avista/GRC/UE-190334%20GRC/4.%20UE__Andrews%20WP%20(AVA-Apr19)/4.%20UE__Andrews%20WP%20(AVA-Apr19)/EXh%20EMA%203%20-2018%20WA%20Natural%20Gas%20RR%20Model%20AMA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Users/jhuang215/OneDrive%20-%20Washington%20State%20Executive%20Branch%20Agencies/Documents/Avista/GRC/UE-190334%20GRC/Huang%20workpaper/RR/Exh%20JH-2%20-2018%20WA%20Electric%20RR%20Model%208-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cerno_Cache_XXXXX"/>
      <sheetName val="ADJ DETAIL INPUT"/>
      <sheetName val="ADJ SUMMARY"/>
      <sheetName val="DEBT CALC"/>
      <sheetName val="ROO INPUT"/>
      <sheetName val="LEAD SHEETS-DO NOT ENTER"/>
      <sheetName val="Recap Summary"/>
    </sheetNames>
    <sheetDataSet>
      <sheetData sheetId="0"/>
      <sheetData sheetId="1">
        <row r="12">
          <cell r="P12">
            <v>2.5700000000000001E-2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cerno_Cache_XXXXX"/>
      <sheetName val="ADJ DETAIL INPUT"/>
      <sheetName val="ADJ SUMMARY"/>
      <sheetName val="DEBT CALC"/>
      <sheetName val="ROO INPUT"/>
      <sheetName val="LEAD SHEETS-DO NOT ENTER"/>
      <sheetName val="Recap Summary"/>
    </sheetNames>
    <sheetDataSet>
      <sheetData sheetId="0"/>
      <sheetData sheetId="1">
        <row r="12">
          <cell r="P12">
            <v>2.5700000000000001E-2</v>
          </cell>
        </row>
      </sheetData>
      <sheetData sheetId="2"/>
      <sheetData sheetId="3"/>
      <sheetData sheetId="4">
        <row r="3">
          <cell r="A3" t="str">
            <v>WASHINGTON NATURAL GAS</v>
          </cell>
        </row>
      </sheetData>
      <sheetData sheetId="5"/>
      <sheetData sheetId="6"/>
      <sheetData sheetId="7">
        <row r="3">
          <cell r="A3" t="str">
            <v>AVISTA UTILITIES</v>
          </cell>
        </row>
        <row r="5">
          <cell r="A5" t="str">
            <v>TWELVE MONTHS ENDED DECEMBER 31, 2018</v>
          </cell>
        </row>
        <row r="6">
          <cell r="A6" t="str">
            <v xml:space="preserve">(000'S OF DOLLARS)   </v>
          </cell>
        </row>
      </sheetData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cerno_Cache_XXXXX"/>
      <sheetName val="ADJ DETAIL-INPUT"/>
      <sheetName val="ADJ SUMMARY"/>
      <sheetName val="LEAD SHEETS-DO NOT ENTER"/>
      <sheetName val="ROO INPUT"/>
      <sheetName val="DEBT CALC"/>
      <sheetName val="COMPARISON"/>
      <sheetName val="Normalized ROE - Elec&amp;Gas"/>
    </sheetNames>
    <sheetDataSet>
      <sheetData sheetId="0"/>
      <sheetData sheetId="1">
        <row r="12">
          <cell r="O12">
            <v>2.5700000000000001E-2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97"/>
  <sheetViews>
    <sheetView topLeftCell="A69" workbookViewId="0">
      <selection activeCell="L84" sqref="L84"/>
    </sheetView>
  </sheetViews>
  <sheetFormatPr defaultRowHeight="12.75"/>
  <cols>
    <col min="1" max="1" width="4.7109375" style="1" customWidth="1"/>
    <col min="2" max="3" width="1.7109375" style="2" customWidth="1"/>
    <col min="4" max="4" width="35.42578125" style="2" customWidth="1"/>
    <col min="7" max="7" width="13" style="83" customWidth="1"/>
  </cols>
  <sheetData>
    <row r="1" spans="1:7">
      <c r="D1"/>
    </row>
    <row r="2" spans="1:7">
      <c r="A2" s="3" t="s">
        <v>0</v>
      </c>
      <c r="D2" s="1"/>
      <c r="G2" s="84"/>
    </row>
    <row r="3" spans="1:7">
      <c r="A3" s="3" t="s">
        <v>1</v>
      </c>
      <c r="D3" s="1"/>
      <c r="G3" s="84"/>
    </row>
    <row r="4" spans="1:7">
      <c r="A4" s="3" t="s">
        <v>2</v>
      </c>
      <c r="D4" s="1"/>
      <c r="G4" s="84"/>
    </row>
    <row r="5" spans="1:7">
      <c r="A5" s="3" t="s">
        <v>3</v>
      </c>
      <c r="D5" s="1"/>
      <c r="G5" s="85"/>
    </row>
    <row r="6" spans="1:7">
      <c r="A6" s="4"/>
      <c r="B6" s="5"/>
      <c r="C6" s="5"/>
      <c r="D6" s="6"/>
      <c r="G6" s="86"/>
    </row>
    <row r="7" spans="1:7">
      <c r="A7" s="7"/>
      <c r="B7" s="8"/>
      <c r="C7" s="9"/>
      <c r="D7" s="9"/>
      <c r="G7" s="87" t="s">
        <v>4</v>
      </c>
    </row>
    <row r="8" spans="1:7">
      <c r="A8" s="10" t="s">
        <v>5</v>
      </c>
      <c r="B8" s="11"/>
      <c r="C8" s="12"/>
      <c r="D8" s="12"/>
      <c r="G8" s="88" t="s">
        <v>131</v>
      </c>
    </row>
    <row r="9" spans="1:7">
      <c r="A9" s="13" t="s">
        <v>6</v>
      </c>
      <c r="B9" s="14"/>
      <c r="C9" s="15"/>
      <c r="D9" s="15" t="s">
        <v>7</v>
      </c>
      <c r="G9" s="89" t="s">
        <v>132</v>
      </c>
    </row>
    <row r="10" spans="1:7">
      <c r="A10" s="16"/>
      <c r="B10" s="17" t="s">
        <v>8</v>
      </c>
      <c r="C10" s="16"/>
      <c r="D10" s="16"/>
      <c r="G10" s="90">
        <v>3.07</v>
      </c>
    </row>
    <row r="11" spans="1:7">
      <c r="A11" s="16"/>
      <c r="B11" s="17" t="s">
        <v>9</v>
      </c>
      <c r="C11" s="16"/>
      <c r="D11" s="16"/>
      <c r="G11" s="91" t="s">
        <v>133</v>
      </c>
    </row>
    <row r="12" spans="1:7">
      <c r="A12" s="16"/>
      <c r="B12" s="17"/>
      <c r="C12" s="16"/>
      <c r="D12" s="16"/>
    </row>
    <row r="13" spans="1:7">
      <c r="B13" s="2" t="s">
        <v>10</v>
      </c>
    </row>
    <row r="14" spans="1:7">
      <c r="A14" s="19">
        <v>1</v>
      </c>
      <c r="B14" s="20" t="s">
        <v>11</v>
      </c>
      <c r="C14" s="20"/>
      <c r="D14" s="20"/>
      <c r="G14" s="92">
        <v>0</v>
      </c>
    </row>
    <row r="15" spans="1:7">
      <c r="A15" s="19">
        <v>2</v>
      </c>
      <c r="B15" s="21" t="s">
        <v>12</v>
      </c>
      <c r="C15" s="21"/>
      <c r="D15" s="21"/>
      <c r="G15" s="93">
        <v>0</v>
      </c>
    </row>
    <row r="16" spans="1:7">
      <c r="A16" s="19">
        <v>3</v>
      </c>
      <c r="B16" s="21" t="s">
        <v>13</v>
      </c>
      <c r="C16" s="21"/>
      <c r="D16" s="21"/>
      <c r="G16" s="94">
        <v>0</v>
      </c>
    </row>
    <row r="17" spans="1:7">
      <c r="A17" s="19">
        <v>4</v>
      </c>
      <c r="B17" s="21" t="s">
        <v>14</v>
      </c>
      <c r="C17" s="21"/>
      <c r="D17" s="21"/>
      <c r="G17" s="95">
        <f>SUM(G14:G16)</f>
        <v>0</v>
      </c>
    </row>
    <row r="18" spans="1:7">
      <c r="A18" s="19">
        <v>5</v>
      </c>
      <c r="B18" s="21" t="s">
        <v>15</v>
      </c>
      <c r="C18" s="21"/>
      <c r="D18" s="21"/>
      <c r="G18" s="93"/>
    </row>
    <row r="19" spans="1:7">
      <c r="A19" s="19">
        <v>6</v>
      </c>
      <c r="B19" s="21" t="s">
        <v>16</v>
      </c>
      <c r="C19" s="21"/>
      <c r="D19" s="21"/>
      <c r="G19" s="93"/>
    </row>
    <row r="20" spans="1:7">
      <c r="A20" s="19"/>
      <c r="B20" s="21"/>
      <c r="C20" s="21"/>
      <c r="D20" s="21"/>
      <c r="G20" s="93"/>
    </row>
    <row r="21" spans="1:7">
      <c r="A21" s="19"/>
      <c r="B21" s="21" t="s">
        <v>17</v>
      </c>
      <c r="C21" s="21"/>
      <c r="D21" s="21"/>
      <c r="G21" s="93">
        <v>0</v>
      </c>
    </row>
    <row r="22" spans="1:7">
      <c r="A22" s="19"/>
      <c r="B22" s="21" t="s">
        <v>18</v>
      </c>
      <c r="C22" s="21"/>
      <c r="D22" s="21"/>
      <c r="G22" s="93">
        <v>0</v>
      </c>
    </row>
    <row r="23" spans="1:7">
      <c r="A23" s="19">
        <v>7</v>
      </c>
      <c r="B23" s="21"/>
      <c r="C23" s="21" t="s">
        <v>19</v>
      </c>
      <c r="D23" s="21"/>
      <c r="G23" s="94">
        <v>0</v>
      </c>
    </row>
    <row r="24" spans="1:7">
      <c r="A24" s="19">
        <v>8</v>
      </c>
      <c r="B24" s="21"/>
      <c r="C24" s="21" t="s">
        <v>20</v>
      </c>
      <c r="D24" s="21"/>
      <c r="G24" s="95">
        <f>SUM(G21:G23)</f>
        <v>0</v>
      </c>
    </row>
    <row r="25" spans="1:7">
      <c r="A25" s="19">
        <v>9</v>
      </c>
      <c r="B25" s="21"/>
      <c r="C25" s="21" t="s">
        <v>21</v>
      </c>
      <c r="D25" s="21"/>
      <c r="G25" s="95"/>
    </row>
    <row r="26" spans="1:7">
      <c r="A26" s="19">
        <v>10</v>
      </c>
      <c r="B26" s="21"/>
      <c r="C26" s="22" t="s">
        <v>22</v>
      </c>
      <c r="D26" s="22"/>
      <c r="G26" s="93"/>
    </row>
    <row r="27" spans="1:7">
      <c r="A27" s="19">
        <v>11</v>
      </c>
      <c r="B27" s="21"/>
      <c r="C27" s="21" t="s">
        <v>23</v>
      </c>
      <c r="D27" s="21"/>
      <c r="G27" s="93">
        <v>0</v>
      </c>
    </row>
    <row r="28" spans="1:7">
      <c r="A28" s="19">
        <v>12</v>
      </c>
      <c r="B28" s="21" t="s">
        <v>24</v>
      </c>
      <c r="C28" s="21"/>
      <c r="D28" s="21"/>
      <c r="G28" s="93">
        <v>0</v>
      </c>
    </row>
    <row r="29" spans="1:7">
      <c r="A29" s="19"/>
      <c r="B29" s="21"/>
      <c r="C29" s="21"/>
      <c r="D29" s="21"/>
      <c r="G29" s="94">
        <v>0</v>
      </c>
    </row>
    <row r="30" spans="1:7">
      <c r="A30" s="19"/>
      <c r="B30" s="21" t="s">
        <v>25</v>
      </c>
      <c r="C30" s="21"/>
      <c r="D30" s="21"/>
      <c r="G30" s="95">
        <f>SUM(G27:G29)</f>
        <v>0</v>
      </c>
    </row>
    <row r="31" spans="1:7">
      <c r="A31" s="19">
        <v>13</v>
      </c>
      <c r="B31" s="21"/>
      <c r="C31" s="21" t="s">
        <v>19</v>
      </c>
      <c r="D31" s="21"/>
      <c r="G31" s="95"/>
    </row>
    <row r="32" spans="1:7">
      <c r="A32" s="19">
        <v>14</v>
      </c>
      <c r="B32" s="21"/>
      <c r="C32" s="21" t="s">
        <v>26</v>
      </c>
      <c r="D32" s="21"/>
      <c r="G32" s="93"/>
    </row>
    <row r="33" spans="1:7">
      <c r="A33" s="19">
        <v>15</v>
      </c>
      <c r="B33" s="21"/>
      <c r="C33" s="21" t="s">
        <v>23</v>
      </c>
      <c r="D33" s="21"/>
      <c r="G33" s="93">
        <v>0</v>
      </c>
    </row>
    <row r="34" spans="1:7">
      <c r="A34" s="19">
        <v>16</v>
      </c>
      <c r="B34" s="21" t="s">
        <v>27</v>
      </c>
      <c r="C34" s="21"/>
      <c r="D34" s="21"/>
      <c r="G34" s="93">
        <v>0</v>
      </c>
    </row>
    <row r="35" spans="1:7">
      <c r="A35" s="21"/>
      <c r="B35" s="21"/>
      <c r="C35" s="21"/>
      <c r="D35" s="21"/>
      <c r="G35" s="94">
        <v>0</v>
      </c>
    </row>
    <row r="36" spans="1:7">
      <c r="A36" s="19">
        <v>17</v>
      </c>
      <c r="B36" s="21" t="s">
        <v>28</v>
      </c>
      <c r="C36" s="21"/>
      <c r="D36" s="21"/>
      <c r="G36" s="95">
        <f>SUM(G33:G35)</f>
        <v>0</v>
      </c>
    </row>
    <row r="37" spans="1:7">
      <c r="A37" s="19">
        <v>18</v>
      </c>
      <c r="B37" s="21" t="s">
        <v>29</v>
      </c>
      <c r="C37" s="21"/>
      <c r="D37" s="21"/>
      <c r="G37" s="95"/>
    </row>
    <row r="38" spans="1:7">
      <c r="A38" s="19">
        <v>19</v>
      </c>
      <c r="B38" s="21" t="s">
        <v>30</v>
      </c>
      <c r="C38" s="21"/>
      <c r="D38" s="21"/>
      <c r="G38" s="93"/>
    </row>
    <row r="39" spans="1:7">
      <c r="A39" s="19"/>
      <c r="B39" s="21"/>
      <c r="C39" s="21"/>
      <c r="D39" s="21"/>
      <c r="G39" s="93">
        <v>0</v>
      </c>
    </row>
    <row r="40" spans="1:7">
      <c r="A40" s="21"/>
      <c r="B40" s="21" t="s">
        <v>31</v>
      </c>
      <c r="C40" s="21"/>
      <c r="D40" s="21"/>
      <c r="G40" s="93">
        <v>0</v>
      </c>
    </row>
    <row r="41" spans="1:7">
      <c r="A41" s="19">
        <v>20</v>
      </c>
      <c r="B41" s="21"/>
      <c r="C41" s="21" t="s">
        <v>19</v>
      </c>
      <c r="D41" s="21"/>
      <c r="G41" s="93"/>
    </row>
    <row r="42" spans="1:7">
      <c r="A42" s="19">
        <v>21</v>
      </c>
      <c r="B42" s="21"/>
      <c r="C42" s="21" t="s">
        <v>26</v>
      </c>
      <c r="D42" s="21"/>
      <c r="G42" s="93"/>
    </row>
    <row r="43" spans="1:7">
      <c r="A43" s="19">
        <v>22</v>
      </c>
      <c r="B43" s="21"/>
      <c r="C43" s="21" t="s">
        <v>32</v>
      </c>
      <c r="D43" s="21"/>
      <c r="G43" s="49">
        <v>0</v>
      </c>
    </row>
    <row r="44" spans="1:7">
      <c r="A44" s="23">
        <v>23</v>
      </c>
      <c r="B44" s="21"/>
      <c r="C44" s="21" t="s">
        <v>23</v>
      </c>
      <c r="D44" s="21"/>
      <c r="G44" s="93">
        <v>0</v>
      </c>
    </row>
    <row r="45" spans="1:7">
      <c r="A45" s="19">
        <v>24</v>
      </c>
      <c r="B45" s="21" t="s">
        <v>33</v>
      </c>
      <c r="C45" s="21"/>
      <c r="D45" s="21"/>
      <c r="G45" s="93"/>
    </row>
    <row r="46" spans="1:7">
      <c r="A46" s="19">
        <v>25</v>
      </c>
      <c r="B46" s="21" t="s">
        <v>34</v>
      </c>
      <c r="C46" s="21"/>
      <c r="D46" s="21"/>
      <c r="G46" s="94">
        <v>0</v>
      </c>
    </row>
    <row r="47" spans="1:7">
      <c r="A47" s="21"/>
      <c r="B47" s="21"/>
      <c r="C47" s="21"/>
      <c r="D47" s="21"/>
      <c r="G47" s="96">
        <f>SUM(G43:G46)</f>
        <v>0</v>
      </c>
    </row>
    <row r="48" spans="1:7">
      <c r="A48" s="19">
        <v>26</v>
      </c>
      <c r="B48" s="21" t="s">
        <v>35</v>
      </c>
      <c r="C48" s="21"/>
      <c r="D48" s="21"/>
      <c r="G48" s="96">
        <f>G20+G24+G30+G36+G38+G39+G40+G47</f>
        <v>0</v>
      </c>
    </row>
    <row r="49" spans="1:7">
      <c r="A49" s="19"/>
      <c r="B49" s="21"/>
      <c r="C49" s="21"/>
      <c r="D49" s="21"/>
      <c r="G49" s="95"/>
    </row>
    <row r="50" spans="1:7">
      <c r="A50" s="24"/>
      <c r="B50" s="21" t="s">
        <v>36</v>
      </c>
      <c r="C50" s="21"/>
      <c r="D50" s="21"/>
      <c r="G50" s="95">
        <f>G17-G48</f>
        <v>0</v>
      </c>
    </row>
    <row r="51" spans="1:7">
      <c r="A51" s="23">
        <v>27</v>
      </c>
      <c r="B51" s="22" t="s">
        <v>37</v>
      </c>
      <c r="C51" s="22"/>
      <c r="D51" s="25"/>
      <c r="G51" s="95"/>
    </row>
    <row r="52" spans="1:7">
      <c r="A52" s="23">
        <v>28</v>
      </c>
      <c r="B52" s="22" t="s">
        <v>38</v>
      </c>
      <c r="C52" s="22"/>
      <c r="D52" s="22"/>
      <c r="G52" s="93"/>
    </row>
    <row r="53" spans="1:7">
      <c r="A53" s="23">
        <v>29</v>
      </c>
      <c r="B53" s="22" t="s">
        <v>39</v>
      </c>
      <c r="C53" s="22"/>
      <c r="D53" s="22"/>
      <c r="G53" s="93">
        <f t="shared" ref="G53" si="0">G50*0.21</f>
        <v>0</v>
      </c>
    </row>
    <row r="54" spans="1:7">
      <c r="A54" s="24">
        <v>30</v>
      </c>
      <c r="B54" s="21" t="s">
        <v>40</v>
      </c>
      <c r="C54" s="21"/>
      <c r="D54" s="21"/>
      <c r="G54" s="93">
        <f>(G81*'[2]RR SUMMARY'!$P$12)*-0.21</f>
        <v>0</v>
      </c>
    </row>
    <row r="55" spans="1:7">
      <c r="G55" s="93">
        <v>0</v>
      </c>
    </row>
    <row r="56" spans="1:7">
      <c r="A56" s="26">
        <v>31</v>
      </c>
      <c r="B56" s="20" t="s">
        <v>41</v>
      </c>
      <c r="C56" s="20"/>
      <c r="D56" s="20"/>
      <c r="G56" s="94">
        <v>0</v>
      </c>
    </row>
    <row r="57" spans="1:7">
      <c r="A57" s="26"/>
      <c r="G57" s="95"/>
    </row>
    <row r="58" spans="1:7" ht="13.5" thickBot="1">
      <c r="A58" s="26"/>
      <c r="B58" s="2" t="s">
        <v>42</v>
      </c>
      <c r="G58" s="97">
        <f t="shared" ref="G58" si="1">G50-SUM(G53:G56)</f>
        <v>0</v>
      </c>
    </row>
    <row r="59" spans="1:7" ht="13.5" thickTop="1">
      <c r="B59" s="2" t="s">
        <v>43</v>
      </c>
      <c r="G59" s="95"/>
    </row>
    <row r="60" spans="1:7">
      <c r="A60" s="27">
        <v>32</v>
      </c>
      <c r="B60" s="20"/>
      <c r="C60" s="20" t="s">
        <v>44</v>
      </c>
      <c r="D60" s="20"/>
      <c r="G60" s="95"/>
    </row>
    <row r="61" spans="1:7">
      <c r="A61" s="26">
        <v>33</v>
      </c>
      <c r="B61" s="21"/>
      <c r="C61" s="21" t="s">
        <v>45</v>
      </c>
      <c r="D61" s="21"/>
      <c r="G61" s="93"/>
    </row>
    <row r="62" spans="1:7">
      <c r="A62" s="26">
        <v>34</v>
      </c>
      <c r="B62" s="21"/>
      <c r="C62" s="21" t="s">
        <v>46</v>
      </c>
      <c r="D62" s="21"/>
      <c r="G62" s="92">
        <v>0</v>
      </c>
    </row>
    <row r="63" spans="1:7">
      <c r="A63" s="26">
        <v>35</v>
      </c>
      <c r="B63" s="21"/>
      <c r="C63" s="21" t="s">
        <v>25</v>
      </c>
      <c r="D63" s="21"/>
      <c r="G63" s="93"/>
    </row>
    <row r="64" spans="1:7">
      <c r="A64" s="26">
        <v>36</v>
      </c>
      <c r="B64" s="21"/>
      <c r="C64" s="21" t="s">
        <v>47</v>
      </c>
      <c r="D64" s="21"/>
      <c r="G64" s="94"/>
    </row>
    <row r="65" spans="1:7">
      <c r="A65" s="26">
        <v>37</v>
      </c>
      <c r="B65" s="21" t="s">
        <v>48</v>
      </c>
      <c r="C65" s="21"/>
      <c r="D65" s="21"/>
      <c r="G65" s="95">
        <f>SUM(G62:G64)</f>
        <v>0</v>
      </c>
    </row>
    <row r="66" spans="1:7">
      <c r="A66" s="26"/>
      <c r="B66" s="21" t="s">
        <v>49</v>
      </c>
      <c r="C66" s="21"/>
      <c r="D66" s="21"/>
      <c r="G66" s="95"/>
    </row>
    <row r="67" spans="1:7">
      <c r="A67" s="26">
        <v>38</v>
      </c>
      <c r="B67" s="21"/>
      <c r="C67" s="20" t="s">
        <v>44</v>
      </c>
      <c r="D67" s="21"/>
      <c r="G67" s="93"/>
    </row>
    <row r="68" spans="1:7">
      <c r="A68" s="26">
        <v>39</v>
      </c>
      <c r="B68" s="21"/>
      <c r="C68" s="21" t="s">
        <v>45</v>
      </c>
      <c r="D68" s="21"/>
      <c r="G68" s="93">
        <v>0</v>
      </c>
    </row>
    <row r="69" spans="1:7">
      <c r="A69" s="26">
        <v>40</v>
      </c>
      <c r="B69" s="21"/>
      <c r="C69" s="21" t="s">
        <v>46</v>
      </c>
      <c r="D69" s="21"/>
      <c r="G69" s="93"/>
    </row>
    <row r="70" spans="1:7">
      <c r="A70" s="26">
        <v>41</v>
      </c>
      <c r="B70" s="21"/>
      <c r="C70" s="21" t="s">
        <v>25</v>
      </c>
      <c r="D70" s="21"/>
      <c r="G70" s="93"/>
    </row>
    <row r="71" spans="1:7">
      <c r="A71" s="26">
        <v>42</v>
      </c>
      <c r="B71" s="21"/>
      <c r="C71" s="21" t="s">
        <v>47</v>
      </c>
      <c r="D71" s="21"/>
      <c r="G71" s="98">
        <f>SUM(G68:G70)</f>
        <v>0</v>
      </c>
    </row>
    <row r="72" spans="1:7">
      <c r="A72" s="26">
        <v>43</v>
      </c>
      <c r="B72" s="21" t="s">
        <v>50</v>
      </c>
      <c r="C72" s="21"/>
      <c r="D72" s="21"/>
      <c r="G72" s="99">
        <f>G65+G71</f>
        <v>0</v>
      </c>
    </row>
    <row r="73" spans="1:7">
      <c r="A73" s="26">
        <v>44</v>
      </c>
      <c r="B73" s="21" t="s">
        <v>51</v>
      </c>
      <c r="C73" s="21"/>
      <c r="D73" s="21"/>
      <c r="G73" s="94"/>
    </row>
    <row r="74" spans="1:7">
      <c r="A74" s="26"/>
      <c r="B74" s="21"/>
      <c r="C74" s="21"/>
      <c r="D74" s="21"/>
      <c r="G74" s="99">
        <f>G72+G73</f>
        <v>0</v>
      </c>
    </row>
    <row r="75" spans="1:7">
      <c r="A75" s="24">
        <v>45</v>
      </c>
      <c r="B75" s="21" t="s">
        <v>52</v>
      </c>
      <c r="C75" s="21"/>
      <c r="D75" s="21"/>
      <c r="G75" s="93">
        <v>0</v>
      </c>
    </row>
    <row r="76" spans="1:7">
      <c r="A76" s="24">
        <v>46</v>
      </c>
      <c r="B76" s="21"/>
      <c r="C76" s="21" t="s">
        <v>53</v>
      </c>
      <c r="D76" s="21"/>
      <c r="G76" s="100">
        <v>0</v>
      </c>
    </row>
    <row r="77" spans="1:7">
      <c r="A77" s="26">
        <v>47</v>
      </c>
      <c r="B77" s="21" t="s">
        <v>54</v>
      </c>
      <c r="C77" s="21"/>
      <c r="D77" s="21"/>
      <c r="G77" s="100"/>
    </row>
    <row r="78" spans="1:7">
      <c r="A78" s="26">
        <v>48</v>
      </c>
      <c r="B78" s="21" t="s">
        <v>55</v>
      </c>
      <c r="C78" s="21"/>
      <c r="D78" s="21"/>
      <c r="G78" s="94">
        <v>0</v>
      </c>
    </row>
    <row r="79" spans="1:7">
      <c r="A79" s="24"/>
      <c r="B79" s="21"/>
      <c r="C79" s="21"/>
      <c r="D79" s="21"/>
    </row>
    <row r="80" spans="1:7">
      <c r="A80" s="19">
        <v>49</v>
      </c>
      <c r="B80" s="20" t="s">
        <v>56</v>
      </c>
      <c r="C80" s="20"/>
      <c r="D80" s="20"/>
      <c r="G80" s="95"/>
    </row>
    <row r="81" spans="1:7" ht="13.5" thickBot="1">
      <c r="A81" s="19">
        <v>50</v>
      </c>
      <c r="B81" s="2" t="s">
        <v>57</v>
      </c>
      <c r="G81" s="101">
        <f>G74+G75+G76+G78+G77</f>
        <v>0</v>
      </c>
    </row>
    <row r="82" spans="1:7" ht="13.5" thickTop="1">
      <c r="A82" s="1">
        <v>51</v>
      </c>
      <c r="B82" s="2" t="s">
        <v>58</v>
      </c>
      <c r="G82" s="95"/>
    </row>
    <row r="83" spans="1:7">
      <c r="B83" s="28"/>
    </row>
    <row r="84" spans="1:7">
      <c r="G84" s="95"/>
    </row>
    <row r="85" spans="1:7">
      <c r="G85" s="95"/>
    </row>
    <row r="86" spans="1:7">
      <c r="G86" s="95"/>
    </row>
    <row r="87" spans="1:7">
      <c r="G87" s="102"/>
    </row>
    <row r="88" spans="1:7">
      <c r="A88" s="29"/>
      <c r="B88" s="30"/>
      <c r="C88" s="30"/>
      <c r="D88" s="30"/>
      <c r="G88" s="102"/>
    </row>
    <row r="89" spans="1:7">
      <c r="A89" s="31"/>
      <c r="B89" s="32"/>
      <c r="C89" s="32"/>
      <c r="D89" s="32"/>
      <c r="G89" s="103"/>
    </row>
    <row r="90" spans="1:7">
      <c r="A90" s="31"/>
      <c r="B90" s="32"/>
      <c r="C90" s="32"/>
      <c r="D90" s="32"/>
      <c r="G90" s="103"/>
    </row>
    <row r="91" spans="1:7">
      <c r="A91" s="31"/>
      <c r="B91" s="32"/>
      <c r="C91" s="32"/>
      <c r="D91" s="32"/>
      <c r="G91" s="104"/>
    </row>
    <row r="92" spans="1:7">
      <c r="A92" s="33"/>
      <c r="B92" s="34"/>
      <c r="C92" s="34"/>
      <c r="D92" s="34"/>
      <c r="G92" s="104"/>
    </row>
    <row r="93" spans="1:7">
      <c r="A93" s="33"/>
      <c r="B93" s="34"/>
      <c r="C93" s="34"/>
      <c r="D93" s="34"/>
      <c r="G93" s="105"/>
    </row>
    <row r="94" spans="1:7">
      <c r="G94" s="105"/>
    </row>
    <row r="95" spans="1:7">
      <c r="G95" s="105"/>
    </row>
    <row r="96" spans="1:7">
      <c r="G96" s="105"/>
    </row>
    <row r="97" spans="7:7">
      <c r="G97" s="105"/>
    </row>
  </sheetData>
  <pageMargins left="0.7" right="0.7" top="0.75" bottom="0.75" header="0.3" footer="0.3"/>
  <pageSetup scale="69" orientation="portrait" r:id="rId1"/>
  <headerFooter>
    <oddHeader>&amp;RExh. JH-8
Dockets UE-190334-35-222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94"/>
  <sheetViews>
    <sheetView workbookViewId="0">
      <selection activeCell="L84" sqref="L84"/>
    </sheetView>
  </sheetViews>
  <sheetFormatPr defaultRowHeight="12.75"/>
  <cols>
    <col min="1" max="1" width="4.7109375" style="1" customWidth="1"/>
    <col min="2" max="3" width="1.7109375" style="2" customWidth="1"/>
    <col min="4" max="4" width="2.7109375" style="2" customWidth="1"/>
    <col min="5" max="5" width="33.5703125" style="36" customWidth="1"/>
    <col min="7" max="7" width="12.140625" style="110" customWidth="1"/>
  </cols>
  <sheetData>
    <row r="1" spans="1:7" ht="15">
      <c r="A1" s="35" t="str">
        <f>'[3]ROO INPUT'!A3:C3</f>
        <v>AVISTA UTILITIES</v>
      </c>
      <c r="D1" s="1"/>
    </row>
    <row r="2" spans="1:7" ht="15">
      <c r="A2" s="35" t="str">
        <f>'[3]ADJ DETAIL INPUT'!A3</f>
        <v>WASHINGTON NATURAL GAS</v>
      </c>
      <c r="D2" s="1"/>
      <c r="G2" s="102"/>
    </row>
    <row r="3" spans="1:7" ht="15">
      <c r="A3" s="35" t="str">
        <f>'[3]ROO INPUT'!A5:C5</f>
        <v>TWELVE MONTHS ENDED DECEMBER 31, 2018</v>
      </c>
      <c r="D3" s="1"/>
      <c r="G3" s="111"/>
    </row>
    <row r="4" spans="1:7" ht="15">
      <c r="A4" s="35" t="str">
        <f>'[3]ROO INPUT'!A6:C6</f>
        <v xml:space="preserve">(000'S OF DOLLARS)   </v>
      </c>
      <c r="D4" s="1"/>
      <c r="G4" s="112"/>
    </row>
    <row r="5" spans="1:7">
      <c r="D5" s="1"/>
      <c r="G5" s="113"/>
    </row>
    <row r="6" spans="1:7">
      <c r="D6" s="1"/>
      <c r="G6" s="113"/>
    </row>
    <row r="7" spans="1:7">
      <c r="A7" s="6"/>
      <c r="B7" s="6"/>
      <c r="C7" s="5"/>
      <c r="D7" s="5"/>
      <c r="E7" s="6"/>
      <c r="G7" s="114"/>
    </row>
    <row r="8" spans="1:7">
      <c r="A8" s="7"/>
      <c r="B8" s="37"/>
      <c r="C8" s="8"/>
      <c r="D8" s="9"/>
      <c r="E8" s="38"/>
      <c r="G8" s="115" t="s">
        <v>134</v>
      </c>
    </row>
    <row r="9" spans="1:7">
      <c r="A9" s="10" t="s">
        <v>5</v>
      </c>
      <c r="B9" s="39"/>
      <c r="C9" s="11"/>
      <c r="D9" s="12"/>
      <c r="E9" s="40"/>
      <c r="G9" s="116" t="s">
        <v>131</v>
      </c>
    </row>
    <row r="10" spans="1:7">
      <c r="A10" s="13" t="s">
        <v>6</v>
      </c>
      <c r="B10" s="41"/>
      <c r="C10" s="14"/>
      <c r="D10" s="15"/>
      <c r="E10" s="42" t="s">
        <v>7</v>
      </c>
      <c r="G10" s="117" t="s">
        <v>132</v>
      </c>
    </row>
    <row r="11" spans="1:7">
      <c r="A11" s="43"/>
      <c r="B11" s="43"/>
      <c r="C11" s="44"/>
      <c r="D11" s="44"/>
      <c r="E11" s="44" t="s">
        <v>59</v>
      </c>
      <c r="G11" s="118">
        <v>3.07</v>
      </c>
    </row>
    <row r="12" spans="1:7">
      <c r="A12" s="43"/>
      <c r="B12" s="43"/>
      <c r="C12" s="44"/>
      <c r="D12" s="44"/>
      <c r="E12" s="44"/>
      <c r="G12" s="118" t="s">
        <v>135</v>
      </c>
    </row>
    <row r="13" spans="1:7">
      <c r="A13" s="43"/>
      <c r="B13" s="43"/>
      <c r="C13" s="44"/>
      <c r="D13" s="44"/>
      <c r="E13" s="44"/>
      <c r="G13" s="119"/>
    </row>
    <row r="14" spans="1:7">
      <c r="A14" s="45"/>
      <c r="B14" s="46" t="s">
        <v>60</v>
      </c>
      <c r="C14" s="46"/>
      <c r="D14" s="46"/>
      <c r="E14" s="46"/>
    </row>
    <row r="15" spans="1:7">
      <c r="A15" s="45">
        <v>1</v>
      </c>
      <c r="B15" s="47"/>
      <c r="C15" s="47" t="s">
        <v>61</v>
      </c>
      <c r="D15" s="47"/>
      <c r="E15" s="47"/>
      <c r="G15" s="120">
        <v>0</v>
      </c>
    </row>
    <row r="16" spans="1:7">
      <c r="A16" s="45">
        <v>2</v>
      </c>
      <c r="B16" s="46"/>
      <c r="C16" s="48" t="s">
        <v>62</v>
      </c>
      <c r="D16" s="48"/>
      <c r="E16" s="48"/>
      <c r="G16" s="110">
        <v>0</v>
      </c>
    </row>
    <row r="17" spans="1:7">
      <c r="A17" s="45">
        <v>3</v>
      </c>
      <c r="B17" s="46"/>
      <c r="C17" s="48" t="s">
        <v>63</v>
      </c>
      <c r="D17" s="48"/>
      <c r="E17" s="48"/>
      <c r="G17" s="121">
        <v>0</v>
      </c>
    </row>
    <row r="18" spans="1:7">
      <c r="A18" s="45">
        <v>4</v>
      </c>
      <c r="B18" s="46" t="s">
        <v>64</v>
      </c>
      <c r="C18" s="48"/>
      <c r="D18" s="48"/>
      <c r="E18" s="48"/>
      <c r="G18" s="110">
        <f t="shared" ref="G18" si="0">SUM(G15:G17)</f>
        <v>0</v>
      </c>
    </row>
    <row r="19" spans="1:7">
      <c r="A19" s="45"/>
      <c r="B19" s="46"/>
      <c r="C19" s="48"/>
      <c r="D19" s="48"/>
      <c r="E19" s="48"/>
      <c r="G19" s="121">
        <v>0</v>
      </c>
    </row>
    <row r="20" spans="1:7">
      <c r="A20" s="45"/>
      <c r="B20" s="46" t="s">
        <v>65</v>
      </c>
      <c r="C20" s="48"/>
      <c r="D20" s="48"/>
      <c r="E20" s="48"/>
      <c r="G20" s="110">
        <f t="shared" ref="G20" si="1">SUM(G18:G19)</f>
        <v>0</v>
      </c>
    </row>
    <row r="21" spans="1:7">
      <c r="A21" s="45"/>
      <c r="B21" s="46"/>
      <c r="C21" s="48" t="s">
        <v>66</v>
      </c>
      <c r="D21" s="48"/>
      <c r="E21" s="48"/>
    </row>
    <row r="22" spans="1:7">
      <c r="A22" s="45">
        <v>5</v>
      </c>
      <c r="B22" s="46"/>
      <c r="C22" s="48"/>
      <c r="D22" s="48" t="s">
        <v>67</v>
      </c>
      <c r="E22" s="48"/>
    </row>
    <row r="23" spans="1:7">
      <c r="A23" s="45">
        <v>6</v>
      </c>
      <c r="B23" s="46"/>
      <c r="C23" s="48"/>
      <c r="D23" s="48" t="s">
        <v>68</v>
      </c>
      <c r="E23" s="48"/>
    </row>
    <row r="24" spans="1:7">
      <c r="A24" s="45">
        <v>7</v>
      </c>
      <c r="B24" s="46"/>
      <c r="C24" s="48"/>
      <c r="D24" s="48" t="s">
        <v>69</v>
      </c>
      <c r="E24" s="48"/>
      <c r="G24" s="102">
        <v>0</v>
      </c>
    </row>
    <row r="25" spans="1:7">
      <c r="A25" s="45">
        <v>8</v>
      </c>
      <c r="B25" s="46"/>
      <c r="C25" s="48"/>
      <c r="D25" s="48"/>
      <c r="E25" s="48" t="s">
        <v>70</v>
      </c>
      <c r="G25" s="110">
        <v>0</v>
      </c>
    </row>
    <row r="26" spans="1:7">
      <c r="A26" s="45"/>
      <c r="B26" s="46"/>
      <c r="C26" s="48"/>
      <c r="D26" s="48"/>
      <c r="E26" s="48"/>
      <c r="G26" s="110">
        <v>0</v>
      </c>
    </row>
    <row r="27" spans="1:7">
      <c r="A27" s="45"/>
      <c r="B27" s="46"/>
      <c r="C27" s="48" t="s">
        <v>71</v>
      </c>
      <c r="D27" s="48"/>
      <c r="E27" s="48"/>
      <c r="G27" s="102">
        <v>0</v>
      </c>
    </row>
    <row r="28" spans="1:7">
      <c r="A28" s="45">
        <v>9</v>
      </c>
      <c r="B28" s="46"/>
      <c r="C28" s="48"/>
      <c r="D28" s="48" t="s">
        <v>72</v>
      </c>
      <c r="E28" s="48"/>
      <c r="G28" s="121">
        <v>0</v>
      </c>
    </row>
    <row r="29" spans="1:7">
      <c r="A29" s="45">
        <v>10</v>
      </c>
      <c r="B29" s="46"/>
      <c r="C29" s="48"/>
      <c r="D29" s="48" t="s">
        <v>73</v>
      </c>
      <c r="E29" s="48"/>
      <c r="G29" s="110">
        <f t="shared" ref="G29" si="2">SUM(G24:G28)</f>
        <v>0</v>
      </c>
    </row>
    <row r="30" spans="1:7">
      <c r="A30" s="50">
        <v>11</v>
      </c>
      <c r="B30" s="46"/>
      <c r="C30" s="48"/>
      <c r="D30" s="48" t="s">
        <v>74</v>
      </c>
      <c r="E30" s="48"/>
    </row>
    <row r="31" spans="1:7">
      <c r="A31" s="45">
        <v>12</v>
      </c>
      <c r="B31" s="46"/>
      <c r="C31" s="48"/>
      <c r="D31" s="48"/>
      <c r="E31" s="48" t="s">
        <v>75</v>
      </c>
    </row>
    <row r="32" spans="1:7">
      <c r="A32" s="45"/>
      <c r="B32" s="46"/>
      <c r="C32" s="48"/>
      <c r="D32" s="48"/>
      <c r="E32" s="48"/>
      <c r="G32" s="110">
        <v>0</v>
      </c>
    </row>
    <row r="33" spans="1:7">
      <c r="A33" s="45"/>
      <c r="B33" s="46"/>
      <c r="C33" s="48" t="s">
        <v>76</v>
      </c>
      <c r="D33" s="48"/>
      <c r="E33" s="48"/>
      <c r="G33" s="110">
        <v>0</v>
      </c>
    </row>
    <row r="34" spans="1:7">
      <c r="A34" s="45">
        <v>13</v>
      </c>
      <c r="B34" s="46"/>
      <c r="C34" s="48"/>
      <c r="D34" s="48" t="s">
        <v>72</v>
      </c>
      <c r="E34" s="48"/>
      <c r="G34" s="121">
        <v>0</v>
      </c>
    </row>
    <row r="35" spans="1:7">
      <c r="A35" s="45">
        <v>14</v>
      </c>
      <c r="B35" s="46"/>
      <c r="C35" s="48"/>
      <c r="D35" s="48" t="s">
        <v>73</v>
      </c>
      <c r="E35" s="48"/>
      <c r="G35" s="110">
        <f t="shared" ref="G35" si="3">SUM(G32:G34)</f>
        <v>0</v>
      </c>
    </row>
    <row r="36" spans="1:7">
      <c r="A36" s="45">
        <v>15</v>
      </c>
      <c r="B36" s="46"/>
      <c r="C36" s="48"/>
      <c r="D36" s="48" t="s">
        <v>74</v>
      </c>
      <c r="E36" s="48"/>
    </row>
    <row r="37" spans="1:7">
      <c r="A37" s="45">
        <v>16</v>
      </c>
      <c r="B37" s="46"/>
      <c r="C37" s="48"/>
      <c r="D37" s="48"/>
      <c r="E37" s="48" t="s">
        <v>77</v>
      </c>
      <c r="G37" s="110">
        <v>0</v>
      </c>
    </row>
    <row r="38" spans="1:7">
      <c r="A38" s="45"/>
      <c r="B38" s="46"/>
      <c r="C38" s="48"/>
      <c r="D38" s="48"/>
      <c r="E38" s="48"/>
      <c r="G38" s="110">
        <v>0</v>
      </c>
    </row>
    <row r="39" spans="1:7">
      <c r="A39" s="45">
        <v>17</v>
      </c>
      <c r="B39" s="46" t="s">
        <v>78</v>
      </c>
      <c r="C39" s="48"/>
      <c r="D39" s="48"/>
      <c r="E39" s="48"/>
      <c r="G39" s="110">
        <v>0</v>
      </c>
    </row>
    <row r="40" spans="1:7">
      <c r="A40" s="45">
        <v>18</v>
      </c>
      <c r="B40" s="46" t="s">
        <v>79</v>
      </c>
      <c r="C40" s="48"/>
      <c r="D40" s="48"/>
      <c r="E40" s="48"/>
    </row>
    <row r="41" spans="1:7">
      <c r="A41" s="45">
        <v>19</v>
      </c>
      <c r="B41" s="46" t="s">
        <v>80</v>
      </c>
      <c r="C41" s="48"/>
      <c r="D41" s="48"/>
      <c r="E41" s="48"/>
    </row>
    <row r="42" spans="1:7">
      <c r="A42" s="45"/>
      <c r="B42" s="46"/>
      <c r="C42" s="48"/>
      <c r="D42" s="48"/>
      <c r="E42" s="48"/>
      <c r="G42" s="18">
        <v>0</v>
      </c>
    </row>
    <row r="43" spans="1:7">
      <c r="A43" s="45"/>
      <c r="B43" s="46" t="s">
        <v>81</v>
      </c>
      <c r="C43" s="48"/>
      <c r="D43" s="48"/>
      <c r="E43" s="48"/>
      <c r="G43" s="110">
        <v>0</v>
      </c>
    </row>
    <row r="44" spans="1:7">
      <c r="A44" s="45">
        <v>20</v>
      </c>
      <c r="B44" s="46"/>
      <c r="C44" s="48" t="s">
        <v>72</v>
      </c>
      <c r="D44" s="48"/>
      <c r="E44" s="48"/>
      <c r="G44" s="102">
        <v>0</v>
      </c>
    </row>
    <row r="45" spans="1:7">
      <c r="A45" s="45">
        <v>21</v>
      </c>
      <c r="B45" s="46"/>
      <c r="C45" s="48" t="s">
        <v>26</v>
      </c>
      <c r="D45" s="48"/>
      <c r="E45" s="48"/>
      <c r="G45" s="121">
        <v>0</v>
      </c>
    </row>
    <row r="46" spans="1:7">
      <c r="A46" s="45">
        <v>22</v>
      </c>
      <c r="B46" s="46"/>
      <c r="C46" s="51" t="s">
        <v>82</v>
      </c>
      <c r="D46" s="48"/>
      <c r="E46" s="48"/>
      <c r="G46" s="121">
        <f t="shared" ref="G46" si="4">SUM(G42:G45)</f>
        <v>0</v>
      </c>
    </row>
    <row r="47" spans="1:7">
      <c r="A47" s="45">
        <v>23</v>
      </c>
      <c r="B47" s="46"/>
      <c r="C47" s="48" t="s">
        <v>74</v>
      </c>
      <c r="D47" s="48"/>
      <c r="E47" s="48"/>
      <c r="G47" s="121">
        <f t="shared" ref="G47" si="5">G46+G39+G38+G37+G35+G29</f>
        <v>0</v>
      </c>
    </row>
    <row r="48" spans="1:7">
      <c r="A48" s="45">
        <v>24</v>
      </c>
      <c r="B48" s="46"/>
      <c r="C48" s="48"/>
      <c r="D48" s="48" t="s">
        <v>83</v>
      </c>
      <c r="E48" s="52"/>
    </row>
    <row r="49" spans="1:7">
      <c r="A49" s="45">
        <v>25</v>
      </c>
      <c r="B49" s="46" t="s">
        <v>84</v>
      </c>
      <c r="C49" s="48"/>
      <c r="D49" s="48"/>
      <c r="E49" s="48"/>
      <c r="G49" s="110">
        <f t="shared" ref="G49" si="6">G20-G47</f>
        <v>0</v>
      </c>
    </row>
    <row r="50" spans="1:7">
      <c r="A50" s="45"/>
      <c r="B50" s="46"/>
      <c r="C50" s="48"/>
      <c r="D50" s="48"/>
      <c r="E50" s="48"/>
    </row>
    <row r="51" spans="1:7">
      <c r="A51" s="45">
        <v>26</v>
      </c>
      <c r="B51" s="46" t="s">
        <v>85</v>
      </c>
      <c r="C51" s="48"/>
      <c r="D51" s="48"/>
      <c r="E51" s="48"/>
    </row>
    <row r="52" spans="1:7">
      <c r="A52" s="45"/>
      <c r="B52" s="46"/>
      <c r="C52" s="48"/>
      <c r="D52" s="48"/>
      <c r="E52" s="48"/>
      <c r="G52" s="102">
        <f>G49*0.21</f>
        <v>0</v>
      </c>
    </row>
    <row r="53" spans="1:7">
      <c r="A53" s="45"/>
      <c r="B53" s="46" t="s">
        <v>86</v>
      </c>
      <c r="C53" s="48"/>
      <c r="D53" s="48"/>
      <c r="E53" s="48"/>
      <c r="G53" s="102">
        <f>(G81*'[4]RR SUMMARY'!$O$12)*-0.21</f>
        <v>0</v>
      </c>
    </row>
    <row r="54" spans="1:7">
      <c r="A54" s="45">
        <v>27</v>
      </c>
      <c r="B54" s="46"/>
      <c r="C54" s="48" t="s">
        <v>87</v>
      </c>
      <c r="D54" s="48"/>
      <c r="E54" s="48"/>
      <c r="G54" s="102">
        <v>0</v>
      </c>
    </row>
    <row r="55" spans="1:7">
      <c r="A55" s="45">
        <v>28</v>
      </c>
      <c r="B55" s="46"/>
      <c r="C55" s="53" t="s">
        <v>38</v>
      </c>
      <c r="D55" s="48"/>
      <c r="E55" s="48"/>
      <c r="G55" s="121">
        <v>0</v>
      </c>
    </row>
    <row r="56" spans="1:7">
      <c r="A56" s="45">
        <v>29</v>
      </c>
      <c r="B56" s="46"/>
      <c r="C56" s="48" t="s">
        <v>88</v>
      </c>
      <c r="D56" s="48"/>
      <c r="E56" s="48"/>
    </row>
    <row r="57" spans="1:7" ht="13.5" thickBot="1">
      <c r="A57" s="45">
        <v>30</v>
      </c>
      <c r="B57" s="46"/>
      <c r="C57" s="48" t="s">
        <v>89</v>
      </c>
      <c r="D57" s="48"/>
      <c r="E57" s="48"/>
      <c r="G57" s="122">
        <f t="shared" ref="G57" si="7">G49-SUM(G52:G55)</f>
        <v>0</v>
      </c>
    </row>
    <row r="58" spans="1:7" ht="13.5" thickTop="1">
      <c r="A58" s="45"/>
      <c r="B58" s="46"/>
      <c r="C58" s="46"/>
      <c r="D58" s="46"/>
      <c r="E58" s="46"/>
    </row>
    <row r="59" spans="1:7">
      <c r="A59" s="45">
        <v>31</v>
      </c>
      <c r="B59" s="47" t="s">
        <v>90</v>
      </c>
      <c r="C59" s="47"/>
      <c r="D59" s="47"/>
      <c r="E59" s="47"/>
    </row>
    <row r="60" spans="1:7">
      <c r="A60" s="45"/>
      <c r="B60" s="46"/>
      <c r="C60" s="46"/>
      <c r="D60" s="46"/>
      <c r="E60" s="46"/>
    </row>
    <row r="61" spans="1:7">
      <c r="A61" s="45"/>
      <c r="B61" s="46"/>
      <c r="C61" s="46"/>
      <c r="D61" s="46"/>
      <c r="E61" s="46"/>
      <c r="G61" s="123">
        <v>0</v>
      </c>
    </row>
    <row r="62" spans="1:7">
      <c r="A62" s="45"/>
      <c r="B62" s="46" t="s">
        <v>91</v>
      </c>
      <c r="C62" s="46"/>
      <c r="D62" s="46"/>
      <c r="E62" s="46"/>
      <c r="G62" s="110">
        <v>0</v>
      </c>
    </row>
    <row r="63" spans="1:7">
      <c r="A63" s="45">
        <v>32</v>
      </c>
      <c r="B63" s="48"/>
      <c r="C63" s="48" t="s">
        <v>71</v>
      </c>
      <c r="D63" s="48"/>
      <c r="E63" s="48"/>
      <c r="G63" s="110">
        <v>0</v>
      </c>
    </row>
    <row r="64" spans="1:7">
      <c r="A64" s="45">
        <v>33</v>
      </c>
      <c r="B64" s="48"/>
      <c r="C64" s="48" t="s">
        <v>92</v>
      </c>
      <c r="D64" s="48"/>
      <c r="E64" s="48"/>
      <c r="G64" s="110">
        <v>0</v>
      </c>
    </row>
    <row r="65" spans="1:7">
      <c r="A65" s="45">
        <v>34</v>
      </c>
      <c r="B65" s="48"/>
      <c r="C65" s="48" t="s">
        <v>93</v>
      </c>
      <c r="D65" s="48"/>
      <c r="E65" s="48"/>
      <c r="G65" s="121">
        <v>0</v>
      </c>
    </row>
    <row r="66" spans="1:7">
      <c r="A66" s="45">
        <v>35</v>
      </c>
      <c r="B66" s="48"/>
      <c r="C66" s="48"/>
      <c r="D66" s="48"/>
      <c r="E66" s="48" t="s">
        <v>94</v>
      </c>
      <c r="G66" s="110">
        <f t="shared" ref="G66" si="8">SUM(G61:G65)</f>
        <v>0</v>
      </c>
    </row>
    <row r="67" spans="1:7">
      <c r="A67" s="45"/>
      <c r="B67" s="48"/>
      <c r="C67" s="48"/>
      <c r="D67" s="48"/>
      <c r="E67" s="48"/>
    </row>
    <row r="68" spans="1:7">
      <c r="A68" s="45"/>
      <c r="B68" s="48" t="s">
        <v>95</v>
      </c>
      <c r="C68" s="48"/>
      <c r="D68" s="48"/>
      <c r="E68" s="48"/>
      <c r="G68" s="110">
        <v>0</v>
      </c>
    </row>
    <row r="69" spans="1:7">
      <c r="A69" s="45">
        <v>36</v>
      </c>
      <c r="B69" s="48"/>
      <c r="C69" s="48" t="s">
        <v>71</v>
      </c>
      <c r="D69" s="48"/>
      <c r="E69" s="48"/>
      <c r="G69" s="110">
        <v>0</v>
      </c>
    </row>
    <row r="70" spans="1:7">
      <c r="A70" s="45">
        <v>37</v>
      </c>
      <c r="B70" s="48"/>
      <c r="C70" s="48" t="s">
        <v>92</v>
      </c>
      <c r="D70" s="48"/>
      <c r="E70" s="48"/>
      <c r="G70" s="110">
        <v>0</v>
      </c>
    </row>
    <row r="71" spans="1:7">
      <c r="A71" s="45">
        <v>38</v>
      </c>
      <c r="B71" s="48"/>
      <c r="C71" s="48" t="s">
        <v>93</v>
      </c>
      <c r="D71" s="48"/>
      <c r="E71" s="48"/>
      <c r="G71" s="110">
        <v>0</v>
      </c>
    </row>
    <row r="72" spans="1:7">
      <c r="A72" s="45">
        <v>39</v>
      </c>
      <c r="B72" s="48" t="s">
        <v>96</v>
      </c>
      <c r="C72" s="48"/>
      <c r="D72" s="48"/>
      <c r="E72" s="52"/>
      <c r="G72" s="110">
        <v>0</v>
      </c>
    </row>
    <row r="73" spans="1:7">
      <c r="A73" s="45">
        <v>40</v>
      </c>
      <c r="B73" s="53" t="s">
        <v>97</v>
      </c>
      <c r="C73" s="48"/>
      <c r="D73" s="48"/>
      <c r="E73" s="48"/>
      <c r="G73" s="124">
        <f t="shared" ref="G73" si="9">SUM(G68:G72)</f>
        <v>0</v>
      </c>
    </row>
    <row r="74" spans="1:7">
      <c r="A74" s="54">
        <v>41</v>
      </c>
      <c r="B74" s="55" t="s">
        <v>98</v>
      </c>
      <c r="C74" s="55"/>
      <c r="D74" s="55"/>
      <c r="E74" s="55"/>
      <c r="G74" s="124">
        <f t="shared" ref="G74" si="10">G66+G73</f>
        <v>0</v>
      </c>
    </row>
    <row r="75" spans="1:7">
      <c r="A75" s="54">
        <v>42</v>
      </c>
      <c r="B75" s="55"/>
      <c r="C75" s="56" t="s">
        <v>53</v>
      </c>
      <c r="D75" s="55"/>
      <c r="E75" s="55"/>
      <c r="G75" s="125"/>
    </row>
    <row r="76" spans="1:7">
      <c r="A76" s="45">
        <v>43</v>
      </c>
      <c r="B76" s="57" t="s">
        <v>99</v>
      </c>
      <c r="C76" s="57"/>
      <c r="D76" s="57"/>
      <c r="E76" s="57"/>
      <c r="G76" s="121">
        <v>0</v>
      </c>
    </row>
    <row r="77" spans="1:7">
      <c r="A77" s="45">
        <v>44</v>
      </c>
      <c r="B77" s="57" t="s">
        <v>100</v>
      </c>
      <c r="C77" s="57"/>
      <c r="D77" s="57"/>
      <c r="E77" s="57"/>
      <c r="G77" s="125">
        <f t="shared" ref="G77" si="11">SUM(G74:G76)</f>
        <v>0</v>
      </c>
    </row>
    <row r="78" spans="1:7">
      <c r="A78" s="45">
        <v>45</v>
      </c>
      <c r="B78" s="57" t="s">
        <v>101</v>
      </c>
      <c r="C78" s="57"/>
      <c r="D78" s="57"/>
      <c r="E78" s="57"/>
      <c r="G78" s="110">
        <v>0</v>
      </c>
    </row>
    <row r="79" spans="1:7">
      <c r="A79" s="45">
        <v>46</v>
      </c>
      <c r="B79" s="57" t="s">
        <v>102</v>
      </c>
      <c r="C79" s="57"/>
      <c r="D79" s="57"/>
      <c r="E79" s="57"/>
      <c r="G79" s="121">
        <v>0</v>
      </c>
    </row>
    <row r="80" spans="1:7">
      <c r="A80" s="45"/>
      <c r="B80" s="46"/>
      <c r="C80" s="46"/>
      <c r="D80" s="46"/>
      <c r="E80" s="46"/>
    </row>
    <row r="81" spans="1:7" ht="13.5" thickBot="1">
      <c r="A81" s="45">
        <v>47</v>
      </c>
      <c r="B81" s="47" t="s">
        <v>103</v>
      </c>
      <c r="C81" s="47"/>
      <c r="D81" s="47"/>
      <c r="E81" s="47"/>
      <c r="G81" s="126">
        <f>SUM(G77:G79)</f>
        <v>0</v>
      </c>
    </row>
    <row r="82" spans="1:7" ht="13.5" thickTop="1">
      <c r="A82" s="45">
        <v>48</v>
      </c>
      <c r="B82" s="46" t="s">
        <v>104</v>
      </c>
      <c r="C82" s="46"/>
      <c r="D82" s="46"/>
      <c r="E82" s="46"/>
    </row>
    <row r="83" spans="1:7">
      <c r="A83" s="58"/>
      <c r="B83" s="58"/>
      <c r="C83" s="58"/>
      <c r="D83" s="58"/>
      <c r="E83" s="106"/>
      <c r="F83" s="107"/>
      <c r="G83" s="127"/>
    </row>
    <row r="84" spans="1:7">
      <c r="A84" s="59"/>
      <c r="B84" s="34"/>
      <c r="C84" s="34"/>
      <c r="D84" s="34"/>
      <c r="E84" s="108"/>
      <c r="F84" s="107"/>
      <c r="G84" s="128"/>
    </row>
    <row r="85" spans="1:7">
      <c r="E85" s="109"/>
      <c r="F85" s="107"/>
    </row>
    <row r="86" spans="1:7">
      <c r="E86" s="109"/>
      <c r="F86" s="107"/>
    </row>
    <row r="87" spans="1:7">
      <c r="E87" s="109"/>
      <c r="F87" s="107"/>
    </row>
    <row r="88" spans="1:7">
      <c r="E88" s="109"/>
      <c r="F88" s="107"/>
      <c r="G88" s="125"/>
    </row>
    <row r="89" spans="1:7">
      <c r="G89" s="125"/>
    </row>
    <row r="90" spans="1:7">
      <c r="G90" s="125"/>
    </row>
    <row r="91" spans="1:7">
      <c r="G91" s="125"/>
    </row>
    <row r="92" spans="1:7">
      <c r="G92" s="125"/>
    </row>
    <row r="93" spans="1:7">
      <c r="G93" s="129"/>
    </row>
    <row r="94" spans="1:7">
      <c r="G94" s="129"/>
    </row>
  </sheetData>
  <pageMargins left="0.7" right="0.7" top="0.75" bottom="0.75" header="0.3" footer="0.3"/>
  <pageSetup scale="10" orientation="portrait" r:id="rId1"/>
  <headerFooter>
    <oddHeader>&amp;RExh. JH-8
Dockets UE-190334-35-222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67"/>
  <sheetViews>
    <sheetView tabSelected="1" topLeftCell="A20" workbookViewId="0">
      <selection activeCell="G31" sqref="G31"/>
    </sheetView>
  </sheetViews>
  <sheetFormatPr defaultColWidth="8.85546875" defaultRowHeight="15"/>
  <cols>
    <col min="1" max="1" width="19.140625" style="130" customWidth="1"/>
    <col min="2" max="2" width="11" style="130" bestFit="1" customWidth="1"/>
    <col min="3" max="3" width="9.28515625" style="130" bestFit="1" customWidth="1"/>
    <col min="4" max="4" width="19" style="130" customWidth="1"/>
    <col min="5" max="5" width="17.7109375" style="130" bestFit="1" customWidth="1"/>
    <col min="6" max="6" width="18" style="130" customWidth="1"/>
    <col min="7" max="7" width="15.7109375" style="130" bestFit="1" customWidth="1"/>
    <col min="8" max="8" width="19.28515625" style="130" bestFit="1" customWidth="1"/>
    <col min="9" max="9" width="24" style="130" customWidth="1"/>
    <col min="10" max="10" width="11.7109375" style="130" customWidth="1"/>
    <col min="11" max="11" width="14.42578125" style="130" customWidth="1"/>
    <col min="12" max="12" width="13.28515625" style="130" customWidth="1"/>
    <col min="13" max="13" width="15.28515625" style="130" customWidth="1"/>
    <col min="14" max="14" width="17" style="130" customWidth="1"/>
    <col min="15" max="16384" width="8.85546875" style="130"/>
  </cols>
  <sheetData>
    <row r="1" spans="1:14" ht="18">
      <c r="A1" s="190" t="s">
        <v>105</v>
      </c>
      <c r="B1" s="131"/>
      <c r="C1" s="131"/>
      <c r="D1" s="131"/>
      <c r="E1" s="131"/>
      <c r="F1" s="131"/>
      <c r="G1" s="131"/>
      <c r="H1" s="131"/>
      <c r="I1" s="131"/>
    </row>
    <row r="2" spans="1:14" ht="18">
      <c r="A2" s="190"/>
      <c r="B2" s="131"/>
      <c r="C2" s="131"/>
      <c r="D2" s="131"/>
      <c r="E2" s="189"/>
      <c r="F2" s="131"/>
      <c r="G2" s="131"/>
      <c r="H2" s="131"/>
      <c r="I2" s="131"/>
    </row>
    <row r="3" spans="1:14">
      <c r="A3" s="189" t="s">
        <v>0</v>
      </c>
      <c r="B3" s="131"/>
      <c r="C3" s="131"/>
      <c r="D3" s="131"/>
      <c r="E3" s="189"/>
      <c r="F3" s="131"/>
      <c r="G3" s="131"/>
      <c r="H3" s="131"/>
      <c r="I3" s="131"/>
    </row>
    <row r="4" spans="1:14">
      <c r="A4" s="189" t="s">
        <v>130</v>
      </c>
      <c r="B4" s="131"/>
      <c r="C4" s="131"/>
      <c r="D4" s="131"/>
      <c r="E4" s="189"/>
      <c r="F4" s="131"/>
      <c r="G4" s="131"/>
      <c r="H4" s="131"/>
      <c r="I4" s="131"/>
    </row>
    <row r="5" spans="1:14">
      <c r="A5" s="189" t="s">
        <v>2</v>
      </c>
      <c r="B5" s="131"/>
      <c r="C5" s="131"/>
      <c r="D5" s="131"/>
      <c r="E5" s="131"/>
      <c r="F5" s="131"/>
      <c r="G5" s="131"/>
      <c r="H5" s="131"/>
      <c r="I5" s="131"/>
    </row>
    <row r="6" spans="1:14">
      <c r="A6" s="189" t="s">
        <v>3</v>
      </c>
      <c r="B6" s="188">
        <v>40178</v>
      </c>
      <c r="C6" s="188"/>
      <c r="D6" s="131"/>
      <c r="E6" s="131"/>
      <c r="F6" s="131"/>
      <c r="G6" s="131"/>
      <c r="H6" s="131"/>
      <c r="I6" s="131"/>
    </row>
    <row r="7" spans="1:14">
      <c r="A7" s="189"/>
      <c r="B7" s="188"/>
      <c r="C7" s="188"/>
      <c r="D7" s="131"/>
      <c r="E7" s="131"/>
      <c r="F7" s="131"/>
      <c r="G7" s="131"/>
      <c r="H7" s="131"/>
      <c r="I7" s="131"/>
    </row>
    <row r="8" spans="1:14">
      <c r="A8" s="189"/>
      <c r="B8" s="188"/>
      <c r="C8" s="188"/>
      <c r="D8" s="131"/>
      <c r="E8" s="131"/>
      <c r="F8" s="131"/>
      <c r="G8" s="131"/>
      <c r="H8" s="131"/>
      <c r="I8" s="131"/>
    </row>
    <row r="9" spans="1:14" ht="15.75" thickBot="1">
      <c r="A9" s="189"/>
      <c r="B9" s="188"/>
      <c r="C9" s="188"/>
      <c r="D9" s="131"/>
      <c r="E9" s="131"/>
      <c r="F9" s="131"/>
      <c r="G9" s="131"/>
      <c r="H9" s="131"/>
      <c r="I9" s="131"/>
    </row>
    <row r="10" spans="1:14" ht="15.75" thickBot="1">
      <c r="A10" s="187" t="s">
        <v>154</v>
      </c>
      <c r="B10" s="187" t="s">
        <v>153</v>
      </c>
      <c r="C10" s="186"/>
      <c r="D10" s="186" t="s">
        <v>152</v>
      </c>
      <c r="E10" s="186" t="s">
        <v>151</v>
      </c>
      <c r="F10" s="186" t="s">
        <v>150</v>
      </c>
      <c r="G10" s="186" t="s">
        <v>149</v>
      </c>
      <c r="H10" s="186" t="s">
        <v>148</v>
      </c>
      <c r="I10" s="186" t="s">
        <v>147</v>
      </c>
      <c r="J10" s="186" t="s">
        <v>146</v>
      </c>
      <c r="K10" s="186" t="s">
        <v>145</v>
      </c>
      <c r="L10" s="185" t="s">
        <v>144</v>
      </c>
      <c r="M10" s="185" t="s">
        <v>143</v>
      </c>
      <c r="N10" s="185" t="s">
        <v>219</v>
      </c>
    </row>
    <row r="11" spans="1:14">
      <c r="A11" s="184"/>
      <c r="B11" s="183"/>
      <c r="C11" s="182"/>
      <c r="D11" s="181"/>
      <c r="E11" s="181"/>
      <c r="F11" s="180"/>
      <c r="G11" s="180"/>
      <c r="H11" s="180"/>
      <c r="I11" s="180"/>
      <c r="J11" s="180"/>
      <c r="K11" s="180"/>
      <c r="L11" s="177" t="s">
        <v>142</v>
      </c>
      <c r="M11" s="177" t="s">
        <v>142</v>
      </c>
      <c r="N11" s="176" t="s">
        <v>141</v>
      </c>
    </row>
    <row r="12" spans="1:14">
      <c r="A12" s="179"/>
      <c r="B12" s="150"/>
      <c r="C12" s="178"/>
      <c r="D12" s="135"/>
      <c r="E12" s="135"/>
      <c r="F12" s="135"/>
      <c r="G12" s="135"/>
      <c r="H12" s="135"/>
      <c r="I12" s="135"/>
      <c r="J12" s="135"/>
      <c r="K12" s="146"/>
      <c r="L12" s="177" t="s">
        <v>140</v>
      </c>
      <c r="M12" s="177" t="s">
        <v>220</v>
      </c>
      <c r="N12" s="177" t="s">
        <v>140</v>
      </c>
    </row>
    <row r="13" spans="1:14" ht="15.75" thickBot="1">
      <c r="A13" s="175"/>
      <c r="B13" s="174" t="s">
        <v>116</v>
      </c>
      <c r="C13" s="138"/>
      <c r="D13" s="173" t="s">
        <v>139</v>
      </c>
      <c r="E13" s="138"/>
      <c r="F13" s="138"/>
      <c r="G13" s="137"/>
      <c r="H13" s="137"/>
      <c r="I13" s="140"/>
      <c r="J13" s="140"/>
      <c r="K13" s="139"/>
      <c r="L13" s="173" t="s">
        <v>138</v>
      </c>
      <c r="M13" s="173" t="s">
        <v>138</v>
      </c>
      <c r="N13" s="172" t="s">
        <v>137</v>
      </c>
    </row>
    <row r="14" spans="1:14">
      <c r="A14" s="238"/>
      <c r="B14" s="239"/>
      <c r="C14" s="239"/>
      <c r="D14" s="240">
        <v>2013</v>
      </c>
      <c r="E14" s="240">
        <v>2014</v>
      </c>
      <c r="F14" s="240">
        <v>2015</v>
      </c>
      <c r="G14" s="240">
        <v>2016</v>
      </c>
      <c r="H14" s="240">
        <v>2017</v>
      </c>
      <c r="I14" s="240">
        <v>2018</v>
      </c>
      <c r="J14" s="240">
        <v>2019</v>
      </c>
      <c r="K14" s="241">
        <v>2020</v>
      </c>
      <c r="L14" s="242"/>
      <c r="M14" s="242" t="s">
        <v>221</v>
      </c>
      <c r="N14" s="243"/>
    </row>
    <row r="15" spans="1:14" hidden="1">
      <c r="A15" s="150"/>
      <c r="B15" s="148"/>
      <c r="C15" s="148"/>
      <c r="D15" s="135"/>
      <c r="E15" s="135"/>
      <c r="F15" s="135"/>
      <c r="G15" s="135"/>
      <c r="H15" s="135"/>
      <c r="I15" s="135"/>
      <c r="J15" s="146"/>
      <c r="K15" s="146"/>
      <c r="L15" s="143"/>
      <c r="M15" s="143"/>
      <c r="N15" s="142"/>
    </row>
    <row r="16" spans="1:14" hidden="1">
      <c r="A16" s="150" t="s">
        <v>106</v>
      </c>
      <c r="B16" s="148">
        <v>40543</v>
      </c>
      <c r="C16" s="148"/>
      <c r="D16" s="135" t="s">
        <v>107</v>
      </c>
      <c r="E16" s="135"/>
      <c r="F16" s="135"/>
      <c r="G16" s="135"/>
      <c r="H16" s="135"/>
      <c r="I16" s="135"/>
      <c r="J16" s="146"/>
      <c r="K16" s="146"/>
      <c r="L16" s="143"/>
      <c r="M16" s="143"/>
      <c r="N16" s="142"/>
    </row>
    <row r="17" spans="1:14" hidden="1">
      <c r="A17" s="150"/>
      <c r="B17" s="148"/>
      <c r="C17" s="148"/>
      <c r="D17" s="135"/>
      <c r="E17" s="135"/>
      <c r="F17" s="135"/>
      <c r="G17" s="135"/>
      <c r="H17" s="135"/>
      <c r="I17" s="135"/>
      <c r="J17" s="146"/>
      <c r="K17" s="146"/>
      <c r="L17" s="143"/>
      <c r="M17" s="143"/>
      <c r="N17" s="142"/>
    </row>
    <row r="18" spans="1:14" hidden="1">
      <c r="A18" s="150"/>
      <c r="B18" s="148"/>
      <c r="C18" s="148"/>
      <c r="D18" s="135"/>
      <c r="E18" s="135"/>
      <c r="F18" s="135"/>
      <c r="G18" s="135"/>
      <c r="H18" s="135"/>
      <c r="I18" s="135"/>
      <c r="J18" s="146"/>
      <c r="K18" s="146"/>
      <c r="L18" s="143"/>
      <c r="M18" s="143"/>
      <c r="N18" s="142"/>
    </row>
    <row r="19" spans="1:14" hidden="1">
      <c r="A19" s="150" t="s">
        <v>108</v>
      </c>
      <c r="B19" s="148">
        <v>40908</v>
      </c>
      <c r="C19" s="148"/>
      <c r="D19" s="135" t="s">
        <v>107</v>
      </c>
      <c r="E19" s="135"/>
      <c r="F19" s="135"/>
      <c r="G19" s="135"/>
      <c r="H19" s="135"/>
      <c r="I19" s="135"/>
      <c r="J19" s="146"/>
      <c r="K19" s="171"/>
      <c r="L19" s="170"/>
      <c r="M19" s="170"/>
      <c r="N19" s="169"/>
    </row>
    <row r="20" spans="1:14">
      <c r="A20" s="150"/>
      <c r="B20" s="148"/>
      <c r="C20" s="148"/>
      <c r="D20" s="135"/>
      <c r="E20" s="135"/>
      <c r="F20" s="135"/>
      <c r="G20" s="135"/>
      <c r="H20" s="135"/>
      <c r="I20" s="135"/>
      <c r="J20" s="146"/>
      <c r="K20" s="171"/>
      <c r="L20" s="170"/>
      <c r="M20" s="170"/>
      <c r="N20" s="169"/>
    </row>
    <row r="21" spans="1:14">
      <c r="A21" s="150"/>
      <c r="B21" s="148"/>
      <c r="C21" s="148"/>
      <c r="D21" s="168"/>
      <c r="E21" s="167"/>
      <c r="F21" s="168"/>
      <c r="G21" s="135"/>
      <c r="H21" s="135"/>
      <c r="I21" s="135"/>
      <c r="J21" s="146"/>
      <c r="K21" s="158"/>
      <c r="L21" s="155"/>
      <c r="M21" s="155"/>
      <c r="N21" s="154"/>
    </row>
    <row r="22" spans="1:14">
      <c r="A22" s="150"/>
      <c r="B22" s="148"/>
      <c r="C22" s="148"/>
      <c r="D22" s="167" t="s">
        <v>109</v>
      </c>
      <c r="E22" s="167"/>
      <c r="F22" s="144" t="s">
        <v>136</v>
      </c>
      <c r="H22" s="135"/>
      <c r="I22" s="135"/>
      <c r="J22" s="146"/>
      <c r="K22" s="158"/>
      <c r="L22" s="155"/>
      <c r="M22" s="155"/>
      <c r="N22" s="154"/>
    </row>
    <row r="23" spans="1:14">
      <c r="A23" s="150" t="s">
        <v>110</v>
      </c>
      <c r="B23" s="148">
        <v>41455</v>
      </c>
      <c r="C23" s="148"/>
      <c r="D23" s="157">
        <v>88583.8</v>
      </c>
      <c r="E23" s="151"/>
      <c r="F23" s="165">
        <v>2173625.7605260005</v>
      </c>
      <c r="H23" s="147"/>
      <c r="I23" s="135"/>
      <c r="J23" s="146"/>
      <c r="K23" s="158"/>
      <c r="L23" s="155">
        <f>+F23-D23</f>
        <v>2085041.9605260005</v>
      </c>
      <c r="M23" s="155"/>
      <c r="N23" s="154">
        <f>+F23-E29</f>
        <v>1341279.7605260005</v>
      </c>
    </row>
    <row r="24" spans="1:14">
      <c r="A24" s="150"/>
      <c r="B24" s="148"/>
      <c r="C24" s="148"/>
      <c r="D24" s="147"/>
      <c r="E24" s="147"/>
      <c r="F24" s="147"/>
      <c r="G24" s="147"/>
      <c r="H24" s="147"/>
      <c r="I24" s="135"/>
      <c r="J24" s="146"/>
      <c r="K24" s="158"/>
      <c r="L24" s="155"/>
      <c r="M24" s="155"/>
      <c r="N24" s="154"/>
    </row>
    <row r="25" spans="1:14">
      <c r="A25" s="150"/>
      <c r="B25" s="148"/>
      <c r="C25" s="148"/>
      <c r="D25" s="166"/>
      <c r="E25" s="166"/>
      <c r="F25" s="166"/>
      <c r="G25" s="166"/>
      <c r="H25" s="147"/>
      <c r="I25" s="135"/>
      <c r="J25" s="146"/>
      <c r="K25" s="158"/>
      <c r="L25" s="155"/>
      <c r="M25" s="155"/>
      <c r="N25" s="154"/>
    </row>
    <row r="26" spans="1:14">
      <c r="A26" s="150"/>
      <c r="B26" s="148"/>
      <c r="C26" s="148"/>
      <c r="D26" s="166"/>
      <c r="E26" s="166"/>
      <c r="F26" s="166"/>
      <c r="G26" s="166"/>
      <c r="H26" s="147"/>
      <c r="I26" s="135"/>
      <c r="J26" s="146"/>
      <c r="K26" s="158"/>
      <c r="L26" s="155"/>
      <c r="M26" s="155"/>
      <c r="N26" s="154"/>
    </row>
    <row r="27" spans="1:14">
      <c r="A27" s="150"/>
      <c r="B27" s="148"/>
      <c r="C27" s="148"/>
      <c r="D27" s="146"/>
      <c r="E27" s="145"/>
      <c r="F27" s="145"/>
      <c r="G27" s="147"/>
      <c r="H27" s="147"/>
      <c r="I27" s="135"/>
      <c r="J27" s="146"/>
      <c r="K27" s="158"/>
      <c r="L27" s="155"/>
      <c r="M27" s="155"/>
      <c r="N27" s="154"/>
    </row>
    <row r="28" spans="1:14">
      <c r="A28" s="150"/>
      <c r="B28" s="148"/>
      <c r="C28" s="148"/>
      <c r="D28" s="146"/>
      <c r="E28" s="145" t="s">
        <v>109</v>
      </c>
      <c r="F28" s="146"/>
      <c r="G28" s="144" t="s">
        <v>4</v>
      </c>
      <c r="H28" s="147"/>
      <c r="I28" s="135"/>
      <c r="J28" s="146"/>
      <c r="K28" s="158"/>
      <c r="L28" s="155"/>
      <c r="M28" s="155"/>
      <c r="N28" s="154"/>
    </row>
    <row r="29" spans="1:14">
      <c r="A29" s="150" t="s">
        <v>111</v>
      </c>
      <c r="B29" s="148">
        <v>41912</v>
      </c>
      <c r="C29" s="148"/>
      <c r="D29" s="248" t="s">
        <v>112</v>
      </c>
      <c r="E29" s="165">
        <v>832346</v>
      </c>
      <c r="F29" s="146"/>
      <c r="G29" s="157">
        <v>3598804.3485523001</v>
      </c>
      <c r="H29" s="147"/>
      <c r="I29" s="135"/>
      <c r="J29" s="146"/>
      <c r="K29" s="158"/>
      <c r="L29" s="155">
        <f>+G29-E29</f>
        <v>2766458.3485523001</v>
      </c>
      <c r="M29" s="155"/>
      <c r="N29" s="154"/>
    </row>
    <row r="30" spans="1:14">
      <c r="A30" s="150"/>
      <c r="B30" s="148"/>
      <c r="C30" s="148"/>
      <c r="D30" s="248" t="s">
        <v>118</v>
      </c>
      <c r="E30" s="147"/>
      <c r="F30" s="147"/>
      <c r="G30" s="147"/>
      <c r="H30" s="147"/>
      <c r="I30" s="135"/>
      <c r="J30" s="146"/>
      <c r="K30" s="158"/>
      <c r="L30" s="155"/>
      <c r="M30" s="155"/>
      <c r="N30" s="154"/>
    </row>
    <row r="31" spans="1:14">
      <c r="A31" s="150"/>
      <c r="B31" s="148"/>
      <c r="C31" s="148"/>
      <c r="D31" s="147"/>
      <c r="E31" s="147"/>
      <c r="F31" s="147"/>
      <c r="G31" s="147"/>
      <c r="H31" s="147"/>
      <c r="I31" s="135"/>
      <c r="J31" s="146"/>
      <c r="K31" s="164"/>
      <c r="L31" s="163"/>
      <c r="M31" s="163"/>
      <c r="N31" s="162"/>
    </row>
    <row r="32" spans="1:14">
      <c r="A32" s="150"/>
      <c r="B32" s="148"/>
      <c r="C32" s="148"/>
      <c r="D32" s="147"/>
      <c r="E32" s="147"/>
      <c r="F32" s="147"/>
      <c r="G32" s="147"/>
      <c r="J32" s="146"/>
      <c r="K32" s="146"/>
      <c r="L32" s="143"/>
      <c r="M32" s="143"/>
      <c r="N32" s="142"/>
    </row>
    <row r="33" spans="1:14">
      <c r="A33" s="150" t="s">
        <v>113</v>
      </c>
      <c r="B33" s="148">
        <v>42277</v>
      </c>
      <c r="C33" s="148"/>
      <c r="D33" s="147" t="s">
        <v>114</v>
      </c>
      <c r="E33" s="147"/>
      <c r="H33" s="247">
        <v>2017</v>
      </c>
      <c r="I33" s="259">
        <v>2018</v>
      </c>
      <c r="J33" s="146"/>
      <c r="K33" s="146"/>
      <c r="L33" s="143"/>
      <c r="M33" s="143"/>
      <c r="N33" s="142"/>
    </row>
    <row r="34" spans="1:14">
      <c r="A34" s="150"/>
      <c r="B34" s="148"/>
      <c r="C34" s="148"/>
      <c r="D34" s="147"/>
      <c r="E34" s="147"/>
      <c r="F34" s="145" t="s">
        <v>109</v>
      </c>
      <c r="G34" s="146"/>
      <c r="H34" s="247" t="s">
        <v>217</v>
      </c>
      <c r="I34" s="247" t="s">
        <v>218</v>
      </c>
      <c r="J34" s="146"/>
      <c r="K34" s="146"/>
      <c r="L34" s="143"/>
      <c r="M34" s="143"/>
      <c r="N34" s="142"/>
    </row>
    <row r="35" spans="1:14">
      <c r="A35" s="150"/>
      <c r="B35" s="148"/>
      <c r="C35" s="148"/>
      <c r="D35" s="147"/>
      <c r="E35" s="248" t="s">
        <v>112</v>
      </c>
      <c r="F35" s="161">
        <v>21570110.149999999</v>
      </c>
      <c r="G35" s="146"/>
      <c r="H35" s="262">
        <v>23226485</v>
      </c>
      <c r="I35" s="262">
        <v>23935095</v>
      </c>
      <c r="J35" s="146"/>
      <c r="K35" s="146"/>
      <c r="L35" s="143">
        <v>0</v>
      </c>
      <c r="M35" s="155">
        <f>+I37-F37</f>
        <v>3391099.8649550006</v>
      </c>
      <c r="N35" s="142"/>
    </row>
    <row r="36" spans="1:14">
      <c r="A36" s="150"/>
      <c r="B36" s="148"/>
      <c r="C36" s="148"/>
      <c r="D36" s="146"/>
      <c r="E36" s="248" t="s">
        <v>118</v>
      </c>
      <c r="F36" s="160">
        <v>947997.21</v>
      </c>
      <c r="G36" s="146"/>
      <c r="H36" s="160">
        <v>1904701.8335000004</v>
      </c>
      <c r="I36" s="160">
        <v>1974112.2249550004</v>
      </c>
      <c r="J36" s="146"/>
      <c r="K36" s="146"/>
      <c r="L36" s="143"/>
      <c r="M36" s="143"/>
      <c r="N36" s="142"/>
    </row>
    <row r="37" spans="1:14" ht="15.75" thickBot="1">
      <c r="A37" s="150"/>
      <c r="B37" s="148"/>
      <c r="C37" s="148"/>
      <c r="D37" s="146"/>
      <c r="E37" s="147"/>
      <c r="F37" s="159">
        <f>SUM(F35:F36)</f>
        <v>22518107.359999999</v>
      </c>
      <c r="G37" s="146"/>
      <c r="H37" s="159">
        <f>SUM(H35:H36)</f>
        <v>25131186.833500002</v>
      </c>
      <c r="I37" s="159">
        <f>SUM(I35:I36)</f>
        <v>25909207.224955</v>
      </c>
      <c r="J37" s="146"/>
      <c r="K37" s="146"/>
      <c r="L37" s="143"/>
      <c r="M37" s="143"/>
      <c r="N37" s="142"/>
    </row>
    <row r="38" spans="1:14" ht="15.75" thickTop="1">
      <c r="A38" s="150"/>
      <c r="B38" s="148"/>
      <c r="C38" s="148"/>
      <c r="D38" s="146"/>
      <c r="E38" s="145"/>
      <c r="F38" s="147"/>
      <c r="G38" s="147"/>
      <c r="H38" s="158"/>
      <c r="I38" s="158"/>
      <c r="J38" s="158"/>
      <c r="K38" s="146"/>
      <c r="L38" s="143"/>
      <c r="M38" s="143"/>
      <c r="N38" s="142"/>
    </row>
    <row r="39" spans="1:14">
      <c r="A39" s="150"/>
      <c r="B39" s="148"/>
      <c r="C39" s="148"/>
      <c r="D39" s="146"/>
      <c r="E39" s="145"/>
      <c r="F39" s="147"/>
      <c r="G39" s="147"/>
      <c r="H39" s="261">
        <v>2017</v>
      </c>
      <c r="I39" s="261">
        <v>2018</v>
      </c>
      <c r="J39" s="158"/>
      <c r="K39" s="146"/>
      <c r="L39" s="143"/>
      <c r="M39" s="143"/>
      <c r="N39" s="142"/>
    </row>
    <row r="40" spans="1:14">
      <c r="A40" s="150" t="s">
        <v>115</v>
      </c>
      <c r="B40" s="148">
        <v>42735</v>
      </c>
      <c r="C40" s="146"/>
      <c r="D40" s="146"/>
      <c r="E40" s="146"/>
      <c r="F40" s="148"/>
      <c r="G40" s="249" t="str">
        <f>+E28</f>
        <v>Test Year Actual</v>
      </c>
      <c r="H40" s="251" t="s">
        <v>215</v>
      </c>
      <c r="I40" s="72" t="s">
        <v>216</v>
      </c>
      <c r="J40" s="145"/>
      <c r="K40" s="145"/>
      <c r="L40" s="143"/>
      <c r="M40" s="143"/>
      <c r="N40" s="142"/>
    </row>
    <row r="41" spans="1:14">
      <c r="A41" s="150"/>
      <c r="B41" s="146"/>
      <c r="C41" s="146"/>
      <c r="D41" s="146"/>
      <c r="E41" s="146"/>
      <c r="F41" s="248" t="s">
        <v>112</v>
      </c>
      <c r="G41" s="157">
        <v>18558146</v>
      </c>
      <c r="H41" s="156">
        <v>19897122</v>
      </c>
      <c r="I41" s="257">
        <v>20503092</v>
      </c>
      <c r="J41" s="192"/>
      <c r="K41" s="151"/>
      <c r="L41" s="155">
        <f>+H41-G41</f>
        <v>1338976</v>
      </c>
      <c r="M41" s="155">
        <f>+I43-G43</f>
        <v>2141151.1119999997</v>
      </c>
      <c r="N41" s="154">
        <f>+H41-I48</f>
        <v>8457021</v>
      </c>
    </row>
    <row r="42" spans="1:14">
      <c r="A42" s="150"/>
      <c r="B42" s="148"/>
      <c r="C42" s="146"/>
      <c r="D42" s="146"/>
      <c r="E42" s="146"/>
      <c r="F42" s="248" t="s">
        <v>118</v>
      </c>
      <c r="G42" s="147"/>
      <c r="H42" s="153">
        <v>97069.92849554398</v>
      </c>
      <c r="I42" s="76">
        <v>196205.11199999999</v>
      </c>
      <c r="J42" s="78"/>
      <c r="K42" s="151"/>
      <c r="L42" s="143"/>
      <c r="M42" s="143"/>
      <c r="N42" s="142"/>
    </row>
    <row r="43" spans="1:14" ht="15.75" thickBot="1">
      <c r="A43" s="150"/>
      <c r="B43" s="148"/>
      <c r="C43" s="146"/>
      <c r="D43" s="146"/>
      <c r="E43" s="146"/>
      <c r="F43" s="148"/>
      <c r="G43" s="152">
        <f>SUM(G40:G42)</f>
        <v>18558146</v>
      </c>
      <c r="H43" s="152">
        <f>SUM(H40:H42)</f>
        <v>19994191.928495545</v>
      </c>
      <c r="I43" s="191">
        <f t="shared" ref="I43" si="0">SUM(I40:I42)</f>
        <v>20699297.112</v>
      </c>
      <c r="J43" s="151"/>
      <c r="K43" s="151"/>
      <c r="L43" s="143"/>
      <c r="M43" s="143"/>
      <c r="N43" s="142"/>
    </row>
    <row r="44" spans="1:14" ht="15.75" thickTop="1">
      <c r="A44" s="150"/>
      <c r="B44" s="148"/>
      <c r="C44" s="146"/>
      <c r="D44" s="146"/>
      <c r="E44" s="146"/>
      <c r="F44" s="148"/>
      <c r="G44" s="151"/>
      <c r="H44" s="151"/>
      <c r="I44" s="151"/>
      <c r="J44" s="151"/>
      <c r="K44" s="151"/>
      <c r="L44" s="143"/>
      <c r="M44" s="143"/>
      <c r="N44" s="142"/>
    </row>
    <row r="45" spans="1:14">
      <c r="A45" s="150"/>
      <c r="B45" s="148"/>
      <c r="C45" s="146"/>
      <c r="D45" s="146"/>
      <c r="E45" s="146"/>
      <c r="F45" s="148"/>
      <c r="G45" s="151"/>
      <c r="H45" s="151"/>
      <c r="I45" s="151"/>
      <c r="J45" s="151"/>
      <c r="K45" s="151"/>
      <c r="L45" s="143"/>
      <c r="M45" s="143"/>
      <c r="N45" s="142"/>
    </row>
    <row r="46" spans="1:14">
      <c r="A46" s="150"/>
      <c r="B46" s="148"/>
      <c r="C46" s="146"/>
      <c r="D46" s="146"/>
      <c r="E46" s="146"/>
      <c r="F46" s="148"/>
      <c r="G46" s="151"/>
      <c r="H46" s="151"/>
      <c r="I46" s="260">
        <v>2018</v>
      </c>
      <c r="J46" s="260">
        <v>2019</v>
      </c>
      <c r="K46" s="260">
        <v>2020</v>
      </c>
      <c r="L46" s="143"/>
      <c r="M46" s="143"/>
      <c r="N46" s="142"/>
    </row>
    <row r="47" spans="1:14">
      <c r="A47" s="150" t="s">
        <v>121</v>
      </c>
      <c r="B47" s="149">
        <v>43465</v>
      </c>
      <c r="C47" s="148"/>
      <c r="D47" s="147"/>
      <c r="E47" s="147"/>
      <c r="F47" s="146"/>
      <c r="G47" s="146"/>
      <c r="H47" s="146"/>
      <c r="I47" s="145" t="str">
        <f>+G40</f>
        <v>Test Year Actual</v>
      </c>
      <c r="J47" s="145"/>
      <c r="K47" s="177" t="s">
        <v>4</v>
      </c>
      <c r="L47" s="143"/>
      <c r="M47" s="143"/>
      <c r="N47" s="142"/>
    </row>
    <row r="48" spans="1:14" s="146" customFormat="1">
      <c r="A48" s="150"/>
      <c r="D48" s="147"/>
      <c r="E48" s="147"/>
      <c r="H48" s="258" t="str">
        <f>+F41</f>
        <v>Non-labor</v>
      </c>
      <c r="I48" s="156">
        <v>11440101</v>
      </c>
      <c r="J48" s="151"/>
      <c r="K48" s="157">
        <v>15364946</v>
      </c>
      <c r="L48" s="155">
        <f>+K48-I48</f>
        <v>3924845</v>
      </c>
      <c r="M48" s="155"/>
      <c r="N48" s="142"/>
    </row>
    <row r="49" spans="1:14" ht="15.75" thickBot="1">
      <c r="A49" s="141"/>
      <c r="B49" s="244"/>
      <c r="C49" s="244"/>
      <c r="D49" s="137"/>
      <c r="E49" s="137"/>
      <c r="F49" s="137"/>
      <c r="G49" s="137"/>
      <c r="H49" s="140"/>
      <c r="I49" s="245"/>
      <c r="J49" s="139"/>
      <c r="K49" s="139"/>
      <c r="L49" s="246"/>
      <c r="M49" s="246"/>
      <c r="N49" s="136"/>
    </row>
    <row r="52" spans="1:14">
      <c r="A52" s="150"/>
      <c r="B52" s="148"/>
      <c r="C52" s="148"/>
      <c r="D52" s="151"/>
      <c r="E52" s="151"/>
      <c r="F52" s="151"/>
      <c r="G52" s="151"/>
      <c r="H52" s="147"/>
      <c r="I52" s="135"/>
      <c r="J52" s="146"/>
      <c r="K52" s="146"/>
      <c r="L52" s="143"/>
      <c r="M52" s="143"/>
      <c r="N52" s="142"/>
    </row>
    <row r="53" spans="1:14">
      <c r="A53" s="150"/>
      <c r="B53" s="148"/>
      <c r="C53" s="148"/>
      <c r="D53" s="151"/>
      <c r="E53" s="151"/>
      <c r="F53" s="151"/>
      <c r="G53" s="151"/>
      <c r="H53" s="147"/>
      <c r="I53" s="135"/>
      <c r="J53" s="146"/>
      <c r="K53" s="146"/>
      <c r="L53" s="143"/>
      <c r="M53" s="143"/>
      <c r="N53" s="142"/>
    </row>
    <row r="54" spans="1:14" ht="15.6" customHeight="1">
      <c r="A54" s="150"/>
      <c r="B54" s="148"/>
      <c r="C54" s="148"/>
      <c r="D54" s="147"/>
      <c r="E54" s="147"/>
      <c r="F54" s="146"/>
      <c r="G54" s="146"/>
      <c r="H54" s="146"/>
      <c r="I54" s="146"/>
      <c r="J54" s="145"/>
      <c r="K54" s="145"/>
      <c r="L54" s="143"/>
      <c r="M54" s="143"/>
      <c r="N54" s="142"/>
    </row>
    <row r="55" spans="1:14">
      <c r="A55" s="150"/>
      <c r="B55" s="148"/>
      <c r="C55" s="148"/>
      <c r="D55" s="147"/>
      <c r="E55" s="147"/>
      <c r="F55" s="146"/>
      <c r="G55" s="146"/>
      <c r="H55" s="146"/>
      <c r="I55" s="146"/>
      <c r="J55" s="145"/>
      <c r="K55" s="145"/>
      <c r="L55" s="143"/>
      <c r="M55" s="143"/>
      <c r="N55" s="142"/>
    </row>
    <row r="56" spans="1:14">
      <c r="A56" s="150"/>
      <c r="B56" s="148"/>
      <c r="C56" s="148"/>
      <c r="D56" s="147"/>
      <c r="E56" s="147"/>
      <c r="F56" s="146"/>
      <c r="G56" s="146"/>
      <c r="H56" s="146"/>
      <c r="I56" s="146"/>
      <c r="J56" s="145"/>
      <c r="K56" s="145"/>
      <c r="L56" s="143"/>
      <c r="M56" s="143"/>
      <c r="N56" s="142"/>
    </row>
    <row r="59" spans="1:14">
      <c r="A59" s="131"/>
      <c r="B59" s="131"/>
      <c r="C59" s="135"/>
      <c r="D59" s="135"/>
      <c r="E59" s="135"/>
      <c r="F59" s="135"/>
      <c r="G59" s="135"/>
      <c r="H59" s="135"/>
    </row>
    <row r="60" spans="1:14">
      <c r="A60" s="131"/>
      <c r="B60" s="131"/>
      <c r="C60" s="135"/>
      <c r="D60" s="135"/>
      <c r="E60" s="135"/>
      <c r="F60" s="135"/>
      <c r="G60" s="135"/>
      <c r="H60" s="135"/>
      <c r="I60" s="131"/>
    </row>
    <row r="61" spans="1:14">
      <c r="A61" s="131"/>
      <c r="B61" s="131"/>
      <c r="C61" s="131"/>
      <c r="D61" s="131"/>
      <c r="E61" s="131"/>
      <c r="F61" s="131"/>
      <c r="G61" s="131"/>
      <c r="H61" s="131"/>
      <c r="I61" s="131"/>
    </row>
    <row r="62" spans="1:14" ht="18">
      <c r="A62" s="134" t="s">
        <v>124</v>
      </c>
      <c r="B62" s="131"/>
      <c r="C62" s="131"/>
      <c r="D62" s="131"/>
      <c r="E62" s="131"/>
      <c r="F62" s="131"/>
      <c r="G62" s="131"/>
      <c r="H62" s="131"/>
      <c r="I62" s="131"/>
    </row>
    <row r="63" spans="1:14">
      <c r="B63" s="130" t="s">
        <v>125</v>
      </c>
    </row>
    <row r="64" spans="1:14">
      <c r="I64" s="131"/>
      <c r="J64" s="133" t="s">
        <v>119</v>
      </c>
      <c r="K64" s="130" t="s">
        <v>120</v>
      </c>
    </row>
    <row r="65" spans="9:14" ht="15.75">
      <c r="I65" s="131"/>
      <c r="J65" s="132" t="s">
        <v>117</v>
      </c>
      <c r="K65" s="130">
        <v>2766458.3485523001</v>
      </c>
      <c r="N65" s="130" t="s">
        <v>122</v>
      </c>
    </row>
    <row r="66" spans="9:14">
      <c r="I66" s="131"/>
      <c r="K66" s="130">
        <v>-87708.962</v>
      </c>
      <c r="L66" s="130" t="s">
        <v>123</v>
      </c>
    </row>
    <row r="67" spans="9:14">
      <c r="I67" s="131"/>
      <c r="K67" s="130">
        <v>2678749.3865523003</v>
      </c>
    </row>
  </sheetData>
  <pageMargins left="0.7" right="0.45" top="0.75" bottom="0.75" header="0.3" footer="0.3"/>
  <pageSetup scale="57" fitToHeight="0" orientation="landscape" r:id="rId1"/>
  <headerFooter>
    <oddHeader>&amp;RExh. JH-8
Dockets UE-190334-35-222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T43"/>
  <sheetViews>
    <sheetView topLeftCell="A13" workbookViewId="0">
      <selection activeCell="E30" sqref="E30:F30"/>
    </sheetView>
  </sheetViews>
  <sheetFormatPr defaultColWidth="8.85546875" defaultRowHeight="15"/>
  <cols>
    <col min="1" max="1" width="19.140625" style="61" customWidth="1"/>
    <col min="2" max="2" width="10.5703125" style="61" bestFit="1" customWidth="1"/>
    <col min="3" max="3" width="9.28515625" style="61" bestFit="1" customWidth="1"/>
    <col min="4" max="4" width="16" style="61" customWidth="1"/>
    <col min="5" max="5" width="18.140625" style="61" customWidth="1"/>
    <col min="6" max="6" width="24.28515625" style="61" customWidth="1"/>
    <col min="7" max="7" width="15.7109375" style="61" bestFit="1" customWidth="1"/>
    <col min="8" max="8" width="19.5703125" style="61" customWidth="1"/>
    <col min="9" max="9" width="29.7109375" style="61" customWidth="1"/>
    <col min="10" max="10" width="50.140625" style="61" bestFit="1" customWidth="1"/>
    <col min="11" max="11" width="12" style="61" bestFit="1" customWidth="1"/>
    <col min="12" max="14" width="11.42578125" style="61" bestFit="1" customWidth="1"/>
    <col min="15" max="16384" width="8.85546875" style="61"/>
  </cols>
  <sheetData>
    <row r="1" spans="1:14" ht="18.75">
      <c r="A1" s="60" t="s">
        <v>105</v>
      </c>
    </row>
    <row r="2" spans="1:14" ht="18.75">
      <c r="A2" s="60"/>
      <c r="E2" s="3"/>
    </row>
    <row r="3" spans="1:14">
      <c r="A3" s="3" t="s">
        <v>0</v>
      </c>
      <c r="E3" s="3"/>
    </row>
    <row r="4" spans="1:14">
      <c r="A4" s="3" t="s">
        <v>130</v>
      </c>
      <c r="E4" s="3"/>
    </row>
    <row r="5" spans="1:14">
      <c r="A5" s="3" t="s">
        <v>2</v>
      </c>
    </row>
    <row r="6" spans="1:14">
      <c r="A6" s="3" t="s">
        <v>3</v>
      </c>
      <c r="B6" s="62">
        <v>40178</v>
      </c>
      <c r="C6" s="62"/>
    </row>
    <row r="7" spans="1:14">
      <c r="B7" s="62"/>
      <c r="C7" s="62"/>
    </row>
    <row r="8" spans="1:14">
      <c r="B8" s="62"/>
      <c r="C8" s="62"/>
    </row>
    <row r="9" spans="1:14">
      <c r="A9" s="61" t="s">
        <v>106</v>
      </c>
      <c r="B9" s="62">
        <v>40543</v>
      </c>
      <c r="C9" s="62"/>
      <c r="D9" s="61" t="s">
        <v>107</v>
      </c>
    </row>
    <row r="10" spans="1:14">
      <c r="B10" s="62"/>
      <c r="C10" s="62"/>
    </row>
    <row r="11" spans="1:14">
      <c r="B11" s="62"/>
      <c r="C11" s="62"/>
    </row>
    <row r="12" spans="1:14">
      <c r="A12" s="61" t="s">
        <v>108</v>
      </c>
      <c r="B12" s="62">
        <v>40908</v>
      </c>
      <c r="C12" s="62"/>
      <c r="D12" s="61" t="s">
        <v>107</v>
      </c>
      <c r="K12" s="63"/>
      <c r="L12" s="63"/>
      <c r="M12" s="63"/>
      <c r="N12" s="63"/>
    </row>
    <row r="13" spans="1:14">
      <c r="B13" s="62"/>
      <c r="C13" s="62"/>
      <c r="K13" s="63"/>
      <c r="L13" s="63"/>
      <c r="M13" s="63"/>
      <c r="N13" s="63"/>
    </row>
    <row r="14" spans="1:14">
      <c r="B14" s="62"/>
      <c r="C14" s="62"/>
      <c r="D14" s="64" t="s">
        <v>109</v>
      </c>
      <c r="E14" s="64"/>
      <c r="F14" s="252" t="s">
        <v>4</v>
      </c>
      <c r="K14" s="65"/>
      <c r="L14" s="65"/>
      <c r="M14" s="65"/>
      <c r="N14" s="65"/>
    </row>
    <row r="15" spans="1:14">
      <c r="B15" s="62"/>
      <c r="C15" s="62"/>
      <c r="D15" s="64" t="s">
        <v>127</v>
      </c>
      <c r="E15" s="64">
        <v>2014</v>
      </c>
      <c r="F15" s="64">
        <v>2015</v>
      </c>
      <c r="G15" s="64">
        <v>2016</v>
      </c>
      <c r="K15" s="65"/>
      <c r="L15" s="65"/>
      <c r="M15" s="65"/>
      <c r="N15" s="65"/>
    </row>
    <row r="16" spans="1:14">
      <c r="A16" s="61" t="s">
        <v>110</v>
      </c>
      <c r="B16" s="62">
        <v>41455</v>
      </c>
      <c r="C16" s="62"/>
      <c r="D16" s="66">
        <v>88583.8</v>
      </c>
      <c r="E16" s="67">
        <v>1693445.2465666665</v>
      </c>
      <c r="F16" s="66">
        <v>2173625.7605260005</v>
      </c>
      <c r="G16" s="67">
        <v>2328086.5985523006</v>
      </c>
      <c r="H16" s="68"/>
      <c r="K16" s="65"/>
      <c r="L16" s="65"/>
      <c r="M16" s="65"/>
      <c r="N16" s="65"/>
    </row>
    <row r="17" spans="1:20">
      <c r="B17" s="62"/>
      <c r="C17" s="62"/>
      <c r="D17" s="68"/>
      <c r="E17" s="68"/>
      <c r="F17" s="68"/>
      <c r="G17" s="68"/>
      <c r="H17" s="68"/>
      <c r="K17" s="65"/>
      <c r="L17" s="65"/>
      <c r="M17" s="65"/>
      <c r="N17" s="65"/>
    </row>
    <row r="18" spans="1:20">
      <c r="B18" s="62"/>
      <c r="C18" s="69"/>
      <c r="D18" s="70"/>
      <c r="E18" s="70"/>
      <c r="F18" s="70"/>
      <c r="G18" s="70"/>
      <c r="H18" s="68"/>
      <c r="K18" s="65"/>
      <c r="L18" s="65"/>
      <c r="M18" s="65"/>
      <c r="N18" s="65"/>
    </row>
    <row r="19" spans="1:20">
      <c r="B19" s="62"/>
      <c r="C19" s="62"/>
      <c r="D19" s="71"/>
      <c r="E19" s="71"/>
      <c r="F19" s="71"/>
      <c r="G19" s="71"/>
      <c r="H19" s="68"/>
      <c r="K19" s="65"/>
      <c r="L19" s="65"/>
      <c r="M19" s="65"/>
      <c r="N19" s="65"/>
    </row>
    <row r="20" spans="1:20">
      <c r="B20" s="62"/>
      <c r="C20" s="62"/>
      <c r="E20" s="72" t="s">
        <v>109</v>
      </c>
      <c r="F20" s="72"/>
      <c r="G20" s="72" t="s">
        <v>4</v>
      </c>
      <c r="H20" s="68"/>
      <c r="K20" s="65"/>
      <c r="L20" s="65"/>
      <c r="M20" s="65"/>
      <c r="N20" s="65"/>
    </row>
    <row r="21" spans="1:20">
      <c r="B21" s="62"/>
      <c r="C21" s="62"/>
      <c r="E21" s="72" t="s">
        <v>126</v>
      </c>
      <c r="F21" s="72">
        <v>2015</v>
      </c>
      <c r="G21" s="72">
        <v>2016</v>
      </c>
      <c r="H21" s="72">
        <v>2017</v>
      </c>
      <c r="K21" s="65"/>
      <c r="L21" s="65"/>
      <c r="M21" s="65"/>
      <c r="N21" s="65"/>
    </row>
    <row r="22" spans="1:20">
      <c r="A22" s="61" t="s">
        <v>111</v>
      </c>
      <c r="B22" s="62">
        <v>41912</v>
      </c>
      <c r="C22" s="62" t="s">
        <v>112</v>
      </c>
      <c r="E22" s="66">
        <v>832346</v>
      </c>
      <c r="F22" s="67">
        <v>1937039.7605260005</v>
      </c>
      <c r="G22" s="66">
        <v>3598804.3485523001</v>
      </c>
      <c r="H22" s="67">
        <v>4154063.9659799151</v>
      </c>
      <c r="K22" s="65"/>
      <c r="L22" s="65"/>
      <c r="M22" s="65"/>
      <c r="N22" s="65"/>
    </row>
    <row r="23" spans="1:20">
      <c r="B23" s="62"/>
      <c r="C23" s="69"/>
      <c r="E23" s="73"/>
      <c r="F23" s="73"/>
      <c r="G23" s="73"/>
      <c r="H23" s="68"/>
      <c r="K23" s="65"/>
      <c r="L23" s="65"/>
      <c r="M23" s="65"/>
      <c r="N23" s="65"/>
    </row>
    <row r="24" spans="1:20">
      <c r="B24" s="62"/>
      <c r="C24" s="69"/>
      <c r="D24" s="73"/>
      <c r="E24" s="73"/>
      <c r="F24" s="73"/>
      <c r="G24" s="68"/>
      <c r="H24" s="68"/>
      <c r="K24" s="74"/>
      <c r="L24" s="74"/>
      <c r="M24" s="74"/>
      <c r="N24" s="74"/>
    </row>
    <row r="25" spans="1:20">
      <c r="B25" s="62"/>
      <c r="C25" s="62"/>
      <c r="D25" s="68"/>
      <c r="E25" s="68"/>
      <c r="F25" s="68"/>
      <c r="G25" s="68"/>
      <c r="H25" s="68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</row>
    <row r="26" spans="1:20">
      <c r="A26" s="61" t="s">
        <v>113</v>
      </c>
      <c r="B26" s="62">
        <v>42277</v>
      </c>
      <c r="C26" s="62"/>
      <c r="D26" s="82" t="s">
        <v>114</v>
      </c>
      <c r="E26" s="68"/>
      <c r="F26" s="68"/>
      <c r="G26" s="68"/>
      <c r="H26" s="68"/>
      <c r="J26" s="253"/>
      <c r="K26" s="253"/>
      <c r="L26" s="75"/>
      <c r="M26" s="81"/>
      <c r="N26" s="81"/>
      <c r="O26" s="81"/>
      <c r="P26" s="81"/>
      <c r="Q26" s="81"/>
      <c r="R26" s="81"/>
      <c r="S26" s="81"/>
      <c r="T26" s="81"/>
    </row>
    <row r="27" spans="1:20">
      <c r="B27" s="62"/>
      <c r="C27" s="62"/>
      <c r="D27" s="68"/>
      <c r="E27" s="68"/>
      <c r="F27" s="68"/>
      <c r="G27" s="68"/>
      <c r="H27" s="68"/>
      <c r="J27" s="250"/>
      <c r="K27" s="250"/>
      <c r="L27" s="250"/>
      <c r="M27" s="81"/>
      <c r="N27" s="81"/>
      <c r="O27" s="81"/>
      <c r="P27" s="81"/>
      <c r="Q27" s="81"/>
      <c r="R27" s="81"/>
      <c r="S27" s="81"/>
      <c r="T27" s="81"/>
    </row>
    <row r="28" spans="1:20">
      <c r="B28" s="62"/>
      <c r="C28" s="62"/>
      <c r="D28" s="68"/>
      <c r="E28" s="68"/>
      <c r="F28" s="68"/>
      <c r="G28" s="68"/>
      <c r="H28" s="68"/>
      <c r="J28" s="250"/>
      <c r="K28" s="250"/>
      <c r="L28" s="250"/>
      <c r="M28" s="81"/>
      <c r="N28" s="81"/>
      <c r="O28" s="81"/>
      <c r="P28" s="81"/>
      <c r="Q28" s="81"/>
      <c r="R28" s="81"/>
      <c r="S28" s="81"/>
      <c r="T28" s="81"/>
    </row>
    <row r="29" spans="1:20">
      <c r="B29" s="62"/>
      <c r="C29" s="62"/>
      <c r="D29" s="68"/>
      <c r="E29" s="68"/>
      <c r="F29" s="68"/>
      <c r="G29" s="68"/>
      <c r="H29" s="68"/>
      <c r="J29" s="250"/>
      <c r="K29" s="250"/>
      <c r="L29" s="250"/>
      <c r="M29" s="81"/>
      <c r="N29" s="81"/>
      <c r="O29" s="81"/>
      <c r="P29" s="81"/>
      <c r="Q29" s="81"/>
      <c r="R29" s="81"/>
      <c r="S29" s="81"/>
      <c r="T29" s="81"/>
    </row>
    <row r="30" spans="1:20">
      <c r="B30" s="62"/>
      <c r="C30" s="62"/>
      <c r="D30" s="72" t="str">
        <f>+E20</f>
        <v>Test Year Actual</v>
      </c>
      <c r="E30" s="251" t="s">
        <v>215</v>
      </c>
      <c r="F30" s="72" t="s">
        <v>216</v>
      </c>
      <c r="G30" s="68"/>
      <c r="H30" s="68"/>
      <c r="J30" s="65"/>
      <c r="K30" s="65"/>
      <c r="L30" s="65"/>
      <c r="M30" s="81"/>
      <c r="N30" s="81"/>
      <c r="O30" s="81"/>
      <c r="P30" s="81"/>
      <c r="Q30" s="81"/>
      <c r="R30" s="81"/>
      <c r="S30" s="81"/>
      <c r="T30" s="81"/>
    </row>
    <row r="31" spans="1:20">
      <c r="A31" s="61" t="s">
        <v>115</v>
      </c>
      <c r="B31" s="62" t="s">
        <v>116</v>
      </c>
      <c r="C31" s="62"/>
      <c r="D31" s="72" t="s">
        <v>128</v>
      </c>
      <c r="E31" s="72">
        <v>2017</v>
      </c>
      <c r="F31" s="72">
        <v>2018</v>
      </c>
      <c r="G31" s="72">
        <v>2019</v>
      </c>
      <c r="H31" s="68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</row>
    <row r="32" spans="1:20">
      <c r="B32" s="62">
        <v>42735</v>
      </c>
      <c r="C32" s="62" t="s">
        <v>112</v>
      </c>
      <c r="D32" s="66">
        <v>17243320.600000001</v>
      </c>
      <c r="E32" s="66">
        <v>18586181.136101566</v>
      </c>
      <c r="F32" s="67">
        <v>19445410.106547717</v>
      </c>
      <c r="G32" s="67">
        <v>20213435.846490402</v>
      </c>
      <c r="H32" s="68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</row>
    <row r="33" spans="1:20">
      <c r="B33" s="62"/>
      <c r="C33" s="62" t="s">
        <v>118</v>
      </c>
      <c r="D33" s="68"/>
      <c r="E33" s="76">
        <v>97069.92849554398</v>
      </c>
      <c r="F33" s="76">
        <v>196205.11199999999</v>
      </c>
      <c r="G33" s="76">
        <v>202091.26536000002</v>
      </c>
      <c r="H33" s="68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</row>
    <row r="34" spans="1:20" ht="15.75" thickBot="1">
      <c r="B34" s="62"/>
      <c r="C34" s="62"/>
      <c r="D34" s="77">
        <f>SUM(D31:D33)</f>
        <v>17243320.600000001</v>
      </c>
      <c r="E34" s="77">
        <f t="shared" ref="E34:G34" si="0">SUM(E31:E33)</f>
        <v>18685268.064597111</v>
      </c>
      <c r="F34" s="77">
        <f t="shared" si="0"/>
        <v>19643633.218547717</v>
      </c>
      <c r="G34" s="77">
        <f t="shared" si="0"/>
        <v>20417546.111850403</v>
      </c>
      <c r="H34" s="68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</row>
    <row r="35" spans="1:20" ht="15.75" thickTop="1">
      <c r="B35" s="62"/>
      <c r="C35" s="62"/>
      <c r="D35" s="78"/>
      <c r="E35" s="78"/>
      <c r="F35" s="78"/>
      <c r="G35" s="78"/>
      <c r="H35" s="68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</row>
    <row r="36" spans="1:20">
      <c r="B36" s="62"/>
      <c r="C36" s="62"/>
      <c r="D36" s="68"/>
      <c r="E36" s="68"/>
      <c r="F36" s="72" t="str">
        <f>+D30</f>
        <v>Test Year Actual</v>
      </c>
      <c r="G36" s="72"/>
      <c r="H36" s="251" t="str">
        <f>+E30</f>
        <v>Pro forma (Adj. 3.07)</v>
      </c>
      <c r="J36" s="254"/>
      <c r="K36" s="81"/>
      <c r="L36" s="81"/>
      <c r="M36" s="255"/>
      <c r="N36" s="81"/>
      <c r="O36" s="81"/>
      <c r="P36" s="81"/>
      <c r="Q36" s="81"/>
      <c r="R36" s="81"/>
      <c r="S36" s="81"/>
      <c r="T36" s="81"/>
    </row>
    <row r="37" spans="1:20" ht="15.75">
      <c r="A37" s="61" t="s">
        <v>121</v>
      </c>
      <c r="B37" s="62" t="s">
        <v>116</v>
      </c>
      <c r="C37" s="62"/>
      <c r="D37" s="68"/>
      <c r="E37" s="68"/>
      <c r="F37" s="72" t="s">
        <v>129</v>
      </c>
      <c r="G37" s="72">
        <v>2019</v>
      </c>
      <c r="H37" s="72">
        <v>2020</v>
      </c>
      <c r="J37" s="256"/>
      <c r="K37" s="81"/>
      <c r="L37" s="81"/>
      <c r="M37" s="81"/>
      <c r="N37" s="81"/>
      <c r="O37" s="81"/>
      <c r="P37" s="81"/>
      <c r="Q37" s="81"/>
      <c r="R37" s="81"/>
      <c r="S37" s="81"/>
      <c r="T37" s="81"/>
    </row>
    <row r="38" spans="1:20">
      <c r="B38" s="79">
        <v>43465</v>
      </c>
      <c r="C38" s="79" t="str">
        <f>+C32</f>
        <v>Non-labor</v>
      </c>
      <c r="D38" s="68"/>
      <c r="E38" s="68"/>
      <c r="F38" s="66">
        <v>10974541.820660118</v>
      </c>
      <c r="G38" s="67">
        <v>12555343.970638977</v>
      </c>
      <c r="H38" s="66">
        <v>14832549.651278852</v>
      </c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</row>
    <row r="39" spans="1:20">
      <c r="C39" s="81"/>
      <c r="D39" s="81"/>
      <c r="E39" s="81"/>
      <c r="F39" s="81"/>
      <c r="G39" s="81"/>
      <c r="H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</row>
    <row r="40" spans="1:20">
      <c r="C40" s="81"/>
      <c r="D40" s="81"/>
      <c r="E40" s="81"/>
      <c r="F40" s="81"/>
      <c r="G40" s="81"/>
      <c r="H40" s="81"/>
    </row>
    <row r="42" spans="1:20" ht="18.75">
      <c r="A42" s="80" t="s">
        <v>124</v>
      </c>
    </row>
    <row r="43" spans="1:20">
      <c r="B43" s="61" t="s">
        <v>125</v>
      </c>
    </row>
  </sheetData>
  <pageMargins left="0.7" right="0.45" top="0.75" bottom="0.75" header="0.3" footer="0.3"/>
  <pageSetup scale="79" fitToHeight="0" orientation="landscape" r:id="rId1"/>
  <headerFooter>
    <oddHeader>&amp;RExhibit No. JH-2
Dockets UE-190334/UG-190335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327"/>
  <sheetViews>
    <sheetView topLeftCell="A55" zoomScaleNormal="100" workbookViewId="0">
      <selection activeCell="E77" sqref="E77:H77"/>
    </sheetView>
  </sheetViews>
  <sheetFormatPr defaultColWidth="8.85546875" defaultRowHeight="12.75"/>
  <cols>
    <col min="1" max="1" width="5.42578125" style="193" customWidth="1"/>
    <col min="2" max="2" width="7" style="193" customWidth="1"/>
    <col min="3" max="3" width="17.85546875" style="193" customWidth="1"/>
    <col min="4" max="4" width="7.28515625" style="193" customWidth="1"/>
    <col min="5" max="7" width="19.140625" style="193" customWidth="1"/>
    <col min="8" max="8" width="19" style="193" customWidth="1"/>
    <col min="9" max="9" width="12" style="193" bestFit="1" customWidth="1"/>
    <col min="10" max="30" width="9" style="193" customWidth="1"/>
    <col min="31" max="31" width="10.140625" style="193" bestFit="1" customWidth="1"/>
    <col min="32" max="60" width="9" style="193" customWidth="1"/>
    <col min="61" max="61" width="10.140625" style="193" bestFit="1" customWidth="1"/>
    <col min="62" max="90" width="9" style="193" customWidth="1"/>
    <col min="91" max="91" width="10.140625" style="193" bestFit="1" customWidth="1"/>
    <col min="92" max="92" width="9.85546875" style="193" bestFit="1" customWidth="1"/>
    <col min="93" max="153" width="9" style="193" customWidth="1"/>
    <col min="154" max="154" width="13.140625" style="193" bestFit="1" customWidth="1"/>
    <col min="155" max="155" width="11.7109375" style="193" bestFit="1" customWidth="1"/>
    <col min="156" max="16384" width="8.85546875" style="193"/>
  </cols>
  <sheetData>
    <row r="1" spans="1:8">
      <c r="A1" s="222" t="s">
        <v>197</v>
      </c>
      <c r="B1" s="222" t="s">
        <v>196</v>
      </c>
      <c r="E1" s="198"/>
      <c r="F1" s="198"/>
      <c r="G1" s="198"/>
    </row>
    <row r="3" spans="1:8" s="196" customFormat="1">
      <c r="A3" s="211" t="s">
        <v>195</v>
      </c>
      <c r="B3" s="213"/>
      <c r="C3" s="213"/>
      <c r="D3" s="213"/>
      <c r="E3" s="221" t="s">
        <v>194</v>
      </c>
      <c r="F3" s="221"/>
      <c r="G3" s="221"/>
      <c r="H3" s="221"/>
    </row>
    <row r="4" spans="1:8" s="196" customFormat="1">
      <c r="A4" s="211" t="s">
        <v>193</v>
      </c>
      <c r="B4" s="211" t="s">
        <v>192</v>
      </c>
      <c r="C4" s="211" t="s">
        <v>191</v>
      </c>
      <c r="D4" s="210"/>
      <c r="E4" s="220" t="s">
        <v>190</v>
      </c>
      <c r="F4" s="220">
        <v>2017</v>
      </c>
      <c r="G4" s="220">
        <v>2018</v>
      </c>
      <c r="H4" s="220">
        <v>2019</v>
      </c>
    </row>
    <row r="5" spans="1:8">
      <c r="A5" s="207" t="s">
        <v>189</v>
      </c>
      <c r="B5" s="207" t="s">
        <v>165</v>
      </c>
      <c r="C5" s="207" t="s">
        <v>173</v>
      </c>
      <c r="D5" s="205"/>
      <c r="E5" s="204">
        <v>6648715.7699999996</v>
      </c>
      <c r="F5" s="204">
        <v>7986408.6041116603</v>
      </c>
      <c r="G5" s="204">
        <v>8283166.6597268302</v>
      </c>
      <c r="H5" s="204">
        <v>9015799.2050280944</v>
      </c>
    </row>
    <row r="6" spans="1:8">
      <c r="A6" s="208"/>
      <c r="B6" s="208"/>
      <c r="C6" s="216" t="s">
        <v>172</v>
      </c>
      <c r="D6" s="215"/>
      <c r="E6" s="214">
        <v>269693.88</v>
      </c>
      <c r="F6" s="214">
        <v>705424.2923600002</v>
      </c>
      <c r="G6" s="214">
        <v>705433.45495999977</v>
      </c>
      <c r="H6" s="214">
        <v>703632.9133333331</v>
      </c>
    </row>
    <row r="7" spans="1:8">
      <c r="A7" s="208"/>
      <c r="B7" s="208"/>
      <c r="C7" s="216" t="s">
        <v>187</v>
      </c>
      <c r="D7" s="215"/>
      <c r="E7" s="214">
        <v>1911952.4100000004</v>
      </c>
      <c r="F7" s="214">
        <v>1913337.5993785025</v>
      </c>
      <c r="G7" s="214">
        <v>2169021.3184060967</v>
      </c>
      <c r="H7" s="214">
        <v>2200669.0725114751</v>
      </c>
    </row>
    <row r="8" spans="1:8">
      <c r="A8" s="208"/>
      <c r="B8" s="208"/>
      <c r="C8" s="216" t="s">
        <v>164</v>
      </c>
      <c r="D8" s="215"/>
      <c r="E8" s="214">
        <v>350448.01999999996</v>
      </c>
      <c r="F8" s="214">
        <v>106688.19999999998</v>
      </c>
      <c r="G8" s="214">
        <v>106688.19999999998</v>
      </c>
      <c r="H8" s="214">
        <v>106688.19999999998</v>
      </c>
    </row>
    <row r="9" spans="1:8">
      <c r="A9" s="208"/>
      <c r="B9" s="208"/>
      <c r="C9" s="216" t="s">
        <v>171</v>
      </c>
      <c r="D9" s="215"/>
      <c r="E9" s="214">
        <v>576493.48</v>
      </c>
      <c r="F9" s="214">
        <v>534611.73253333149</v>
      </c>
      <c r="G9" s="214">
        <v>516518.23199999798</v>
      </c>
      <c r="H9" s="214">
        <v>519209.23199999804</v>
      </c>
    </row>
    <row r="10" spans="1:8">
      <c r="A10" s="208"/>
      <c r="B10" s="208"/>
      <c r="C10" s="216" t="s">
        <v>170</v>
      </c>
      <c r="D10" s="215"/>
      <c r="E10" s="214">
        <v>2356947.4700000002</v>
      </c>
      <c r="F10" s="214">
        <v>2273455.9127333323</v>
      </c>
      <c r="G10" s="214">
        <v>2260177.7461000001</v>
      </c>
      <c r="H10" s="214">
        <v>2262415.3261000002</v>
      </c>
    </row>
    <row r="11" spans="1:8">
      <c r="A11" s="208"/>
      <c r="B11" s="208"/>
      <c r="C11" s="216" t="s">
        <v>178</v>
      </c>
      <c r="D11" s="215"/>
      <c r="E11" s="214">
        <v>380029.18</v>
      </c>
      <c r="F11" s="214">
        <v>423790.04833974037</v>
      </c>
      <c r="G11" s="214">
        <v>392152.7709995003</v>
      </c>
      <c r="H11" s="214">
        <v>386686.08720000042</v>
      </c>
    </row>
    <row r="12" spans="1:8">
      <c r="A12" s="208"/>
      <c r="B12" s="208"/>
      <c r="C12" s="216" t="s">
        <v>177</v>
      </c>
      <c r="D12" s="215"/>
      <c r="E12" s="214">
        <v>3925353.3899999997</v>
      </c>
      <c r="F12" s="214">
        <v>3699844.3931699982</v>
      </c>
      <c r="G12" s="214">
        <v>3719291.6461199978</v>
      </c>
      <c r="H12" s="214">
        <v>3720142.0821174989</v>
      </c>
    </row>
    <row r="13" spans="1:8">
      <c r="A13" s="208"/>
      <c r="B13" s="208"/>
      <c r="C13" s="216" t="s">
        <v>169</v>
      </c>
      <c r="D13" s="215"/>
      <c r="E13" s="214">
        <v>823687</v>
      </c>
      <c r="F13" s="214">
        <v>942620.35347500083</v>
      </c>
      <c r="G13" s="214">
        <v>1292960.0782352951</v>
      </c>
      <c r="H13" s="214">
        <v>1298193.7282000002</v>
      </c>
    </row>
    <row r="14" spans="1:8" s="196" customFormat="1">
      <c r="A14" s="212"/>
      <c r="B14" s="211" t="s">
        <v>163</v>
      </c>
      <c r="C14" s="213"/>
      <c r="D14" s="210"/>
      <c r="E14" s="209">
        <f>SUM(E5:E13)</f>
        <v>17243320.600000001</v>
      </c>
      <c r="F14" s="209">
        <f>SUM(F5:F13)</f>
        <v>18586181.136101566</v>
      </c>
      <c r="G14" s="209">
        <f>SUM(G5:G13)</f>
        <v>19445410.106547717</v>
      </c>
      <c r="H14" s="209">
        <f>SUM(H5:H13)</f>
        <v>20213435.846490402</v>
      </c>
    </row>
    <row r="15" spans="1:8" s="196" customFormat="1">
      <c r="A15" s="212"/>
      <c r="B15" s="211" t="s">
        <v>159</v>
      </c>
      <c r="C15" s="213"/>
      <c r="D15" s="210"/>
      <c r="E15" s="209"/>
      <c r="F15" s="209">
        <f>F14-E14</f>
        <v>1342860.5361015648</v>
      </c>
      <c r="G15" s="209">
        <f>G14-F14</f>
        <v>859228.97044615075</v>
      </c>
      <c r="H15" s="209">
        <f>H14-G14</f>
        <v>768025.73994268477</v>
      </c>
    </row>
    <row r="16" spans="1:8" s="196" customFormat="1">
      <c r="A16" s="212"/>
      <c r="B16" s="211" t="s">
        <v>188</v>
      </c>
      <c r="C16" s="210"/>
      <c r="D16" s="210"/>
      <c r="E16" s="209"/>
      <c r="F16" s="209">
        <f>SUM(F15:F15)</f>
        <v>1342860.5361015648</v>
      </c>
      <c r="G16" s="209">
        <f>G15</f>
        <v>859228.97044615075</v>
      </c>
      <c r="H16" s="209">
        <f>H15</f>
        <v>768025.73994268477</v>
      </c>
    </row>
    <row r="17" spans="1:8">
      <c r="A17" s="208"/>
      <c r="B17" s="207"/>
      <c r="C17" s="205"/>
      <c r="D17" s="205"/>
      <c r="E17" s="204"/>
      <c r="F17" s="204"/>
      <c r="G17" s="204"/>
      <c r="H17" s="204"/>
    </row>
    <row r="18" spans="1:8">
      <c r="A18" s="208"/>
      <c r="B18" s="207" t="s">
        <v>179</v>
      </c>
      <c r="C18" s="207" t="s">
        <v>187</v>
      </c>
      <c r="D18" s="205"/>
      <c r="E18" s="204">
        <v>430.8</v>
      </c>
      <c r="F18" s="204">
        <v>0</v>
      </c>
      <c r="G18" s="204">
        <v>0</v>
      </c>
      <c r="H18" s="204">
        <v>0</v>
      </c>
    </row>
    <row r="19" spans="1:8">
      <c r="A19" s="208"/>
      <c r="B19" s="208"/>
      <c r="C19" s="216" t="s">
        <v>171</v>
      </c>
      <c r="D19" s="215"/>
      <c r="E19" s="214">
        <v>142.15000000000009</v>
      </c>
      <c r="F19" s="214">
        <v>0</v>
      </c>
      <c r="G19" s="214">
        <v>0</v>
      </c>
      <c r="H19" s="214">
        <v>0</v>
      </c>
    </row>
    <row r="20" spans="1:8">
      <c r="A20" s="208"/>
      <c r="B20" s="208"/>
      <c r="C20" s="216" t="s">
        <v>170</v>
      </c>
      <c r="D20" s="215"/>
      <c r="E20" s="214">
        <v>413934.76999999996</v>
      </c>
      <c r="F20" s="214">
        <v>426629.57912500005</v>
      </c>
      <c r="G20" s="214">
        <v>427148.80117375008</v>
      </c>
      <c r="H20" s="214">
        <v>427684.34238396253</v>
      </c>
    </row>
    <row r="21" spans="1:8">
      <c r="A21" s="208"/>
      <c r="B21" s="208"/>
      <c r="C21" s="216" t="s">
        <v>178</v>
      </c>
      <c r="D21" s="215"/>
      <c r="E21" s="214">
        <v>35909.68</v>
      </c>
      <c r="F21" s="214">
        <v>53040</v>
      </c>
      <c r="G21" s="214">
        <v>53040</v>
      </c>
      <c r="H21" s="214">
        <v>53040</v>
      </c>
    </row>
    <row r="22" spans="1:8">
      <c r="A22" s="208"/>
      <c r="B22" s="208"/>
      <c r="C22" s="216" t="s">
        <v>177</v>
      </c>
      <c r="D22" s="215"/>
      <c r="E22" s="214">
        <v>431.54</v>
      </c>
      <c r="F22" s="214">
        <v>0</v>
      </c>
      <c r="G22" s="214">
        <v>0</v>
      </c>
      <c r="H22" s="214">
        <v>0</v>
      </c>
    </row>
    <row r="23" spans="1:8">
      <c r="A23" s="208"/>
      <c r="B23" s="208"/>
      <c r="C23" s="216" t="s">
        <v>169</v>
      </c>
      <c r="D23" s="215"/>
      <c r="E23" s="214">
        <v>6181.9999999999991</v>
      </c>
      <c r="F23" s="214">
        <v>0</v>
      </c>
      <c r="G23" s="214">
        <v>0</v>
      </c>
      <c r="H23" s="214">
        <v>0</v>
      </c>
    </row>
    <row r="24" spans="1:8">
      <c r="A24" s="208"/>
      <c r="B24" s="208"/>
      <c r="C24" s="216"/>
      <c r="D24" s="215"/>
      <c r="E24" s="214"/>
      <c r="F24" s="214"/>
      <c r="G24" s="214"/>
      <c r="H24" s="214"/>
    </row>
    <row r="25" spans="1:8" s="196" customFormat="1">
      <c r="A25" s="212"/>
      <c r="B25" s="211" t="s">
        <v>176</v>
      </c>
      <c r="C25" s="213"/>
      <c r="D25" s="210"/>
      <c r="E25" s="209">
        <f>SUM(E18:E24)</f>
        <v>457030.93999999994</v>
      </c>
      <c r="F25" s="209">
        <f>SUM(F18:F24)</f>
        <v>479669.57912500005</v>
      </c>
      <c r="G25" s="209">
        <f>SUM(G18:G24)</f>
        <v>480188.80117375008</v>
      </c>
      <c r="H25" s="209">
        <f>SUM(H18:H24)</f>
        <v>480724.34238396253</v>
      </c>
    </row>
    <row r="26" spans="1:8" s="196" customFormat="1">
      <c r="A26" s="212"/>
      <c r="B26" s="211" t="s">
        <v>159</v>
      </c>
      <c r="C26" s="213"/>
      <c r="D26" s="210"/>
      <c r="E26" s="209"/>
      <c r="F26" s="209">
        <f>F25-E25</f>
        <v>22638.639125000103</v>
      </c>
      <c r="G26" s="209">
        <f>G25-F25</f>
        <v>519.22204875003081</v>
      </c>
      <c r="H26" s="209">
        <f>H25-G25</f>
        <v>535.54121021245373</v>
      </c>
    </row>
    <row r="27" spans="1:8" s="196" customFormat="1">
      <c r="A27" s="212"/>
      <c r="B27" s="211" t="s">
        <v>186</v>
      </c>
      <c r="C27" s="210"/>
      <c r="D27" s="210"/>
      <c r="E27" s="209"/>
      <c r="F27" s="209">
        <f>SUM(F26:F26)</f>
        <v>22638.639125000103</v>
      </c>
      <c r="G27" s="209">
        <f>G26</f>
        <v>519.22204875003081</v>
      </c>
      <c r="H27" s="209">
        <f>H26</f>
        <v>535.54121021245373</v>
      </c>
    </row>
    <row r="28" spans="1:8">
      <c r="A28" s="208"/>
      <c r="B28" s="207"/>
      <c r="C28" s="206"/>
      <c r="D28" s="205"/>
      <c r="E28" s="218"/>
      <c r="F28" s="218"/>
      <c r="G28" s="218"/>
      <c r="H28" s="218"/>
    </row>
    <row r="29" spans="1:8">
      <c r="A29" s="208"/>
      <c r="B29" s="207" t="s">
        <v>185</v>
      </c>
      <c r="C29" s="207" t="s">
        <v>171</v>
      </c>
      <c r="D29" s="205"/>
      <c r="E29" s="214">
        <v>1449.18</v>
      </c>
      <c r="F29" s="219">
        <v>0</v>
      </c>
      <c r="G29" s="219">
        <v>0</v>
      </c>
      <c r="H29" s="219">
        <v>0</v>
      </c>
    </row>
    <row r="30" spans="1:8">
      <c r="A30" s="208"/>
      <c r="B30" s="208"/>
      <c r="C30" s="216" t="s">
        <v>170</v>
      </c>
      <c r="D30" s="215"/>
      <c r="E30" s="214">
        <v>41511.51</v>
      </c>
      <c r="F30" s="214">
        <v>48000</v>
      </c>
      <c r="G30" s="214">
        <v>48000</v>
      </c>
      <c r="H30" s="214">
        <v>48000</v>
      </c>
    </row>
    <row r="31" spans="1:8">
      <c r="A31" s="208"/>
      <c r="B31" s="208"/>
      <c r="C31" s="216"/>
      <c r="D31" s="215"/>
      <c r="E31" s="214"/>
      <c r="F31" s="214"/>
      <c r="G31" s="214"/>
      <c r="H31" s="214"/>
    </row>
    <row r="32" spans="1:8" s="196" customFormat="1">
      <c r="A32" s="212"/>
      <c r="B32" s="211" t="s">
        <v>184</v>
      </c>
      <c r="C32" s="213"/>
      <c r="D32" s="210"/>
      <c r="E32" s="209">
        <f>SUM(E29:E31)</f>
        <v>42960.69</v>
      </c>
      <c r="F32" s="209">
        <f>SUM(F29:F31)</f>
        <v>48000</v>
      </c>
      <c r="G32" s="209">
        <f>SUM(G29:G31)</f>
        <v>48000</v>
      </c>
      <c r="H32" s="209">
        <f>SUM(H29:H31)</f>
        <v>48000</v>
      </c>
    </row>
    <row r="33" spans="1:8" s="196" customFormat="1">
      <c r="A33" s="212"/>
      <c r="B33" s="211" t="s">
        <v>159</v>
      </c>
      <c r="C33" s="213"/>
      <c r="D33" s="210"/>
      <c r="E33" s="209"/>
      <c r="F33" s="209">
        <f>F32-E32</f>
        <v>5039.3099999999977</v>
      </c>
      <c r="G33" s="209">
        <f>G32-F32</f>
        <v>0</v>
      </c>
      <c r="H33" s="209">
        <f>H32-G32</f>
        <v>0</v>
      </c>
    </row>
    <row r="34" spans="1:8" s="196" customFormat="1">
      <c r="A34" s="212"/>
      <c r="B34" s="211" t="s">
        <v>183</v>
      </c>
      <c r="C34" s="210"/>
      <c r="D34" s="210"/>
      <c r="E34" s="209"/>
      <c r="F34" s="209">
        <f>SUM(F33:F33)</f>
        <v>5039.3099999999977</v>
      </c>
      <c r="G34" s="209">
        <f>G33</f>
        <v>0</v>
      </c>
      <c r="H34" s="209">
        <f>H33</f>
        <v>0</v>
      </c>
    </row>
    <row r="35" spans="1:8">
      <c r="A35" s="208"/>
      <c r="B35" s="207"/>
      <c r="C35" s="205"/>
      <c r="D35" s="205"/>
      <c r="E35" s="204"/>
      <c r="F35" s="204"/>
      <c r="G35" s="204"/>
      <c r="H35" s="204"/>
    </row>
    <row r="36" spans="1:8">
      <c r="A36" s="208"/>
      <c r="B36" s="207" t="s">
        <v>174</v>
      </c>
      <c r="C36" s="207" t="s">
        <v>171</v>
      </c>
      <c r="D36" s="205"/>
      <c r="E36" s="204">
        <v>3037</v>
      </c>
      <c r="F36" s="204"/>
      <c r="G36" s="204"/>
      <c r="H36" s="204"/>
    </row>
    <row r="37" spans="1:8">
      <c r="A37" s="208"/>
      <c r="B37" s="208"/>
      <c r="C37" s="216"/>
      <c r="D37" s="215"/>
      <c r="E37" s="214"/>
      <c r="F37" s="214"/>
      <c r="G37" s="214"/>
      <c r="H37" s="214"/>
    </row>
    <row r="38" spans="1:8">
      <c r="A38" s="208"/>
      <c r="B38" s="211" t="s">
        <v>168</v>
      </c>
      <c r="C38" s="213"/>
      <c r="D38" s="210"/>
      <c r="E38" s="209">
        <f>SUM(E36:E37)</f>
        <v>3037</v>
      </c>
      <c r="F38" s="209">
        <f>SUM(F36:F37)</f>
        <v>0</v>
      </c>
      <c r="G38" s="209">
        <f>SUM(G36:G37)</f>
        <v>0</v>
      </c>
      <c r="H38" s="209">
        <f>SUM(H36:H37)</f>
        <v>0</v>
      </c>
    </row>
    <row r="39" spans="1:8">
      <c r="A39" s="208"/>
      <c r="B39" s="211" t="s">
        <v>159</v>
      </c>
      <c r="C39" s="213"/>
      <c r="D39" s="210"/>
      <c r="E39" s="209"/>
      <c r="F39" s="209">
        <f>F38-E38</f>
        <v>-3037</v>
      </c>
      <c r="G39" s="209">
        <f>G38-F38</f>
        <v>0</v>
      </c>
      <c r="H39" s="209">
        <f>H38-G38</f>
        <v>0</v>
      </c>
    </row>
    <row r="40" spans="1:8">
      <c r="A40" s="208"/>
      <c r="B40" s="211" t="s">
        <v>182</v>
      </c>
      <c r="C40" s="210"/>
      <c r="D40" s="210"/>
      <c r="E40" s="209"/>
      <c r="F40" s="209">
        <f>SUM(F39:F39)</f>
        <v>-3037</v>
      </c>
      <c r="G40" s="209">
        <f>G39</f>
        <v>0</v>
      </c>
      <c r="H40" s="209">
        <f>H39</f>
        <v>0</v>
      </c>
    </row>
    <row r="41" spans="1:8">
      <c r="A41" s="208"/>
      <c r="B41" s="207" t="s">
        <v>181</v>
      </c>
      <c r="C41" s="205"/>
      <c r="D41" s="205"/>
      <c r="E41" s="204"/>
      <c r="F41" s="204"/>
      <c r="G41" s="204"/>
      <c r="H41" s="204"/>
    </row>
    <row r="42" spans="1:8">
      <c r="A42" s="207" t="s">
        <v>180</v>
      </c>
      <c r="B42" s="207" t="s">
        <v>179</v>
      </c>
      <c r="C42" s="207" t="s">
        <v>173</v>
      </c>
      <c r="D42" s="205"/>
      <c r="E42" s="204">
        <v>325416.49000000017</v>
      </c>
      <c r="F42" s="204">
        <v>333132.67260000011</v>
      </c>
      <c r="G42" s="204">
        <v>349789.30622999999</v>
      </c>
      <c r="H42" s="204">
        <v>367278.77154150017</v>
      </c>
    </row>
    <row r="43" spans="1:8">
      <c r="A43" s="208"/>
      <c r="B43" s="208"/>
      <c r="C43" s="216" t="s">
        <v>172</v>
      </c>
      <c r="D43" s="215"/>
      <c r="E43" s="214">
        <v>1884</v>
      </c>
      <c r="F43" s="214">
        <v>0</v>
      </c>
      <c r="G43" s="214">
        <v>0</v>
      </c>
      <c r="H43" s="214">
        <v>0</v>
      </c>
    </row>
    <row r="44" spans="1:8">
      <c r="A44" s="208"/>
      <c r="B44" s="208"/>
      <c r="C44" s="216" t="s">
        <v>164</v>
      </c>
      <c r="D44" s="215"/>
      <c r="E44" s="214">
        <v>4997.5</v>
      </c>
      <c r="F44" s="214">
        <v>0</v>
      </c>
      <c r="G44" s="214">
        <v>0</v>
      </c>
      <c r="H44" s="214">
        <v>0</v>
      </c>
    </row>
    <row r="45" spans="1:8">
      <c r="A45" s="208"/>
      <c r="B45" s="208"/>
      <c r="C45" s="216" t="s">
        <v>171</v>
      </c>
      <c r="D45" s="215"/>
      <c r="E45" s="214">
        <v>9592.11</v>
      </c>
      <c r="F45" s="214">
        <v>0</v>
      </c>
      <c r="G45" s="214">
        <v>0</v>
      </c>
      <c r="H45" s="214">
        <v>0</v>
      </c>
    </row>
    <row r="46" spans="1:8">
      <c r="A46" s="208"/>
      <c r="B46" s="208"/>
      <c r="C46" s="216" t="s">
        <v>170</v>
      </c>
      <c r="D46" s="215"/>
      <c r="E46" s="214">
        <v>40624.639999999999</v>
      </c>
      <c r="F46" s="214">
        <v>34979.279999999999</v>
      </c>
      <c r="G46" s="214">
        <v>7187.2800000000025</v>
      </c>
      <c r="H46" s="214">
        <v>7187.2800000000025</v>
      </c>
    </row>
    <row r="47" spans="1:8">
      <c r="A47" s="208"/>
      <c r="B47" s="208"/>
      <c r="C47" s="216" t="s">
        <v>178</v>
      </c>
      <c r="D47" s="215"/>
      <c r="E47" s="214">
        <v>10.220000000000001</v>
      </c>
      <c r="F47" s="214">
        <v>0</v>
      </c>
      <c r="G47" s="214">
        <v>0</v>
      </c>
      <c r="H47" s="214">
        <v>0</v>
      </c>
    </row>
    <row r="48" spans="1:8">
      <c r="A48" s="208"/>
      <c r="B48" s="208"/>
      <c r="C48" s="216" t="s">
        <v>177</v>
      </c>
      <c r="D48" s="215"/>
      <c r="E48" s="214">
        <v>4784.8900000000003</v>
      </c>
      <c r="F48" s="214">
        <v>0</v>
      </c>
      <c r="G48" s="214">
        <v>0</v>
      </c>
      <c r="H48" s="214">
        <v>0</v>
      </c>
    </row>
    <row r="49" spans="1:8">
      <c r="A49" s="208"/>
      <c r="B49" s="208"/>
      <c r="C49" s="216" t="s">
        <v>169</v>
      </c>
      <c r="D49" s="215"/>
      <c r="E49" s="214">
        <v>271.60000000000002</v>
      </c>
      <c r="F49" s="214">
        <v>0</v>
      </c>
      <c r="G49" s="214">
        <v>0</v>
      </c>
      <c r="H49" s="214">
        <v>0</v>
      </c>
    </row>
    <row r="50" spans="1:8">
      <c r="A50" s="208"/>
      <c r="B50" s="208"/>
      <c r="C50" s="216"/>
      <c r="D50" s="215"/>
      <c r="E50" s="214"/>
      <c r="F50" s="214"/>
      <c r="G50" s="214"/>
      <c r="H50" s="214"/>
    </row>
    <row r="51" spans="1:8" s="196" customFormat="1">
      <c r="A51" s="212"/>
      <c r="B51" s="211" t="s">
        <v>176</v>
      </c>
      <c r="C51" s="213"/>
      <c r="D51" s="210"/>
      <c r="E51" s="209">
        <f>SUM(E42:E50)</f>
        <v>387581.45000000013</v>
      </c>
      <c r="F51" s="209">
        <f>SUM(F42:F50)</f>
        <v>368111.95260000008</v>
      </c>
      <c r="G51" s="209">
        <f>SUM(G42:G50)</f>
        <v>356976.58623000002</v>
      </c>
      <c r="H51" s="209">
        <f>SUM(H42:H50)</f>
        <v>374466.0515415002</v>
      </c>
    </row>
    <row r="52" spans="1:8" s="196" customFormat="1">
      <c r="A52" s="212"/>
      <c r="B52" s="211" t="s">
        <v>159</v>
      </c>
      <c r="C52" s="213"/>
      <c r="D52" s="210"/>
      <c r="E52" s="209"/>
      <c r="F52" s="209">
        <f>F51-E51</f>
        <v>-19469.497400000051</v>
      </c>
      <c r="G52" s="209">
        <f>G51-F51</f>
        <v>-11135.366370000062</v>
      </c>
      <c r="H52" s="209">
        <f>H51-G51</f>
        <v>17489.465311500186</v>
      </c>
    </row>
    <row r="53" spans="1:8" s="196" customFormat="1">
      <c r="A53" s="212"/>
      <c r="B53" s="211" t="s">
        <v>175</v>
      </c>
      <c r="C53" s="210"/>
      <c r="D53" s="210"/>
      <c r="E53" s="209"/>
      <c r="F53" s="209">
        <f>SUM(F52:F52)</f>
        <v>-19469.497400000051</v>
      </c>
      <c r="G53" s="209">
        <f>G52</f>
        <v>-11135.366370000062</v>
      </c>
      <c r="H53" s="209">
        <f>H52</f>
        <v>17489.465311500186</v>
      </c>
    </row>
    <row r="54" spans="1:8">
      <c r="A54" s="208"/>
      <c r="B54" s="207"/>
      <c r="C54" s="205"/>
      <c r="D54" s="205"/>
      <c r="E54" s="204"/>
      <c r="F54" s="204"/>
      <c r="G54" s="204"/>
      <c r="H54" s="204"/>
    </row>
    <row r="55" spans="1:8">
      <c r="A55" s="208"/>
      <c r="B55" s="207" t="s">
        <v>174</v>
      </c>
      <c r="C55" s="207" t="s">
        <v>173</v>
      </c>
      <c r="D55" s="205"/>
      <c r="E55" s="204">
        <v>346042.70000000007</v>
      </c>
      <c r="F55" s="204">
        <v>130551.99689750004</v>
      </c>
      <c r="G55" s="204">
        <v>138182.04762499995</v>
      </c>
      <c r="H55" s="204">
        <v>144195.73375624992</v>
      </c>
    </row>
    <row r="56" spans="1:8">
      <c r="A56" s="208"/>
      <c r="B56" s="208"/>
      <c r="C56" s="216" t="s">
        <v>172</v>
      </c>
      <c r="D56" s="215"/>
      <c r="E56" s="214">
        <v>0</v>
      </c>
      <c r="F56" s="214">
        <v>0</v>
      </c>
      <c r="G56" s="214">
        <v>0</v>
      </c>
      <c r="H56" s="214">
        <v>0</v>
      </c>
    </row>
    <row r="57" spans="1:8">
      <c r="A57" s="208"/>
      <c r="B57" s="208"/>
      <c r="C57" s="216" t="s">
        <v>164</v>
      </c>
      <c r="D57" s="215"/>
      <c r="E57" s="214">
        <v>1570.9799999999998</v>
      </c>
      <c r="F57" s="214">
        <v>0</v>
      </c>
      <c r="G57" s="214">
        <v>0</v>
      </c>
      <c r="H57" s="214">
        <v>0</v>
      </c>
    </row>
    <row r="58" spans="1:8">
      <c r="A58" s="208"/>
      <c r="B58" s="208"/>
      <c r="C58" s="216" t="s">
        <v>171</v>
      </c>
      <c r="D58" s="215"/>
      <c r="E58" s="214">
        <v>3165.36</v>
      </c>
      <c r="F58" s="214">
        <v>0</v>
      </c>
      <c r="G58" s="214">
        <v>0</v>
      </c>
      <c r="H58" s="214">
        <v>0</v>
      </c>
    </row>
    <row r="59" spans="1:8">
      <c r="A59" s="208"/>
      <c r="B59" s="208"/>
      <c r="C59" s="216" t="s">
        <v>170</v>
      </c>
      <c r="D59" s="215"/>
      <c r="E59" s="214">
        <v>68438.540000000008</v>
      </c>
      <c r="F59" s="214">
        <v>250273.28000000009</v>
      </c>
      <c r="G59" s="214">
        <v>0</v>
      </c>
      <c r="H59" s="214">
        <v>0</v>
      </c>
    </row>
    <row r="60" spans="1:8">
      <c r="A60" s="208"/>
      <c r="B60" s="208"/>
      <c r="C60" s="216" t="s">
        <v>169</v>
      </c>
      <c r="D60" s="215"/>
      <c r="E60" s="214">
        <v>0</v>
      </c>
      <c r="F60" s="214">
        <v>34334.177660000001</v>
      </c>
      <c r="G60" s="214">
        <v>34334.177660000001</v>
      </c>
      <c r="H60" s="214">
        <v>34334.177660000001</v>
      </c>
    </row>
    <row r="61" spans="1:8" s="196" customFormat="1">
      <c r="A61" s="212"/>
      <c r="B61" s="211" t="s">
        <v>168</v>
      </c>
      <c r="C61" s="213"/>
      <c r="D61" s="210"/>
      <c r="E61" s="209">
        <f>SUM(E55:E60)</f>
        <v>419217.58000000007</v>
      </c>
      <c r="F61" s="209">
        <f>SUM(F55:F60)</f>
        <v>415159.45455750014</v>
      </c>
      <c r="G61" s="209">
        <f>SUM(G55:G60)</f>
        <v>172516.22528499993</v>
      </c>
      <c r="H61" s="209">
        <f>SUM(H55:H60)</f>
        <v>178529.91141624993</v>
      </c>
    </row>
    <row r="62" spans="1:8" s="196" customFormat="1">
      <c r="A62" s="212"/>
      <c r="B62" s="211" t="s">
        <v>159</v>
      </c>
      <c r="C62" s="213"/>
      <c r="D62" s="210"/>
      <c r="E62" s="209"/>
      <c r="F62" s="209">
        <f>F61-E61</f>
        <v>-4058.1254424999352</v>
      </c>
      <c r="G62" s="209">
        <f>G61-F61</f>
        <v>-242643.2292725002</v>
      </c>
      <c r="H62" s="209">
        <f>H61-G61</f>
        <v>6013.6861312499968</v>
      </c>
    </row>
    <row r="63" spans="1:8" s="196" customFormat="1">
      <c r="A63" s="212"/>
      <c r="B63" s="211" t="s">
        <v>167</v>
      </c>
      <c r="C63" s="210"/>
      <c r="D63" s="210"/>
      <c r="E63" s="209"/>
      <c r="F63" s="209">
        <f>SUM(F62:F62)</f>
        <v>-4058.1254424999352</v>
      </c>
      <c r="G63" s="209">
        <f>G62</f>
        <v>-242643.2292725002</v>
      </c>
      <c r="H63" s="209">
        <f>H62</f>
        <v>6013.6861312499968</v>
      </c>
    </row>
    <row r="64" spans="1:8">
      <c r="A64" s="208"/>
      <c r="B64" s="207"/>
      <c r="C64" s="205"/>
      <c r="D64" s="205"/>
      <c r="E64" s="218"/>
      <c r="F64" s="204"/>
      <c r="G64" s="204"/>
      <c r="H64" s="204"/>
    </row>
    <row r="65" spans="1:8">
      <c r="A65" s="207" t="s">
        <v>166</v>
      </c>
      <c r="B65" s="207" t="s">
        <v>165</v>
      </c>
      <c r="C65" s="207" t="s">
        <v>164</v>
      </c>
      <c r="D65" s="205"/>
      <c r="E65" s="217">
        <v>4997.5</v>
      </c>
      <c r="F65" s="204"/>
      <c r="G65" s="204"/>
      <c r="H65" s="204"/>
    </row>
    <row r="66" spans="1:8">
      <c r="A66" s="208"/>
      <c r="B66" s="208"/>
      <c r="C66" s="216"/>
      <c r="D66" s="215"/>
      <c r="E66" s="214"/>
      <c r="F66" s="214"/>
      <c r="G66" s="214"/>
      <c r="H66" s="214"/>
    </row>
    <row r="67" spans="1:8" s="196" customFormat="1">
      <c r="A67" s="212"/>
      <c r="B67" s="211" t="s">
        <v>163</v>
      </c>
      <c r="C67" s="213"/>
      <c r="D67" s="210"/>
      <c r="E67" s="209">
        <f>SUM(E65:E66)</f>
        <v>4997.5</v>
      </c>
      <c r="F67" s="209">
        <f>SUM(F65:F66)</f>
        <v>0</v>
      </c>
      <c r="G67" s="209">
        <f>SUM(G65:G66)</f>
        <v>0</v>
      </c>
      <c r="H67" s="209">
        <f>SUM(H65:H66)</f>
        <v>0</v>
      </c>
    </row>
    <row r="68" spans="1:8" s="196" customFormat="1">
      <c r="A68" s="212"/>
      <c r="B68" s="211" t="s">
        <v>159</v>
      </c>
      <c r="C68" s="213"/>
      <c r="D68" s="210"/>
      <c r="E68" s="209"/>
      <c r="F68" s="209">
        <f>F67-E67</f>
        <v>-4997.5</v>
      </c>
      <c r="G68" s="209">
        <f>G67-F67</f>
        <v>0</v>
      </c>
      <c r="H68" s="209">
        <f>H67-G67</f>
        <v>0</v>
      </c>
    </row>
    <row r="69" spans="1:8" s="196" customFormat="1">
      <c r="A69" s="212"/>
      <c r="B69" s="211" t="s">
        <v>162</v>
      </c>
      <c r="C69" s="210"/>
      <c r="D69" s="210"/>
      <c r="E69" s="209"/>
      <c r="F69" s="209">
        <f>SUM(F68:F68)</f>
        <v>-4997.5</v>
      </c>
      <c r="G69" s="209">
        <f>G68</f>
        <v>0</v>
      </c>
      <c r="H69" s="209">
        <f>H68</f>
        <v>0</v>
      </c>
    </row>
    <row r="70" spans="1:8">
      <c r="A70" s="208"/>
      <c r="B70" s="207"/>
      <c r="C70" s="205"/>
      <c r="D70" s="205"/>
      <c r="E70" s="204"/>
      <c r="F70" s="204"/>
      <c r="G70" s="204"/>
      <c r="H70" s="204"/>
    </row>
    <row r="71" spans="1:8">
      <c r="A71" s="208"/>
      <c r="B71" s="207" t="s">
        <v>161</v>
      </c>
      <c r="C71" s="207"/>
      <c r="D71" s="205"/>
      <c r="E71" s="204">
        <v>0</v>
      </c>
      <c r="F71" s="204"/>
      <c r="G71" s="204"/>
      <c r="H71" s="204"/>
    </row>
    <row r="72" spans="1:8">
      <c r="A72" s="208"/>
      <c r="B72" s="208"/>
      <c r="C72" s="216"/>
      <c r="D72" s="215"/>
      <c r="E72" s="214">
        <v>0</v>
      </c>
      <c r="F72" s="214"/>
      <c r="G72" s="214"/>
      <c r="H72" s="214"/>
    </row>
    <row r="73" spans="1:8" s="196" customFormat="1">
      <c r="A73" s="212"/>
      <c r="B73" s="211" t="s">
        <v>160</v>
      </c>
      <c r="C73" s="213"/>
      <c r="D73" s="210"/>
      <c r="E73" s="209">
        <f>SUM(E71:E72)</f>
        <v>0</v>
      </c>
      <c r="F73" s="209">
        <f>SUM(F71:F72)</f>
        <v>0</v>
      </c>
      <c r="G73" s="209">
        <f>SUM(G71:G72)</f>
        <v>0</v>
      </c>
      <c r="H73" s="209">
        <f>SUM(H71:H72)</f>
        <v>0</v>
      </c>
    </row>
    <row r="74" spans="1:8" s="196" customFormat="1">
      <c r="A74" s="212"/>
      <c r="B74" s="211" t="s">
        <v>159</v>
      </c>
      <c r="C74" s="213"/>
      <c r="D74" s="210"/>
      <c r="E74" s="209"/>
      <c r="F74" s="209">
        <f>F73-E73</f>
        <v>0</v>
      </c>
      <c r="G74" s="209">
        <f>G73-F73</f>
        <v>0</v>
      </c>
      <c r="H74" s="209">
        <f>H73-G73</f>
        <v>0</v>
      </c>
    </row>
    <row r="75" spans="1:8" s="196" customFormat="1">
      <c r="A75" s="212"/>
      <c r="B75" s="211" t="s">
        <v>158</v>
      </c>
      <c r="C75" s="210"/>
      <c r="D75" s="210"/>
      <c r="E75" s="209"/>
      <c r="F75" s="209">
        <f>SUM(F74:F74)</f>
        <v>0</v>
      </c>
      <c r="G75" s="209">
        <f>G74</f>
        <v>0</v>
      </c>
      <c r="H75" s="209">
        <f>H74</f>
        <v>0</v>
      </c>
    </row>
    <row r="76" spans="1:8">
      <c r="A76" s="208"/>
      <c r="B76" s="207"/>
      <c r="C76" s="206"/>
      <c r="D76" s="205"/>
      <c r="E76" s="204"/>
      <c r="F76" s="204"/>
      <c r="G76" s="204"/>
      <c r="H76" s="204"/>
    </row>
    <row r="77" spans="1:8" s="196" customFormat="1">
      <c r="A77" s="203" t="s">
        <v>157</v>
      </c>
      <c r="B77" s="202"/>
      <c r="C77" s="202"/>
      <c r="D77" s="201"/>
      <c r="E77" s="200">
        <f>SUM(E73,E67,E61,E51,E38,E32,E25,E14)</f>
        <v>18558145.760000002</v>
      </c>
      <c r="F77" s="200">
        <f>SUM(F73,F67,F61,F51,F38,F32,F25,F14)</f>
        <v>19897122.122384068</v>
      </c>
      <c r="G77" s="200">
        <f>SUM(G73,G67,G61,G51,G38,G32,G25,G14)</f>
        <v>20503091.719236467</v>
      </c>
      <c r="H77" s="200">
        <f>SUM(H73,H67,H61,H51,H38,H32,H25,H14)</f>
        <v>21295156.151832115</v>
      </c>
    </row>
    <row r="79" spans="1:8">
      <c r="A79" s="199"/>
      <c r="B79" s="196" t="s">
        <v>156</v>
      </c>
      <c r="E79" s="195">
        <f>F77-E77</f>
        <v>1338976.362384066</v>
      </c>
    </row>
    <row r="80" spans="1:8">
      <c r="A80" s="198"/>
      <c r="B80" s="196" t="s">
        <v>155</v>
      </c>
      <c r="E80" s="195">
        <f>G77-F77</f>
        <v>605969.59685239941</v>
      </c>
    </row>
    <row r="81" spans="1:5">
      <c r="A81" s="197"/>
      <c r="B81" s="196"/>
      <c r="E81" s="195"/>
    </row>
    <row r="100" spans="5:8">
      <c r="E100" s="194"/>
      <c r="F100" s="194"/>
      <c r="G100" s="194"/>
      <c r="H100" s="194"/>
    </row>
    <row r="101" spans="5:8">
      <c r="E101" s="194"/>
      <c r="F101" s="194"/>
      <c r="G101" s="194"/>
      <c r="H101" s="194"/>
    </row>
    <row r="102" spans="5:8">
      <c r="E102" s="194"/>
      <c r="F102" s="194"/>
      <c r="G102" s="194"/>
      <c r="H102" s="194"/>
    </row>
    <row r="103" spans="5:8">
      <c r="E103" s="194"/>
      <c r="F103" s="194"/>
      <c r="G103" s="194"/>
      <c r="H103" s="194"/>
    </row>
    <row r="104" spans="5:8">
      <c r="E104" s="194"/>
      <c r="F104" s="194"/>
      <c r="G104" s="194"/>
      <c r="H104" s="194"/>
    </row>
    <row r="105" spans="5:8">
      <c r="E105" s="194"/>
      <c r="F105" s="194"/>
      <c r="G105" s="194"/>
      <c r="H105" s="194"/>
    </row>
    <row r="106" spans="5:8">
      <c r="E106" s="194"/>
      <c r="F106" s="194"/>
      <c r="G106" s="194"/>
      <c r="H106" s="194"/>
    </row>
    <row r="107" spans="5:8">
      <c r="E107" s="194"/>
      <c r="F107" s="194"/>
      <c r="G107" s="194"/>
      <c r="H107" s="194"/>
    </row>
    <row r="108" spans="5:8">
      <c r="E108" s="194"/>
      <c r="F108" s="194"/>
      <c r="G108" s="194"/>
      <c r="H108" s="194"/>
    </row>
    <row r="109" spans="5:8">
      <c r="E109" s="194"/>
      <c r="F109" s="194"/>
      <c r="G109" s="194"/>
      <c r="H109" s="194"/>
    </row>
    <row r="110" spans="5:8">
      <c r="E110" s="194"/>
      <c r="F110" s="194"/>
      <c r="G110" s="194"/>
      <c r="H110" s="194"/>
    </row>
    <row r="111" spans="5:8">
      <c r="E111" s="194"/>
      <c r="F111" s="194"/>
      <c r="G111" s="194"/>
      <c r="H111" s="194"/>
    </row>
    <row r="112" spans="5:8">
      <c r="E112" s="194"/>
      <c r="F112" s="194"/>
      <c r="G112" s="194"/>
      <c r="H112" s="194"/>
    </row>
    <row r="113" spans="5:8">
      <c r="E113" s="194"/>
      <c r="F113" s="194"/>
      <c r="G113" s="194"/>
      <c r="H113" s="194"/>
    </row>
    <row r="114" spans="5:8">
      <c r="E114" s="194"/>
      <c r="F114" s="194"/>
      <c r="G114" s="194"/>
      <c r="H114" s="194"/>
    </row>
    <row r="115" spans="5:8">
      <c r="E115" s="194"/>
      <c r="F115" s="194"/>
      <c r="G115" s="194"/>
      <c r="H115" s="194"/>
    </row>
    <row r="116" spans="5:8">
      <c r="E116" s="194"/>
      <c r="F116" s="194"/>
      <c r="G116" s="194"/>
      <c r="H116" s="194"/>
    </row>
    <row r="117" spans="5:8">
      <c r="E117" s="194"/>
      <c r="F117" s="194"/>
      <c r="G117" s="194"/>
      <c r="H117" s="194"/>
    </row>
    <row r="118" spans="5:8">
      <c r="E118" s="194"/>
      <c r="F118" s="194"/>
      <c r="G118" s="194"/>
      <c r="H118" s="194"/>
    </row>
    <row r="119" spans="5:8">
      <c r="E119" s="194"/>
      <c r="F119" s="194"/>
      <c r="G119" s="194"/>
      <c r="H119" s="194"/>
    </row>
    <row r="120" spans="5:8">
      <c r="E120" s="194"/>
      <c r="F120" s="194"/>
      <c r="G120" s="194"/>
      <c r="H120" s="194"/>
    </row>
    <row r="121" spans="5:8">
      <c r="E121" s="194"/>
      <c r="F121" s="194"/>
      <c r="G121" s="194"/>
      <c r="H121" s="194"/>
    </row>
    <row r="122" spans="5:8">
      <c r="E122" s="194"/>
      <c r="F122" s="194"/>
      <c r="G122" s="194"/>
      <c r="H122" s="194"/>
    </row>
    <row r="123" spans="5:8">
      <c r="E123" s="194"/>
      <c r="F123" s="194"/>
      <c r="G123" s="194"/>
      <c r="H123" s="194"/>
    </row>
    <row r="124" spans="5:8">
      <c r="E124" s="194"/>
      <c r="F124" s="194"/>
      <c r="G124" s="194"/>
      <c r="H124" s="194"/>
    </row>
    <row r="125" spans="5:8">
      <c r="E125" s="194"/>
      <c r="F125" s="194"/>
      <c r="G125" s="194"/>
      <c r="H125" s="194"/>
    </row>
    <row r="126" spans="5:8">
      <c r="E126" s="194"/>
      <c r="F126" s="194"/>
      <c r="G126" s="194"/>
      <c r="H126" s="194"/>
    </row>
    <row r="127" spans="5:8">
      <c r="E127" s="194"/>
      <c r="F127" s="194"/>
      <c r="G127" s="194"/>
      <c r="H127" s="194"/>
    </row>
    <row r="128" spans="5:8">
      <c r="E128" s="194"/>
      <c r="F128" s="194"/>
      <c r="G128" s="194"/>
      <c r="H128" s="194"/>
    </row>
    <row r="129" spans="5:8">
      <c r="E129" s="194"/>
      <c r="F129" s="194"/>
      <c r="G129" s="194"/>
      <c r="H129" s="194"/>
    </row>
    <row r="130" spans="5:8">
      <c r="E130" s="194"/>
      <c r="F130" s="194"/>
      <c r="G130" s="194"/>
      <c r="H130" s="194"/>
    </row>
    <row r="131" spans="5:8">
      <c r="E131" s="194"/>
      <c r="F131" s="194"/>
      <c r="G131" s="194"/>
      <c r="H131" s="194"/>
    </row>
    <row r="132" spans="5:8">
      <c r="E132" s="194"/>
      <c r="F132" s="194"/>
      <c r="G132" s="194"/>
      <c r="H132" s="194"/>
    </row>
    <row r="133" spans="5:8">
      <c r="E133" s="194"/>
      <c r="F133" s="194"/>
      <c r="G133" s="194"/>
      <c r="H133" s="194"/>
    </row>
    <row r="134" spans="5:8">
      <c r="E134" s="194"/>
      <c r="F134" s="194"/>
      <c r="G134" s="194"/>
      <c r="H134" s="194"/>
    </row>
    <row r="135" spans="5:8">
      <c r="E135" s="194"/>
      <c r="F135" s="194"/>
      <c r="G135" s="194"/>
      <c r="H135" s="194"/>
    </row>
    <row r="136" spans="5:8">
      <c r="E136" s="194"/>
      <c r="F136" s="194"/>
      <c r="G136" s="194"/>
      <c r="H136" s="194"/>
    </row>
    <row r="137" spans="5:8">
      <c r="E137" s="194"/>
      <c r="F137" s="194"/>
      <c r="G137" s="194"/>
      <c r="H137" s="194"/>
    </row>
    <row r="138" spans="5:8">
      <c r="E138" s="194"/>
      <c r="F138" s="194"/>
      <c r="G138" s="194"/>
      <c r="H138" s="194"/>
    </row>
    <row r="139" spans="5:8">
      <c r="E139" s="194"/>
      <c r="F139" s="194"/>
      <c r="G139" s="194"/>
      <c r="H139" s="194"/>
    </row>
    <row r="140" spans="5:8">
      <c r="E140" s="194"/>
      <c r="F140" s="194"/>
      <c r="G140" s="194"/>
      <c r="H140" s="194"/>
    </row>
    <row r="141" spans="5:8">
      <c r="E141" s="194"/>
      <c r="F141" s="194"/>
      <c r="G141" s="194"/>
      <c r="H141" s="194"/>
    </row>
    <row r="142" spans="5:8">
      <c r="E142" s="194"/>
      <c r="F142" s="194"/>
      <c r="G142" s="194"/>
      <c r="H142" s="194"/>
    </row>
    <row r="143" spans="5:8">
      <c r="E143" s="194"/>
      <c r="F143" s="194"/>
      <c r="G143" s="194"/>
      <c r="H143" s="194"/>
    </row>
    <row r="144" spans="5:8">
      <c r="E144" s="194"/>
      <c r="F144" s="194"/>
      <c r="G144" s="194"/>
      <c r="H144" s="194"/>
    </row>
    <row r="145" spans="5:8">
      <c r="E145" s="194"/>
      <c r="F145" s="194"/>
      <c r="G145" s="194"/>
      <c r="H145" s="194"/>
    </row>
    <row r="146" spans="5:8">
      <c r="E146" s="194"/>
      <c r="F146" s="194"/>
      <c r="G146" s="194"/>
      <c r="H146" s="194"/>
    </row>
    <row r="147" spans="5:8">
      <c r="E147" s="194"/>
      <c r="F147" s="194"/>
      <c r="G147" s="194"/>
      <c r="H147" s="194"/>
    </row>
    <row r="148" spans="5:8">
      <c r="E148" s="194"/>
      <c r="F148" s="194"/>
      <c r="G148" s="194"/>
      <c r="H148" s="194"/>
    </row>
    <row r="149" spans="5:8">
      <c r="E149" s="194"/>
      <c r="F149" s="194"/>
      <c r="G149" s="194"/>
      <c r="H149" s="194"/>
    </row>
    <row r="150" spans="5:8">
      <c r="E150" s="194"/>
      <c r="F150" s="194"/>
      <c r="G150" s="194"/>
      <c r="H150" s="194"/>
    </row>
    <row r="151" spans="5:8">
      <c r="E151" s="194"/>
      <c r="F151" s="194"/>
      <c r="G151" s="194"/>
      <c r="H151" s="194"/>
    </row>
    <row r="152" spans="5:8">
      <c r="E152" s="194"/>
      <c r="F152" s="194"/>
      <c r="G152" s="194"/>
      <c r="H152" s="194"/>
    </row>
    <row r="153" spans="5:8">
      <c r="E153" s="194"/>
      <c r="F153" s="194"/>
      <c r="G153" s="194"/>
      <c r="H153" s="194"/>
    </row>
    <row r="154" spans="5:8">
      <c r="E154" s="194"/>
      <c r="F154" s="194"/>
      <c r="G154" s="194"/>
      <c r="H154" s="194"/>
    </row>
    <row r="155" spans="5:8">
      <c r="E155" s="194"/>
      <c r="F155" s="194"/>
      <c r="G155" s="194"/>
      <c r="H155" s="194"/>
    </row>
    <row r="156" spans="5:8">
      <c r="E156" s="194"/>
      <c r="F156" s="194"/>
      <c r="G156" s="194"/>
      <c r="H156" s="194"/>
    </row>
    <row r="157" spans="5:8">
      <c r="E157" s="194"/>
      <c r="F157" s="194"/>
      <c r="G157" s="194"/>
      <c r="H157" s="194"/>
    </row>
    <row r="158" spans="5:8">
      <c r="E158" s="194"/>
      <c r="F158" s="194"/>
      <c r="G158" s="194"/>
      <c r="H158" s="194"/>
    </row>
    <row r="159" spans="5:8">
      <c r="E159" s="194"/>
      <c r="F159" s="194"/>
      <c r="G159" s="194"/>
      <c r="H159" s="194"/>
    </row>
    <row r="160" spans="5:8">
      <c r="E160" s="194"/>
      <c r="F160" s="194"/>
      <c r="G160" s="194"/>
      <c r="H160" s="194"/>
    </row>
    <row r="161" spans="5:8">
      <c r="E161" s="194"/>
      <c r="F161" s="194"/>
      <c r="G161" s="194"/>
      <c r="H161" s="194"/>
    </row>
    <row r="162" spans="5:8">
      <c r="E162" s="194"/>
      <c r="F162" s="194"/>
      <c r="G162" s="194"/>
      <c r="H162" s="194"/>
    </row>
    <row r="163" spans="5:8">
      <c r="E163" s="194"/>
      <c r="F163" s="194"/>
      <c r="G163" s="194"/>
      <c r="H163" s="194"/>
    </row>
    <row r="164" spans="5:8">
      <c r="E164" s="194"/>
      <c r="F164" s="194"/>
      <c r="G164" s="194"/>
      <c r="H164" s="194"/>
    </row>
    <row r="165" spans="5:8">
      <c r="E165" s="194"/>
      <c r="F165" s="194"/>
      <c r="G165" s="194"/>
      <c r="H165" s="194"/>
    </row>
    <row r="166" spans="5:8">
      <c r="E166" s="194"/>
      <c r="F166" s="194"/>
      <c r="G166" s="194"/>
      <c r="H166" s="194"/>
    </row>
    <row r="167" spans="5:8">
      <c r="E167" s="194"/>
      <c r="F167" s="194"/>
      <c r="G167" s="194"/>
      <c r="H167" s="194"/>
    </row>
    <row r="168" spans="5:8">
      <c r="E168" s="194"/>
      <c r="F168" s="194"/>
      <c r="G168" s="194"/>
      <c r="H168" s="194"/>
    </row>
    <row r="169" spans="5:8">
      <c r="E169" s="194"/>
      <c r="F169" s="194"/>
      <c r="G169" s="194"/>
      <c r="H169" s="194"/>
    </row>
    <row r="170" spans="5:8">
      <c r="E170" s="194"/>
      <c r="F170" s="194"/>
      <c r="G170" s="194"/>
      <c r="H170" s="194"/>
    </row>
    <row r="171" spans="5:8">
      <c r="E171" s="194"/>
      <c r="F171" s="194"/>
      <c r="G171" s="194"/>
      <c r="H171" s="194"/>
    </row>
    <row r="172" spans="5:8">
      <c r="E172" s="194"/>
      <c r="F172" s="194"/>
      <c r="G172" s="194"/>
      <c r="H172" s="194"/>
    </row>
    <row r="173" spans="5:8">
      <c r="E173" s="194"/>
      <c r="F173" s="194"/>
      <c r="G173" s="194"/>
      <c r="H173" s="194"/>
    </row>
    <row r="174" spans="5:8">
      <c r="E174" s="194"/>
      <c r="F174" s="194"/>
      <c r="G174" s="194"/>
      <c r="H174" s="194"/>
    </row>
    <row r="175" spans="5:8">
      <c r="E175" s="194"/>
      <c r="F175" s="194"/>
      <c r="G175" s="194"/>
      <c r="H175" s="194"/>
    </row>
    <row r="176" spans="5:8">
      <c r="E176" s="194"/>
      <c r="F176" s="194"/>
      <c r="G176" s="194"/>
      <c r="H176" s="194"/>
    </row>
    <row r="177" spans="5:8">
      <c r="E177" s="194"/>
      <c r="F177" s="194"/>
      <c r="G177" s="194"/>
      <c r="H177" s="194"/>
    </row>
    <row r="178" spans="5:8">
      <c r="E178" s="194"/>
      <c r="F178" s="194"/>
      <c r="G178" s="194"/>
      <c r="H178" s="194"/>
    </row>
    <row r="179" spans="5:8">
      <c r="E179" s="194"/>
      <c r="F179" s="194"/>
      <c r="G179" s="194"/>
      <c r="H179" s="194"/>
    </row>
    <row r="180" spans="5:8">
      <c r="E180" s="194"/>
      <c r="F180" s="194"/>
      <c r="G180" s="194"/>
      <c r="H180" s="194"/>
    </row>
    <row r="181" spans="5:8">
      <c r="E181" s="194"/>
      <c r="F181" s="194"/>
      <c r="G181" s="194"/>
      <c r="H181" s="194"/>
    </row>
    <row r="182" spans="5:8">
      <c r="E182" s="194"/>
      <c r="F182" s="194"/>
      <c r="G182" s="194"/>
      <c r="H182" s="194"/>
    </row>
    <row r="183" spans="5:8">
      <c r="E183" s="194"/>
      <c r="F183" s="194"/>
      <c r="G183" s="194"/>
      <c r="H183" s="194"/>
    </row>
    <row r="184" spans="5:8">
      <c r="E184" s="194"/>
      <c r="F184" s="194"/>
      <c r="G184" s="194"/>
      <c r="H184" s="194"/>
    </row>
    <row r="185" spans="5:8">
      <c r="E185" s="194"/>
      <c r="F185" s="194"/>
      <c r="G185" s="194"/>
      <c r="H185" s="194"/>
    </row>
    <row r="186" spans="5:8">
      <c r="E186" s="194"/>
      <c r="F186" s="194"/>
      <c r="G186" s="194"/>
      <c r="H186" s="194"/>
    </row>
    <row r="187" spans="5:8">
      <c r="E187" s="194"/>
      <c r="F187" s="194"/>
      <c r="G187" s="194"/>
      <c r="H187" s="194"/>
    </row>
    <row r="188" spans="5:8">
      <c r="E188" s="194"/>
      <c r="F188" s="194"/>
      <c r="G188" s="194"/>
      <c r="H188" s="194"/>
    </row>
    <row r="189" spans="5:8">
      <c r="E189" s="194"/>
      <c r="F189" s="194"/>
      <c r="G189" s="194"/>
      <c r="H189" s="194"/>
    </row>
    <row r="190" spans="5:8">
      <c r="E190" s="194"/>
      <c r="F190" s="194"/>
      <c r="G190" s="194"/>
      <c r="H190" s="194"/>
    </row>
    <row r="191" spans="5:8">
      <c r="E191" s="194"/>
      <c r="F191" s="194"/>
      <c r="G191" s="194"/>
      <c r="H191" s="194"/>
    </row>
    <row r="192" spans="5:8">
      <c r="E192" s="194"/>
      <c r="F192" s="194"/>
      <c r="G192" s="194"/>
      <c r="H192" s="194"/>
    </row>
    <row r="193" spans="5:8">
      <c r="E193" s="194"/>
      <c r="F193" s="194"/>
      <c r="G193" s="194"/>
      <c r="H193" s="194"/>
    </row>
    <row r="194" spans="5:8">
      <c r="E194" s="194"/>
      <c r="F194" s="194"/>
      <c r="G194" s="194"/>
      <c r="H194" s="194"/>
    </row>
    <row r="195" spans="5:8">
      <c r="E195" s="194"/>
      <c r="F195" s="194"/>
      <c r="G195" s="194"/>
      <c r="H195" s="194"/>
    </row>
    <row r="196" spans="5:8">
      <c r="E196" s="194"/>
      <c r="F196" s="194"/>
      <c r="G196" s="194"/>
      <c r="H196" s="194"/>
    </row>
    <row r="197" spans="5:8">
      <c r="E197" s="194"/>
      <c r="F197" s="194"/>
      <c r="G197" s="194"/>
      <c r="H197" s="194"/>
    </row>
    <row r="198" spans="5:8">
      <c r="E198" s="194"/>
      <c r="F198" s="194"/>
      <c r="G198" s="194"/>
      <c r="H198" s="194"/>
    </row>
    <row r="199" spans="5:8">
      <c r="E199" s="194"/>
      <c r="F199" s="194"/>
      <c r="G199" s="194"/>
      <c r="H199" s="194"/>
    </row>
    <row r="200" spans="5:8">
      <c r="E200" s="194"/>
      <c r="F200" s="194"/>
      <c r="G200" s="194"/>
      <c r="H200" s="194"/>
    </row>
    <row r="201" spans="5:8">
      <c r="E201" s="194"/>
      <c r="F201" s="194"/>
      <c r="G201" s="194"/>
      <c r="H201" s="194"/>
    </row>
    <row r="202" spans="5:8">
      <c r="E202" s="194"/>
      <c r="F202" s="194"/>
      <c r="G202" s="194"/>
      <c r="H202" s="194"/>
    </row>
    <row r="203" spans="5:8">
      <c r="E203" s="194"/>
      <c r="F203" s="194"/>
      <c r="G203" s="194"/>
      <c r="H203" s="194"/>
    </row>
    <row r="204" spans="5:8">
      <c r="E204" s="194"/>
      <c r="F204" s="194"/>
      <c r="G204" s="194"/>
      <c r="H204" s="194"/>
    </row>
    <row r="205" spans="5:8">
      <c r="E205" s="194"/>
      <c r="F205" s="194"/>
      <c r="G205" s="194"/>
      <c r="H205" s="194"/>
    </row>
    <row r="206" spans="5:8">
      <c r="E206" s="194"/>
      <c r="F206" s="194"/>
      <c r="G206" s="194"/>
      <c r="H206" s="194"/>
    </row>
    <row r="207" spans="5:8">
      <c r="E207" s="194"/>
      <c r="F207" s="194"/>
      <c r="G207" s="194"/>
      <c r="H207" s="194"/>
    </row>
    <row r="208" spans="5:8">
      <c r="E208" s="194"/>
      <c r="F208" s="194"/>
      <c r="G208" s="194"/>
      <c r="H208" s="194"/>
    </row>
    <row r="209" spans="5:8">
      <c r="E209" s="194"/>
      <c r="F209" s="194"/>
      <c r="G209" s="194"/>
      <c r="H209" s="194"/>
    </row>
    <row r="210" spans="5:8">
      <c r="E210" s="194"/>
      <c r="F210" s="194"/>
      <c r="G210" s="194"/>
      <c r="H210" s="194"/>
    </row>
    <row r="211" spans="5:8">
      <c r="E211" s="194"/>
      <c r="F211" s="194"/>
      <c r="G211" s="194"/>
      <c r="H211" s="194"/>
    </row>
    <row r="212" spans="5:8">
      <c r="E212" s="194"/>
      <c r="F212" s="194"/>
      <c r="G212" s="194"/>
      <c r="H212" s="194"/>
    </row>
    <row r="213" spans="5:8">
      <c r="E213" s="194"/>
      <c r="F213" s="194"/>
      <c r="G213" s="194"/>
      <c r="H213" s="194"/>
    </row>
    <row r="214" spans="5:8">
      <c r="E214" s="194"/>
      <c r="F214" s="194"/>
      <c r="G214" s="194"/>
      <c r="H214" s="194"/>
    </row>
    <row r="215" spans="5:8">
      <c r="E215" s="194"/>
      <c r="F215" s="194"/>
      <c r="G215" s="194"/>
      <c r="H215" s="194"/>
    </row>
    <row r="216" spans="5:8">
      <c r="E216" s="194"/>
      <c r="F216" s="194"/>
      <c r="G216" s="194"/>
      <c r="H216" s="194"/>
    </row>
    <row r="217" spans="5:8">
      <c r="E217" s="194"/>
      <c r="F217" s="194"/>
      <c r="G217" s="194"/>
      <c r="H217" s="194"/>
    </row>
    <row r="218" spans="5:8">
      <c r="E218" s="194"/>
      <c r="F218" s="194"/>
      <c r="G218" s="194"/>
      <c r="H218" s="194"/>
    </row>
    <row r="219" spans="5:8">
      <c r="E219" s="194"/>
      <c r="F219" s="194"/>
      <c r="G219" s="194"/>
      <c r="H219" s="194"/>
    </row>
    <row r="220" spans="5:8">
      <c r="E220" s="194"/>
      <c r="F220" s="194"/>
      <c r="G220" s="194"/>
      <c r="H220" s="194"/>
    </row>
    <row r="221" spans="5:8">
      <c r="E221" s="194"/>
      <c r="F221" s="194"/>
      <c r="G221" s="194"/>
      <c r="H221" s="194"/>
    </row>
    <row r="222" spans="5:8">
      <c r="E222" s="194"/>
      <c r="F222" s="194"/>
      <c r="G222" s="194"/>
      <c r="H222" s="194"/>
    </row>
    <row r="223" spans="5:8">
      <c r="E223" s="194"/>
      <c r="F223" s="194"/>
      <c r="G223" s="194"/>
      <c r="H223" s="194"/>
    </row>
    <row r="224" spans="5:8">
      <c r="E224" s="194"/>
      <c r="F224" s="194"/>
      <c r="G224" s="194"/>
      <c r="H224" s="194"/>
    </row>
    <row r="225" spans="5:8">
      <c r="E225" s="194"/>
      <c r="F225" s="194"/>
      <c r="G225" s="194"/>
      <c r="H225" s="194"/>
    </row>
    <row r="226" spans="5:8">
      <c r="E226" s="194"/>
      <c r="F226" s="194"/>
      <c r="G226" s="194"/>
      <c r="H226" s="194"/>
    </row>
    <row r="227" spans="5:8">
      <c r="E227" s="194"/>
      <c r="F227" s="194"/>
      <c r="G227" s="194"/>
      <c r="H227" s="194"/>
    </row>
    <row r="228" spans="5:8">
      <c r="E228" s="194"/>
      <c r="F228" s="194"/>
      <c r="G228" s="194"/>
      <c r="H228" s="194"/>
    </row>
    <row r="229" spans="5:8">
      <c r="E229" s="194"/>
      <c r="F229" s="194"/>
      <c r="G229" s="194"/>
      <c r="H229" s="194"/>
    </row>
    <row r="230" spans="5:8">
      <c r="E230" s="194"/>
      <c r="F230" s="194"/>
      <c r="G230" s="194"/>
      <c r="H230" s="194"/>
    </row>
    <row r="231" spans="5:8">
      <c r="E231" s="194"/>
      <c r="F231" s="194"/>
      <c r="G231" s="194"/>
      <c r="H231" s="194"/>
    </row>
    <row r="232" spans="5:8">
      <c r="E232" s="194"/>
      <c r="F232" s="194"/>
      <c r="G232" s="194"/>
      <c r="H232" s="194"/>
    </row>
    <row r="233" spans="5:8">
      <c r="E233" s="194"/>
      <c r="F233" s="194"/>
      <c r="G233" s="194"/>
      <c r="H233" s="194"/>
    </row>
    <row r="234" spans="5:8">
      <c r="E234" s="194"/>
      <c r="F234" s="194"/>
      <c r="G234" s="194"/>
      <c r="H234" s="194"/>
    </row>
    <row r="235" spans="5:8">
      <c r="E235" s="194"/>
      <c r="F235" s="194"/>
      <c r="G235" s="194"/>
      <c r="H235" s="194"/>
    </row>
    <row r="236" spans="5:8">
      <c r="E236" s="194"/>
      <c r="F236" s="194"/>
      <c r="G236" s="194"/>
      <c r="H236" s="194"/>
    </row>
    <row r="237" spans="5:8">
      <c r="E237" s="194"/>
      <c r="F237" s="194"/>
      <c r="G237" s="194"/>
      <c r="H237" s="194"/>
    </row>
    <row r="238" spans="5:8">
      <c r="E238" s="194"/>
      <c r="F238" s="194"/>
      <c r="G238" s="194"/>
      <c r="H238" s="194"/>
    </row>
    <row r="239" spans="5:8">
      <c r="E239" s="194"/>
      <c r="F239" s="194"/>
      <c r="G239" s="194"/>
      <c r="H239" s="194"/>
    </row>
    <row r="240" spans="5:8">
      <c r="E240" s="194"/>
      <c r="F240" s="194"/>
      <c r="G240" s="194"/>
      <c r="H240" s="194"/>
    </row>
    <row r="241" spans="5:8">
      <c r="E241" s="194"/>
      <c r="F241" s="194"/>
      <c r="G241" s="194"/>
      <c r="H241" s="194"/>
    </row>
    <row r="242" spans="5:8">
      <c r="E242" s="194"/>
      <c r="F242" s="194"/>
      <c r="G242" s="194"/>
      <c r="H242" s="194"/>
    </row>
    <row r="243" spans="5:8">
      <c r="E243" s="194"/>
      <c r="F243" s="194"/>
      <c r="G243" s="194"/>
      <c r="H243" s="194"/>
    </row>
    <row r="244" spans="5:8">
      <c r="E244" s="194"/>
      <c r="F244" s="194"/>
      <c r="G244" s="194"/>
      <c r="H244" s="194"/>
    </row>
    <row r="245" spans="5:8">
      <c r="E245" s="194"/>
      <c r="F245" s="194"/>
      <c r="G245" s="194"/>
      <c r="H245" s="194"/>
    </row>
    <row r="246" spans="5:8">
      <c r="E246" s="194"/>
      <c r="F246" s="194"/>
      <c r="G246" s="194"/>
      <c r="H246" s="194"/>
    </row>
    <row r="247" spans="5:8">
      <c r="E247" s="194"/>
      <c r="F247" s="194"/>
      <c r="G247" s="194"/>
      <c r="H247" s="194"/>
    </row>
    <row r="248" spans="5:8">
      <c r="E248" s="194"/>
      <c r="F248" s="194"/>
      <c r="G248" s="194"/>
      <c r="H248" s="194"/>
    </row>
    <row r="249" spans="5:8">
      <c r="E249" s="194"/>
      <c r="F249" s="194"/>
      <c r="G249" s="194"/>
      <c r="H249" s="194"/>
    </row>
    <row r="250" spans="5:8">
      <c r="E250" s="194"/>
      <c r="F250" s="194"/>
      <c r="G250" s="194"/>
      <c r="H250" s="194"/>
    </row>
    <row r="251" spans="5:8">
      <c r="E251" s="194"/>
      <c r="F251" s="194"/>
      <c r="G251" s="194"/>
      <c r="H251" s="194"/>
    </row>
    <row r="252" spans="5:8">
      <c r="E252" s="194"/>
      <c r="F252" s="194"/>
      <c r="G252" s="194"/>
      <c r="H252" s="194"/>
    </row>
    <row r="253" spans="5:8">
      <c r="E253" s="194"/>
      <c r="F253" s="194"/>
      <c r="G253" s="194"/>
      <c r="H253" s="194"/>
    </row>
    <row r="254" spans="5:8">
      <c r="E254" s="194"/>
      <c r="F254" s="194"/>
      <c r="G254" s="194"/>
      <c r="H254" s="194"/>
    </row>
    <row r="255" spans="5:8">
      <c r="E255" s="194"/>
      <c r="F255" s="194"/>
      <c r="G255" s="194"/>
      <c r="H255" s="194"/>
    </row>
    <row r="256" spans="5:8">
      <c r="E256" s="194"/>
      <c r="F256" s="194"/>
      <c r="G256" s="194"/>
      <c r="H256" s="194"/>
    </row>
    <row r="257" spans="5:8">
      <c r="E257" s="194"/>
      <c r="F257" s="194"/>
      <c r="G257" s="194"/>
      <c r="H257" s="194"/>
    </row>
    <row r="258" spans="5:8">
      <c r="E258" s="194"/>
      <c r="F258" s="194"/>
      <c r="G258" s="194"/>
      <c r="H258" s="194"/>
    </row>
    <row r="259" spans="5:8">
      <c r="E259" s="194"/>
      <c r="F259" s="194"/>
      <c r="G259" s="194"/>
      <c r="H259" s="194"/>
    </row>
    <row r="260" spans="5:8">
      <c r="E260" s="194"/>
      <c r="F260" s="194"/>
      <c r="G260" s="194"/>
      <c r="H260" s="194"/>
    </row>
    <row r="261" spans="5:8">
      <c r="E261" s="194"/>
      <c r="F261" s="194"/>
      <c r="G261" s="194"/>
      <c r="H261" s="194"/>
    </row>
    <row r="262" spans="5:8">
      <c r="E262" s="194"/>
      <c r="F262" s="194"/>
      <c r="G262" s="194"/>
      <c r="H262" s="194"/>
    </row>
    <row r="263" spans="5:8">
      <c r="E263" s="194"/>
      <c r="F263" s="194"/>
      <c r="G263" s="194"/>
      <c r="H263" s="194"/>
    </row>
    <row r="264" spans="5:8">
      <c r="E264" s="194"/>
      <c r="F264" s="194"/>
      <c r="G264" s="194"/>
      <c r="H264" s="194"/>
    </row>
    <row r="265" spans="5:8">
      <c r="E265" s="194"/>
      <c r="F265" s="194"/>
      <c r="G265" s="194"/>
      <c r="H265" s="194"/>
    </row>
    <row r="266" spans="5:8">
      <c r="E266" s="194"/>
      <c r="F266" s="194"/>
      <c r="G266" s="194"/>
      <c r="H266" s="194"/>
    </row>
    <row r="267" spans="5:8">
      <c r="E267" s="194"/>
      <c r="F267" s="194"/>
      <c r="G267" s="194"/>
      <c r="H267" s="194"/>
    </row>
    <row r="268" spans="5:8">
      <c r="E268" s="194"/>
      <c r="F268" s="194"/>
      <c r="G268" s="194"/>
      <c r="H268" s="194"/>
    </row>
    <row r="269" spans="5:8">
      <c r="E269" s="194"/>
      <c r="F269" s="194"/>
      <c r="G269" s="194"/>
      <c r="H269" s="194"/>
    </row>
    <row r="270" spans="5:8">
      <c r="E270" s="194"/>
      <c r="F270" s="194"/>
      <c r="G270" s="194"/>
      <c r="H270" s="194"/>
    </row>
    <row r="271" spans="5:8">
      <c r="E271" s="194"/>
      <c r="F271" s="194"/>
      <c r="G271" s="194"/>
      <c r="H271" s="194"/>
    </row>
    <row r="272" spans="5:8">
      <c r="E272" s="194"/>
      <c r="F272" s="194"/>
      <c r="G272" s="194"/>
      <c r="H272" s="194"/>
    </row>
    <row r="273" spans="5:8">
      <c r="E273" s="194"/>
      <c r="F273" s="194"/>
      <c r="G273" s="194"/>
      <c r="H273" s="194"/>
    </row>
    <row r="274" spans="5:8">
      <c r="E274" s="194"/>
      <c r="F274" s="194"/>
      <c r="G274" s="194"/>
      <c r="H274" s="194"/>
    </row>
    <row r="275" spans="5:8">
      <c r="E275" s="194"/>
      <c r="F275" s="194"/>
      <c r="G275" s="194"/>
      <c r="H275" s="194"/>
    </row>
    <row r="276" spans="5:8">
      <c r="E276" s="194"/>
      <c r="F276" s="194"/>
      <c r="G276" s="194"/>
      <c r="H276" s="194"/>
    </row>
    <row r="277" spans="5:8">
      <c r="E277" s="194"/>
      <c r="F277" s="194"/>
      <c r="G277" s="194"/>
      <c r="H277" s="194"/>
    </row>
    <row r="278" spans="5:8">
      <c r="E278" s="194"/>
      <c r="F278" s="194"/>
      <c r="G278" s="194"/>
      <c r="H278" s="194"/>
    </row>
    <row r="279" spans="5:8">
      <c r="E279" s="194"/>
      <c r="F279" s="194"/>
      <c r="G279" s="194"/>
      <c r="H279" s="194"/>
    </row>
    <row r="280" spans="5:8">
      <c r="E280" s="194"/>
      <c r="F280" s="194"/>
      <c r="G280" s="194"/>
      <c r="H280" s="194"/>
    </row>
    <row r="281" spans="5:8">
      <c r="E281" s="194"/>
      <c r="F281" s="194"/>
      <c r="G281" s="194"/>
      <c r="H281" s="194"/>
    </row>
    <row r="282" spans="5:8">
      <c r="E282" s="194"/>
      <c r="F282" s="194"/>
      <c r="G282" s="194"/>
      <c r="H282" s="194"/>
    </row>
    <row r="283" spans="5:8">
      <c r="E283" s="194"/>
      <c r="F283" s="194"/>
      <c r="G283" s="194"/>
      <c r="H283" s="194"/>
    </row>
    <row r="284" spans="5:8">
      <c r="E284" s="194"/>
      <c r="F284" s="194"/>
      <c r="G284" s="194"/>
      <c r="H284" s="194"/>
    </row>
    <row r="285" spans="5:8">
      <c r="E285" s="194"/>
      <c r="F285" s="194"/>
      <c r="G285" s="194"/>
      <c r="H285" s="194"/>
    </row>
    <row r="286" spans="5:8">
      <c r="E286" s="194"/>
      <c r="F286" s="194"/>
      <c r="G286" s="194"/>
      <c r="H286" s="194"/>
    </row>
    <row r="287" spans="5:8">
      <c r="E287" s="194"/>
      <c r="F287" s="194"/>
      <c r="G287" s="194"/>
      <c r="H287" s="194"/>
    </row>
    <row r="288" spans="5:8">
      <c r="E288" s="194"/>
      <c r="F288" s="194"/>
      <c r="G288" s="194"/>
      <c r="H288" s="194"/>
    </row>
    <row r="289" spans="5:8">
      <c r="E289" s="194"/>
      <c r="F289" s="194"/>
      <c r="G289" s="194"/>
      <c r="H289" s="194"/>
    </row>
    <row r="290" spans="5:8">
      <c r="E290" s="194"/>
      <c r="F290" s="194"/>
      <c r="G290" s="194"/>
      <c r="H290" s="194"/>
    </row>
    <row r="291" spans="5:8">
      <c r="E291" s="194"/>
      <c r="F291" s="194"/>
      <c r="G291" s="194"/>
      <c r="H291" s="194"/>
    </row>
    <row r="292" spans="5:8">
      <c r="E292" s="194"/>
      <c r="F292" s="194"/>
      <c r="G292" s="194"/>
      <c r="H292" s="194"/>
    </row>
    <row r="293" spans="5:8">
      <c r="E293" s="194"/>
      <c r="F293" s="194"/>
      <c r="G293" s="194"/>
      <c r="H293" s="194"/>
    </row>
    <row r="294" spans="5:8">
      <c r="E294" s="194"/>
      <c r="F294" s="194"/>
      <c r="G294" s="194"/>
      <c r="H294" s="194"/>
    </row>
    <row r="295" spans="5:8">
      <c r="E295" s="194"/>
      <c r="F295" s="194"/>
      <c r="G295" s="194"/>
      <c r="H295" s="194"/>
    </row>
    <row r="296" spans="5:8">
      <c r="E296" s="194"/>
      <c r="F296" s="194"/>
      <c r="G296" s="194"/>
      <c r="H296" s="194"/>
    </row>
    <row r="297" spans="5:8">
      <c r="E297" s="194"/>
      <c r="F297" s="194"/>
      <c r="G297" s="194"/>
      <c r="H297" s="194"/>
    </row>
    <row r="298" spans="5:8">
      <c r="E298" s="194"/>
      <c r="F298" s="194"/>
      <c r="G298" s="194"/>
      <c r="H298" s="194"/>
    </row>
    <row r="299" spans="5:8">
      <c r="E299" s="194"/>
      <c r="F299" s="194"/>
      <c r="G299" s="194"/>
      <c r="H299" s="194"/>
    </row>
    <row r="300" spans="5:8">
      <c r="E300" s="194"/>
      <c r="F300" s="194"/>
      <c r="G300" s="194"/>
      <c r="H300" s="194"/>
    </row>
    <row r="301" spans="5:8">
      <c r="E301" s="194"/>
      <c r="F301" s="194"/>
      <c r="G301" s="194"/>
      <c r="H301" s="194"/>
    </row>
    <row r="302" spans="5:8">
      <c r="E302" s="194"/>
      <c r="F302" s="194"/>
      <c r="G302" s="194"/>
      <c r="H302" s="194"/>
    </row>
    <row r="303" spans="5:8">
      <c r="E303" s="194"/>
      <c r="F303" s="194"/>
      <c r="G303" s="194"/>
      <c r="H303" s="194"/>
    </row>
    <row r="304" spans="5:8">
      <c r="E304" s="194"/>
      <c r="F304" s="194"/>
      <c r="G304" s="194"/>
      <c r="H304" s="194"/>
    </row>
    <row r="305" spans="5:8">
      <c r="E305" s="194"/>
      <c r="F305" s="194"/>
      <c r="G305" s="194"/>
      <c r="H305" s="194"/>
    </row>
    <row r="306" spans="5:8">
      <c r="E306" s="194"/>
      <c r="F306" s="194"/>
      <c r="G306" s="194"/>
      <c r="H306" s="194"/>
    </row>
    <row r="307" spans="5:8">
      <c r="E307" s="194"/>
      <c r="F307" s="194"/>
      <c r="G307" s="194"/>
      <c r="H307" s="194"/>
    </row>
    <row r="308" spans="5:8">
      <c r="E308" s="194"/>
      <c r="F308" s="194"/>
      <c r="G308" s="194"/>
      <c r="H308" s="194"/>
    </row>
    <row r="309" spans="5:8">
      <c r="E309" s="194"/>
      <c r="F309" s="194"/>
      <c r="G309" s="194"/>
      <c r="H309" s="194"/>
    </row>
    <row r="310" spans="5:8">
      <c r="E310" s="194"/>
      <c r="F310" s="194"/>
      <c r="G310" s="194"/>
      <c r="H310" s="194"/>
    </row>
    <row r="311" spans="5:8">
      <c r="E311" s="194"/>
      <c r="F311" s="194"/>
      <c r="G311" s="194"/>
      <c r="H311" s="194"/>
    </row>
    <row r="312" spans="5:8">
      <c r="E312" s="194"/>
      <c r="F312" s="194"/>
      <c r="G312" s="194"/>
      <c r="H312" s="194"/>
    </row>
    <row r="313" spans="5:8">
      <c r="E313" s="194"/>
      <c r="F313" s="194"/>
      <c r="G313" s="194"/>
      <c r="H313" s="194"/>
    </row>
    <row r="314" spans="5:8">
      <c r="E314" s="194"/>
      <c r="F314" s="194"/>
      <c r="G314" s="194"/>
      <c r="H314" s="194"/>
    </row>
    <row r="315" spans="5:8">
      <c r="E315" s="194"/>
      <c r="F315" s="194"/>
      <c r="G315" s="194"/>
      <c r="H315" s="194"/>
    </row>
    <row r="316" spans="5:8">
      <c r="E316" s="194"/>
      <c r="F316" s="194"/>
      <c r="G316" s="194"/>
      <c r="H316" s="194"/>
    </row>
    <row r="317" spans="5:8">
      <c r="E317" s="194"/>
      <c r="F317" s="194"/>
      <c r="G317" s="194"/>
      <c r="H317" s="194"/>
    </row>
    <row r="318" spans="5:8">
      <c r="E318" s="194"/>
      <c r="F318" s="194"/>
      <c r="G318" s="194"/>
      <c r="H318" s="194"/>
    </row>
    <row r="319" spans="5:8">
      <c r="E319" s="194"/>
      <c r="F319" s="194"/>
      <c r="G319" s="194"/>
      <c r="H319" s="194"/>
    </row>
    <row r="320" spans="5:8">
      <c r="E320" s="194"/>
      <c r="F320" s="194"/>
      <c r="G320" s="194"/>
      <c r="H320" s="194"/>
    </row>
    <row r="321" spans="5:8">
      <c r="E321" s="194"/>
      <c r="F321" s="194"/>
      <c r="G321" s="194"/>
      <c r="H321" s="194"/>
    </row>
    <row r="322" spans="5:8">
      <c r="E322" s="194"/>
      <c r="F322" s="194"/>
      <c r="G322" s="194"/>
      <c r="H322" s="194"/>
    </row>
    <row r="323" spans="5:8">
      <c r="E323" s="194"/>
      <c r="F323" s="194"/>
      <c r="G323" s="194"/>
      <c r="H323" s="194"/>
    </row>
    <row r="324" spans="5:8">
      <c r="E324" s="194"/>
      <c r="F324" s="194"/>
      <c r="G324" s="194"/>
      <c r="H324" s="194"/>
    </row>
    <row r="325" spans="5:8">
      <c r="E325" s="194"/>
      <c r="F325" s="194"/>
      <c r="G325" s="194"/>
      <c r="H325" s="194"/>
    </row>
    <row r="326" spans="5:8">
      <c r="E326" s="194"/>
      <c r="F326" s="194"/>
      <c r="G326" s="194"/>
      <c r="H326" s="194"/>
    </row>
    <row r="327" spans="5:8">
      <c r="E327" s="194"/>
      <c r="F327" s="194"/>
      <c r="G327" s="194"/>
      <c r="H327" s="194"/>
    </row>
  </sheetData>
  <pageMargins left="0.7" right="0.7" top="0.75" bottom="0.75" header="0.3" footer="0.3"/>
  <pageSetup scale="69" orientation="portrait" r:id="rId1"/>
  <headerFooter>
    <oddHeader>&amp;RWorkpaper Ref. &amp;A</oddHeader>
    <oddFooter>&amp;L&amp;F
Page &amp;P of &amp;N&amp;RPrep by: ____________
          Date:  &amp;U&amp;D&amp;U           Mgr. Review:__________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2:G24"/>
  <sheetViews>
    <sheetView showWhiteSpace="0" view="pageLayout" zoomScaleNormal="100" workbookViewId="0">
      <selection activeCell="D13" sqref="D13:F13"/>
    </sheetView>
  </sheetViews>
  <sheetFormatPr defaultColWidth="8.85546875" defaultRowHeight="12.75"/>
  <cols>
    <col min="1" max="1" width="13.85546875" style="193" bestFit="1" customWidth="1"/>
    <col min="2" max="2" width="15.140625" style="193" customWidth="1"/>
    <col min="3" max="3" width="13.7109375" style="193" customWidth="1"/>
    <col min="4" max="4" width="10.5703125" style="193" bestFit="1" customWidth="1"/>
    <col min="5" max="5" width="10.28515625" style="193" bestFit="1" customWidth="1"/>
    <col min="6" max="7" width="10.28515625" style="193" customWidth="1"/>
    <col min="8" max="8" width="12" style="193" customWidth="1"/>
    <col min="9" max="9" width="13.140625" style="193" customWidth="1"/>
    <col min="10" max="11" width="8.7109375" style="193" customWidth="1"/>
    <col min="12" max="12" width="13.140625" style="193" customWidth="1"/>
    <col min="13" max="14" width="8.7109375" style="193" customWidth="1"/>
    <col min="15" max="15" width="13.140625" style="193" customWidth="1"/>
    <col min="16" max="16" width="9.7109375" style="193" customWidth="1"/>
    <col min="17" max="17" width="8.7109375" style="193" customWidth="1"/>
    <col min="18" max="18" width="14.140625" style="193" customWidth="1"/>
    <col min="19" max="19" width="9.7109375" style="193" customWidth="1"/>
    <col min="20" max="20" width="8.7109375" style="193" customWidth="1"/>
    <col min="21" max="21" width="14.140625" style="193" customWidth="1"/>
    <col min="22" max="22" width="9.7109375" style="193" customWidth="1"/>
    <col min="23" max="23" width="8.7109375" style="193" customWidth="1"/>
    <col min="24" max="24" width="14.140625" style="193" customWidth="1"/>
    <col min="25" max="25" width="9.7109375" style="193" customWidth="1"/>
    <col min="26" max="26" width="8.7109375" style="193" customWidth="1"/>
    <col min="27" max="27" width="14.140625" style="193" customWidth="1"/>
    <col min="28" max="28" width="9.7109375" style="193" customWidth="1"/>
    <col min="29" max="29" width="8.7109375" style="193" customWidth="1"/>
    <col min="30" max="30" width="14.140625" style="193" customWidth="1"/>
    <col min="31" max="31" width="9.7109375" style="193" customWidth="1"/>
    <col min="32" max="32" width="8.7109375" style="193" customWidth="1"/>
    <col min="33" max="33" width="14.140625" style="193" customWidth="1"/>
    <col min="34" max="34" width="9.7109375" style="193" customWidth="1"/>
    <col min="35" max="35" width="8.7109375" style="193" customWidth="1"/>
    <col min="36" max="36" width="14.140625" style="193" customWidth="1"/>
    <col min="37" max="37" width="9.7109375" style="193" customWidth="1"/>
    <col min="38" max="38" width="8.7109375" style="193" customWidth="1"/>
    <col min="39" max="39" width="14.140625" style="193" customWidth="1"/>
    <col min="40" max="40" width="9.7109375" style="193" customWidth="1"/>
    <col min="41" max="41" width="8.7109375" style="193" customWidth="1"/>
    <col min="42" max="42" width="14.140625" style="193" customWidth="1"/>
    <col min="43" max="43" width="9.7109375" style="193" customWidth="1"/>
    <col min="44" max="44" width="8.7109375" style="193" customWidth="1"/>
    <col min="45" max="45" width="14.140625" style="193" customWidth="1"/>
    <col min="46" max="46" width="9.7109375" style="193" customWidth="1"/>
    <col min="47" max="47" width="8.7109375" style="193" customWidth="1"/>
    <col min="48" max="48" width="14.140625" style="193" customWidth="1"/>
    <col min="49" max="49" width="9.7109375" style="193" customWidth="1"/>
    <col min="50" max="50" width="8.7109375" style="193" customWidth="1"/>
    <col min="51" max="51" width="14.140625" style="193" customWidth="1"/>
    <col min="52" max="52" width="9.7109375" style="193" customWidth="1"/>
    <col min="53" max="53" width="8.7109375" style="193" customWidth="1"/>
    <col min="54" max="54" width="14.140625" style="193" bestFit="1" customWidth="1"/>
    <col min="55" max="55" width="9.7109375" style="193" bestFit="1" customWidth="1"/>
    <col min="56" max="56" width="8.7109375" style="193" customWidth="1"/>
    <col min="57" max="57" width="14.140625" style="193" bestFit="1" customWidth="1"/>
    <col min="58" max="58" width="9.7109375" style="193" customWidth="1"/>
    <col min="59" max="59" width="8.7109375" style="193" customWidth="1"/>
    <col min="60" max="60" width="14.140625" style="193" customWidth="1"/>
    <col min="61" max="61" width="9.7109375" style="193" customWidth="1"/>
    <col min="62" max="62" width="8.7109375" style="193" customWidth="1"/>
    <col min="63" max="63" width="14.140625" style="193" customWidth="1"/>
    <col min="64" max="64" width="9.7109375" style="193" customWidth="1"/>
    <col min="65" max="65" width="8.7109375" style="193" customWidth="1"/>
    <col min="66" max="66" width="14.140625" style="193" bestFit="1" customWidth="1"/>
    <col min="67" max="67" width="9.7109375" style="193" bestFit="1" customWidth="1"/>
    <col min="68" max="68" width="8.7109375" style="193" customWidth="1"/>
    <col min="69" max="69" width="14.140625" style="193" bestFit="1" customWidth="1"/>
    <col min="70" max="70" width="9.7109375" style="193" customWidth="1"/>
    <col min="71" max="71" width="8.7109375" style="193" customWidth="1"/>
    <col min="72" max="72" width="14.140625" style="193" customWidth="1"/>
    <col min="73" max="73" width="9.7109375" style="193" customWidth="1"/>
    <col min="74" max="74" width="8.7109375" style="193" customWidth="1"/>
    <col min="75" max="75" width="14.140625" style="193" bestFit="1" customWidth="1"/>
    <col min="76" max="76" width="10.7109375" style="193" customWidth="1"/>
    <col min="77" max="77" width="8.7109375" style="193" customWidth="1"/>
    <col min="78" max="78" width="15.140625" style="193" bestFit="1" customWidth="1"/>
    <col min="79" max="79" width="10.7109375" style="193" bestFit="1" customWidth="1"/>
    <col min="80" max="80" width="8.7109375" style="193" customWidth="1"/>
    <col min="81" max="81" width="15.140625" style="193" bestFit="1" customWidth="1"/>
    <col min="82" max="82" width="12.85546875" style="193" customWidth="1"/>
    <col min="83" max="83" width="9.7109375" style="193" bestFit="1" customWidth="1"/>
    <col min="84" max="84" width="8.7109375" style="193" customWidth="1"/>
    <col min="85" max="86" width="14.140625" style="193" bestFit="1" customWidth="1"/>
    <col min="87" max="87" width="9.7109375" style="193" bestFit="1" customWidth="1"/>
    <col min="88" max="88" width="8.7109375" style="193" customWidth="1"/>
    <col min="89" max="90" width="14.140625" style="193" bestFit="1" customWidth="1"/>
    <col min="91" max="91" width="9.7109375" style="193" bestFit="1" customWidth="1"/>
    <col min="92" max="92" width="8.7109375" style="193" customWidth="1"/>
    <col min="93" max="94" width="14.140625" style="193" bestFit="1" customWidth="1"/>
    <col min="95" max="95" width="9.7109375" style="193" bestFit="1" customWidth="1"/>
    <col min="96" max="96" width="8.7109375" style="193" customWidth="1"/>
    <col min="97" max="98" width="14.140625" style="193" bestFit="1" customWidth="1"/>
    <col min="99" max="99" width="9.7109375" style="193" bestFit="1" customWidth="1"/>
    <col min="100" max="100" width="8.7109375" style="193" customWidth="1"/>
    <col min="101" max="102" width="14.140625" style="193" bestFit="1" customWidth="1"/>
    <col min="103" max="103" width="9.7109375" style="193" bestFit="1" customWidth="1"/>
    <col min="104" max="104" width="8.7109375" style="193" customWidth="1"/>
    <col min="105" max="106" width="14.140625" style="193" bestFit="1" customWidth="1"/>
    <col min="107" max="107" width="9.7109375" style="193" bestFit="1" customWidth="1"/>
    <col min="108" max="108" width="8.7109375" style="193" customWidth="1"/>
    <col min="109" max="110" width="14.140625" style="193" bestFit="1" customWidth="1"/>
    <col min="111" max="111" width="12.85546875" style="193" bestFit="1" customWidth="1"/>
    <col min="112" max="16384" width="8.85546875" style="193"/>
  </cols>
  <sheetData>
    <row r="2" spans="1:6">
      <c r="A2" s="193" t="s">
        <v>202</v>
      </c>
    </row>
    <row r="3" spans="1:6">
      <c r="A3" s="193" t="s">
        <v>201</v>
      </c>
    </row>
    <row r="6" spans="1:6" s="196" customFormat="1">
      <c r="A6" s="211" t="s">
        <v>195</v>
      </c>
      <c r="B6" s="213"/>
      <c r="C6" s="213"/>
      <c r="D6" s="211" t="s">
        <v>194</v>
      </c>
      <c r="E6" s="213"/>
      <c r="F6" s="234"/>
    </row>
    <row r="7" spans="1:6" s="196" customFormat="1">
      <c r="A7" s="211" t="s">
        <v>193</v>
      </c>
      <c r="B7" s="211" t="s">
        <v>192</v>
      </c>
      <c r="C7" s="211" t="s">
        <v>191</v>
      </c>
      <c r="D7" s="233">
        <v>2017</v>
      </c>
      <c r="E7" s="233">
        <v>2018</v>
      </c>
      <c r="F7" s="233">
        <v>2019</v>
      </c>
    </row>
    <row r="8" spans="1:6">
      <c r="A8" s="207" t="s">
        <v>189</v>
      </c>
      <c r="B8" s="207" t="s">
        <v>165</v>
      </c>
      <c r="C8" s="207" t="s">
        <v>200</v>
      </c>
      <c r="D8" s="232">
        <v>32356.642831847996</v>
      </c>
      <c r="E8" s="232">
        <v>65401.703999999998</v>
      </c>
      <c r="F8" s="232">
        <v>67363.755120000002</v>
      </c>
    </row>
    <row r="9" spans="1:6">
      <c r="A9" s="208"/>
      <c r="B9" s="208"/>
      <c r="C9" s="216" t="s">
        <v>199</v>
      </c>
      <c r="D9" s="231">
        <v>64713.285663695991</v>
      </c>
      <c r="E9" s="231">
        <v>130803.408</v>
      </c>
      <c r="F9" s="231">
        <v>134727.51024</v>
      </c>
    </row>
    <row r="10" spans="1:6">
      <c r="A10" s="208"/>
      <c r="B10" s="208"/>
      <c r="C10" s="216"/>
      <c r="D10" s="231"/>
      <c r="E10" s="231"/>
      <c r="F10" s="231"/>
    </row>
    <row r="11" spans="1:6">
      <c r="A11" s="208"/>
      <c r="B11" s="208"/>
      <c r="C11" s="216"/>
      <c r="D11" s="231"/>
      <c r="E11" s="231"/>
      <c r="F11" s="231"/>
    </row>
    <row r="12" spans="1:6">
      <c r="A12" s="208"/>
      <c r="B12" s="208"/>
      <c r="C12" s="216"/>
      <c r="D12" s="230"/>
      <c r="E12" s="230"/>
      <c r="F12" s="230"/>
    </row>
    <row r="13" spans="1:6">
      <c r="A13" s="208"/>
      <c r="B13" s="211" t="s">
        <v>163</v>
      </c>
      <c r="C13" s="213"/>
      <c r="D13" s="229">
        <f>SUM(D8:D12)</f>
        <v>97069.92849554398</v>
      </c>
      <c r="E13" s="229">
        <f>SUM(E8:E12)</f>
        <v>196205.11199999999</v>
      </c>
      <c r="F13" s="225">
        <f>SUM(F8:F12)</f>
        <v>202091.26536000002</v>
      </c>
    </row>
    <row r="14" spans="1:6">
      <c r="A14" s="211" t="s">
        <v>159</v>
      </c>
      <c r="B14" s="213"/>
      <c r="C14" s="210"/>
      <c r="D14" s="209">
        <f>D13</f>
        <v>97069.92849554398</v>
      </c>
      <c r="E14" s="209">
        <f>E13-D13</f>
        <v>99135.183504456014</v>
      </c>
      <c r="F14" s="225">
        <f>F13-E13</f>
        <v>5886.1533600000257</v>
      </c>
    </row>
    <row r="15" spans="1:6" s="196" customFormat="1">
      <c r="A15" s="228" t="s">
        <v>188</v>
      </c>
      <c r="B15" s="227"/>
      <c r="C15" s="226"/>
      <c r="D15" s="225">
        <f>D14</f>
        <v>97069.92849554398</v>
      </c>
      <c r="E15" s="225">
        <f>E14</f>
        <v>99135.183504456014</v>
      </c>
      <c r="F15" s="225">
        <f>F14</f>
        <v>5886.1533600000257</v>
      </c>
    </row>
    <row r="16" spans="1:6" ht="13.5" thickBot="1"/>
    <row r="17" spans="1:7">
      <c r="A17" s="199"/>
      <c r="B17" s="196" t="s">
        <v>156</v>
      </c>
      <c r="D17" s="195">
        <f>D14</f>
        <v>97069.92849554398</v>
      </c>
      <c r="E17" s="195"/>
      <c r="G17" s="224">
        <v>43221</v>
      </c>
    </row>
    <row r="18" spans="1:7" ht="13.5" thickBot="1">
      <c r="A18" s="198"/>
      <c r="B18" s="196" t="s">
        <v>155</v>
      </c>
      <c r="E18" s="195">
        <f>E15</f>
        <v>99135.183504456014</v>
      </c>
      <c r="F18" s="195"/>
      <c r="G18" s="223">
        <f>D17+E18</f>
        <v>196205.11199999999</v>
      </c>
    </row>
    <row r="19" spans="1:7">
      <c r="A19" s="199"/>
      <c r="B19" s="196"/>
      <c r="F19" s="195"/>
    </row>
    <row r="20" spans="1:7">
      <c r="C20" s="263" t="s">
        <v>198</v>
      </c>
      <c r="D20" s="263"/>
      <c r="E20" s="263"/>
      <c r="F20" s="263"/>
    </row>
    <row r="21" spans="1:7">
      <c r="C21" s="263"/>
      <c r="D21" s="263"/>
      <c r="E21" s="263"/>
      <c r="F21" s="263"/>
    </row>
    <row r="22" spans="1:7">
      <c r="C22" s="263"/>
      <c r="D22" s="263"/>
      <c r="E22" s="263"/>
      <c r="F22" s="263"/>
    </row>
    <row r="23" spans="1:7">
      <c r="C23" s="263"/>
      <c r="D23" s="263"/>
      <c r="E23" s="263"/>
      <c r="F23" s="263"/>
    </row>
    <row r="24" spans="1:7">
      <c r="C24" s="263"/>
      <c r="D24" s="263"/>
      <c r="E24" s="263"/>
      <c r="F24" s="263"/>
    </row>
  </sheetData>
  <mergeCells count="1">
    <mergeCell ref="C20:F24"/>
  </mergeCells>
  <pageMargins left="0.7" right="0.7" top="0.75" bottom="0.75" header="0.3" footer="0.3"/>
  <pageSetup orientation="portrait" r:id="rId1"/>
  <headerFooter>
    <oddHeader>&amp;RWorkpaper Ref. &amp;A</oddHeader>
    <oddFooter>&amp;L&amp;F
Page &amp;P of &amp;N&amp;RPrep by: ____________
          Date:  &amp;U&amp;D&amp;U           Mgr. Review:__________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H328"/>
  <sheetViews>
    <sheetView view="pageLayout" topLeftCell="A58" zoomScaleNormal="100" workbookViewId="0">
      <selection activeCell="E78" sqref="E78:G78"/>
    </sheetView>
  </sheetViews>
  <sheetFormatPr defaultColWidth="8.85546875" defaultRowHeight="12.75"/>
  <cols>
    <col min="1" max="1" width="5.42578125" style="193" customWidth="1"/>
    <col min="2" max="2" width="7" style="193" customWidth="1"/>
    <col min="3" max="3" width="17.85546875" style="193" customWidth="1"/>
    <col min="4" max="4" width="7.28515625" style="193" customWidth="1"/>
    <col min="5" max="8" width="11.7109375" style="193" customWidth="1"/>
    <col min="9" max="9" width="12" style="193" bestFit="1" customWidth="1"/>
    <col min="10" max="30" width="9" style="193" customWidth="1"/>
    <col min="31" max="31" width="10.140625" style="193" bestFit="1" customWidth="1"/>
    <col min="32" max="60" width="9" style="193" customWidth="1"/>
    <col min="61" max="61" width="10.140625" style="193" bestFit="1" customWidth="1"/>
    <col min="62" max="90" width="9" style="193" customWidth="1"/>
    <col min="91" max="91" width="10.140625" style="193" bestFit="1" customWidth="1"/>
    <col min="92" max="92" width="9.85546875" style="193" bestFit="1" customWidth="1"/>
    <col min="93" max="153" width="9" style="193" customWidth="1"/>
    <col min="154" max="154" width="13.140625" style="193" bestFit="1" customWidth="1"/>
    <col min="155" max="155" width="11.7109375" style="193" bestFit="1" customWidth="1"/>
    <col min="156" max="16384" width="8.85546875" style="193"/>
  </cols>
  <sheetData>
    <row r="1" spans="1:7">
      <c r="A1" s="222" t="s">
        <v>197</v>
      </c>
      <c r="B1" s="222" t="s">
        <v>196</v>
      </c>
      <c r="E1" s="198"/>
      <c r="F1" s="198"/>
      <c r="G1" s="198"/>
    </row>
    <row r="3" spans="1:7" s="196" customFormat="1">
      <c r="A3" s="211" t="s">
        <v>195</v>
      </c>
      <c r="B3" s="213"/>
      <c r="C3" s="213"/>
      <c r="D3" s="213"/>
      <c r="E3" s="221" t="s">
        <v>194</v>
      </c>
      <c r="F3" s="221"/>
      <c r="G3" s="221"/>
    </row>
    <row r="4" spans="1:7" s="196" customFormat="1">
      <c r="A4" s="211" t="s">
        <v>193</v>
      </c>
      <c r="B4" s="211" t="s">
        <v>192</v>
      </c>
      <c r="C4" s="211" t="s">
        <v>191</v>
      </c>
      <c r="D4" s="210"/>
      <c r="E4" s="220" t="s">
        <v>190</v>
      </c>
      <c r="F4" s="220">
        <v>2017</v>
      </c>
      <c r="G4" s="220">
        <v>2018</v>
      </c>
    </row>
    <row r="5" spans="1:7">
      <c r="A5" s="207" t="s">
        <v>189</v>
      </c>
      <c r="B5" s="207" t="s">
        <v>165</v>
      </c>
      <c r="C5" s="207" t="s">
        <v>206</v>
      </c>
      <c r="D5" s="205"/>
      <c r="E5" s="204">
        <v>8542707.5800000019</v>
      </c>
      <c r="F5" s="204">
        <v>12325566</v>
      </c>
      <c r="G5" s="204">
        <v>12520253</v>
      </c>
    </row>
    <row r="6" spans="1:7">
      <c r="A6" s="208"/>
      <c r="B6" s="208"/>
      <c r="C6" s="216" t="s">
        <v>213</v>
      </c>
      <c r="D6" s="215"/>
      <c r="E6" s="214">
        <v>1175143.6899999995</v>
      </c>
      <c r="F6" s="214">
        <v>382619</v>
      </c>
      <c r="G6" s="214">
        <v>395086</v>
      </c>
    </row>
    <row r="7" spans="1:7">
      <c r="A7" s="208"/>
      <c r="B7" s="208"/>
      <c r="C7" s="216" t="s">
        <v>212</v>
      </c>
      <c r="D7" s="215"/>
      <c r="E7" s="214">
        <v>3073797.24</v>
      </c>
      <c r="F7" s="214">
        <v>3132162</v>
      </c>
      <c r="G7" s="214">
        <v>3275423</v>
      </c>
    </row>
    <row r="8" spans="1:7">
      <c r="A8" s="208"/>
      <c r="B8" s="208"/>
      <c r="C8" s="216" t="s">
        <v>210</v>
      </c>
      <c r="D8" s="215"/>
      <c r="E8" s="214">
        <v>2006541.7899999998</v>
      </c>
      <c r="F8" s="214">
        <v>747513</v>
      </c>
      <c r="G8" s="214">
        <v>837126</v>
      </c>
    </row>
    <row r="9" spans="1:7">
      <c r="A9" s="208"/>
      <c r="B9" s="208"/>
      <c r="C9" s="216" t="s">
        <v>207</v>
      </c>
      <c r="D9" s="215"/>
      <c r="E9" s="214">
        <v>1716656.27</v>
      </c>
      <c r="F9" s="214">
        <v>902248</v>
      </c>
      <c r="G9" s="214">
        <v>935078</v>
      </c>
    </row>
    <row r="10" spans="1:7">
      <c r="A10" s="208"/>
      <c r="B10" s="208"/>
      <c r="C10" s="216" t="s">
        <v>211</v>
      </c>
      <c r="D10" s="215"/>
      <c r="E10" s="214">
        <v>8189.77</v>
      </c>
      <c r="F10" s="214">
        <v>1200</v>
      </c>
      <c r="G10" s="214">
        <v>1200</v>
      </c>
    </row>
    <row r="11" spans="1:7">
      <c r="A11" s="208"/>
      <c r="B11" s="208"/>
      <c r="C11" s="216" t="s">
        <v>209</v>
      </c>
      <c r="D11" s="215"/>
      <c r="E11" s="214">
        <v>2259531.2199999997</v>
      </c>
      <c r="F11" s="214">
        <v>2609708</v>
      </c>
      <c r="G11" s="214">
        <v>2738857</v>
      </c>
    </row>
    <row r="12" spans="1:7">
      <c r="A12" s="208"/>
      <c r="B12" s="208"/>
      <c r="C12" s="216" t="s">
        <v>205</v>
      </c>
      <c r="D12" s="215"/>
      <c r="E12" s="214">
        <v>757327.43</v>
      </c>
      <c r="F12" s="214">
        <v>665759</v>
      </c>
      <c r="G12" s="214">
        <v>685362</v>
      </c>
    </row>
    <row r="13" spans="1:7">
      <c r="A13" s="208"/>
      <c r="B13" s="208"/>
      <c r="C13" s="216" t="s">
        <v>208</v>
      </c>
      <c r="D13" s="215"/>
      <c r="E13" s="214">
        <v>611953.06999999983</v>
      </c>
      <c r="F13" s="214">
        <v>744536</v>
      </c>
      <c r="G13" s="214">
        <v>763688</v>
      </c>
    </row>
    <row r="14" spans="1:7">
      <c r="A14" s="208"/>
      <c r="B14" s="208"/>
      <c r="C14" s="216" t="s">
        <v>214</v>
      </c>
      <c r="D14" s="215"/>
      <c r="E14" s="214"/>
      <c r="F14" s="214">
        <v>62955</v>
      </c>
      <c r="G14" s="214">
        <v>64843</v>
      </c>
    </row>
    <row r="15" spans="1:7" s="196" customFormat="1">
      <c r="A15" s="212"/>
      <c r="B15" s="211" t="s">
        <v>163</v>
      </c>
      <c r="C15" s="213"/>
      <c r="D15" s="210"/>
      <c r="E15" s="209">
        <f>SUM(E5:E14)</f>
        <v>20151848.059999999</v>
      </c>
      <c r="F15" s="209">
        <f>SUM(F5:F14)</f>
        <v>21574266</v>
      </c>
      <c r="G15" s="209">
        <f>SUM(G5:G14)</f>
        <v>22216916</v>
      </c>
    </row>
    <row r="16" spans="1:7" s="196" customFormat="1">
      <c r="A16" s="212"/>
      <c r="B16" s="211" t="s">
        <v>159</v>
      </c>
      <c r="C16" s="213"/>
      <c r="D16" s="210"/>
      <c r="E16" s="209"/>
      <c r="F16" s="209">
        <f>F15-E15</f>
        <v>1422417.9400000013</v>
      </c>
      <c r="G16" s="209">
        <f>G15-F15</f>
        <v>642650</v>
      </c>
    </row>
    <row r="17" spans="1:7" s="196" customFormat="1">
      <c r="A17" s="212"/>
      <c r="B17" s="211" t="s">
        <v>188</v>
      </c>
      <c r="C17" s="210"/>
      <c r="D17" s="210"/>
      <c r="E17" s="209"/>
      <c r="F17" s="209">
        <f>SUM(F16:F16)</f>
        <v>1422417.9400000013</v>
      </c>
      <c r="G17" s="209">
        <f>G16</f>
        <v>642650</v>
      </c>
    </row>
    <row r="18" spans="1:7">
      <c r="A18" s="208"/>
      <c r="B18" s="207"/>
      <c r="C18" s="205"/>
      <c r="D18" s="205"/>
      <c r="E18" s="204"/>
      <c r="F18" s="204"/>
      <c r="G18" s="204"/>
    </row>
    <row r="19" spans="1:7">
      <c r="A19" s="208"/>
      <c r="B19" s="207" t="s">
        <v>179</v>
      </c>
      <c r="C19" s="207" t="s">
        <v>206</v>
      </c>
      <c r="D19" s="205"/>
      <c r="E19" s="204">
        <v>12559.15</v>
      </c>
      <c r="F19" s="204"/>
      <c r="G19" s="204"/>
    </row>
    <row r="20" spans="1:7">
      <c r="A20" s="208"/>
      <c r="B20" s="208"/>
      <c r="C20" s="216" t="s">
        <v>212</v>
      </c>
      <c r="D20" s="215"/>
      <c r="E20" s="214">
        <v>479.71</v>
      </c>
      <c r="F20" s="214"/>
      <c r="G20" s="214"/>
    </row>
    <row r="21" spans="1:7">
      <c r="A21" s="208"/>
      <c r="B21" s="208"/>
      <c r="C21" s="216" t="s">
        <v>210</v>
      </c>
      <c r="D21" s="215"/>
      <c r="E21" s="214">
        <v>30798.14</v>
      </c>
      <c r="F21" s="214"/>
      <c r="G21" s="214"/>
    </row>
    <row r="22" spans="1:7">
      <c r="A22" s="208"/>
      <c r="B22" s="208"/>
      <c r="C22" s="216" t="s">
        <v>207</v>
      </c>
      <c r="D22" s="215"/>
      <c r="E22" s="214">
        <v>31603.74</v>
      </c>
      <c r="F22" s="214"/>
      <c r="G22" s="214"/>
    </row>
    <row r="23" spans="1:7">
      <c r="A23" s="208"/>
      <c r="B23" s="208"/>
      <c r="C23" s="216" t="s">
        <v>211</v>
      </c>
      <c r="D23" s="215"/>
      <c r="E23" s="214">
        <v>47530.65</v>
      </c>
      <c r="F23" s="214">
        <v>33250</v>
      </c>
      <c r="G23" s="214">
        <v>33250</v>
      </c>
    </row>
    <row r="24" spans="1:7">
      <c r="A24" s="208"/>
      <c r="B24" s="208"/>
      <c r="C24" s="216" t="s">
        <v>209</v>
      </c>
      <c r="D24" s="215"/>
      <c r="E24" s="214">
        <v>373483.16</v>
      </c>
      <c r="F24" s="214">
        <v>450408</v>
      </c>
      <c r="G24" s="214">
        <v>468779</v>
      </c>
    </row>
    <row r="25" spans="1:7">
      <c r="A25" s="208"/>
      <c r="B25" s="208"/>
      <c r="C25" s="216" t="s">
        <v>205</v>
      </c>
      <c r="D25" s="215"/>
      <c r="E25" s="214">
        <v>3250</v>
      </c>
      <c r="F25" s="214"/>
      <c r="G25" s="214"/>
    </row>
    <row r="26" spans="1:7">
      <c r="A26" s="208"/>
      <c r="B26" s="208"/>
      <c r="C26" s="216" t="s">
        <v>208</v>
      </c>
      <c r="D26" s="215"/>
      <c r="E26" s="214">
        <v>2594.4299999999998</v>
      </c>
      <c r="F26" s="214"/>
      <c r="G26" s="214"/>
    </row>
    <row r="27" spans="1:7" s="196" customFormat="1">
      <c r="A27" s="212"/>
      <c r="B27" s="211" t="s">
        <v>176</v>
      </c>
      <c r="C27" s="213"/>
      <c r="D27" s="210"/>
      <c r="E27" s="209">
        <f>SUM(E19:E26)</f>
        <v>502298.98</v>
      </c>
      <c r="F27" s="209">
        <f>SUM(F19:F26)</f>
        <v>483658</v>
      </c>
      <c r="G27" s="209">
        <f>SUM(G19:G26)</f>
        <v>502029</v>
      </c>
    </row>
    <row r="28" spans="1:7" s="196" customFormat="1">
      <c r="A28" s="212"/>
      <c r="B28" s="211" t="s">
        <v>159</v>
      </c>
      <c r="C28" s="213"/>
      <c r="D28" s="210"/>
      <c r="E28" s="209"/>
      <c r="F28" s="209">
        <f>F27-E27</f>
        <v>-18640.979999999981</v>
      </c>
      <c r="G28" s="209">
        <f>G27-F27</f>
        <v>18371</v>
      </c>
    </row>
    <row r="29" spans="1:7" s="196" customFormat="1">
      <c r="A29" s="212"/>
      <c r="B29" s="211" t="s">
        <v>186</v>
      </c>
      <c r="C29" s="210"/>
      <c r="D29" s="210"/>
      <c r="E29" s="209"/>
      <c r="F29" s="209">
        <f>SUM(F28:F28)</f>
        <v>-18640.979999999981</v>
      </c>
      <c r="G29" s="209">
        <f>G28</f>
        <v>18371</v>
      </c>
    </row>
    <row r="30" spans="1:7">
      <c r="A30" s="208"/>
      <c r="B30" s="207"/>
      <c r="C30" s="206"/>
      <c r="D30" s="205"/>
      <c r="E30" s="204"/>
      <c r="F30" s="204"/>
      <c r="G30" s="204"/>
    </row>
    <row r="31" spans="1:7">
      <c r="A31" s="208"/>
      <c r="B31" s="207" t="s">
        <v>185</v>
      </c>
      <c r="C31" s="207" t="s">
        <v>207</v>
      </c>
      <c r="D31" s="205"/>
      <c r="E31" s="204">
        <v>933.75</v>
      </c>
      <c r="F31" s="204"/>
      <c r="G31" s="204"/>
    </row>
    <row r="32" spans="1:7">
      <c r="A32" s="208"/>
      <c r="B32" s="208"/>
      <c r="C32" s="216" t="s">
        <v>209</v>
      </c>
      <c r="D32" s="215"/>
      <c r="E32" s="214">
        <v>41870.21</v>
      </c>
      <c r="F32" s="214">
        <v>52920</v>
      </c>
      <c r="G32" s="214">
        <v>55566</v>
      </c>
    </row>
    <row r="33" spans="1:7">
      <c r="A33" s="208"/>
      <c r="B33" s="208"/>
      <c r="C33" s="216" t="s">
        <v>205</v>
      </c>
      <c r="D33" s="215"/>
      <c r="E33" s="214">
        <v>90.84</v>
      </c>
      <c r="F33" s="214"/>
      <c r="G33" s="214"/>
    </row>
    <row r="34" spans="1:7" s="196" customFormat="1">
      <c r="A34" s="212"/>
      <c r="B34" s="211" t="s">
        <v>184</v>
      </c>
      <c r="C34" s="213"/>
      <c r="D34" s="210"/>
      <c r="E34" s="209">
        <f>SUM(E31:E33)</f>
        <v>42894.799999999996</v>
      </c>
      <c r="F34" s="209">
        <f>SUM(F31:F33)</f>
        <v>52920</v>
      </c>
      <c r="G34" s="209">
        <f>SUM(G31:G33)</f>
        <v>55566</v>
      </c>
    </row>
    <row r="35" spans="1:7" s="196" customFormat="1">
      <c r="A35" s="212"/>
      <c r="B35" s="211" t="s">
        <v>159</v>
      </c>
      <c r="C35" s="213"/>
      <c r="D35" s="210"/>
      <c r="E35" s="209"/>
      <c r="F35" s="209">
        <f>F34-E34</f>
        <v>10025.200000000004</v>
      </c>
      <c r="G35" s="209">
        <f>G34-F34</f>
        <v>2646</v>
      </c>
    </row>
    <row r="36" spans="1:7" s="196" customFormat="1">
      <c r="A36" s="212"/>
      <c r="B36" s="211" t="s">
        <v>183</v>
      </c>
      <c r="C36" s="210"/>
      <c r="D36" s="210"/>
      <c r="E36" s="209"/>
      <c r="F36" s="209">
        <f>SUM(F35:F35)</f>
        <v>10025.200000000004</v>
      </c>
      <c r="G36" s="209">
        <f>G35</f>
        <v>2646</v>
      </c>
    </row>
    <row r="37" spans="1:7">
      <c r="A37" s="208"/>
      <c r="B37" s="207"/>
      <c r="C37" s="205"/>
      <c r="D37" s="205"/>
      <c r="E37" s="204"/>
      <c r="F37" s="204"/>
      <c r="G37" s="204"/>
    </row>
    <row r="38" spans="1:7">
      <c r="A38" s="208"/>
      <c r="B38" s="207" t="s">
        <v>174</v>
      </c>
      <c r="C38" s="207" t="s">
        <v>207</v>
      </c>
      <c r="D38" s="205"/>
      <c r="E38" s="204">
        <v>1191.73</v>
      </c>
      <c r="F38" s="204"/>
      <c r="G38" s="204"/>
    </row>
    <row r="39" spans="1:7">
      <c r="A39" s="208"/>
      <c r="B39" s="208"/>
      <c r="C39" s="216" t="s">
        <v>205</v>
      </c>
      <c r="D39" s="215"/>
      <c r="E39" s="214">
        <v>142.30000000000001</v>
      </c>
      <c r="F39" s="214"/>
      <c r="G39" s="214"/>
    </row>
    <row r="40" spans="1:7">
      <c r="A40" s="208"/>
      <c r="B40" s="211" t="s">
        <v>168</v>
      </c>
      <c r="C40" s="213"/>
      <c r="D40" s="210"/>
      <c r="E40" s="209">
        <f>SUM(E38:E39)</f>
        <v>1334.03</v>
      </c>
      <c r="F40" s="209">
        <f>SUM(F38:F39)</f>
        <v>0</v>
      </c>
      <c r="G40" s="209">
        <f>SUM(G38:G39)</f>
        <v>0</v>
      </c>
    </row>
    <row r="41" spans="1:7">
      <c r="A41" s="208"/>
      <c r="B41" s="211" t="s">
        <v>159</v>
      </c>
      <c r="C41" s="213"/>
      <c r="D41" s="210"/>
      <c r="E41" s="209"/>
      <c r="F41" s="209">
        <f>F40-E40</f>
        <v>-1334.03</v>
      </c>
      <c r="G41" s="209">
        <f>G40-F40</f>
        <v>0</v>
      </c>
    </row>
    <row r="42" spans="1:7">
      <c r="A42" s="208"/>
      <c r="B42" s="211" t="s">
        <v>182</v>
      </c>
      <c r="C42" s="210"/>
      <c r="D42" s="210"/>
      <c r="E42" s="209"/>
      <c r="F42" s="209">
        <f>SUM(F41:F41)</f>
        <v>-1334.03</v>
      </c>
      <c r="G42" s="209">
        <f>G41</f>
        <v>0</v>
      </c>
    </row>
    <row r="43" spans="1:7">
      <c r="A43" s="208"/>
      <c r="B43" s="207" t="s">
        <v>181</v>
      </c>
      <c r="C43" s="205"/>
      <c r="D43" s="205"/>
      <c r="E43" s="204"/>
      <c r="F43" s="204"/>
      <c r="G43" s="204"/>
    </row>
    <row r="44" spans="1:7">
      <c r="A44" s="207" t="s">
        <v>180</v>
      </c>
      <c r="B44" s="207" t="s">
        <v>179</v>
      </c>
      <c r="C44" s="207" t="s">
        <v>206</v>
      </c>
      <c r="D44" s="205"/>
      <c r="E44" s="204">
        <v>342703.49000000005</v>
      </c>
      <c r="F44" s="204">
        <v>342690</v>
      </c>
      <c r="G44" s="204">
        <v>359824</v>
      </c>
    </row>
    <row r="45" spans="1:7">
      <c r="A45" s="208"/>
      <c r="B45" s="208"/>
      <c r="C45" s="216" t="s">
        <v>213</v>
      </c>
      <c r="D45" s="215"/>
      <c r="E45" s="214">
        <v>1113.3200000000002</v>
      </c>
      <c r="F45" s="214"/>
      <c r="G45" s="214"/>
    </row>
    <row r="46" spans="1:7">
      <c r="A46" s="208"/>
      <c r="B46" s="208"/>
      <c r="C46" s="216" t="s">
        <v>212</v>
      </c>
      <c r="D46" s="215"/>
      <c r="E46" s="214">
        <v>2203.2800000000002</v>
      </c>
      <c r="F46" s="214"/>
      <c r="G46" s="214"/>
    </row>
    <row r="47" spans="1:7">
      <c r="A47" s="208"/>
      <c r="B47" s="208"/>
      <c r="C47" s="216" t="s">
        <v>210</v>
      </c>
      <c r="D47" s="215"/>
      <c r="E47" s="214">
        <v>36248.19</v>
      </c>
      <c r="F47" s="214">
        <v>0</v>
      </c>
      <c r="G47" s="214">
        <v>0</v>
      </c>
    </row>
    <row r="48" spans="1:7">
      <c r="A48" s="208"/>
      <c r="B48" s="208"/>
      <c r="C48" s="216" t="s">
        <v>207</v>
      </c>
      <c r="D48" s="215"/>
      <c r="E48" s="214">
        <v>6931.76</v>
      </c>
      <c r="F48" s="214"/>
      <c r="G48" s="214"/>
    </row>
    <row r="49" spans="1:7">
      <c r="A49" s="208"/>
      <c r="B49" s="208"/>
      <c r="C49" s="216" t="s">
        <v>211</v>
      </c>
      <c r="D49" s="215"/>
      <c r="E49" s="214">
        <v>453.71000000000004</v>
      </c>
      <c r="F49" s="214"/>
      <c r="G49" s="214"/>
    </row>
    <row r="50" spans="1:7">
      <c r="A50" s="208"/>
      <c r="B50" s="208"/>
      <c r="C50" s="216" t="s">
        <v>209</v>
      </c>
      <c r="D50" s="215"/>
      <c r="E50" s="214">
        <v>101530.19</v>
      </c>
      <c r="F50" s="214">
        <v>153357</v>
      </c>
      <c r="G50" s="214">
        <v>159025</v>
      </c>
    </row>
    <row r="51" spans="1:7">
      <c r="A51" s="208"/>
      <c r="B51" s="208"/>
      <c r="C51" s="216" t="s">
        <v>205</v>
      </c>
      <c r="D51" s="215"/>
      <c r="E51" s="214">
        <v>34319.379999999997</v>
      </c>
      <c r="F51" s="214"/>
      <c r="G51" s="214"/>
    </row>
    <row r="52" spans="1:7">
      <c r="A52" s="208"/>
      <c r="B52" s="208"/>
      <c r="C52" s="216" t="s">
        <v>208</v>
      </c>
      <c r="D52" s="215"/>
      <c r="E52" s="214">
        <v>2039.77</v>
      </c>
      <c r="F52" s="214"/>
      <c r="G52" s="214"/>
    </row>
    <row r="53" spans="1:7" s="196" customFormat="1">
      <c r="A53" s="212"/>
      <c r="B53" s="211" t="s">
        <v>176</v>
      </c>
      <c r="C53" s="213"/>
      <c r="D53" s="210"/>
      <c r="E53" s="209">
        <f>SUM(E44:E52)</f>
        <v>527543.09000000008</v>
      </c>
      <c r="F53" s="209">
        <f>SUM(F44:F52)</f>
        <v>496047</v>
      </c>
      <c r="G53" s="209">
        <f>SUM(G44:G52)</f>
        <v>518849</v>
      </c>
    </row>
    <row r="54" spans="1:7" s="196" customFormat="1">
      <c r="A54" s="212"/>
      <c r="B54" s="211" t="s">
        <v>159</v>
      </c>
      <c r="C54" s="213"/>
      <c r="D54" s="210"/>
      <c r="E54" s="209"/>
      <c r="F54" s="209">
        <f>F53-E53</f>
        <v>-31496.090000000084</v>
      </c>
      <c r="G54" s="209">
        <f>G53-F53</f>
        <v>22802</v>
      </c>
    </row>
    <row r="55" spans="1:7" s="196" customFormat="1">
      <c r="A55" s="212"/>
      <c r="B55" s="211" t="s">
        <v>175</v>
      </c>
      <c r="C55" s="210"/>
      <c r="D55" s="210"/>
      <c r="E55" s="209"/>
      <c r="F55" s="209">
        <f>SUM(F54:F54)</f>
        <v>-31496.090000000084</v>
      </c>
      <c r="G55" s="209">
        <f>G54</f>
        <v>22802</v>
      </c>
    </row>
    <row r="56" spans="1:7">
      <c r="A56" s="208"/>
      <c r="B56" s="207"/>
      <c r="C56" s="205"/>
      <c r="D56" s="205"/>
      <c r="E56" s="204"/>
      <c r="F56" s="204"/>
      <c r="G56" s="204"/>
    </row>
    <row r="57" spans="1:7">
      <c r="A57" s="208"/>
      <c r="B57" s="207" t="s">
        <v>174</v>
      </c>
      <c r="C57" s="207" t="s">
        <v>206</v>
      </c>
      <c r="D57" s="205"/>
      <c r="E57" s="204">
        <v>106737.77000000002</v>
      </c>
      <c r="F57" s="204">
        <v>270512</v>
      </c>
      <c r="G57" s="204">
        <v>276367</v>
      </c>
    </row>
    <row r="58" spans="1:7">
      <c r="A58" s="208"/>
      <c r="B58" s="208"/>
      <c r="C58" s="216" t="s">
        <v>210</v>
      </c>
      <c r="D58" s="215"/>
      <c r="E58" s="214">
        <v>912.68000000000006</v>
      </c>
      <c r="F58" s="214"/>
      <c r="G58" s="214"/>
    </row>
    <row r="59" spans="1:7">
      <c r="A59" s="208"/>
      <c r="B59" s="208"/>
      <c r="C59" s="216" t="s">
        <v>209</v>
      </c>
      <c r="D59" s="215"/>
      <c r="E59" s="214">
        <v>205476.91</v>
      </c>
      <c r="F59" s="214">
        <v>314129</v>
      </c>
      <c r="G59" s="214">
        <v>328667</v>
      </c>
    </row>
    <row r="60" spans="1:7">
      <c r="A60" s="208"/>
      <c r="B60" s="208"/>
      <c r="C60" s="216" t="s">
        <v>205</v>
      </c>
      <c r="D60" s="215"/>
      <c r="E60" s="214">
        <v>-646.05999999999949</v>
      </c>
      <c r="F60" s="214"/>
      <c r="G60" s="214"/>
    </row>
    <row r="61" spans="1:7">
      <c r="A61" s="208"/>
      <c r="B61" s="208"/>
      <c r="C61" s="216" t="s">
        <v>208</v>
      </c>
      <c r="D61" s="215"/>
      <c r="E61" s="214">
        <v>25138.33</v>
      </c>
      <c r="F61" s="214">
        <v>34953</v>
      </c>
      <c r="G61" s="214">
        <v>36701</v>
      </c>
    </row>
    <row r="62" spans="1:7" s="196" customFormat="1">
      <c r="A62" s="212"/>
      <c r="B62" s="211" t="s">
        <v>168</v>
      </c>
      <c r="C62" s="213"/>
      <c r="D62" s="210"/>
      <c r="E62" s="209">
        <f>SUM(E57:E61)</f>
        <v>337619.63</v>
      </c>
      <c r="F62" s="209">
        <f>SUM(F57:F61)</f>
        <v>619594</v>
      </c>
      <c r="G62" s="209">
        <f>SUM(G57:G61)</f>
        <v>641735</v>
      </c>
    </row>
    <row r="63" spans="1:7" s="196" customFormat="1">
      <c r="A63" s="212"/>
      <c r="B63" s="211" t="s">
        <v>159</v>
      </c>
      <c r="C63" s="213"/>
      <c r="D63" s="210"/>
      <c r="E63" s="209"/>
      <c r="F63" s="209">
        <f>F62-E62</f>
        <v>281974.37</v>
      </c>
      <c r="G63" s="209">
        <f>G62-F62</f>
        <v>22141</v>
      </c>
    </row>
    <row r="64" spans="1:7" s="196" customFormat="1">
      <c r="A64" s="212"/>
      <c r="B64" s="211" t="s">
        <v>167</v>
      </c>
      <c r="C64" s="210"/>
      <c r="D64" s="210"/>
      <c r="E64" s="209"/>
      <c r="F64" s="209">
        <f>SUM(F63:F63)</f>
        <v>281974.37</v>
      </c>
      <c r="G64" s="209">
        <f>G63</f>
        <v>22141</v>
      </c>
    </row>
    <row r="65" spans="1:7">
      <c r="A65" s="208"/>
      <c r="B65" s="207"/>
      <c r="C65" s="205"/>
      <c r="D65" s="205"/>
      <c r="E65" s="204"/>
      <c r="F65" s="204"/>
      <c r="G65" s="204"/>
    </row>
    <row r="66" spans="1:7">
      <c r="A66" s="207" t="s">
        <v>166</v>
      </c>
      <c r="B66" s="207" t="s">
        <v>165</v>
      </c>
      <c r="C66" s="207" t="s">
        <v>207</v>
      </c>
      <c r="D66" s="205"/>
      <c r="E66" s="204">
        <v>2127</v>
      </c>
      <c r="F66" s="204"/>
      <c r="G66" s="204"/>
    </row>
    <row r="67" spans="1:7">
      <c r="A67" s="208"/>
      <c r="B67" s="208"/>
      <c r="C67" s="216" t="s">
        <v>205</v>
      </c>
      <c r="D67" s="215"/>
      <c r="E67" s="214">
        <v>2622.18</v>
      </c>
      <c r="F67" s="214"/>
      <c r="G67" s="214"/>
    </row>
    <row r="68" spans="1:7" s="196" customFormat="1">
      <c r="A68" s="212"/>
      <c r="B68" s="211" t="s">
        <v>163</v>
      </c>
      <c r="C68" s="213"/>
      <c r="D68" s="210"/>
      <c r="E68" s="209">
        <f>SUM(E66:E67)</f>
        <v>4749.18</v>
      </c>
      <c r="F68" s="209">
        <f>SUM(F66:F67)</f>
        <v>0</v>
      </c>
      <c r="G68" s="209">
        <f>SUM(G66:G67)</f>
        <v>0</v>
      </c>
    </row>
    <row r="69" spans="1:7" s="196" customFormat="1">
      <c r="A69" s="212"/>
      <c r="B69" s="211" t="s">
        <v>159</v>
      </c>
      <c r="C69" s="213"/>
      <c r="D69" s="210"/>
      <c r="E69" s="209"/>
      <c r="F69" s="209">
        <f>F68-E68</f>
        <v>-4749.18</v>
      </c>
      <c r="G69" s="209">
        <f>G68-F68</f>
        <v>0</v>
      </c>
    </row>
    <row r="70" spans="1:7" s="196" customFormat="1">
      <c r="A70" s="212"/>
      <c r="B70" s="211" t="s">
        <v>162</v>
      </c>
      <c r="C70" s="210"/>
      <c r="D70" s="210"/>
      <c r="E70" s="209"/>
      <c r="F70" s="209">
        <f>SUM(F69:F69)</f>
        <v>-4749.18</v>
      </c>
      <c r="G70" s="209">
        <f>G69</f>
        <v>0</v>
      </c>
    </row>
    <row r="71" spans="1:7">
      <c r="A71" s="208"/>
      <c r="B71" s="207"/>
      <c r="C71" s="205"/>
      <c r="D71" s="205"/>
      <c r="E71" s="204"/>
      <c r="F71" s="204"/>
      <c r="G71" s="204"/>
    </row>
    <row r="72" spans="1:7">
      <c r="A72" s="208"/>
      <c r="B72" s="207" t="s">
        <v>161</v>
      </c>
      <c r="C72" s="207" t="s">
        <v>206</v>
      </c>
      <c r="D72" s="205"/>
      <c r="E72" s="204">
        <v>91.03</v>
      </c>
      <c r="F72" s="204"/>
      <c r="G72" s="204"/>
    </row>
    <row r="73" spans="1:7">
      <c r="A73" s="208"/>
      <c r="B73" s="208"/>
      <c r="C73" s="216" t="s">
        <v>205</v>
      </c>
      <c r="D73" s="215"/>
      <c r="E73" s="214">
        <v>1731.35</v>
      </c>
      <c r="F73" s="214"/>
      <c r="G73" s="214"/>
    </row>
    <row r="74" spans="1:7" s="196" customFormat="1">
      <c r="A74" s="212"/>
      <c r="B74" s="211" t="s">
        <v>160</v>
      </c>
      <c r="C74" s="213"/>
      <c r="D74" s="210"/>
      <c r="E74" s="209">
        <f>SUM(E72:E73)</f>
        <v>1822.3799999999999</v>
      </c>
      <c r="F74" s="209">
        <f>SUM(F72:F73)</f>
        <v>0</v>
      </c>
      <c r="G74" s="209">
        <f>SUM(G72:G73)</f>
        <v>0</v>
      </c>
    </row>
    <row r="75" spans="1:7" s="196" customFormat="1">
      <c r="A75" s="212"/>
      <c r="B75" s="211" t="s">
        <v>159</v>
      </c>
      <c r="C75" s="213"/>
      <c r="D75" s="210"/>
      <c r="E75" s="209"/>
      <c r="F75" s="209">
        <f>F74-E74</f>
        <v>-1822.3799999999999</v>
      </c>
      <c r="G75" s="209">
        <f>G74-F74</f>
        <v>0</v>
      </c>
    </row>
    <row r="76" spans="1:7" s="196" customFormat="1">
      <c r="A76" s="212"/>
      <c r="B76" s="211" t="s">
        <v>158</v>
      </c>
      <c r="C76" s="210"/>
      <c r="D76" s="210"/>
      <c r="E76" s="209"/>
      <c r="F76" s="209">
        <f>SUM(F75:F75)</f>
        <v>-1822.3799999999999</v>
      </c>
      <c r="G76" s="209">
        <f>G75</f>
        <v>0</v>
      </c>
    </row>
    <row r="77" spans="1:7">
      <c r="A77" s="208"/>
      <c r="B77" s="207"/>
      <c r="C77" s="206"/>
      <c r="D77" s="205"/>
      <c r="E77" s="204"/>
      <c r="F77" s="204"/>
      <c r="G77" s="204"/>
    </row>
    <row r="78" spans="1:7" s="196" customFormat="1">
      <c r="A78" s="203" t="s">
        <v>157</v>
      </c>
      <c r="B78" s="202"/>
      <c r="C78" s="202"/>
      <c r="D78" s="201"/>
      <c r="E78" s="200">
        <f>SUM(E74,E68,E62,E53,E40,E34,E27,E15)</f>
        <v>21570110.149999999</v>
      </c>
      <c r="F78" s="200">
        <f>SUM(F74,F68,F62,F53,F40,F34,F27,F15)</f>
        <v>23226485</v>
      </c>
      <c r="G78" s="200">
        <f>SUM(G74,G68,G62,G53,G40,G34,G27,G15)</f>
        <v>23935095</v>
      </c>
    </row>
    <row r="80" spans="1:7">
      <c r="A80" s="196">
        <v>4.04</v>
      </c>
      <c r="B80" s="196" t="s">
        <v>204</v>
      </c>
      <c r="E80" s="195">
        <f>SUM(F76,F70,F64,F55,F42,F36,F29,F17)</f>
        <v>1656374.8500000013</v>
      </c>
    </row>
    <row r="82" spans="1:5">
      <c r="A82" s="236">
        <v>18.07</v>
      </c>
      <c r="B82" s="196" t="s">
        <v>203</v>
      </c>
      <c r="E82" s="195">
        <f>SUM(G76,G70,G64,G55,G42,G36,G29,G17)</f>
        <v>708610</v>
      </c>
    </row>
    <row r="101" spans="5:8">
      <c r="E101" s="235"/>
      <c r="F101" s="235"/>
      <c r="G101" s="235"/>
      <c r="H101" s="235"/>
    </row>
    <row r="102" spans="5:8">
      <c r="E102" s="235"/>
      <c r="F102" s="235"/>
      <c r="G102" s="235"/>
      <c r="H102" s="235"/>
    </row>
    <row r="103" spans="5:8">
      <c r="E103" s="235"/>
      <c r="F103" s="235"/>
      <c r="G103" s="235"/>
      <c r="H103" s="235"/>
    </row>
    <row r="104" spans="5:8">
      <c r="E104" s="235"/>
      <c r="F104" s="235"/>
      <c r="G104" s="235"/>
      <c r="H104" s="235"/>
    </row>
    <row r="105" spans="5:8">
      <c r="E105" s="235"/>
      <c r="F105" s="235"/>
      <c r="G105" s="235"/>
      <c r="H105" s="235"/>
    </row>
    <row r="106" spans="5:8">
      <c r="E106" s="235"/>
      <c r="F106" s="235"/>
      <c r="G106" s="235"/>
      <c r="H106" s="235"/>
    </row>
    <row r="107" spans="5:8">
      <c r="E107" s="235"/>
      <c r="F107" s="235"/>
      <c r="G107" s="235"/>
      <c r="H107" s="235"/>
    </row>
    <row r="108" spans="5:8">
      <c r="E108" s="235"/>
      <c r="F108" s="235"/>
      <c r="G108" s="235"/>
      <c r="H108" s="235"/>
    </row>
    <row r="109" spans="5:8">
      <c r="E109" s="235"/>
      <c r="F109" s="235"/>
      <c r="G109" s="235"/>
      <c r="H109" s="235"/>
    </row>
    <row r="110" spans="5:8">
      <c r="E110" s="235"/>
      <c r="F110" s="235"/>
      <c r="G110" s="235"/>
      <c r="H110" s="235"/>
    </row>
    <row r="111" spans="5:8">
      <c r="E111" s="235"/>
      <c r="F111" s="235"/>
      <c r="G111" s="235"/>
      <c r="H111" s="235"/>
    </row>
    <row r="112" spans="5:8">
      <c r="E112" s="235"/>
      <c r="F112" s="235"/>
      <c r="G112" s="235"/>
      <c r="H112" s="235"/>
    </row>
    <row r="113" spans="5:8">
      <c r="E113" s="235"/>
      <c r="F113" s="235"/>
      <c r="G113" s="235"/>
      <c r="H113" s="235"/>
    </row>
    <row r="114" spans="5:8">
      <c r="E114" s="235"/>
      <c r="F114" s="235"/>
      <c r="G114" s="235"/>
      <c r="H114" s="235"/>
    </row>
    <row r="115" spans="5:8">
      <c r="E115" s="235"/>
      <c r="F115" s="235"/>
      <c r="G115" s="235"/>
      <c r="H115" s="235"/>
    </row>
    <row r="116" spans="5:8">
      <c r="E116" s="235"/>
      <c r="F116" s="235"/>
      <c r="G116" s="235"/>
      <c r="H116" s="235"/>
    </row>
    <row r="117" spans="5:8">
      <c r="E117" s="235"/>
      <c r="F117" s="235"/>
      <c r="G117" s="235"/>
      <c r="H117" s="235"/>
    </row>
    <row r="118" spans="5:8">
      <c r="E118" s="235"/>
      <c r="F118" s="235"/>
      <c r="G118" s="235"/>
      <c r="H118" s="235"/>
    </row>
    <row r="119" spans="5:8">
      <c r="E119" s="235"/>
      <c r="F119" s="235"/>
      <c r="G119" s="235"/>
      <c r="H119" s="235"/>
    </row>
    <row r="120" spans="5:8">
      <c r="E120" s="235"/>
      <c r="F120" s="235"/>
      <c r="G120" s="235"/>
      <c r="H120" s="235"/>
    </row>
    <row r="121" spans="5:8">
      <c r="E121" s="235"/>
      <c r="F121" s="235"/>
      <c r="G121" s="235"/>
      <c r="H121" s="235"/>
    </row>
    <row r="122" spans="5:8">
      <c r="E122" s="235"/>
      <c r="F122" s="235"/>
      <c r="G122" s="235"/>
      <c r="H122" s="235"/>
    </row>
    <row r="123" spans="5:8">
      <c r="E123" s="235"/>
      <c r="F123" s="235"/>
      <c r="G123" s="235"/>
      <c r="H123" s="235"/>
    </row>
    <row r="124" spans="5:8">
      <c r="E124" s="235"/>
      <c r="F124" s="235"/>
      <c r="G124" s="235"/>
      <c r="H124" s="235"/>
    </row>
    <row r="125" spans="5:8">
      <c r="E125" s="235"/>
      <c r="F125" s="235"/>
      <c r="G125" s="235"/>
      <c r="H125" s="235"/>
    </row>
    <row r="126" spans="5:8">
      <c r="E126" s="235"/>
      <c r="F126" s="235"/>
      <c r="G126" s="235"/>
      <c r="H126" s="235"/>
    </row>
    <row r="127" spans="5:8">
      <c r="E127" s="235"/>
      <c r="F127" s="235"/>
      <c r="G127" s="235"/>
      <c r="H127" s="235"/>
    </row>
    <row r="128" spans="5:8">
      <c r="E128" s="235"/>
      <c r="F128" s="235"/>
      <c r="G128" s="235"/>
      <c r="H128" s="235"/>
    </row>
    <row r="129" spans="5:8">
      <c r="E129" s="235"/>
      <c r="F129" s="235"/>
      <c r="G129" s="235"/>
      <c r="H129" s="235"/>
    </row>
    <row r="130" spans="5:8">
      <c r="E130" s="235"/>
      <c r="F130" s="235"/>
      <c r="G130" s="235"/>
      <c r="H130" s="235"/>
    </row>
    <row r="131" spans="5:8">
      <c r="E131" s="235"/>
      <c r="F131" s="235"/>
      <c r="G131" s="235"/>
      <c r="H131" s="235"/>
    </row>
    <row r="132" spans="5:8">
      <c r="E132" s="235"/>
      <c r="F132" s="235"/>
      <c r="G132" s="235"/>
      <c r="H132" s="235"/>
    </row>
    <row r="133" spans="5:8">
      <c r="E133" s="235"/>
      <c r="F133" s="235"/>
      <c r="G133" s="235"/>
      <c r="H133" s="235"/>
    </row>
    <row r="134" spans="5:8">
      <c r="E134" s="235"/>
      <c r="F134" s="235"/>
      <c r="G134" s="235"/>
      <c r="H134" s="235"/>
    </row>
    <row r="135" spans="5:8">
      <c r="E135" s="235"/>
      <c r="F135" s="235"/>
      <c r="G135" s="235"/>
      <c r="H135" s="235"/>
    </row>
    <row r="136" spans="5:8">
      <c r="E136" s="235"/>
      <c r="F136" s="235"/>
      <c r="G136" s="235"/>
      <c r="H136" s="235"/>
    </row>
    <row r="137" spans="5:8">
      <c r="E137" s="235"/>
      <c r="F137" s="235"/>
      <c r="G137" s="235"/>
      <c r="H137" s="235"/>
    </row>
    <row r="138" spans="5:8">
      <c r="E138" s="235"/>
      <c r="F138" s="235"/>
      <c r="G138" s="235"/>
      <c r="H138" s="235"/>
    </row>
    <row r="139" spans="5:8">
      <c r="E139" s="235"/>
      <c r="F139" s="235"/>
      <c r="G139" s="235"/>
      <c r="H139" s="235"/>
    </row>
    <row r="140" spans="5:8">
      <c r="E140" s="235"/>
      <c r="F140" s="235"/>
      <c r="G140" s="235"/>
      <c r="H140" s="235"/>
    </row>
    <row r="141" spans="5:8">
      <c r="E141" s="235"/>
      <c r="F141" s="235"/>
      <c r="G141" s="235"/>
      <c r="H141" s="235"/>
    </row>
    <row r="142" spans="5:8">
      <c r="E142" s="235"/>
      <c r="F142" s="235"/>
      <c r="G142" s="235"/>
      <c r="H142" s="235"/>
    </row>
    <row r="143" spans="5:8">
      <c r="E143" s="235"/>
      <c r="F143" s="235"/>
      <c r="G143" s="235"/>
      <c r="H143" s="235"/>
    </row>
    <row r="144" spans="5:8">
      <c r="E144" s="235"/>
      <c r="F144" s="235"/>
      <c r="G144" s="235"/>
      <c r="H144" s="235"/>
    </row>
    <row r="145" spans="5:8">
      <c r="E145" s="235"/>
      <c r="F145" s="235"/>
      <c r="G145" s="235"/>
      <c r="H145" s="235"/>
    </row>
    <row r="146" spans="5:8">
      <c r="E146" s="235"/>
      <c r="F146" s="235"/>
      <c r="G146" s="235"/>
      <c r="H146" s="235"/>
    </row>
    <row r="147" spans="5:8">
      <c r="E147" s="235"/>
      <c r="F147" s="235"/>
      <c r="G147" s="235"/>
      <c r="H147" s="235"/>
    </row>
    <row r="148" spans="5:8">
      <c r="E148" s="235"/>
      <c r="F148" s="235"/>
      <c r="G148" s="235"/>
      <c r="H148" s="235"/>
    </row>
    <row r="149" spans="5:8">
      <c r="E149" s="235"/>
      <c r="F149" s="235"/>
      <c r="G149" s="235"/>
      <c r="H149" s="235"/>
    </row>
    <row r="150" spans="5:8">
      <c r="E150" s="235"/>
      <c r="F150" s="235"/>
      <c r="G150" s="235"/>
      <c r="H150" s="235"/>
    </row>
    <row r="151" spans="5:8">
      <c r="E151" s="235"/>
      <c r="F151" s="235"/>
      <c r="G151" s="235"/>
      <c r="H151" s="235"/>
    </row>
    <row r="152" spans="5:8">
      <c r="E152" s="235"/>
      <c r="F152" s="235"/>
      <c r="G152" s="235"/>
      <c r="H152" s="235"/>
    </row>
    <row r="153" spans="5:8">
      <c r="E153" s="235"/>
      <c r="F153" s="235"/>
      <c r="G153" s="235"/>
      <c r="H153" s="235"/>
    </row>
    <row r="154" spans="5:8">
      <c r="E154" s="235"/>
      <c r="F154" s="235"/>
      <c r="G154" s="235"/>
      <c r="H154" s="235"/>
    </row>
    <row r="155" spans="5:8">
      <c r="E155" s="235"/>
      <c r="F155" s="235"/>
      <c r="G155" s="235"/>
      <c r="H155" s="235"/>
    </row>
    <row r="156" spans="5:8">
      <c r="E156" s="235"/>
      <c r="F156" s="235"/>
      <c r="G156" s="235"/>
      <c r="H156" s="235"/>
    </row>
    <row r="157" spans="5:8">
      <c r="E157" s="235"/>
      <c r="F157" s="235"/>
      <c r="G157" s="235"/>
      <c r="H157" s="235"/>
    </row>
    <row r="158" spans="5:8">
      <c r="E158" s="235"/>
      <c r="F158" s="235"/>
      <c r="G158" s="235"/>
      <c r="H158" s="235"/>
    </row>
    <row r="159" spans="5:8">
      <c r="E159" s="235"/>
      <c r="F159" s="235"/>
      <c r="G159" s="235"/>
      <c r="H159" s="235"/>
    </row>
    <row r="160" spans="5:8">
      <c r="E160" s="235"/>
      <c r="F160" s="235"/>
      <c r="G160" s="235"/>
      <c r="H160" s="235"/>
    </row>
    <row r="161" spans="5:8">
      <c r="E161" s="235"/>
      <c r="F161" s="235"/>
      <c r="G161" s="235"/>
      <c r="H161" s="235"/>
    </row>
    <row r="162" spans="5:8">
      <c r="E162" s="235"/>
      <c r="F162" s="235"/>
      <c r="G162" s="235"/>
      <c r="H162" s="235"/>
    </row>
    <row r="163" spans="5:8">
      <c r="E163" s="235"/>
      <c r="F163" s="235"/>
      <c r="G163" s="235"/>
      <c r="H163" s="235"/>
    </row>
    <row r="164" spans="5:8">
      <c r="E164" s="235"/>
      <c r="F164" s="235"/>
      <c r="G164" s="235"/>
      <c r="H164" s="235"/>
    </row>
    <row r="165" spans="5:8">
      <c r="E165" s="235"/>
      <c r="F165" s="235"/>
      <c r="G165" s="235"/>
      <c r="H165" s="235"/>
    </row>
    <row r="166" spans="5:8">
      <c r="E166" s="235"/>
      <c r="F166" s="235"/>
      <c r="G166" s="235"/>
      <c r="H166" s="235"/>
    </row>
    <row r="167" spans="5:8">
      <c r="E167" s="235"/>
      <c r="F167" s="235"/>
      <c r="G167" s="235"/>
      <c r="H167" s="235"/>
    </row>
    <row r="168" spans="5:8">
      <c r="E168" s="235"/>
      <c r="F168" s="235"/>
      <c r="G168" s="235"/>
      <c r="H168" s="235"/>
    </row>
    <row r="169" spans="5:8">
      <c r="E169" s="235"/>
      <c r="F169" s="235"/>
      <c r="G169" s="235"/>
      <c r="H169" s="235"/>
    </row>
    <row r="170" spans="5:8">
      <c r="E170" s="235"/>
      <c r="F170" s="235"/>
      <c r="G170" s="235"/>
      <c r="H170" s="235"/>
    </row>
    <row r="171" spans="5:8">
      <c r="E171" s="235"/>
      <c r="F171" s="235"/>
      <c r="G171" s="235"/>
      <c r="H171" s="235"/>
    </row>
    <row r="172" spans="5:8">
      <c r="E172" s="235"/>
      <c r="F172" s="235"/>
      <c r="G172" s="235"/>
      <c r="H172" s="235"/>
    </row>
    <row r="173" spans="5:8">
      <c r="E173" s="235"/>
      <c r="F173" s="235"/>
      <c r="G173" s="235"/>
      <c r="H173" s="235"/>
    </row>
    <row r="174" spans="5:8">
      <c r="E174" s="235"/>
      <c r="F174" s="235"/>
      <c r="G174" s="235"/>
      <c r="H174" s="235"/>
    </row>
    <row r="175" spans="5:8">
      <c r="E175" s="235"/>
      <c r="F175" s="235"/>
      <c r="G175" s="235"/>
      <c r="H175" s="235"/>
    </row>
    <row r="176" spans="5:8">
      <c r="E176" s="235"/>
      <c r="F176" s="235"/>
      <c r="G176" s="235"/>
      <c r="H176" s="235"/>
    </row>
    <row r="177" spans="5:8">
      <c r="E177" s="235"/>
      <c r="F177" s="235"/>
      <c r="G177" s="235"/>
      <c r="H177" s="235"/>
    </row>
    <row r="178" spans="5:8">
      <c r="E178" s="235"/>
      <c r="F178" s="235"/>
      <c r="G178" s="235"/>
      <c r="H178" s="235"/>
    </row>
    <row r="179" spans="5:8">
      <c r="E179" s="235"/>
      <c r="F179" s="235"/>
      <c r="G179" s="235"/>
      <c r="H179" s="235"/>
    </row>
    <row r="180" spans="5:8">
      <c r="E180" s="235"/>
      <c r="F180" s="235"/>
      <c r="G180" s="235"/>
      <c r="H180" s="235"/>
    </row>
    <row r="181" spans="5:8">
      <c r="E181" s="235"/>
      <c r="F181" s="235"/>
      <c r="G181" s="235"/>
      <c r="H181" s="235"/>
    </row>
    <row r="182" spans="5:8">
      <c r="E182" s="235"/>
      <c r="F182" s="235"/>
      <c r="G182" s="235"/>
      <c r="H182" s="235"/>
    </row>
    <row r="183" spans="5:8">
      <c r="E183" s="235"/>
      <c r="F183" s="235"/>
      <c r="G183" s="235"/>
      <c r="H183" s="235"/>
    </row>
    <row r="184" spans="5:8">
      <c r="E184" s="235"/>
      <c r="F184" s="235"/>
      <c r="G184" s="235"/>
      <c r="H184" s="235"/>
    </row>
    <row r="185" spans="5:8">
      <c r="E185" s="235"/>
      <c r="F185" s="235"/>
      <c r="G185" s="235"/>
      <c r="H185" s="235"/>
    </row>
    <row r="186" spans="5:8">
      <c r="E186" s="235"/>
      <c r="F186" s="235"/>
      <c r="G186" s="235"/>
      <c r="H186" s="235"/>
    </row>
    <row r="187" spans="5:8">
      <c r="E187" s="235"/>
      <c r="F187" s="235"/>
      <c r="G187" s="235"/>
      <c r="H187" s="235"/>
    </row>
    <row r="188" spans="5:8">
      <c r="E188" s="235"/>
      <c r="F188" s="235"/>
      <c r="G188" s="235"/>
      <c r="H188" s="235"/>
    </row>
    <row r="189" spans="5:8">
      <c r="E189" s="235"/>
      <c r="F189" s="235"/>
      <c r="G189" s="235"/>
      <c r="H189" s="235"/>
    </row>
    <row r="190" spans="5:8">
      <c r="E190" s="235"/>
      <c r="F190" s="235"/>
      <c r="G190" s="235"/>
      <c r="H190" s="235"/>
    </row>
    <row r="191" spans="5:8">
      <c r="E191" s="235"/>
      <c r="F191" s="235"/>
      <c r="G191" s="235"/>
      <c r="H191" s="235"/>
    </row>
    <row r="192" spans="5:8">
      <c r="E192" s="235"/>
      <c r="F192" s="235"/>
      <c r="G192" s="235"/>
      <c r="H192" s="235"/>
    </row>
    <row r="193" spans="5:8">
      <c r="E193" s="235"/>
      <c r="F193" s="235"/>
      <c r="G193" s="235"/>
      <c r="H193" s="235"/>
    </row>
    <row r="194" spans="5:8">
      <c r="E194" s="235"/>
      <c r="F194" s="235"/>
      <c r="G194" s="235"/>
      <c r="H194" s="235"/>
    </row>
    <row r="195" spans="5:8">
      <c r="E195" s="235"/>
      <c r="F195" s="235"/>
      <c r="G195" s="235"/>
      <c r="H195" s="235"/>
    </row>
    <row r="196" spans="5:8">
      <c r="E196" s="235"/>
      <c r="F196" s="235"/>
      <c r="G196" s="235"/>
      <c r="H196" s="235"/>
    </row>
    <row r="197" spans="5:8">
      <c r="E197" s="235"/>
      <c r="F197" s="235"/>
      <c r="G197" s="235"/>
      <c r="H197" s="235"/>
    </row>
    <row r="198" spans="5:8">
      <c r="E198" s="235"/>
      <c r="F198" s="235"/>
      <c r="G198" s="235"/>
      <c r="H198" s="235"/>
    </row>
    <row r="199" spans="5:8">
      <c r="E199" s="235"/>
      <c r="F199" s="235"/>
      <c r="G199" s="235"/>
      <c r="H199" s="235"/>
    </row>
    <row r="200" spans="5:8">
      <c r="E200" s="235"/>
      <c r="F200" s="235"/>
      <c r="G200" s="235"/>
      <c r="H200" s="235"/>
    </row>
    <row r="201" spans="5:8">
      <c r="E201" s="235"/>
      <c r="F201" s="235"/>
      <c r="G201" s="235"/>
      <c r="H201" s="235"/>
    </row>
    <row r="202" spans="5:8">
      <c r="E202" s="235"/>
      <c r="F202" s="235"/>
      <c r="G202" s="235"/>
      <c r="H202" s="235"/>
    </row>
    <row r="203" spans="5:8">
      <c r="E203" s="235"/>
      <c r="F203" s="235"/>
      <c r="G203" s="235"/>
      <c r="H203" s="235"/>
    </row>
    <row r="204" spans="5:8">
      <c r="E204" s="235"/>
      <c r="F204" s="235"/>
      <c r="G204" s="235"/>
      <c r="H204" s="235"/>
    </row>
    <row r="205" spans="5:8">
      <c r="E205" s="235"/>
      <c r="F205" s="235"/>
      <c r="G205" s="235"/>
      <c r="H205" s="235"/>
    </row>
    <row r="206" spans="5:8">
      <c r="E206" s="235"/>
      <c r="F206" s="235"/>
      <c r="G206" s="235"/>
      <c r="H206" s="235"/>
    </row>
    <row r="207" spans="5:8">
      <c r="E207" s="235"/>
      <c r="F207" s="235"/>
      <c r="G207" s="235"/>
      <c r="H207" s="235"/>
    </row>
    <row r="208" spans="5:8">
      <c r="E208" s="235"/>
      <c r="F208" s="235"/>
      <c r="G208" s="235"/>
      <c r="H208" s="235"/>
    </row>
    <row r="209" spans="5:8">
      <c r="E209" s="235"/>
      <c r="F209" s="235"/>
      <c r="G209" s="235"/>
      <c r="H209" s="235"/>
    </row>
    <row r="210" spans="5:8">
      <c r="E210" s="235"/>
      <c r="F210" s="235"/>
      <c r="G210" s="235"/>
      <c r="H210" s="235"/>
    </row>
    <row r="211" spans="5:8">
      <c r="E211" s="235"/>
      <c r="F211" s="235"/>
      <c r="G211" s="235"/>
      <c r="H211" s="235"/>
    </row>
    <row r="212" spans="5:8">
      <c r="E212" s="235"/>
      <c r="F212" s="235"/>
      <c r="G212" s="235"/>
      <c r="H212" s="235"/>
    </row>
    <row r="213" spans="5:8">
      <c r="E213" s="235"/>
      <c r="F213" s="235"/>
      <c r="G213" s="235"/>
      <c r="H213" s="235"/>
    </row>
    <row r="214" spans="5:8">
      <c r="E214" s="235"/>
      <c r="F214" s="235"/>
      <c r="G214" s="235"/>
      <c r="H214" s="235"/>
    </row>
    <row r="215" spans="5:8">
      <c r="E215" s="235"/>
      <c r="F215" s="235"/>
      <c r="G215" s="235"/>
      <c r="H215" s="235"/>
    </row>
    <row r="216" spans="5:8">
      <c r="E216" s="235"/>
      <c r="F216" s="235"/>
      <c r="G216" s="235"/>
      <c r="H216" s="235"/>
    </row>
    <row r="217" spans="5:8">
      <c r="E217" s="235"/>
      <c r="F217" s="235"/>
      <c r="G217" s="235"/>
      <c r="H217" s="235"/>
    </row>
    <row r="218" spans="5:8">
      <c r="E218" s="235"/>
      <c r="F218" s="235"/>
      <c r="G218" s="235"/>
      <c r="H218" s="235"/>
    </row>
    <row r="219" spans="5:8">
      <c r="E219" s="235"/>
      <c r="F219" s="235"/>
      <c r="G219" s="235"/>
      <c r="H219" s="235"/>
    </row>
    <row r="220" spans="5:8">
      <c r="E220" s="235"/>
      <c r="F220" s="235"/>
      <c r="G220" s="235"/>
      <c r="H220" s="235"/>
    </row>
    <row r="221" spans="5:8">
      <c r="E221" s="235"/>
      <c r="F221" s="235"/>
      <c r="G221" s="235"/>
      <c r="H221" s="235"/>
    </row>
    <row r="222" spans="5:8">
      <c r="E222" s="235"/>
      <c r="F222" s="235"/>
      <c r="G222" s="235"/>
      <c r="H222" s="235"/>
    </row>
    <row r="223" spans="5:8">
      <c r="E223" s="235"/>
      <c r="F223" s="235"/>
      <c r="G223" s="235"/>
      <c r="H223" s="235"/>
    </row>
    <row r="224" spans="5:8">
      <c r="E224" s="235"/>
      <c r="F224" s="235"/>
      <c r="G224" s="235"/>
      <c r="H224" s="235"/>
    </row>
    <row r="225" spans="5:8">
      <c r="E225" s="235"/>
      <c r="F225" s="235"/>
      <c r="G225" s="235"/>
      <c r="H225" s="235"/>
    </row>
    <row r="226" spans="5:8">
      <c r="E226" s="235"/>
      <c r="F226" s="235"/>
      <c r="G226" s="235"/>
      <c r="H226" s="235"/>
    </row>
    <row r="227" spans="5:8">
      <c r="E227" s="235"/>
      <c r="F227" s="235"/>
      <c r="G227" s="235"/>
      <c r="H227" s="235"/>
    </row>
    <row r="228" spans="5:8">
      <c r="E228" s="235"/>
      <c r="F228" s="235"/>
      <c r="G228" s="235"/>
      <c r="H228" s="235"/>
    </row>
    <row r="229" spans="5:8">
      <c r="E229" s="235"/>
      <c r="F229" s="235"/>
      <c r="G229" s="235"/>
      <c r="H229" s="235"/>
    </row>
    <row r="230" spans="5:8">
      <c r="E230" s="235"/>
      <c r="F230" s="235"/>
      <c r="G230" s="235"/>
      <c r="H230" s="235"/>
    </row>
    <row r="231" spans="5:8">
      <c r="E231" s="235"/>
      <c r="F231" s="235"/>
      <c r="G231" s="235"/>
      <c r="H231" s="235"/>
    </row>
    <row r="232" spans="5:8">
      <c r="E232" s="235"/>
      <c r="F232" s="235"/>
      <c r="G232" s="235"/>
      <c r="H232" s="235"/>
    </row>
    <row r="233" spans="5:8">
      <c r="E233" s="235"/>
      <c r="F233" s="235"/>
      <c r="G233" s="235"/>
      <c r="H233" s="235"/>
    </row>
    <row r="234" spans="5:8">
      <c r="E234" s="235"/>
      <c r="F234" s="235"/>
      <c r="G234" s="235"/>
      <c r="H234" s="235"/>
    </row>
    <row r="235" spans="5:8">
      <c r="E235" s="235"/>
      <c r="F235" s="235"/>
      <c r="G235" s="235"/>
      <c r="H235" s="235"/>
    </row>
    <row r="236" spans="5:8">
      <c r="E236" s="235"/>
      <c r="F236" s="235"/>
      <c r="G236" s="235"/>
      <c r="H236" s="235"/>
    </row>
    <row r="237" spans="5:8">
      <c r="E237" s="235"/>
      <c r="F237" s="235"/>
      <c r="G237" s="235"/>
      <c r="H237" s="235"/>
    </row>
    <row r="238" spans="5:8">
      <c r="E238" s="235"/>
      <c r="F238" s="235"/>
      <c r="G238" s="235"/>
      <c r="H238" s="235"/>
    </row>
    <row r="239" spans="5:8">
      <c r="E239" s="235"/>
      <c r="F239" s="235"/>
      <c r="G239" s="235"/>
      <c r="H239" s="235"/>
    </row>
    <row r="240" spans="5:8">
      <c r="E240" s="235"/>
      <c r="F240" s="235"/>
      <c r="G240" s="235"/>
      <c r="H240" s="235"/>
    </row>
    <row r="241" spans="5:8">
      <c r="E241" s="235"/>
      <c r="F241" s="235"/>
      <c r="G241" s="235"/>
      <c r="H241" s="235"/>
    </row>
    <row r="242" spans="5:8">
      <c r="E242" s="235"/>
      <c r="F242" s="235"/>
      <c r="G242" s="235"/>
      <c r="H242" s="235"/>
    </row>
    <row r="243" spans="5:8">
      <c r="E243" s="235"/>
      <c r="F243" s="235"/>
      <c r="G243" s="235"/>
      <c r="H243" s="235"/>
    </row>
    <row r="244" spans="5:8">
      <c r="E244" s="235"/>
      <c r="F244" s="235"/>
      <c r="G244" s="235"/>
      <c r="H244" s="235"/>
    </row>
    <row r="245" spans="5:8">
      <c r="E245" s="235"/>
      <c r="F245" s="235"/>
      <c r="G245" s="235"/>
      <c r="H245" s="235"/>
    </row>
    <row r="246" spans="5:8">
      <c r="E246" s="235"/>
      <c r="F246" s="235"/>
      <c r="G246" s="235"/>
      <c r="H246" s="235"/>
    </row>
    <row r="247" spans="5:8">
      <c r="E247" s="235"/>
      <c r="F247" s="235"/>
      <c r="G247" s="235"/>
      <c r="H247" s="235"/>
    </row>
    <row r="248" spans="5:8">
      <c r="E248" s="235"/>
      <c r="F248" s="235"/>
      <c r="G248" s="235"/>
      <c r="H248" s="235"/>
    </row>
    <row r="249" spans="5:8">
      <c r="E249" s="235"/>
      <c r="F249" s="235"/>
      <c r="G249" s="235"/>
      <c r="H249" s="235"/>
    </row>
    <row r="250" spans="5:8">
      <c r="E250" s="235"/>
      <c r="F250" s="235"/>
      <c r="G250" s="235"/>
      <c r="H250" s="235"/>
    </row>
    <row r="251" spans="5:8">
      <c r="E251" s="235"/>
      <c r="F251" s="235"/>
      <c r="G251" s="235"/>
      <c r="H251" s="235"/>
    </row>
    <row r="252" spans="5:8">
      <c r="E252" s="235"/>
      <c r="F252" s="235"/>
      <c r="G252" s="235"/>
      <c r="H252" s="235"/>
    </row>
    <row r="253" spans="5:8">
      <c r="E253" s="235"/>
      <c r="F253" s="235"/>
      <c r="G253" s="235"/>
      <c r="H253" s="235"/>
    </row>
    <row r="254" spans="5:8">
      <c r="E254" s="235"/>
      <c r="F254" s="235"/>
      <c r="G254" s="235"/>
      <c r="H254" s="235"/>
    </row>
    <row r="255" spans="5:8">
      <c r="E255" s="235"/>
      <c r="F255" s="235"/>
      <c r="G255" s="235"/>
      <c r="H255" s="235"/>
    </row>
    <row r="256" spans="5:8">
      <c r="E256" s="235"/>
      <c r="F256" s="235"/>
      <c r="G256" s="235"/>
      <c r="H256" s="235"/>
    </row>
    <row r="257" spans="5:8">
      <c r="E257" s="235"/>
      <c r="F257" s="235"/>
      <c r="G257" s="235"/>
      <c r="H257" s="235"/>
    </row>
    <row r="258" spans="5:8">
      <c r="E258" s="235"/>
      <c r="F258" s="235"/>
      <c r="G258" s="235"/>
      <c r="H258" s="235"/>
    </row>
    <row r="259" spans="5:8">
      <c r="E259" s="235"/>
      <c r="F259" s="235"/>
      <c r="G259" s="235"/>
      <c r="H259" s="235"/>
    </row>
    <row r="260" spans="5:8">
      <c r="E260" s="235"/>
      <c r="F260" s="235"/>
      <c r="G260" s="235"/>
      <c r="H260" s="235"/>
    </row>
    <row r="261" spans="5:8">
      <c r="E261" s="235"/>
      <c r="F261" s="235"/>
      <c r="G261" s="235"/>
      <c r="H261" s="235"/>
    </row>
    <row r="262" spans="5:8">
      <c r="E262" s="235"/>
      <c r="F262" s="235"/>
      <c r="G262" s="235"/>
      <c r="H262" s="235"/>
    </row>
    <row r="263" spans="5:8">
      <c r="E263" s="235"/>
      <c r="F263" s="235"/>
      <c r="G263" s="235"/>
      <c r="H263" s="235"/>
    </row>
    <row r="264" spans="5:8">
      <c r="E264" s="235"/>
      <c r="F264" s="235"/>
      <c r="G264" s="235"/>
      <c r="H264" s="235"/>
    </row>
    <row r="265" spans="5:8">
      <c r="E265" s="235"/>
      <c r="F265" s="235"/>
      <c r="G265" s="235"/>
      <c r="H265" s="235"/>
    </row>
    <row r="266" spans="5:8">
      <c r="E266" s="235"/>
      <c r="F266" s="235"/>
      <c r="G266" s="235"/>
      <c r="H266" s="235"/>
    </row>
    <row r="267" spans="5:8">
      <c r="E267" s="235"/>
      <c r="F267" s="235"/>
      <c r="G267" s="235"/>
      <c r="H267" s="235"/>
    </row>
    <row r="268" spans="5:8">
      <c r="E268" s="235"/>
      <c r="F268" s="235"/>
      <c r="G268" s="235"/>
      <c r="H268" s="235"/>
    </row>
    <row r="269" spans="5:8">
      <c r="E269" s="235"/>
      <c r="F269" s="235"/>
      <c r="G269" s="235"/>
      <c r="H269" s="235"/>
    </row>
    <row r="270" spans="5:8">
      <c r="E270" s="235"/>
      <c r="F270" s="235"/>
      <c r="G270" s="235"/>
      <c r="H270" s="235"/>
    </row>
    <row r="271" spans="5:8">
      <c r="E271" s="235"/>
      <c r="F271" s="235"/>
      <c r="G271" s="235"/>
      <c r="H271" s="235"/>
    </row>
    <row r="272" spans="5:8">
      <c r="E272" s="235"/>
      <c r="F272" s="235"/>
      <c r="G272" s="235"/>
      <c r="H272" s="235"/>
    </row>
    <row r="273" spans="5:8">
      <c r="E273" s="235"/>
      <c r="F273" s="235"/>
      <c r="G273" s="235"/>
      <c r="H273" s="235"/>
    </row>
    <row r="274" spans="5:8">
      <c r="E274" s="235"/>
      <c r="F274" s="235"/>
      <c r="G274" s="235"/>
      <c r="H274" s="235"/>
    </row>
    <row r="275" spans="5:8">
      <c r="E275" s="235"/>
      <c r="F275" s="235"/>
      <c r="G275" s="235"/>
      <c r="H275" s="235"/>
    </row>
    <row r="276" spans="5:8">
      <c r="E276" s="235"/>
      <c r="F276" s="235"/>
      <c r="G276" s="235"/>
      <c r="H276" s="235"/>
    </row>
    <row r="277" spans="5:8">
      <c r="E277" s="235"/>
      <c r="F277" s="235"/>
      <c r="G277" s="235"/>
      <c r="H277" s="235"/>
    </row>
    <row r="278" spans="5:8">
      <c r="E278" s="235"/>
      <c r="F278" s="235"/>
      <c r="G278" s="235"/>
      <c r="H278" s="235"/>
    </row>
    <row r="279" spans="5:8">
      <c r="E279" s="235"/>
      <c r="F279" s="235"/>
      <c r="G279" s="235"/>
      <c r="H279" s="235"/>
    </row>
    <row r="280" spans="5:8">
      <c r="E280" s="235"/>
      <c r="F280" s="235"/>
      <c r="G280" s="235"/>
      <c r="H280" s="235"/>
    </row>
    <row r="281" spans="5:8">
      <c r="E281" s="235"/>
      <c r="F281" s="235"/>
      <c r="G281" s="235"/>
      <c r="H281" s="235"/>
    </row>
    <row r="282" spans="5:8">
      <c r="E282" s="235"/>
      <c r="F282" s="235"/>
      <c r="G282" s="235"/>
      <c r="H282" s="235"/>
    </row>
    <row r="283" spans="5:8">
      <c r="E283" s="235"/>
      <c r="F283" s="235"/>
      <c r="G283" s="235"/>
      <c r="H283" s="235"/>
    </row>
    <row r="284" spans="5:8">
      <c r="E284" s="235"/>
      <c r="F284" s="235"/>
      <c r="G284" s="235"/>
      <c r="H284" s="235"/>
    </row>
    <row r="285" spans="5:8">
      <c r="E285" s="235"/>
      <c r="F285" s="235"/>
      <c r="G285" s="235"/>
      <c r="H285" s="235"/>
    </row>
    <row r="286" spans="5:8">
      <c r="E286" s="235"/>
      <c r="F286" s="235"/>
      <c r="G286" s="235"/>
      <c r="H286" s="235"/>
    </row>
    <row r="287" spans="5:8">
      <c r="E287" s="235"/>
      <c r="F287" s="235"/>
      <c r="G287" s="235"/>
      <c r="H287" s="235"/>
    </row>
    <row r="288" spans="5:8">
      <c r="E288" s="235"/>
      <c r="F288" s="235"/>
      <c r="G288" s="235"/>
      <c r="H288" s="235"/>
    </row>
    <row r="289" spans="5:8">
      <c r="E289" s="235"/>
      <c r="F289" s="235"/>
      <c r="G289" s="235"/>
      <c r="H289" s="235"/>
    </row>
    <row r="290" spans="5:8">
      <c r="E290" s="235"/>
      <c r="F290" s="235"/>
      <c r="G290" s="235"/>
      <c r="H290" s="235"/>
    </row>
    <row r="291" spans="5:8">
      <c r="E291" s="235"/>
      <c r="F291" s="235"/>
      <c r="G291" s="235"/>
      <c r="H291" s="235"/>
    </row>
    <row r="292" spans="5:8">
      <c r="E292" s="235"/>
      <c r="F292" s="235"/>
      <c r="G292" s="235"/>
      <c r="H292" s="235"/>
    </row>
    <row r="293" spans="5:8">
      <c r="E293" s="235"/>
      <c r="F293" s="235"/>
      <c r="G293" s="235"/>
      <c r="H293" s="235"/>
    </row>
    <row r="294" spans="5:8">
      <c r="E294" s="235"/>
      <c r="F294" s="235"/>
      <c r="G294" s="235"/>
      <c r="H294" s="235"/>
    </row>
    <row r="295" spans="5:8">
      <c r="E295" s="235"/>
      <c r="F295" s="235"/>
      <c r="G295" s="235"/>
      <c r="H295" s="235"/>
    </row>
    <row r="296" spans="5:8">
      <c r="E296" s="235"/>
      <c r="F296" s="235"/>
      <c r="G296" s="235"/>
      <c r="H296" s="235"/>
    </row>
    <row r="297" spans="5:8">
      <c r="E297" s="235"/>
      <c r="F297" s="235"/>
      <c r="G297" s="235"/>
      <c r="H297" s="235"/>
    </row>
    <row r="298" spans="5:8">
      <c r="E298" s="235"/>
      <c r="F298" s="235"/>
      <c r="G298" s="235"/>
      <c r="H298" s="235"/>
    </row>
    <row r="299" spans="5:8">
      <c r="E299" s="235"/>
      <c r="F299" s="235"/>
      <c r="G299" s="235"/>
      <c r="H299" s="235"/>
    </row>
    <row r="300" spans="5:8">
      <c r="E300" s="235"/>
      <c r="F300" s="235"/>
      <c r="G300" s="235"/>
      <c r="H300" s="235"/>
    </row>
    <row r="301" spans="5:8">
      <c r="E301" s="235"/>
      <c r="F301" s="235"/>
      <c r="G301" s="235"/>
      <c r="H301" s="235"/>
    </row>
    <row r="302" spans="5:8">
      <c r="E302" s="235"/>
      <c r="F302" s="235"/>
      <c r="G302" s="235"/>
      <c r="H302" s="235"/>
    </row>
    <row r="303" spans="5:8">
      <c r="E303" s="235"/>
      <c r="F303" s="235"/>
      <c r="G303" s="235"/>
      <c r="H303" s="235"/>
    </row>
    <row r="304" spans="5:8">
      <c r="E304" s="235"/>
      <c r="F304" s="235"/>
      <c r="G304" s="235"/>
      <c r="H304" s="235"/>
    </row>
    <row r="305" spans="5:8">
      <c r="E305" s="235"/>
      <c r="F305" s="235"/>
      <c r="G305" s="235"/>
      <c r="H305" s="235"/>
    </row>
    <row r="306" spans="5:8">
      <c r="E306" s="235"/>
      <c r="F306" s="235"/>
      <c r="G306" s="235"/>
      <c r="H306" s="235"/>
    </row>
    <row r="307" spans="5:8">
      <c r="E307" s="235"/>
      <c r="F307" s="235"/>
      <c r="G307" s="235"/>
      <c r="H307" s="235"/>
    </row>
    <row r="308" spans="5:8">
      <c r="E308" s="235"/>
      <c r="F308" s="235"/>
      <c r="G308" s="235"/>
      <c r="H308" s="235"/>
    </row>
    <row r="309" spans="5:8">
      <c r="E309" s="235"/>
      <c r="F309" s="235"/>
      <c r="G309" s="235"/>
      <c r="H309" s="235"/>
    </row>
    <row r="310" spans="5:8">
      <c r="E310" s="235"/>
      <c r="F310" s="235"/>
      <c r="G310" s="235"/>
      <c r="H310" s="235"/>
    </row>
    <row r="311" spans="5:8">
      <c r="E311" s="235"/>
      <c r="F311" s="235"/>
      <c r="G311" s="235"/>
      <c r="H311" s="235"/>
    </row>
    <row r="312" spans="5:8">
      <c r="E312" s="235"/>
      <c r="F312" s="235"/>
      <c r="G312" s="235"/>
      <c r="H312" s="235"/>
    </row>
    <row r="313" spans="5:8">
      <c r="E313" s="235"/>
      <c r="F313" s="235"/>
      <c r="G313" s="235"/>
      <c r="H313" s="235"/>
    </row>
    <row r="314" spans="5:8">
      <c r="E314" s="235"/>
      <c r="F314" s="235"/>
      <c r="G314" s="235"/>
      <c r="H314" s="235"/>
    </row>
    <row r="315" spans="5:8">
      <c r="E315" s="235"/>
      <c r="F315" s="235"/>
      <c r="G315" s="235"/>
      <c r="H315" s="235"/>
    </row>
    <row r="316" spans="5:8">
      <c r="E316" s="235"/>
      <c r="F316" s="235"/>
      <c r="G316" s="235"/>
      <c r="H316" s="235"/>
    </row>
    <row r="317" spans="5:8">
      <c r="E317" s="235"/>
      <c r="F317" s="235"/>
      <c r="G317" s="235"/>
      <c r="H317" s="235"/>
    </row>
    <row r="318" spans="5:8">
      <c r="E318" s="235"/>
      <c r="F318" s="235"/>
      <c r="G318" s="235"/>
      <c r="H318" s="235"/>
    </row>
    <row r="319" spans="5:8">
      <c r="E319" s="235"/>
      <c r="F319" s="235"/>
      <c r="G319" s="235"/>
      <c r="H319" s="235"/>
    </row>
    <row r="320" spans="5:8">
      <c r="E320" s="235"/>
      <c r="F320" s="235"/>
      <c r="G320" s="235"/>
      <c r="H320" s="235"/>
    </row>
    <row r="321" spans="5:8">
      <c r="E321" s="235"/>
      <c r="F321" s="235"/>
      <c r="G321" s="235"/>
      <c r="H321" s="235"/>
    </row>
    <row r="322" spans="5:8">
      <c r="E322" s="235"/>
      <c r="F322" s="235"/>
      <c r="G322" s="235"/>
      <c r="H322" s="235"/>
    </row>
    <row r="323" spans="5:8">
      <c r="E323" s="235"/>
      <c r="F323" s="235"/>
      <c r="G323" s="235"/>
      <c r="H323" s="235"/>
    </row>
    <row r="324" spans="5:8">
      <c r="E324" s="235"/>
      <c r="F324" s="235"/>
      <c r="G324" s="235"/>
      <c r="H324" s="235"/>
    </row>
    <row r="325" spans="5:8">
      <c r="E325" s="235"/>
      <c r="F325" s="235"/>
      <c r="G325" s="235"/>
      <c r="H325" s="235"/>
    </row>
    <row r="326" spans="5:8">
      <c r="E326" s="235"/>
      <c r="F326" s="235"/>
      <c r="G326" s="235"/>
      <c r="H326" s="235"/>
    </row>
    <row r="327" spans="5:8">
      <c r="E327" s="235"/>
      <c r="F327" s="235"/>
      <c r="G327" s="235"/>
      <c r="H327" s="235"/>
    </row>
    <row r="328" spans="5:8">
      <c r="E328" s="235"/>
      <c r="F328" s="235"/>
      <c r="G328" s="235"/>
      <c r="H328" s="235"/>
    </row>
  </sheetData>
  <pageMargins left="0.7" right="0.7" top="0.75" bottom="0.75" header="0.3" footer="0.3"/>
  <pageSetup scale="67" orientation="portrait" r:id="rId1"/>
  <headerFooter>
    <oddHeader>&amp;RWorkpaper Ref. &amp;A</oddHeader>
    <oddFooter>&amp;L&amp;F
Page &amp;P of &amp;N&amp;RPrep by: ____________
          Date:  &amp;U&amp;D&amp;U           Mgr. Review:__________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2:F19"/>
  <sheetViews>
    <sheetView view="pageLayout" zoomScaleNormal="100" workbookViewId="0">
      <selection activeCell="D13" sqref="D13:F13"/>
    </sheetView>
  </sheetViews>
  <sheetFormatPr defaultColWidth="8.85546875" defaultRowHeight="12.75"/>
  <cols>
    <col min="1" max="1" width="13.85546875" style="193" bestFit="1" customWidth="1"/>
    <col min="2" max="2" width="15.140625" style="193" customWidth="1"/>
    <col min="3" max="3" width="10.85546875" style="193" customWidth="1"/>
    <col min="4" max="4" width="10.5703125" style="193" bestFit="1" customWidth="1"/>
    <col min="5" max="5" width="10.28515625" style="193" bestFit="1" customWidth="1"/>
    <col min="6" max="8" width="10.28515625" style="193" customWidth="1"/>
    <col min="9" max="9" width="12" style="193" customWidth="1"/>
    <col min="10" max="10" width="13.140625" style="193" customWidth="1"/>
    <col min="11" max="12" width="8.7109375" style="193" customWidth="1"/>
    <col min="13" max="13" width="13.140625" style="193" customWidth="1"/>
    <col min="14" max="15" width="8.7109375" style="193" customWidth="1"/>
    <col min="16" max="16" width="13.140625" style="193" customWidth="1"/>
    <col min="17" max="17" width="9.7109375" style="193" customWidth="1"/>
    <col min="18" max="18" width="8.7109375" style="193" customWidth="1"/>
    <col min="19" max="19" width="14.140625" style="193" customWidth="1"/>
    <col min="20" max="20" width="9.7109375" style="193" customWidth="1"/>
    <col min="21" max="21" width="8.7109375" style="193" customWidth="1"/>
    <col min="22" max="22" width="14.140625" style="193" customWidth="1"/>
    <col min="23" max="23" width="9.7109375" style="193" customWidth="1"/>
    <col min="24" max="24" width="8.7109375" style="193" customWidth="1"/>
    <col min="25" max="25" width="14.140625" style="193" customWidth="1"/>
    <col min="26" max="26" width="9.7109375" style="193" customWidth="1"/>
    <col min="27" max="27" width="8.7109375" style="193" customWidth="1"/>
    <col min="28" max="28" width="14.140625" style="193" customWidth="1"/>
    <col min="29" max="29" width="9.7109375" style="193" customWidth="1"/>
    <col min="30" max="30" width="8.7109375" style="193" customWidth="1"/>
    <col min="31" max="31" width="14.140625" style="193" customWidth="1"/>
    <col min="32" max="32" width="9.7109375" style="193" customWidth="1"/>
    <col min="33" max="33" width="8.7109375" style="193" customWidth="1"/>
    <col min="34" max="34" width="14.140625" style="193" customWidth="1"/>
    <col min="35" max="35" width="9.7109375" style="193" customWidth="1"/>
    <col min="36" max="36" width="8.7109375" style="193" customWidth="1"/>
    <col min="37" max="37" width="14.140625" style="193" customWidth="1"/>
    <col min="38" max="38" width="9.7109375" style="193" customWidth="1"/>
    <col min="39" max="39" width="8.7109375" style="193" customWidth="1"/>
    <col min="40" max="40" width="14.140625" style="193" customWidth="1"/>
    <col min="41" max="41" width="9.7109375" style="193" customWidth="1"/>
    <col min="42" max="42" width="8.7109375" style="193" customWidth="1"/>
    <col min="43" max="43" width="14.140625" style="193" customWidth="1"/>
    <col min="44" max="44" width="9.7109375" style="193" customWidth="1"/>
    <col min="45" max="45" width="8.7109375" style="193" customWidth="1"/>
    <col min="46" max="46" width="14.140625" style="193" customWidth="1"/>
    <col min="47" max="47" width="9.7109375" style="193" customWidth="1"/>
    <col min="48" max="48" width="8.7109375" style="193" customWidth="1"/>
    <col min="49" max="49" width="14.140625" style="193" customWidth="1"/>
    <col min="50" max="50" width="9.7109375" style="193" customWidth="1"/>
    <col min="51" max="51" width="8.7109375" style="193" customWidth="1"/>
    <col min="52" max="52" width="14.140625" style="193" customWidth="1"/>
    <col min="53" max="53" width="9.7109375" style="193" customWidth="1"/>
    <col min="54" max="54" width="8.7109375" style="193" customWidth="1"/>
    <col min="55" max="55" width="14.140625" style="193" bestFit="1" customWidth="1"/>
    <col min="56" max="56" width="9.7109375" style="193" bestFit="1" customWidth="1"/>
    <col min="57" max="57" width="8.7109375" style="193" customWidth="1"/>
    <col min="58" max="58" width="14.140625" style="193" bestFit="1" customWidth="1"/>
    <col min="59" max="59" width="9.7109375" style="193" customWidth="1"/>
    <col min="60" max="60" width="8.7109375" style="193" customWidth="1"/>
    <col min="61" max="61" width="14.140625" style="193" customWidth="1"/>
    <col min="62" max="62" width="9.7109375" style="193" customWidth="1"/>
    <col min="63" max="63" width="8.7109375" style="193" customWidth="1"/>
    <col min="64" max="64" width="14.140625" style="193" customWidth="1"/>
    <col min="65" max="65" width="9.7109375" style="193" customWidth="1"/>
    <col min="66" max="66" width="8.7109375" style="193" customWidth="1"/>
    <col min="67" max="67" width="14.140625" style="193" bestFit="1" customWidth="1"/>
    <col min="68" max="68" width="9.7109375" style="193" bestFit="1" customWidth="1"/>
    <col min="69" max="69" width="8.7109375" style="193" customWidth="1"/>
    <col min="70" max="70" width="14.140625" style="193" bestFit="1" customWidth="1"/>
    <col min="71" max="71" width="9.7109375" style="193" customWidth="1"/>
    <col min="72" max="72" width="8.7109375" style="193" customWidth="1"/>
    <col min="73" max="73" width="14.140625" style="193" customWidth="1"/>
    <col min="74" max="74" width="9.7109375" style="193" customWidth="1"/>
    <col min="75" max="75" width="8.7109375" style="193" customWidth="1"/>
    <col min="76" max="76" width="14.140625" style="193" bestFit="1" customWidth="1"/>
    <col min="77" max="77" width="10.7109375" style="193" customWidth="1"/>
    <col min="78" max="78" width="8.7109375" style="193" customWidth="1"/>
    <col min="79" max="79" width="15.140625" style="193" bestFit="1" customWidth="1"/>
    <col min="80" max="80" width="10.7109375" style="193" bestFit="1" customWidth="1"/>
    <col min="81" max="81" width="8.7109375" style="193" customWidth="1"/>
    <col min="82" max="82" width="15.140625" style="193" bestFit="1" customWidth="1"/>
    <col min="83" max="83" width="12.85546875" style="193" customWidth="1"/>
    <col min="84" max="84" width="9.7109375" style="193" bestFit="1" customWidth="1"/>
    <col min="85" max="85" width="8.7109375" style="193" customWidth="1"/>
    <col min="86" max="87" width="14.140625" style="193" bestFit="1" customWidth="1"/>
    <col min="88" max="88" width="9.7109375" style="193" bestFit="1" customWidth="1"/>
    <col min="89" max="89" width="8.7109375" style="193" customWidth="1"/>
    <col min="90" max="91" width="14.140625" style="193" bestFit="1" customWidth="1"/>
    <col min="92" max="92" width="9.7109375" style="193" bestFit="1" customWidth="1"/>
    <col min="93" max="93" width="8.7109375" style="193" customWidth="1"/>
    <col min="94" max="95" width="14.140625" style="193" bestFit="1" customWidth="1"/>
    <col min="96" max="96" width="9.7109375" style="193" bestFit="1" customWidth="1"/>
    <col min="97" max="97" width="8.7109375" style="193" customWidth="1"/>
    <col min="98" max="99" width="14.140625" style="193" bestFit="1" customWidth="1"/>
    <col min="100" max="100" width="9.7109375" style="193" bestFit="1" customWidth="1"/>
    <col min="101" max="101" width="8.7109375" style="193" customWidth="1"/>
    <col min="102" max="103" width="14.140625" style="193" bestFit="1" customWidth="1"/>
    <col min="104" max="104" width="9.7109375" style="193" bestFit="1" customWidth="1"/>
    <col min="105" max="105" width="8.7109375" style="193" customWidth="1"/>
    <col min="106" max="107" width="14.140625" style="193" bestFit="1" customWidth="1"/>
    <col min="108" max="108" width="9.7109375" style="193" bestFit="1" customWidth="1"/>
    <col min="109" max="109" width="8.7109375" style="193" customWidth="1"/>
    <col min="110" max="111" width="14.140625" style="193" bestFit="1" customWidth="1"/>
    <col min="112" max="112" width="12.85546875" style="193" bestFit="1" customWidth="1"/>
    <col min="113" max="16384" width="8.85546875" style="193"/>
  </cols>
  <sheetData>
    <row r="2" spans="1:6">
      <c r="A2" s="193" t="s">
        <v>202</v>
      </c>
    </row>
    <row r="3" spans="1:6">
      <c r="A3" s="193" t="s">
        <v>201</v>
      </c>
    </row>
    <row r="6" spans="1:6" s="196" customFormat="1">
      <c r="A6" s="211" t="s">
        <v>195</v>
      </c>
      <c r="B6" s="213"/>
      <c r="C6" s="213"/>
      <c r="D6" s="211" t="s">
        <v>194</v>
      </c>
      <c r="E6" s="213"/>
      <c r="F6" s="234"/>
    </row>
    <row r="7" spans="1:6" s="196" customFormat="1">
      <c r="A7" s="211" t="s">
        <v>193</v>
      </c>
      <c r="B7" s="211" t="s">
        <v>192</v>
      </c>
      <c r="C7" s="211" t="s">
        <v>191</v>
      </c>
      <c r="D7" s="233">
        <v>2016</v>
      </c>
      <c r="E7" s="233">
        <v>2017</v>
      </c>
      <c r="F7" s="233">
        <v>2018</v>
      </c>
    </row>
    <row r="8" spans="1:6">
      <c r="A8" s="207" t="s">
        <v>189</v>
      </c>
      <c r="B8" s="207" t="s">
        <v>165</v>
      </c>
      <c r="C8" s="207" t="s">
        <v>206</v>
      </c>
      <c r="D8" s="204">
        <v>639822.44999999995</v>
      </c>
      <c r="E8" s="204">
        <v>1510300.5360000005</v>
      </c>
      <c r="F8" s="204">
        <v>1555609.5520800003</v>
      </c>
    </row>
    <row r="9" spans="1:6">
      <c r="A9" s="208"/>
      <c r="B9" s="208"/>
      <c r="C9" s="216" t="s">
        <v>211</v>
      </c>
      <c r="D9" s="214">
        <v>135516.01</v>
      </c>
      <c r="E9" s="214">
        <v>216562.785</v>
      </c>
      <c r="F9" s="214">
        <v>235329.005</v>
      </c>
    </row>
    <row r="10" spans="1:6">
      <c r="A10" s="208"/>
      <c r="B10" s="208"/>
      <c r="C10" s="216" t="s">
        <v>209</v>
      </c>
      <c r="D10" s="214">
        <v>8660</v>
      </c>
      <c r="E10" s="214">
        <v>8919.8000000000011</v>
      </c>
      <c r="F10" s="214">
        <v>9187.3940000000002</v>
      </c>
    </row>
    <row r="11" spans="1:6">
      <c r="A11" s="208"/>
      <c r="B11" s="208"/>
      <c r="C11" s="216" t="s">
        <v>205</v>
      </c>
      <c r="D11" s="214">
        <v>66573.75</v>
      </c>
      <c r="E11" s="214">
        <v>68570.962499999994</v>
      </c>
      <c r="F11" s="214">
        <v>70628.091375000004</v>
      </c>
    </row>
    <row r="12" spans="1:6">
      <c r="A12" s="208"/>
      <c r="B12" s="208"/>
      <c r="C12" s="216" t="s">
        <v>208</v>
      </c>
      <c r="D12" s="237">
        <v>97425</v>
      </c>
      <c r="E12" s="237">
        <v>100347.75</v>
      </c>
      <c r="F12" s="237">
        <v>103358.18250000001</v>
      </c>
    </row>
    <row r="13" spans="1:6">
      <c r="A13" s="208"/>
      <c r="B13" s="211" t="s">
        <v>163</v>
      </c>
      <c r="C13" s="213"/>
      <c r="D13" s="229">
        <f>SUM(D8:D12)</f>
        <v>947997.21</v>
      </c>
      <c r="E13" s="229">
        <f>SUM(E8:E12)</f>
        <v>1904701.8335000004</v>
      </c>
      <c r="F13" s="225">
        <f>SUM(F8:F12)</f>
        <v>1974112.2249550004</v>
      </c>
    </row>
    <row r="14" spans="1:6">
      <c r="A14" s="211" t="s">
        <v>159</v>
      </c>
      <c r="B14" s="213"/>
      <c r="C14" s="210"/>
      <c r="D14" s="209"/>
      <c r="E14" s="209">
        <f>E13</f>
        <v>1904701.8335000004</v>
      </c>
      <c r="F14" s="225">
        <f>F13-E14</f>
        <v>69410.391455000034</v>
      </c>
    </row>
    <row r="15" spans="1:6" s="196" customFormat="1">
      <c r="A15" s="228" t="s">
        <v>188</v>
      </c>
      <c r="B15" s="227"/>
      <c r="C15" s="226"/>
      <c r="D15" s="225"/>
      <c r="E15" s="225">
        <f>E14</f>
        <v>1904701.8335000004</v>
      </c>
      <c r="F15" s="225">
        <f>F14</f>
        <v>69410.391455000034</v>
      </c>
    </row>
    <row r="17" spans="1:6">
      <c r="A17" s="196">
        <v>4.04</v>
      </c>
      <c r="B17" s="196" t="s">
        <v>204</v>
      </c>
      <c r="E17" s="195">
        <f>E15</f>
        <v>1904701.8335000004</v>
      </c>
    </row>
    <row r="19" spans="1:6">
      <c r="A19" s="196">
        <v>18.07</v>
      </c>
      <c r="B19" s="196" t="s">
        <v>203</v>
      </c>
      <c r="F19" s="195">
        <f>F15</f>
        <v>69410.391455000034</v>
      </c>
    </row>
  </sheetData>
  <pageMargins left="0.7" right="0.7" top="0.75" bottom="0.75" header="0.3" footer="0.3"/>
  <pageSetup orientation="portrait" r:id="rId1"/>
  <headerFooter>
    <oddHeader>&amp;RWorkpaper Ref. &amp;A</oddHeader>
    <oddFooter>&amp;L&amp;F
Page &amp;P of &amp;N&amp;RPrep by: ____________
          Date:  &amp;U&amp;D&amp;U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Exhibit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8FB048C-A6B0-448D-BADA-FC45AB5E023B}"/>
</file>

<file path=customXml/itemProps2.xml><?xml version="1.0" encoding="utf-8"?>
<ds:datastoreItem xmlns:ds="http://schemas.openxmlformats.org/officeDocument/2006/customXml" ds:itemID="{7AA2E6DD-3F4D-4938-8DBD-5760852B20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4D8E35-D718-4C7B-AA9F-D8A20A651182}"/>
</file>

<file path=customXml/itemProps4.xml><?xml version="1.0" encoding="utf-8"?>
<ds:datastoreItem xmlns:ds="http://schemas.openxmlformats.org/officeDocument/2006/customXml" ds:itemID="{A1A0616D-E0D1-4342-B921-233F1249BA6F}">
  <ds:schemaRefs>
    <ds:schemaRef ds:uri="http://purl.org/dc/terms/"/>
    <ds:schemaRef ds:uri="http://schemas.microsoft.com/office/2006/metadata/properties"/>
    <ds:schemaRef ds:uri="dc463f71-b30c-4ab2-9473-d307f9d35888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Electric staff</vt:lpstr>
      <vt:lpstr>Gas Staff</vt:lpstr>
      <vt:lpstr>ISIT Staff</vt:lpstr>
      <vt:lpstr>Sheet1</vt:lpstr>
      <vt:lpstr>ISIT</vt:lpstr>
      <vt:lpstr>UE-170485 ISIT - 2 - Non-Labor</vt:lpstr>
      <vt:lpstr>UE-170485 ISIT - 3 - Labor</vt:lpstr>
      <vt:lpstr>UE-160228 ISIT - 2 - Non-Labor</vt:lpstr>
      <vt:lpstr>UE-160228 ISIT - 3 - Labor</vt:lpstr>
      <vt:lpstr>Sheet4</vt:lpstr>
      <vt:lpstr>'Electric staff'!Print_Area</vt:lpstr>
      <vt:lpstr>'Gas Staff'!Print_Area</vt:lpstr>
      <vt:lpstr>ISIT!Print_Area</vt:lpstr>
      <vt:lpstr>'ISIT Staff'!Print_Area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Huang, Joanna (UTC)</dc:creator>
  <dc:description/>
  <cp:lastModifiedBy>Brewster, Stacey (UTC)</cp:lastModifiedBy>
  <cp:lastPrinted>2019-09-25T14:21:14Z</cp:lastPrinted>
  <dcterms:created xsi:type="dcterms:W3CDTF">2019-08-29T21:30:53Z</dcterms:created>
  <dcterms:modified xsi:type="dcterms:W3CDTF">2020-03-30T18:13:18Z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EfsecDocumentType">
    <vt:lpwstr>Documents</vt:lpwstr>
  </property>
  <property fmtid="{D5CDD505-2E9C-101B-9397-08002B2CF9AE}" pid="4" name="IsOfficialRecord">
    <vt:bool>false</vt:bool>
  </property>
  <property fmtid="{D5CDD505-2E9C-101B-9397-08002B2CF9AE}" pid="5" name="IsVisibleToEfsecCouncil">
    <vt:bool>false</vt:bool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