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6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1365" yWindow="825" windowWidth="17010" windowHeight="10260" tabRatio="899" firstSheet="1" activeTab="1"/>
  </bookViews>
  <sheets>
    <sheet name="_com.sap.ip.bi.xl.hiddensheet" sheetId="43" state="veryHidden" r:id="rId1"/>
    <sheet name="Lead Sheet" sheetId="1" r:id="rId2"/>
    <sheet name="BW query" sheetId="44" r:id="rId3"/>
    <sheet name="SOE 12ME 12-2020 2nd Close" sheetId="38" r:id="rId4"/>
    <sheet name="SCH 140 Prop Tax 2020" sheetId="40" r:id="rId5"/>
    <sheet name="Conservation 2020" sheetId="47" r:id="rId6"/>
    <sheet name="Low Income 2020" sheetId="48" r:id="rId7"/>
    <sheet name="Decoupling 2020" sheetId="50" r:id="rId8"/>
    <sheet name="Sch 135 136 137 REV 2020" sheetId="51" r:id="rId9"/>
    <sheet name="SOGE Green Power" sheetId="53" r:id="rId10"/>
    <sheet name="Sch 135 136 Expense 2020" sheetId="52" r:id="rId11"/>
    <sheet name="ResX 2020" sheetId="49" r:id="rId12"/>
    <sheet name="ZO12 Green Power Tags" sheetId="39" r:id="rId13"/>
    <sheet name="PCA Amort 55700138" sheetId="55" r:id="rId14"/>
    <sheet name="PCA amort Revenue" sheetId="54" r:id="rId15"/>
    <sheet name="MSFT" sheetId="46" r:id="rId16"/>
  </sheets>
  <externalReferences>
    <externalReference r:id="rId17"/>
  </externalReferences>
  <definedNames>
    <definedName name="_xlnm.Print_Area" localSheetId="14">'PCA amort Revenue'!$A$2:$AA$75</definedName>
    <definedName name="SAPCrosstab1">'BW query'!$A$1:$F$53</definedName>
    <definedName name="SAPCrosstab10">'Sch 135 136 Expense 2020'!$A$1:$N$16</definedName>
    <definedName name="SAPCrosstab11">'SOGE Green Power'!$A$1:$J$17</definedName>
    <definedName name="SAPCrosstab12">'SOGE Green Power'!$A$23:$H$52</definedName>
    <definedName name="SAPCrosstab13">'PCA Amort 55700138'!$A$1:$H$6</definedName>
    <definedName name="SAPCrosstab2">'SCH 140 Prop Tax 2020'!$A$3:$H$25</definedName>
    <definedName name="SAPCrosstab3">'ZO12 Green Power Tags'!$A$1:$H$6</definedName>
    <definedName name="SAPCrosstab4">MSFT!$A$1:$H$31</definedName>
    <definedName name="SAPCrosstab5">'Conservation 2020'!$A$1:$H$7</definedName>
    <definedName name="SAPCrosstab6">'Low Income 2020'!$A$1:$F$6</definedName>
    <definedName name="SAPCrosstab7">'ResX 2020'!$A$1:$H$5</definedName>
    <definedName name="SAPCrosstab8">'Decoupling 2020'!$A$1:$H$51</definedName>
    <definedName name="SAPCrosstab9">'Sch 135 136 137 REV 2020'!$A$1:$H$102</definedName>
    <definedName name="Z_3289130D_675C_4F1A_B0DB_284C9854AC99_.wvu.PrintArea" localSheetId="14">'PCA amort Revenue'!$A$2:$AA$75</definedName>
    <definedName name="Z_EF651D1D_A38F_4CA9_8F5E_6DCA4D7E124A_.wvu.PrintArea" localSheetId="14">'PCA amort Revenue'!$A$2:$AA$75</definedName>
  </definedNames>
  <calcPr calcId="162913"/>
</workbook>
</file>

<file path=xl/calcChain.xml><?xml version="1.0" encoding="utf-8"?>
<calcChain xmlns="http://schemas.openxmlformats.org/spreadsheetml/2006/main">
  <c r="J19" i="53" l="1"/>
  <c r="E45" i="1" l="1"/>
  <c r="E46" i="1" l="1"/>
  <c r="E25" i="1" s="1"/>
  <c r="Z10" i="54" l="1"/>
  <c r="X12" i="54"/>
  <c r="X16" i="54"/>
  <c r="Z16" i="54" s="1"/>
  <c r="X20" i="54"/>
  <c r="Z20" i="54" s="1"/>
  <c r="X24" i="54"/>
  <c r="Z24" i="54" s="1"/>
  <c r="X28" i="54"/>
  <c r="Z28" i="54" s="1"/>
  <c r="X32" i="54"/>
  <c r="Z32" i="54" s="1"/>
  <c r="X36" i="54"/>
  <c r="Z36" i="54" s="1"/>
  <c r="X40" i="54"/>
  <c r="Z40" i="54" s="1"/>
  <c r="X44" i="54"/>
  <c r="Z44" i="54" s="1"/>
  <c r="X48" i="54"/>
  <c r="Z48" i="54" s="1"/>
  <c r="X52" i="54"/>
  <c r="Z52" i="54" s="1"/>
  <c r="X56" i="54"/>
  <c r="Z56" i="54" s="1"/>
  <c r="X60" i="54"/>
  <c r="Z60" i="54" s="1"/>
  <c r="X64" i="54"/>
  <c r="X70" i="54"/>
  <c r="Z64" i="54" l="1"/>
  <c r="X66" i="54"/>
  <c r="Z66" i="54" l="1"/>
  <c r="X68" i="54"/>
  <c r="X71" i="54"/>
  <c r="X79" i="54"/>
  <c r="E24" i="1" s="1"/>
  <c r="J20" i="53" l="1"/>
  <c r="E21" i="1" s="1"/>
  <c r="K20" i="52" l="1"/>
  <c r="L20" i="52"/>
  <c r="M20" i="52"/>
  <c r="N20" i="52"/>
  <c r="K22" i="52"/>
  <c r="L22" i="52"/>
  <c r="M22" i="52"/>
  <c r="M25" i="52" s="1"/>
  <c r="N22" i="52"/>
  <c r="K23" i="52"/>
  <c r="L23" i="52"/>
  <c r="M23" i="52"/>
  <c r="N23" i="52"/>
  <c r="K24" i="52"/>
  <c r="L24" i="52"/>
  <c r="M24" i="52"/>
  <c r="N24" i="52"/>
  <c r="J24" i="52"/>
  <c r="J23" i="52"/>
  <c r="J22" i="52"/>
  <c r="J20" i="52"/>
  <c r="E41" i="1" s="1"/>
  <c r="I24" i="52"/>
  <c r="I23" i="52"/>
  <c r="I22" i="52"/>
  <c r="I20" i="52"/>
  <c r="H24" i="52"/>
  <c r="H23" i="52"/>
  <c r="H22" i="52"/>
  <c r="H20" i="52"/>
  <c r="G24" i="52"/>
  <c r="G23" i="52"/>
  <c r="G22" i="52"/>
  <c r="G20" i="52"/>
  <c r="L25" i="51"/>
  <c r="K25" i="51"/>
  <c r="E22" i="1" s="1"/>
  <c r="F35" i="52"/>
  <c r="J31" i="51"/>
  <c r="I31" i="51"/>
  <c r="E18" i="1" s="1"/>
  <c r="J88" i="51"/>
  <c r="I88" i="51"/>
  <c r="E40" i="1" s="1"/>
  <c r="J48" i="50"/>
  <c r="I48" i="50"/>
  <c r="J47" i="50"/>
  <c r="I47" i="50"/>
  <c r="J45" i="50"/>
  <c r="I45" i="50"/>
  <c r="J44" i="50"/>
  <c r="I44" i="50"/>
  <c r="I24" i="50"/>
  <c r="J24" i="50"/>
  <c r="I25" i="50"/>
  <c r="J25" i="50"/>
  <c r="I26" i="50"/>
  <c r="J26" i="50"/>
  <c r="I27" i="50"/>
  <c r="J27" i="50"/>
  <c r="I28" i="50"/>
  <c r="J28" i="50"/>
  <c r="I29" i="50"/>
  <c r="J29" i="50"/>
  <c r="I30" i="50"/>
  <c r="J30" i="50"/>
  <c r="I31" i="50"/>
  <c r="J31" i="50"/>
  <c r="I32" i="50"/>
  <c r="J32" i="50"/>
  <c r="I33" i="50"/>
  <c r="J33" i="50"/>
  <c r="J23" i="50"/>
  <c r="I23" i="50"/>
  <c r="J25" i="52" l="1"/>
  <c r="E42" i="1" s="1"/>
  <c r="I51" i="50"/>
  <c r="E20" i="1" s="1"/>
  <c r="J51" i="50"/>
  <c r="N25" i="52"/>
  <c r="H25" i="52"/>
  <c r="E44" i="1" s="1"/>
  <c r="L25" i="52"/>
  <c r="G25" i="52"/>
  <c r="I25" i="52"/>
  <c r="E43" i="1" s="1"/>
  <c r="K25" i="52"/>
  <c r="E39" i="1"/>
  <c r="E38" i="1"/>
  <c r="E35" i="1"/>
  <c r="L12" i="40"/>
  <c r="K12" i="40"/>
  <c r="E37" i="1" s="1"/>
  <c r="G26" i="52" l="1"/>
  <c r="L22" i="46"/>
  <c r="K22" i="46"/>
  <c r="J16" i="40"/>
  <c r="I16" i="40"/>
  <c r="J15" i="40"/>
  <c r="I15" i="40"/>
  <c r="J14" i="40"/>
  <c r="I14" i="40"/>
  <c r="J6" i="40"/>
  <c r="I6" i="40"/>
  <c r="I25" i="40" l="1"/>
  <c r="E36" i="1" s="1"/>
  <c r="J25" i="40"/>
  <c r="E12" i="1" l="1"/>
  <c r="E13" i="1"/>
  <c r="E23" i="1" l="1"/>
  <c r="E15" i="1"/>
  <c r="E17" i="1" l="1"/>
  <c r="E16" i="1"/>
  <c r="E14" i="1"/>
  <c r="E47" i="1" l="1"/>
  <c r="C30" i="1" l="1"/>
  <c r="E30" i="1" s="1"/>
  <c r="C31" i="1" l="1"/>
  <c r="E31" i="1" s="1"/>
  <c r="C29" i="1"/>
  <c r="E29" i="1" s="1"/>
  <c r="E32" i="1" l="1"/>
  <c r="E19" i="1" l="1"/>
  <c r="E26" i="1" l="1"/>
  <c r="E49" i="1" s="1"/>
  <c r="E50" i="1" l="1"/>
  <c r="E51" i="1" s="1"/>
</calcChain>
</file>

<file path=xl/comments1.xml><?xml version="1.0" encoding="utf-8"?>
<comments xmlns="http://schemas.openxmlformats.org/spreadsheetml/2006/main">
  <authors>
    <author>Kang, Jonathan</author>
  </authors>
  <commentList>
    <comment ref="P66" authorId="0" shapeId="0">
      <text>
        <r>
          <rPr>
            <b/>
            <sz val="9"/>
            <color indexed="81"/>
            <rFont val="Tahoma"/>
            <family val="2"/>
          </rPr>
          <t>Kang, Jonathan:</t>
        </r>
        <r>
          <rPr>
            <sz val="9"/>
            <color indexed="81"/>
            <rFont val="Tahoma"/>
            <family val="2"/>
          </rPr>
          <t xml:space="preserve">
Per Rev Req, do not book Unbilled for Sch 95 until we receive an update.</t>
        </r>
      </text>
    </comment>
    <comment ref="R66" authorId="0" shapeId="0">
      <text>
        <r>
          <rPr>
            <b/>
            <sz val="9"/>
            <color indexed="81"/>
            <rFont val="Tahoma"/>
            <family val="2"/>
          </rPr>
          <t>Kang, Jonathan:</t>
        </r>
        <r>
          <rPr>
            <sz val="9"/>
            <color indexed="81"/>
            <rFont val="Tahoma"/>
            <family val="2"/>
          </rPr>
          <t xml:space="preserve">
Per Rev Req, do not book Unbilled for Sch 95 until we receive an update.</t>
        </r>
      </text>
    </comment>
    <comment ref="T66" authorId="0" shapeId="0">
      <text>
        <r>
          <rPr>
            <b/>
            <sz val="9"/>
            <color indexed="81"/>
            <rFont val="Tahoma"/>
            <family val="2"/>
          </rPr>
          <t>Kang, Jonathan:</t>
        </r>
        <r>
          <rPr>
            <sz val="9"/>
            <color indexed="81"/>
            <rFont val="Tahoma"/>
            <family val="2"/>
          </rPr>
          <t xml:space="preserve">
Per Rev Req, do not book Unbilled for Sch 95 until we receive an update.</t>
        </r>
      </text>
    </comment>
    <comment ref="V66" authorId="0" shapeId="0">
      <text>
        <r>
          <rPr>
            <b/>
            <sz val="9"/>
            <color indexed="81"/>
            <rFont val="Tahoma"/>
            <family val="2"/>
          </rPr>
          <t>Kang, Jonathan:</t>
        </r>
        <r>
          <rPr>
            <sz val="9"/>
            <color indexed="81"/>
            <rFont val="Tahoma"/>
            <family val="2"/>
          </rPr>
          <t xml:space="preserve">
Per Rev Req, do not book Unbilled for Sch 95 until we receive an update.</t>
        </r>
      </text>
    </comment>
    <comment ref="X66" authorId="0" shapeId="0">
      <text>
        <r>
          <rPr>
            <b/>
            <sz val="9"/>
            <color indexed="81"/>
            <rFont val="Tahoma"/>
            <family val="2"/>
          </rPr>
          <t>Kang, Jonathan:</t>
        </r>
        <r>
          <rPr>
            <sz val="9"/>
            <color indexed="81"/>
            <rFont val="Tahoma"/>
            <family val="2"/>
          </rPr>
          <t xml:space="preserve">
Per Rev Req, do not book Unbilled for Sch 95 until we receive an update.</t>
        </r>
      </text>
    </comment>
  </commentList>
</comments>
</file>

<file path=xl/sharedStrings.xml><?xml version="1.0" encoding="utf-8"?>
<sst xmlns="http://schemas.openxmlformats.org/spreadsheetml/2006/main" count="1177" uniqueCount="550">
  <si>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</si>
  <si>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</si>
  <si>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</si>
  <si>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</si>
  <si>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</si>
  <si>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</si>
  <si>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</si>
  <si>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</si>
  <si>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</si>
  <si>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</si>
  <si>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</si>
  <si>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</si>
  <si>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</si>
  <si>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</si>
  <si>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</si>
  <si>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</si>
  <si>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</si>
  <si>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</si>
  <si>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</si>
  <si>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</si>
  <si>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</si>
  <si>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</si>
  <si>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</si>
  <si>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</si>
  <si>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</si>
  <si>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</si>
  <si>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</si>
  <si>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</si>
  <si>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</si>
  <si>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</si>
  <si>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</si>
  <si>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</si>
  <si>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</si>
  <si>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</si>
  <si>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</si>
  <si>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</si>
  <si>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</si>
  <si>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</si>
  <si>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</si>
  <si>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</si>
  <si>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</si>
  <si>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</si>
  <si>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</si>
  <si>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</si>
  <si>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</si>
  <si>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</si>
  <si>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</si>
  <si>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</si>
  <si>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</si>
  <si>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</si>
  <si>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</si>
  <si>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</si>
  <si>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</si>
  <si>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</si>
  <si>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</si>
  <si>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Total</t>
  </si>
  <si>
    <t>REMOVE JPUD GAIN ON SALE SCH 133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</si>
  <si>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</si>
  <si>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</si>
  <si>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</si>
  <si>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</si>
  <si>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</si>
  <si>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</si>
  <si>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</si>
  <si>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</si>
  <si>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</si>
  <si>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Total Billed Amount Incl Tax</t>
  </si>
  <si>
    <t>Overall Result</t>
  </si>
  <si>
    <t>Result</t>
  </si>
  <si>
    <t>Statistical Rate</t>
  </si>
  <si>
    <t>ECI_135S</t>
  </si>
  <si>
    <t>ERES_135S</t>
  </si>
  <si>
    <t>GREEN POWER - SCH 135/136 CHARGED TO C.99999.03.37.01</t>
  </si>
  <si>
    <t>C.99999.03.37.01</t>
  </si>
  <si>
    <t>Cost Element</t>
  </si>
  <si>
    <t>ExBentax Taxes Benefits</t>
  </si>
  <si>
    <t>WBS Element</t>
  </si>
  <si>
    <t>Amount</t>
  </si>
  <si>
    <t>Assessment Use-Taxes</t>
  </si>
  <si>
    <t>Assessment Use-Benefits</t>
  </si>
  <si>
    <t>Net expense excluding benefits and taxes</t>
  </si>
  <si>
    <t>CO Order</t>
  </si>
  <si>
    <t>$</t>
  </si>
  <si>
    <t>Green Power Program</t>
  </si>
  <si>
    <t>58800300</t>
  </si>
  <si>
    <t>9810-Misc Distr Exp-Net Metering Pro-Ele</t>
  </si>
  <si>
    <t>90400004</t>
  </si>
  <si>
    <t>9810 # Uncollectable Acct Write-off</t>
  </si>
  <si>
    <t>90800143</t>
  </si>
  <si>
    <t>9810-Customer Assist Exp-Green Power-Ele</t>
  </si>
  <si>
    <t>90800144</t>
  </si>
  <si>
    <t>9810 - Customer Assist. Exp. Grants-Ele</t>
  </si>
  <si>
    <t>90800313</t>
  </si>
  <si>
    <t>9810-Cust Assist-Carbon Offset Sch-137-G</t>
  </si>
  <si>
    <t>90900007</t>
  </si>
  <si>
    <t>9810 -Elec-Cust Promo Costs-Green Power</t>
  </si>
  <si>
    <t>90900313</t>
  </si>
  <si>
    <t>9810 -Cust Promo-Carbon Offset Sch-137-G</t>
  </si>
  <si>
    <t>REMOVE TRANSITION OF MICROSOFT LOAD TO SPECIAL CONTRACT</t>
  </si>
  <si>
    <t xml:space="preserve">   90800143  9810-Customer Assist Exp-Green Power-Ele</t>
  </si>
  <si>
    <t xml:space="preserve">   90800144  9810 - Customer Assist. Exp. Grants-Ele</t>
  </si>
  <si>
    <t xml:space="preserve">   90900007  9810 -Elec-Cust Promo Costs-Green Power</t>
  </si>
  <si>
    <t xml:space="preserve">   45600073  3545 - Green Energy Option</t>
  </si>
  <si>
    <t xml:space="preserve">   55700006  9810 - Green Power Renewable Credits</t>
  </si>
  <si>
    <t xml:space="preserve">   55700200  4420 -Green Power Tags Programs</t>
  </si>
  <si>
    <t>Orders from Customers Renewable</t>
  </si>
  <si>
    <t>Fiscal year</t>
  </si>
  <si>
    <t>2020</t>
  </si>
  <si>
    <t>2019</t>
  </si>
  <si>
    <t>C.99999.03.34.01</t>
  </si>
  <si>
    <t>Low Incm Assistance Funding Expense</t>
  </si>
  <si>
    <t>90800113</t>
  </si>
  <si>
    <t>4465 - Low Income Program  - Electric</t>
  </si>
  <si>
    <t>90800350</t>
  </si>
  <si>
    <t>4465 - Low Income Program  - Gas</t>
  </si>
  <si>
    <t>C.99999.05.03.05</t>
  </si>
  <si>
    <t>Gas Other Taxes</t>
  </si>
  <si>
    <t>40810302</t>
  </si>
  <si>
    <t>State Excise Taxes</t>
  </si>
  <si>
    <t>40810303</t>
  </si>
  <si>
    <t>Municipal Taxes</t>
  </si>
  <si>
    <t>40810304</t>
  </si>
  <si>
    <t>Property Taxes-Washington-Gas</t>
  </si>
  <si>
    <t>40810307</t>
  </si>
  <si>
    <t>Prop Tax Sch140 Tracker Amort Defer -Gas</t>
  </si>
  <si>
    <t>C.99999.06.05.02</t>
  </si>
  <si>
    <t>Green Power Renewable Credits</t>
  </si>
  <si>
    <t>55700006</t>
  </si>
  <si>
    <t>9810 - Green Power Renewable Credits</t>
  </si>
  <si>
    <t>C.99999.09.03.01</t>
  </si>
  <si>
    <t>Operating Revenue Electric FA 1010</t>
  </si>
  <si>
    <t>40730171</t>
  </si>
  <si>
    <t>1143 - PTC Deferral Post June 2010</t>
  </si>
  <si>
    <t>44000005</t>
  </si>
  <si>
    <t>Residential - Electric Service</t>
  </si>
  <si>
    <t>44000121</t>
  </si>
  <si>
    <t>EV Happy hour credit billing-Residential</t>
  </si>
  <si>
    <t>44000301</t>
  </si>
  <si>
    <t>Residential Unbilled Revenue</t>
  </si>
  <si>
    <t>44200005</t>
  </si>
  <si>
    <t>Commercial - Electric Service</t>
  </si>
  <si>
    <t>44200193</t>
  </si>
  <si>
    <t>MSFT Customer Charge - Primary</t>
  </si>
  <si>
    <t>44200194</t>
  </si>
  <si>
    <t>MSFT Customer Charge - Secondary</t>
  </si>
  <si>
    <t>44200195</t>
  </si>
  <si>
    <t>MSFT Distribution Charge</t>
  </si>
  <si>
    <t>44200196</t>
  </si>
  <si>
    <t>MSFT Consrv Prgrm Chrg - Custm Contracts</t>
  </si>
  <si>
    <t>44200197</t>
  </si>
  <si>
    <t>MSFT Low Income Program</t>
  </si>
  <si>
    <t>44200198</t>
  </si>
  <si>
    <t>MSFT Rider Surcharge</t>
  </si>
  <si>
    <t>44200199</t>
  </si>
  <si>
    <t>MSFT Franchise Fee - C&amp;I</t>
  </si>
  <si>
    <t>44200205</t>
  </si>
  <si>
    <t>Commercial - Electric Transportation Svc</t>
  </si>
  <si>
    <t>44200305</t>
  </si>
  <si>
    <t>Industrial - Electric Service</t>
  </si>
  <si>
    <t>44200385</t>
  </si>
  <si>
    <t>Industrial - Electric Transportation Svc</t>
  </si>
  <si>
    <t>44200551</t>
  </si>
  <si>
    <t>Commercial-Green Power Certificates</t>
  </si>
  <si>
    <t>44200552</t>
  </si>
  <si>
    <t>Commercial - Clear Green Power PSE Facil</t>
  </si>
  <si>
    <t>44200621</t>
  </si>
  <si>
    <t>Commercial Unbilled Revenue</t>
  </si>
  <si>
    <t>44200631</t>
  </si>
  <si>
    <t>Commercial Transportation Unbilled Rev</t>
  </si>
  <si>
    <t>44200641</t>
  </si>
  <si>
    <t>Industrial Unbilled Revenue</t>
  </si>
  <si>
    <t>44200651</t>
  </si>
  <si>
    <t>Industrial Transportation Unbilled Rev</t>
  </si>
  <si>
    <t>44400005</t>
  </si>
  <si>
    <t>Public Street and Highway Lighting</t>
  </si>
  <si>
    <t>44400301</t>
  </si>
  <si>
    <t>Lighting Unbilled Revenue</t>
  </si>
  <si>
    <t>44700011</t>
  </si>
  <si>
    <t>Firm Wholesale for Resale -Electric</t>
  </si>
  <si>
    <t>44700301</t>
  </si>
  <si>
    <t>Wholesale Unbilled Revenue</t>
  </si>
  <si>
    <t>44910001</t>
  </si>
  <si>
    <t>Provision for rate refunds - Electric</t>
  </si>
  <si>
    <t xml:space="preserve"> FOR THE TWELVE MONTHS ENDED DECEMBER 31, 2020</t>
  </si>
  <si>
    <t>40810002</t>
  </si>
  <si>
    <t>40810003</t>
  </si>
  <si>
    <t>40810005</t>
  </si>
  <si>
    <t>Montana Electric Producer Taxes</t>
  </si>
  <si>
    <t>40810006</t>
  </si>
  <si>
    <t>Property Taxes-Washington-Electric</t>
  </si>
  <si>
    <t>40810009</t>
  </si>
  <si>
    <t>Prop Tax Sch140 Tracker Amort Defer-Elec</t>
  </si>
  <si>
    <t>40810013</t>
  </si>
  <si>
    <t>Property Taxes - Montana</t>
  </si>
  <si>
    <t>C.99999.05.03.03</t>
  </si>
  <si>
    <t>Electric Other Taxes</t>
  </si>
  <si>
    <t>C.99999.01.03.01</t>
  </si>
  <si>
    <t>Other Than Income Tax FA 2100</t>
  </si>
  <si>
    <t>40810012</t>
  </si>
  <si>
    <t>Property Taxes - Oregon</t>
  </si>
  <si>
    <t>40820001</t>
  </si>
  <si>
    <t>Taxes Other Than Inc Tax - BTL</t>
  </si>
  <si>
    <t>C.99999.05.03.01</t>
  </si>
  <si>
    <t>Common Other Taxes</t>
  </si>
  <si>
    <t>C.99999.05.06.06</t>
  </si>
  <si>
    <t>Payroll Tax Reclass FA 2100 PT OT</t>
  </si>
  <si>
    <t>40810602</t>
  </si>
  <si>
    <t>Excise Taxes</t>
  </si>
  <si>
    <t>40810326</t>
  </si>
  <si>
    <t>Payroll Tax Reclass To 2100;  PT=OT; E</t>
  </si>
  <si>
    <t>40810328</t>
  </si>
  <si>
    <t>Payroll Tax Reclass To 2100;  PT=OT; G</t>
  </si>
  <si>
    <t>Functional area</t>
  </si>
  <si>
    <t>2010</t>
  </si>
  <si>
    <t>Purchased Electricity</t>
  </si>
  <si>
    <t>2100</t>
  </si>
  <si>
    <t>Taxes Other than Inc.Tax</t>
  </si>
  <si>
    <t>X.99999.04.01.02</t>
  </si>
  <si>
    <t>CLSD Green Power Renewable Crdts FA 2010</t>
  </si>
  <si>
    <t>55700200</t>
  </si>
  <si>
    <t>CLSD-4420 -Green Power Tags Programs</t>
  </si>
  <si>
    <t>C.99999.05.05.01</t>
  </si>
  <si>
    <t>Regulatory Amortization FA 2080</t>
  </si>
  <si>
    <t>2080</t>
  </si>
  <si>
    <t>Depreciation&amp;Amortization</t>
  </si>
  <si>
    <t>40730022</t>
  </si>
  <si>
    <t>Amort Env Costs UE-170033</t>
  </si>
  <si>
    <t>40730023</t>
  </si>
  <si>
    <t>Amort Env Recovery UE-170033</t>
  </si>
  <si>
    <t>40730025</t>
  </si>
  <si>
    <t>GTZ Depr Amort T1 (Elec)</t>
  </si>
  <si>
    <t>40730026</t>
  </si>
  <si>
    <t>GTZ Cryg Chg Amort T1 (Elec)</t>
  </si>
  <si>
    <t>40730051</t>
  </si>
  <si>
    <t>1143 - Amortization Mint Farm UE-090704</t>
  </si>
  <si>
    <t>40730101</t>
  </si>
  <si>
    <t>1143 - Amortization LSR UE-100882 - E</t>
  </si>
  <si>
    <t>40730121</t>
  </si>
  <si>
    <t>1143-Amort Ferndale Reg Asset UE-130617</t>
  </si>
  <si>
    <t>40730302</t>
  </si>
  <si>
    <t>Amort Env Costs UG-170034</t>
  </si>
  <si>
    <t>40730303</t>
  </si>
  <si>
    <t>Amort Env Recovery UG-170034</t>
  </si>
  <si>
    <t>40730306</t>
  </si>
  <si>
    <t>GTZ Depr Amort T1 (Gas)</t>
  </si>
  <si>
    <t>40730307</t>
  </si>
  <si>
    <t>GTZ Cryg Chg Amort T1 (Gas)</t>
  </si>
  <si>
    <t>40740081</t>
  </si>
  <si>
    <t>WH US Treasury Grants Amort UE-120277</t>
  </si>
  <si>
    <t>40740082</t>
  </si>
  <si>
    <t>LSR US Treasury Grant Amort UE-122001</t>
  </si>
  <si>
    <t>40740111</t>
  </si>
  <si>
    <t>Amort Interest on REC Proceeds UE-111048</t>
  </si>
  <si>
    <t>40740121</t>
  </si>
  <si>
    <t>WH US Treasury Interest Amort UE-120277</t>
  </si>
  <si>
    <t>40740122</t>
  </si>
  <si>
    <t>LSR US Treasury Interest Amort UE-122001</t>
  </si>
  <si>
    <t>40740211</t>
  </si>
  <si>
    <t>AMI Depreciation Expense Deferral - Elec</t>
  </si>
  <si>
    <t>40740221</t>
  </si>
  <si>
    <t>EV Net Expense Deferral</t>
  </si>
  <si>
    <t>40740231</t>
  </si>
  <si>
    <t>9800#MSFT Transition Fee Amort UE-161123</t>
  </si>
  <si>
    <t>40740241</t>
  </si>
  <si>
    <t>AMI Deprec Exp Deferral-Elec-Post 7/2019</t>
  </si>
  <si>
    <t>40740401</t>
  </si>
  <si>
    <t>CLSD - AMIDepreciationExpenseDeferralGas</t>
  </si>
  <si>
    <t>40740402</t>
  </si>
  <si>
    <t>AMI Depreciation Expense Deferral - Gas</t>
  </si>
  <si>
    <t>40740403</t>
  </si>
  <si>
    <t>Tacoma LNG Upgrades Dep Def &lt; 10/2020</t>
  </si>
  <si>
    <t>40740404</t>
  </si>
  <si>
    <t>Tacoma LNG Upgrades Dep Def &gt; 9/2020</t>
  </si>
  <si>
    <t>40740405</t>
  </si>
  <si>
    <t>40740412</t>
  </si>
  <si>
    <t>AMI Deprec Exp Deferral-Gas Post 7/2019</t>
  </si>
  <si>
    <t>40740602</t>
  </si>
  <si>
    <t>9800 - GTZ Depr Exp Deferral</t>
  </si>
  <si>
    <t>Property Tax</t>
  </si>
  <si>
    <t>Municipal Tax</t>
  </si>
  <si>
    <t>2090</t>
  </si>
  <si>
    <t>Conservation Amortization</t>
  </si>
  <si>
    <t>C.99999.05.03.06</t>
  </si>
  <si>
    <t>EES Conservation Amortization Electric</t>
  </si>
  <si>
    <t>90800100</t>
  </si>
  <si>
    <t>4400 - Cust Asst Exp -Conserv Amor Elect</t>
  </si>
  <si>
    <t>C.99999.05.03.07</t>
  </si>
  <si>
    <t>EES Conservation Amortization Gas</t>
  </si>
  <si>
    <t>90800407</t>
  </si>
  <si>
    <t>4400-Cust Asst Exp-Consr Trckr Amort-Gas</t>
  </si>
  <si>
    <t>2030</t>
  </si>
  <si>
    <t>Res./Farm Exchange Credit</t>
  </si>
  <si>
    <t>C.99999.06.03.04</t>
  </si>
  <si>
    <t>Residential Farm Exchange</t>
  </si>
  <si>
    <t>55500008</t>
  </si>
  <si>
    <t>Residential Exchange - Purch Power</t>
  </si>
  <si>
    <t>1010</t>
  </si>
  <si>
    <t>Electric Oper. Revenue</t>
  </si>
  <si>
    <t>C.99999.09.03.03</t>
  </si>
  <si>
    <t>Other Revenue Electric FA 1010</t>
  </si>
  <si>
    <t>45000011</t>
  </si>
  <si>
    <t>Late Pay Fees -Electric</t>
  </si>
  <si>
    <t>45000021</t>
  </si>
  <si>
    <t>Disconnect Visit Fees -Electric</t>
  </si>
  <si>
    <t>45100002</t>
  </si>
  <si>
    <t>9900 - Misc. SD Revenue - Electric</t>
  </si>
  <si>
    <t>45100003</t>
  </si>
  <si>
    <t>9900 - SD Line Extension Revenue - Elec</t>
  </si>
  <si>
    <t>45100011</t>
  </si>
  <si>
    <t>Temporary Service Charge -Electric</t>
  </si>
  <si>
    <t>45100012</t>
  </si>
  <si>
    <t>Residential Disconnect/Reconnect</t>
  </si>
  <si>
    <t>45100013</t>
  </si>
  <si>
    <t>Non-Residential Disconnect/Reconnect</t>
  </si>
  <si>
    <t>45100025</t>
  </si>
  <si>
    <t>4210 DBU-Misc. Elect Service Revenues</t>
  </si>
  <si>
    <t>45100031</t>
  </si>
  <si>
    <t>Reconnection Charge -Electric</t>
  </si>
  <si>
    <t>45100040</t>
  </si>
  <si>
    <t>1422 - Energy Div/Mtr Tamper Exp Recover</t>
  </si>
  <si>
    <t>45100073</t>
  </si>
  <si>
    <t>9900 - Conversion Sch 73 Revenue - Elec</t>
  </si>
  <si>
    <t>45100074</t>
  </si>
  <si>
    <t>9900 - Conversion Sch 74 Revenue - Elec</t>
  </si>
  <si>
    <t>45100081</t>
  </si>
  <si>
    <t>Acct. Service Charges -Electric</t>
  </si>
  <si>
    <t>45100091</t>
  </si>
  <si>
    <t>NSF Check Charge -Electric</t>
  </si>
  <si>
    <t>45100101</t>
  </si>
  <si>
    <t>Modified Svc Chrg-Misc Svc Revenues-Elec</t>
  </si>
  <si>
    <t>45100108</t>
  </si>
  <si>
    <t>Treble Damages - Electric Diversion</t>
  </si>
  <si>
    <t>45100111</t>
  </si>
  <si>
    <t>Schedule 87 Tax Surcharge - Electric</t>
  </si>
  <si>
    <t>45100121</t>
  </si>
  <si>
    <t>Wireless Applctn Fee Rvnue- Modification</t>
  </si>
  <si>
    <t>45100131</t>
  </si>
  <si>
    <t>Wireless Application Fee Revenue - New</t>
  </si>
  <si>
    <t>45100151</t>
  </si>
  <si>
    <t>Non-Consumption Utility Taxes - Electric</t>
  </si>
  <si>
    <t>45400003</t>
  </si>
  <si>
    <t>Rent from Electric Property -Transformer</t>
  </si>
  <si>
    <t>45600073</t>
  </si>
  <si>
    <t>3545 - Green Energy Option</t>
  </si>
  <si>
    <t>45600078</t>
  </si>
  <si>
    <t>Other Elect Revenue-Maintenance Contract</t>
  </si>
  <si>
    <t>45600080</t>
  </si>
  <si>
    <t>Othr Elect Rev - Sale of Non-Core Gas</t>
  </si>
  <si>
    <t>45600081</t>
  </si>
  <si>
    <t>Othr Elect Rev - Cost Non-Core Gas sold</t>
  </si>
  <si>
    <t>45600082</t>
  </si>
  <si>
    <t>Oth Elec Rev- Cedar Hills Facility Fee</t>
  </si>
  <si>
    <t>45600088</t>
  </si>
  <si>
    <t>1143 - Other Electric Rev -Summit Buyout</t>
  </si>
  <si>
    <t>45600089</t>
  </si>
  <si>
    <t>1143 - REC Revenue per Tariff Schedule-E</t>
  </si>
  <si>
    <t>45600102</t>
  </si>
  <si>
    <t>E Decoup Rev Sch 8 &amp; 24</t>
  </si>
  <si>
    <t>45600103</t>
  </si>
  <si>
    <t>E Decoup Rev Sch 7A, 11, 25, 29, 35 &amp; 43</t>
  </si>
  <si>
    <t>45600104</t>
  </si>
  <si>
    <t>E Decoup Rev Sch 40</t>
  </si>
  <si>
    <t>45600105</t>
  </si>
  <si>
    <t>E Decoup Rev Sch 7 FPC</t>
  </si>
  <si>
    <t>45600106</t>
  </si>
  <si>
    <t>E Decoup Rev Sch 8 &amp; 24 FPC</t>
  </si>
  <si>
    <t>45600107</t>
  </si>
  <si>
    <t>E Dcp Rev Sc 7A, 11, 25, 29, 35 &amp; 43 FPC</t>
  </si>
  <si>
    <t>45600108</t>
  </si>
  <si>
    <t>E Decoup Rev Sch 40 FPC</t>
  </si>
  <si>
    <t>45600109</t>
  </si>
  <si>
    <t>E Decoup Rev Sch 12 &amp; 26 FPC</t>
  </si>
  <si>
    <t>45600110</t>
  </si>
  <si>
    <t>E Decoup Rev Sch 10 &amp; 31 FPC</t>
  </si>
  <si>
    <t>45600139</t>
  </si>
  <si>
    <t>E Decoup Amort of Sch 142 - Sch 8 &amp; 24</t>
  </si>
  <si>
    <t>45600141</t>
  </si>
  <si>
    <t>E Dcp Amort Sch 142-Sc 7A,11,25,29,35,43</t>
  </si>
  <si>
    <t>45600142</t>
  </si>
  <si>
    <t>E Decoup Amort of Sch 142 - Sch 40 in Ra</t>
  </si>
  <si>
    <t>45600143</t>
  </si>
  <si>
    <t>E FPC Decoup Amort Sch 142  - Sch 7 in R</t>
  </si>
  <si>
    <t>45600144</t>
  </si>
  <si>
    <t>E FPC Decoup Amort Sch 142 - Sch 8 &amp; 24</t>
  </si>
  <si>
    <t>45600145</t>
  </si>
  <si>
    <t>E FPC Dcp Amrt Sc 142-7A,11,25,29,35,43</t>
  </si>
  <si>
    <t>45600146</t>
  </si>
  <si>
    <t>E FPC Decoup Amort Sch 142 - Sch 40 in R</t>
  </si>
  <si>
    <t>45600147</t>
  </si>
  <si>
    <t>E FPC Decoup Amort Sch 142 - Sch 12 &amp; 26</t>
  </si>
  <si>
    <t>45600148</t>
  </si>
  <si>
    <t>E FPC Decoup Amort Sch 142 - Sch 10 &amp; 31</t>
  </si>
  <si>
    <t>45600149</t>
  </si>
  <si>
    <t>E Decoup Amort Sch 142 - Sch 46 &amp; 49 in</t>
  </si>
  <si>
    <t>45600151</t>
  </si>
  <si>
    <t>E FPC Decoup Amort Sch 142 - Sch 46&amp;49</t>
  </si>
  <si>
    <t>45600152</t>
  </si>
  <si>
    <t>24M GAAP-E Non-Res 7A, 11, 25, 29, 35&amp;43</t>
  </si>
  <si>
    <t>45600153</t>
  </si>
  <si>
    <t>24M GAAP - E Non-Res 8&amp;24</t>
  </si>
  <si>
    <t>45600154</t>
  </si>
  <si>
    <t>24M GAAP - E Non-Res Sch 40</t>
  </si>
  <si>
    <t>45600155</t>
  </si>
  <si>
    <t>AMI Return Deferral - Electric</t>
  </si>
  <si>
    <t>45600156</t>
  </si>
  <si>
    <t>EV Other Revenues Sch 551 deferral</t>
  </si>
  <si>
    <t>45600201</t>
  </si>
  <si>
    <t>EV One time Incentive Credit</t>
  </si>
  <si>
    <t>45600321</t>
  </si>
  <si>
    <t>9900-Electric Residential Decoupling Rev</t>
  </si>
  <si>
    <t>45600324</t>
  </si>
  <si>
    <t>9900-Elec Resid Decoupl GAAP UnearnedRev</t>
  </si>
  <si>
    <t>45600325</t>
  </si>
  <si>
    <t>Electric Schedule 26 Decoupling Revenue</t>
  </si>
  <si>
    <t>45600326</t>
  </si>
  <si>
    <t>Electric Schedule 31 Decoupling Revenue</t>
  </si>
  <si>
    <t>45600327</t>
  </si>
  <si>
    <t>9900 - Sch12 &amp; 26 GAAP Unearned Rev</t>
  </si>
  <si>
    <t>45600328</t>
  </si>
  <si>
    <t>9900 - Sch 10 &amp; 31 GAAP Unearned Rev</t>
  </si>
  <si>
    <t>45600329</t>
  </si>
  <si>
    <t>9900 - Other Elec Rev - QRE Annual Fees</t>
  </si>
  <si>
    <t>45600332</t>
  </si>
  <si>
    <t>9900 - Electric ROR Refund-Commercial</t>
  </si>
  <si>
    <t>45600335</t>
  </si>
  <si>
    <t>Amort of Sch 142 Electric Sch26 in Rates</t>
  </si>
  <si>
    <t>45600336</t>
  </si>
  <si>
    <t>Amort of Sch 142 Electric Sch31 in Rates</t>
  </si>
  <si>
    <t>45600337</t>
  </si>
  <si>
    <t>9900 - Electric ROR Refund-Industrial</t>
  </si>
  <si>
    <t>45600351</t>
  </si>
  <si>
    <t>9900-Lifetime O&amp;M Revenue - Elec</t>
  </si>
  <si>
    <t>45600361</t>
  </si>
  <si>
    <t>9900-Amort of Sch 142 Elec Resid in rate</t>
  </si>
  <si>
    <t>45600371</t>
  </si>
  <si>
    <t>9900-Amort of Sch 142 Ele NonRes in rate</t>
  </si>
  <si>
    <t>45600381</t>
  </si>
  <si>
    <t>9900 - Electric ROR Refund-Residential</t>
  </si>
  <si>
    <t>55700137</t>
  </si>
  <si>
    <t>5360 - Defer PCA Fixed Cost Imbal - Indu</t>
  </si>
  <si>
    <t>GAAP_CHK</t>
  </si>
  <si>
    <t>GAAP Income Statement (Hier GAAP_CHK)</t>
  </si>
  <si>
    <t>GAAP_ALL</t>
  </si>
  <si>
    <t>GAAP_ALL (under GAAP_CHK)</t>
  </si>
  <si>
    <t>GAAPSTMT</t>
  </si>
  <si>
    <t>Income Statement</t>
  </si>
  <si>
    <t>GP_OPREV</t>
  </si>
  <si>
    <t>Operating Revenue</t>
  </si>
  <si>
    <t>GP_ELECRE</t>
  </si>
  <si>
    <t>Electric Revenues</t>
  </si>
  <si>
    <t>GP_OTH.REV2</t>
  </si>
  <si>
    <t>Other Operating Electric</t>
  </si>
  <si>
    <t>NONCOREG</t>
  </si>
  <si>
    <t>GPDECOUP_E.3</t>
  </si>
  <si>
    <t>GP_OTH.MISC</t>
  </si>
  <si>
    <t>GPDECOUP_E.2</t>
  </si>
  <si>
    <t>GPDECOUP_E.1</t>
  </si>
  <si>
    <t>2060</t>
  </si>
  <si>
    <t>Utility Oper. &amp; Maint.</t>
  </si>
  <si>
    <t>check to lead</t>
  </si>
  <si>
    <t>Green Energy</t>
  </si>
  <si>
    <t>10</t>
  </si>
  <si>
    <t>Electric</t>
  </si>
  <si>
    <t>Green Energy Rider</t>
  </si>
  <si>
    <t>Solar Energy Rider</t>
  </si>
  <si>
    <t>Large Power Green Energy Rider</t>
  </si>
  <si>
    <t>012/2020</t>
  </si>
  <si>
    <t>001/2020</t>
  </si>
  <si>
    <t>002/2020</t>
  </si>
  <si>
    <t>003/2020</t>
  </si>
  <si>
    <t>004/2020</t>
  </si>
  <si>
    <t>005/2020</t>
  </si>
  <si>
    <t>006/2020</t>
  </si>
  <si>
    <t>007/2020</t>
  </si>
  <si>
    <t>008/2020</t>
  </si>
  <si>
    <t>009/2020</t>
  </si>
  <si>
    <t>010/2020</t>
  </si>
  <si>
    <t>011/2020</t>
  </si>
  <si>
    <t>TWELVE MONTHS ENDED DECEMBER 31, 2020</t>
  </si>
  <si>
    <t>SCH. 81 (B&amp;O tax) in above-billed</t>
  </si>
  <si>
    <t>SCH. 94 (Res/farm credit) in above</t>
  </si>
  <si>
    <t>SCH. 120 (Cons. Rider rev) in above</t>
  </si>
  <si>
    <t>SCH. 95A (Fed Incentive) in above</t>
  </si>
  <si>
    <t>Low Income Surcharge included in above</t>
  </si>
  <si>
    <t>SCH. 132 (Merger Rate Credit) in above</t>
  </si>
  <si>
    <t>SCH. 133 (JPUD Gain on Sale Cr) in above</t>
  </si>
  <si>
    <t>SCH. 137 (REC Proceeds Credit) in above</t>
  </si>
  <si>
    <t>SCH. 140 (Prop Tax in BillEngy) in above</t>
  </si>
  <si>
    <t>SCH. 141 (Expedt in BillEngy) in above</t>
  </si>
  <si>
    <t>SCH. 141Y (TCJA Overcollection) in above</t>
  </si>
  <si>
    <t>SCH. 141X (Protected-Plus EDIT) in above</t>
  </si>
  <si>
    <t>SCH. 141Z (Unprotected EDIT) in above</t>
  </si>
  <si>
    <t xml:space="preserve">REMOVE PCA Cust Rec UE200893 </t>
  </si>
  <si>
    <t>REMOVE PCA Cust Rec UE200893 (booked to 55700138)</t>
  </si>
  <si>
    <t>Electric Schedule 95 PCA (Microsoft)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</si>
  <si>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</si>
  <si>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</si>
  <si>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</si>
  <si>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</si>
  <si>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</si>
  <si>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</si>
  <si>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</si>
  <si>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</si>
  <si>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</si>
  <si>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</si>
  <si>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</si>
  <si>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</si>
  <si>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Actual</t>
  </si>
  <si>
    <t>PCA (Microsoft) Tracker from SOEG</t>
  </si>
  <si>
    <t xml:space="preserve">Conversion Factor </t>
  </si>
  <si>
    <t>Billed Electric PCA</t>
  </si>
  <si>
    <t>Residential Unbilled KWHs</t>
  </si>
  <si>
    <t>SCH 07, 17, 27, 37 &amp; 47</t>
  </si>
  <si>
    <t>Commercial/Industrial Unbilled KWHs</t>
  </si>
  <si>
    <t>SCH 11, 25 &amp; 7A</t>
  </si>
  <si>
    <t>SCH 08 &amp; 24</t>
  </si>
  <si>
    <t>SCH 10 &amp; 31</t>
  </si>
  <si>
    <t>SCH 12 &amp; 26</t>
  </si>
  <si>
    <t>Commercial Unbilled KWHs</t>
  </si>
  <si>
    <t>SCH 29</t>
  </si>
  <si>
    <t>SCH 35</t>
  </si>
  <si>
    <t>SCH 43</t>
  </si>
  <si>
    <t>SCH 40</t>
  </si>
  <si>
    <t>SCH 46</t>
  </si>
  <si>
    <t>SCH 49</t>
  </si>
  <si>
    <t>Lighting/Commercial Unbilled KWHs</t>
  </si>
  <si>
    <t>SCH 03, 50, 51, 52, 53, 54, 55, 56, 57, 58 &amp; 59</t>
  </si>
  <si>
    <t>Wholesale Unbilled KWHs</t>
  </si>
  <si>
    <t xml:space="preserve"> SCH 05</t>
  </si>
  <si>
    <t>Total Tracker</t>
  </si>
  <si>
    <t>Electric Unbilled PCA</t>
  </si>
  <si>
    <t>Unbilled KWH Cross-Check (s/b zero)</t>
  </si>
  <si>
    <t>For Stat Entry Cross-Check (NOT REQUIRED)</t>
  </si>
  <si>
    <t>December 2019 Unbilled</t>
  </si>
  <si>
    <t>For the Year of 2020</t>
  </si>
  <si>
    <t>Prepared by: Jonathan Kang</t>
  </si>
  <si>
    <t>COMMISSION BASIS REPORT</t>
  </si>
  <si>
    <t>CF</t>
  </si>
  <si>
    <t>RSI</t>
  </si>
  <si>
    <t>yes</t>
  </si>
  <si>
    <t>no</t>
  </si>
  <si>
    <t>K.99999.05.06.03</t>
  </si>
  <si>
    <t>Deferred Customer Surcharge Credit</t>
  </si>
  <si>
    <t>55700130</t>
  </si>
  <si>
    <t>5360 - Deferred customer Portion - PCA</t>
  </si>
  <si>
    <t>55700138</t>
  </si>
  <si>
    <t>PCA Amortization Recovery UE-200893</t>
  </si>
  <si>
    <t>PCA AMORT</t>
  </si>
  <si>
    <t>&lt;==MSFT</t>
  </si>
  <si>
    <t>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</si>
</sst>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70" formatCode="0.0000%"/>
    <numFmt numFmtId="171" formatCode="_-* #,##0.00\ &quot;DM&quot;_-;\-* #,##0.00\ &quot;DM&quot;_-;_-* &quot;-&quot;??\ &quot;DM&quot;_-;_-@_-"/>
    <numFmt numFmtId="175" formatCode="###,000"/>
    <numFmt numFmtId="176" formatCode="_(* #,##0_);_(* \(#,##0\);_(* &quot;-&quot;??_);_(@_)"/>
    <numFmt numFmtId="180" formatCode="&quot;[-] &quot;@"/>
    <numFmt numFmtId="181" formatCode="&quot;[+] &quot;@"/>
    <numFmt numFmtId="182" formatCode="#,##0;\-#,##0;#,##0"/>
    <numFmt numFmtId="183" formatCode="&quot;  [-] &quot;@"/>
    <numFmt numFmtId="184" formatCode="&quot;    [-] &quot;@"/>
    <numFmt numFmtId="185" formatCode="&quot;      [-] &quot;@"/>
    <numFmt numFmtId="186" formatCode="&quot;        [-] &quot;@"/>
    <numFmt numFmtId="187" formatCode="&quot;          [-] &quot;@"/>
    <numFmt numFmtId="188" formatCode="&quot;            [+] &quot;@"/>
    <numFmt numFmtId="189" formatCode="&quot;            [-] &quot;@"/>
    <numFmt numFmtId="190" formatCode="&quot;              [-] &quot;@"/>
    <numFmt numFmtId="191" formatCode="&quot;                [-] &quot;@"/>
    <numFmt numFmtId="192" formatCode="&quot;                       &quot;@"/>
    <numFmt numFmtId="193" formatCode="#,##0.00;\-#,##0.00;#,##0.00"/>
    <numFmt numFmtId="194" formatCode="_(* #,##0.000000_);_(* \(#,##0.000000\);_(* &quot;-&quot;?????_);_(@_)"/>
    <numFmt numFmtId="195" formatCode="_(&quot;$&quot;* #,##0.000000_);_(&quot;$&quot;* \(#,##0.000000\);_(&quot;$&quot;* &quot;-&quot;??_);_(@_)"/>
    <numFmt numFmtId="196" formatCode="_(&quot;$&quot;* #,##0.00000_);_(&quot;$&quot;* \(#,##0.00000\);_(&quot;$&quot;* &quot;-&quot;??_);_(@_)"/>
    <numFmt numFmtId="197" formatCode="_(* #,##0.00000_);_(* \(#,##0.00000\);_(* &quot;-&quot;?????_);_(@_)"/>
    <numFmt numFmtId="198" formatCode="&quot;Date Prepared:&quot;\ mm/dd/yyyy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sz val="8"/>
      <color rgb="FFDBE5F1"/>
      <name val="Verdana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3.5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imes New Roman"/>
      <family val="1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 style="thin">
        <color indexed="64"/>
      </bottom>
      <diagonal/>
    </border>
  </borders>
  <cellStyleXfs count="40">
    <xf numFmtId="0" fontId="0" fillId="0" borderId="0"/>
    <xf numFmtId="0" fontId="13" fillId="2" borderId="5" applyNumberFormat="0" applyAlignment="0" applyProtection="0">
      <alignment horizontal="left" vertical="center" indent="1"/>
    </xf>
    <xf numFmtId="175" fontId="12" fillId="0" borderId="6" applyNumberFormat="0" applyProtection="0">
      <alignment horizontal="right" vertical="center"/>
    </xf>
    <xf numFmtId="175" fontId="13" fillId="0" borderId="7" applyNumberFormat="0" applyProtection="0">
      <alignment horizontal="right" vertical="center"/>
    </xf>
    <xf numFmtId="175" fontId="12" fillId="18" borderId="5" applyNumberFormat="0" applyAlignment="0" applyProtection="0">
      <alignment horizontal="left" vertical="center" indent="1"/>
    </xf>
    <xf numFmtId="0" fontId="14" fillId="3" borderId="7" applyNumberFormat="0" applyAlignment="0">
      <alignment horizontal="left" vertical="center" indent="1"/>
      <protection locked="0"/>
    </xf>
    <xf numFmtId="0" fontId="14" fillId="17" borderId="7" applyNumberFormat="0" applyAlignment="0" applyProtection="0">
      <alignment horizontal="left" vertical="center" indent="1"/>
    </xf>
    <xf numFmtId="175" fontId="12" fillId="16" borderId="6" applyNumberFormat="0" applyBorder="0">
      <alignment horizontal="right" vertical="center"/>
      <protection locked="0"/>
    </xf>
    <xf numFmtId="0" fontId="14" fillId="3" borderId="7" applyNumberFormat="0" applyAlignment="0">
      <alignment horizontal="left" vertical="center" indent="1"/>
      <protection locked="0"/>
    </xf>
    <xf numFmtId="175" fontId="13" fillId="17" borderId="7" applyNumberFormat="0" applyProtection="0">
      <alignment horizontal="right" vertical="center"/>
    </xf>
    <xf numFmtId="175" fontId="13" fillId="16" borderId="7" applyNumberFormat="0" applyBorder="0">
      <alignment horizontal="right" vertical="center"/>
      <protection locked="0"/>
    </xf>
    <xf numFmtId="175" fontId="17" fillId="4" borderId="9" applyNumberFormat="0" applyBorder="0" applyAlignment="0" applyProtection="0">
      <alignment horizontal="right" vertical="center" indent="1"/>
    </xf>
    <xf numFmtId="175" fontId="18" fillId="5" borderId="9" applyNumberFormat="0" applyBorder="0" applyAlignment="0" applyProtection="0">
      <alignment horizontal="right" vertical="center" indent="1"/>
    </xf>
    <xf numFmtId="175" fontId="18" fillId="6" borderId="9" applyNumberFormat="0" applyBorder="0" applyAlignment="0" applyProtection="0">
      <alignment horizontal="right" vertical="center" indent="1"/>
    </xf>
    <xf numFmtId="175" fontId="19" fillId="7" borderId="9" applyNumberFormat="0" applyBorder="0" applyAlignment="0" applyProtection="0">
      <alignment horizontal="right" vertical="center" indent="1"/>
    </xf>
    <xf numFmtId="175" fontId="19" fillId="8" borderId="9" applyNumberFormat="0" applyBorder="0" applyAlignment="0" applyProtection="0">
      <alignment horizontal="right" vertical="center" indent="1"/>
    </xf>
    <xf numFmtId="175" fontId="19" fillId="9" borderId="9" applyNumberFormat="0" applyBorder="0" applyAlignment="0" applyProtection="0">
      <alignment horizontal="right" vertical="center" indent="1"/>
    </xf>
    <xf numFmtId="175" fontId="20" fillId="10" borderId="9" applyNumberFormat="0" applyBorder="0" applyAlignment="0" applyProtection="0">
      <alignment horizontal="right" vertical="center" indent="1"/>
    </xf>
    <xf numFmtId="175" fontId="20" fillId="11" borderId="9" applyNumberFormat="0" applyBorder="0" applyAlignment="0" applyProtection="0">
      <alignment horizontal="right" vertical="center" indent="1"/>
    </xf>
    <xf numFmtId="175" fontId="20" fillId="12" borderId="9" applyNumberFormat="0" applyBorder="0" applyAlignment="0" applyProtection="0">
      <alignment horizontal="right" vertical="center" indent="1"/>
    </xf>
    <xf numFmtId="0" fontId="11" fillId="0" borderId="5" applyNumberFormat="0" applyFont="0" applyFill="0" applyAlignment="0" applyProtection="0"/>
    <xf numFmtId="175" fontId="23" fillId="18" borderId="0" applyNumberFormat="0" applyAlignment="0" applyProtection="0">
      <alignment horizontal="left" vertical="center" indent="1"/>
    </xf>
    <xf numFmtId="0" fontId="11" fillId="0" borderId="16" applyNumberFormat="0" applyFont="0" applyFill="0" applyAlignment="0" applyProtection="0"/>
    <xf numFmtId="175" fontId="12" fillId="0" borderId="6" applyNumberFormat="0" applyFill="0" applyBorder="0" applyAlignment="0" applyProtection="0">
      <alignment horizontal="right" vertical="center"/>
    </xf>
    <xf numFmtId="175" fontId="12" fillId="18" borderId="5" applyNumberFormat="0" applyAlignment="0" applyProtection="0">
      <alignment horizontal="left" vertical="center" indent="1"/>
    </xf>
    <xf numFmtId="0" fontId="13" fillId="2" borderId="7" applyNumberFormat="0" applyAlignment="0" applyProtection="0">
      <alignment horizontal="left" vertical="center" indent="1"/>
    </xf>
    <xf numFmtId="0" fontId="14" fillId="13" borderId="5" applyNumberFormat="0" applyAlignment="0" applyProtection="0">
      <alignment horizontal="left" vertical="center" indent="1"/>
    </xf>
    <xf numFmtId="0" fontId="14" fillId="14" borderId="5" applyNumberFormat="0" applyAlignment="0" applyProtection="0">
      <alignment horizontal="left" vertical="center" indent="1"/>
    </xf>
    <xf numFmtId="0" fontId="14" fillId="15" borderId="5" applyNumberFormat="0" applyAlignment="0" applyProtection="0">
      <alignment horizontal="left" vertical="center" indent="1"/>
    </xf>
    <xf numFmtId="0" fontId="14" fillId="16" borderId="5" applyNumberFormat="0" applyAlignment="0" applyProtection="0">
      <alignment horizontal="left" vertical="center" indent="1"/>
    </xf>
    <xf numFmtId="0" fontId="14" fillId="17" borderId="7" applyNumberFormat="0" applyAlignment="0" applyProtection="0">
      <alignment horizontal="left" vertical="center" indent="1"/>
    </xf>
    <xf numFmtId="0" fontId="15" fillId="0" borderId="8" applyNumberFormat="0" applyFill="0" applyBorder="0" applyAlignment="0" applyProtection="0"/>
    <xf numFmtId="0" fontId="16" fillId="0" borderId="8" applyNumberFormat="0" applyBorder="0" applyAlignment="0" applyProtection="0"/>
    <xf numFmtId="0" fontId="15" fillId="3" borderId="7" applyNumberFormat="0" applyAlignment="0">
      <alignment horizontal="left" vertical="center" indent="1"/>
      <protection locked="0"/>
    </xf>
    <xf numFmtId="0" fontId="15" fillId="3" borderId="7" applyNumberFormat="0" applyAlignment="0">
      <alignment horizontal="left" vertical="center" indent="1"/>
      <protection locked="0"/>
    </xf>
    <xf numFmtId="0" fontId="15" fillId="17" borderId="7" applyNumberFormat="0" applyAlignment="0" applyProtection="0">
      <alignment horizontal="left" vertical="center" indent="1"/>
    </xf>
    <xf numFmtId="175" fontId="35" fillId="17" borderId="7" applyNumberFormat="0" applyProtection="0">
      <alignment horizontal="right" vertical="center"/>
    </xf>
    <xf numFmtId="175" fontId="36" fillId="16" borderId="6" applyNumberFormat="0" applyBorder="0">
      <alignment horizontal="right" vertical="center"/>
      <protection locked="0"/>
    </xf>
    <xf numFmtId="175" fontId="35" fillId="16" borderId="7" applyNumberFormat="0" applyBorder="0">
      <alignment horizontal="right" vertical="center"/>
      <protection locked="0"/>
    </xf>
    <xf numFmtId="175" fontId="12" fillId="0" borderId="6" applyNumberFormat="0" applyFill="0" applyBorder="0" applyAlignment="0" applyProtection="0">
      <alignment horizontal="right" vertical="center"/>
    </xf>
  </cellStyleXfs>
  <cellXfs count="202">
    <xf numFmtId="0" fontId="0" fillId="0" borderId="0" xfId="0"/>
    <xf numFmtId="198" fontId="4" fillId="0" borderId="0" xfId="0" applyNumberFormat="1" applyFont="1" applyFill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3" fillId="0" borderId="0" xfId="0" quotePrefix="1" applyFont="1" applyFill="1" applyBorder="1" applyAlignment="1">
      <alignment horizontal="right"/>
    </xf>
    <xf numFmtId="164" fontId="3" fillId="0" borderId="0" xfId="0" applyNumberFormat="1" applyFont="1" applyFill="1" applyAlignment="1"/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fill"/>
    </xf>
    <xf numFmtId="0" fontId="0" fillId="0" borderId="0" xfId="0" applyFill="1"/>
    <xf numFmtId="165" fontId="6" fillId="0" borderId="0" xfId="0" applyNumberFormat="1" applyFont="1" applyFill="1" applyAlignment="1"/>
    <xf numFmtId="164" fontId="7" fillId="0" borderId="0" xfId="0" applyNumberFormat="1" applyFont="1" applyFill="1" applyAlignment="1">
      <alignment horizontal="left"/>
    </xf>
    <xf numFmtId="164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/>
    <xf numFmtId="0" fontId="6" fillId="0" borderId="0" xfId="0" applyFont="1" applyFill="1"/>
    <xf numFmtId="164" fontId="6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/>
    <xf numFmtId="37" fontId="6" fillId="0" borderId="0" xfId="0" applyNumberFormat="1" applyFont="1" applyFill="1" applyAlignment="1">
      <alignment horizontal="left" wrapText="1"/>
    </xf>
    <xf numFmtId="165" fontId="6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 applyAlignment="1"/>
    <xf numFmtId="164" fontId="6" fillId="0" borderId="0" xfId="0" applyNumberFormat="1" applyFont="1" applyFill="1" applyAlignment="1"/>
    <xf numFmtId="165" fontId="6" fillId="0" borderId="1" xfId="0" applyNumberFormat="1" applyFont="1" applyFill="1" applyBorder="1"/>
    <xf numFmtId="164" fontId="7" fillId="0" borderId="0" xfId="0" applyNumberFormat="1" applyFont="1" applyFill="1" applyBorder="1" applyAlignment="1">
      <alignment horizontal="left"/>
    </xf>
    <xf numFmtId="168" fontId="6" fillId="0" borderId="0" xfId="0" applyNumberFormat="1" applyFont="1" applyFill="1" applyBorder="1" applyAlignment="1">
      <alignment horizontal="center" wrapText="1"/>
    </xf>
    <xf numFmtId="165" fontId="6" fillId="0" borderId="2" xfId="0" applyNumberFormat="1" applyFont="1" applyFill="1" applyBorder="1" applyAlignment="1">
      <alignment horizontal="left" wrapText="1"/>
    </xf>
    <xf numFmtId="165" fontId="3" fillId="0" borderId="0" xfId="0" applyNumberFormat="1" applyFont="1" applyFill="1"/>
    <xf numFmtId="165" fontId="3" fillId="0" borderId="3" xfId="0" applyNumberFormat="1" applyFont="1" applyFill="1" applyBorder="1"/>
    <xf numFmtId="167" fontId="6" fillId="0" borderId="0" xfId="0" applyNumberFormat="1" applyFont="1" applyFill="1" applyBorder="1" applyAlignment="1" applyProtection="1">
      <protection locked="0"/>
    </xf>
    <xf numFmtId="165" fontId="6" fillId="0" borderId="0" xfId="0" applyNumberFormat="1" applyFont="1" applyFill="1" applyBorder="1"/>
    <xf numFmtId="170" fontId="6" fillId="0" borderId="0" xfId="0" applyNumberFormat="1" applyFont="1" applyFill="1"/>
    <xf numFmtId="0" fontId="4" fillId="0" borderId="0" xfId="0" applyFont="1" applyFill="1" applyProtection="1"/>
    <xf numFmtId="41" fontId="6" fillId="0" borderId="1" xfId="0" applyNumberFormat="1" applyFont="1" applyFill="1" applyBorder="1" applyAlignment="1">
      <alignment horizontal="left" wrapText="1"/>
    </xf>
    <xf numFmtId="8" fontId="0" fillId="0" borderId="0" xfId="0" applyNumberFormat="1"/>
    <xf numFmtId="1" fontId="6" fillId="0" borderId="0" xfId="0" applyNumberFormat="1" applyFont="1" applyFill="1" applyAlignment="1">
      <alignment horizontal="left"/>
    </xf>
    <xf numFmtId="0" fontId="6" fillId="0" borderId="11" xfId="0" applyFont="1" applyFill="1" applyBorder="1"/>
    <xf numFmtId="0" fontId="4" fillId="0" borderId="0" xfId="0" applyFont="1"/>
    <xf numFmtId="41" fontId="6" fillId="0" borderId="0" xfId="0" applyNumberFormat="1" applyFont="1" applyFill="1"/>
    <xf numFmtId="0" fontId="2" fillId="0" borderId="0" xfId="0" applyFont="1" applyFill="1"/>
    <xf numFmtId="0" fontId="0" fillId="0" borderId="1" xfId="0" applyFont="1" applyFill="1" applyBorder="1"/>
    <xf numFmtId="9" fontId="6" fillId="0" borderId="0" xfId="0" applyNumberFormat="1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42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/>
    <xf numFmtId="41" fontId="6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41" fontId="6" fillId="0" borderId="0" xfId="0" applyNumberFormat="1" applyFont="1" applyFill="1" applyAlignment="1">
      <alignment horizontal="left" wrapText="1"/>
    </xf>
    <xf numFmtId="10" fontId="6" fillId="0" borderId="0" xfId="0" applyNumberFormat="1" applyFont="1" applyFill="1"/>
    <xf numFmtId="164" fontId="6" fillId="0" borderId="1" xfId="0" applyNumberFormat="1" applyFont="1" applyFill="1" applyBorder="1" applyAlignment="1"/>
    <xf numFmtId="0" fontId="6" fillId="0" borderId="0" xfId="0" applyFont="1" applyFill="1" applyBorder="1"/>
    <xf numFmtId="164" fontId="3" fillId="0" borderId="0" xfId="0" quotePrefix="1" applyNumberFormat="1" applyFont="1" applyFill="1" applyBorder="1" applyAlignment="1">
      <alignment horizontal="right"/>
    </xf>
    <xf numFmtId="39" fontId="10" fillId="0" borderId="0" xfId="0" applyNumberFormat="1" applyFont="1" applyFill="1" applyAlignment="1" applyProtection="1"/>
    <xf numFmtId="39" fontId="4" fillId="0" borderId="0" xfId="0" applyNumberFormat="1" applyFont="1" applyFill="1" applyAlignment="1" applyProtection="1"/>
    <xf numFmtId="39" fontId="10" fillId="0" borderId="0" xfId="0" applyNumberFormat="1" applyFont="1" applyFill="1" applyProtection="1"/>
    <xf numFmtId="39" fontId="4" fillId="0" borderId="0" xfId="0" applyNumberFormat="1" applyFont="1" applyFill="1" applyProtection="1"/>
    <xf numFmtId="39" fontId="4" fillId="0" borderId="0" xfId="0" applyNumberFormat="1" applyFont="1" applyFill="1" applyAlignment="1" applyProtection="1">
      <alignment horizontal="left"/>
    </xf>
    <xf numFmtId="39" fontId="4" fillId="0" borderId="0" xfId="0" applyNumberFormat="1" applyFont="1" applyFill="1" applyAlignment="1" applyProtection="1">
      <alignment horizontal="center"/>
    </xf>
    <xf numFmtId="39" fontId="10" fillId="0" borderId="0" xfId="0" applyNumberFormat="1" applyFont="1" applyFill="1" applyAlignment="1" applyProtection="1">
      <alignment horizontal="left"/>
    </xf>
    <xf numFmtId="0" fontId="4" fillId="0" borderId="1" xfId="0" quotePrefix="1" applyNumberFormat="1" applyFont="1" applyFill="1" applyBorder="1" applyAlignment="1" applyProtection="1">
      <alignment horizontal="center"/>
    </xf>
    <xf numFmtId="39" fontId="22" fillId="0" borderId="0" xfId="0" applyNumberFormat="1" applyFont="1" applyFill="1" applyProtection="1"/>
    <xf numFmtId="39" fontId="22" fillId="0" borderId="0" xfId="0" applyNumberFormat="1" applyFont="1" applyFill="1" applyAlignment="1" applyProtection="1">
      <alignment horizontal="fill"/>
    </xf>
    <xf numFmtId="39" fontId="22" fillId="0" borderId="0" xfId="0" applyNumberFormat="1" applyFont="1" applyFill="1" applyAlignment="1" applyProtection="1">
      <alignment horizontal="left"/>
    </xf>
    <xf numFmtId="44" fontId="22" fillId="0" borderId="0" xfId="0" applyNumberFormat="1" applyFont="1" applyFill="1" applyAlignment="1" applyProtection="1">
      <alignment horizontal="right"/>
    </xf>
    <xf numFmtId="43" fontId="22" fillId="0" borderId="0" xfId="0" applyNumberFormat="1" applyFont="1" applyFill="1" applyAlignment="1" applyProtection="1">
      <alignment horizontal="right"/>
    </xf>
    <xf numFmtId="43" fontId="22" fillId="0" borderId="21" xfId="0" applyNumberFormat="1" applyFont="1" applyFill="1" applyBorder="1" applyAlignment="1" applyProtection="1">
      <alignment horizontal="right"/>
    </xf>
    <xf numFmtId="39" fontId="22" fillId="0" borderId="0" xfId="0" applyNumberFormat="1" applyFont="1" applyFill="1" applyAlignment="1" applyProtection="1">
      <alignment horizontal="left" indent="1"/>
    </xf>
    <xf numFmtId="43" fontId="22" fillId="0" borderId="1" xfId="0" applyNumberFormat="1" applyFont="1" applyFill="1" applyBorder="1" applyAlignment="1" applyProtection="1">
      <alignment horizontal="right"/>
    </xf>
    <xf numFmtId="43" fontId="4" fillId="0" borderId="21" xfId="0" applyNumberFormat="1" applyFont="1" applyFill="1" applyBorder="1" applyAlignment="1" applyProtection="1">
      <alignment horizontal="right"/>
    </xf>
    <xf numFmtId="39" fontId="22" fillId="0" borderId="0" xfId="0" applyNumberFormat="1" applyFont="1" applyFill="1" applyBorder="1" applyAlignment="1" applyProtection="1">
      <alignment horizontal="left" indent="1"/>
    </xf>
    <xf numFmtId="39" fontId="22" fillId="0" borderId="0" xfId="0" applyNumberFormat="1" applyFont="1" applyFill="1" applyBorder="1" applyAlignment="1" applyProtection="1">
      <alignment horizontal="left"/>
    </xf>
    <xf numFmtId="43" fontId="22" fillId="0" borderId="0" xfId="0" applyNumberFormat="1" applyFont="1" applyFill="1" applyBorder="1" applyAlignment="1" applyProtection="1">
      <alignment horizontal="right"/>
    </xf>
    <xf numFmtId="44" fontId="22" fillId="0" borderId="0" xfId="0" applyNumberFormat="1" applyFont="1" applyFill="1" applyBorder="1" applyAlignment="1" applyProtection="1">
      <alignment horizontal="right"/>
    </xf>
    <xf numFmtId="44" fontId="22" fillId="0" borderId="4" xfId="0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Alignment="1" applyProtection="1">
      <alignment horizontal="right"/>
    </xf>
    <xf numFmtId="44" fontId="4" fillId="0" borderId="0" xfId="0" applyNumberFormat="1" applyFont="1" applyFill="1" applyProtection="1"/>
    <xf numFmtId="44" fontId="4" fillId="0" borderId="0" xfId="0" applyNumberFormat="1" applyFont="1" applyFill="1" applyAlignment="1" applyProtection="1">
      <alignment horizontal="center"/>
    </xf>
    <xf numFmtId="44" fontId="22" fillId="0" borderId="0" xfId="0" applyNumberFormat="1" applyFont="1" applyFill="1" applyAlignment="1" applyProtection="1">
      <alignment horizontal="fill"/>
    </xf>
    <xf numFmtId="176" fontId="22" fillId="0" borderId="0" xfId="0" applyNumberFormat="1" applyFont="1" applyFill="1" applyAlignment="1" applyProtection="1">
      <alignment horizontal="right"/>
    </xf>
    <xf numFmtId="176" fontId="4" fillId="0" borderId="21" xfId="0" applyNumberFormat="1" applyFont="1" applyFill="1" applyBorder="1" applyAlignment="1" applyProtection="1">
      <alignment horizontal="right"/>
    </xf>
    <xf numFmtId="176" fontId="22" fillId="0" borderId="1" xfId="0" applyNumberFormat="1" applyFont="1" applyFill="1" applyBorder="1" applyAlignment="1" applyProtection="1">
      <alignment horizontal="right"/>
    </xf>
    <xf numFmtId="176" fontId="22" fillId="0" borderId="21" xfId="0" applyNumberFormat="1" applyFont="1" applyFill="1" applyBorder="1" applyAlignment="1" applyProtection="1">
      <alignment horizontal="right"/>
    </xf>
    <xf numFmtId="176" fontId="22" fillId="0" borderId="4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centerContinuous"/>
    </xf>
    <xf numFmtId="39" fontId="24" fillId="0" borderId="0" xfId="0" applyNumberFormat="1" applyFont="1" applyFill="1" applyAlignment="1" applyProtection="1">
      <alignment horizontal="centerContinuous"/>
    </xf>
    <xf numFmtId="39" fontId="10" fillId="0" borderId="0" xfId="0" applyNumberFormat="1" applyFont="1" applyFill="1" applyAlignment="1" applyProtection="1">
      <alignment horizontal="centerContinuous"/>
    </xf>
    <xf numFmtId="170" fontId="6" fillId="0" borderId="1" xfId="0" applyNumberFormat="1" applyFont="1" applyFill="1" applyBorder="1"/>
    <xf numFmtId="164" fontId="3" fillId="0" borderId="0" xfId="0" applyNumberFormat="1" applyFont="1" applyFill="1" applyAlignment="1" applyProtection="1">
      <alignment horizontal="center"/>
      <protection locked="0"/>
    </xf>
    <xf numFmtId="0" fontId="25" fillId="0" borderId="0" xfId="0" applyFont="1" applyFill="1"/>
    <xf numFmtId="0" fontId="4" fillId="0" borderId="0" xfId="0" applyFont="1" applyFill="1" applyProtection="1">
      <protection locked="0"/>
    </xf>
    <xf numFmtId="0" fontId="28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44" fontId="29" fillId="0" borderId="0" xfId="0" applyNumberFormat="1" applyFont="1" applyFill="1" applyBorder="1" applyProtection="1">
      <protection locked="0"/>
    </xf>
    <xf numFmtId="44" fontId="10" fillId="0" borderId="0" xfId="0" applyNumberFormat="1" applyFont="1" applyFill="1" applyBorder="1" applyProtection="1">
      <protection locked="0"/>
    </xf>
    <xf numFmtId="44" fontId="30" fillId="0" borderId="0" xfId="0" applyNumberFormat="1" applyFont="1" applyFill="1" applyBorder="1" applyProtection="1">
      <protection locked="0"/>
    </xf>
    <xf numFmtId="194" fontId="31" fillId="0" borderId="1" xfId="0" applyNumberFormat="1" applyFont="1" applyFill="1" applyBorder="1" applyProtection="1"/>
    <xf numFmtId="44" fontId="29" fillId="0" borderId="4" xfId="0" applyNumberFormat="1" applyFont="1" applyFill="1" applyBorder="1" applyProtection="1"/>
    <xf numFmtId="176" fontId="4" fillId="0" borderId="0" xfId="0" applyNumberFormat="1" applyFont="1" applyFill="1" applyProtection="1">
      <protection locked="0"/>
    </xf>
    <xf numFmtId="43" fontId="4" fillId="0" borderId="0" xfId="0" applyNumberFormat="1" applyFont="1" applyFill="1" applyProtection="1">
      <protection locked="0"/>
    </xf>
    <xf numFmtId="171" fontId="8" fillId="0" borderId="0" xfId="0" applyNumberFormat="1" applyFont="1" applyFill="1" applyAlignment="1" applyProtection="1">
      <alignment horizontal="left"/>
      <protection locked="0"/>
    </xf>
    <xf numFmtId="195" fontId="4" fillId="0" borderId="1" xfId="0" applyNumberFormat="1" applyFont="1" applyFill="1" applyBorder="1" applyProtection="1">
      <protection locked="0"/>
    </xf>
    <xf numFmtId="171" fontId="4" fillId="0" borderId="0" xfId="0" applyNumberFormat="1" applyFont="1" applyFill="1" applyProtection="1">
      <protection locked="0"/>
    </xf>
    <xf numFmtId="44" fontId="4" fillId="0" borderId="0" xfId="0" applyNumberFormat="1" applyFont="1" applyFill="1" applyProtection="1">
      <protection locked="0"/>
    </xf>
    <xf numFmtId="196" fontId="4" fillId="0" borderId="1" xfId="0" applyNumberFormat="1" applyFont="1" applyFill="1" applyBorder="1" applyProtection="1">
      <protection locked="0"/>
    </xf>
    <xf numFmtId="44" fontId="10" fillId="0" borderId="10" xfId="0" applyNumberFormat="1" applyFont="1" applyFill="1" applyBorder="1" applyProtection="1"/>
    <xf numFmtId="0" fontId="4" fillId="0" borderId="0" xfId="0" applyFont="1" applyFill="1" applyProtection="1"/>
    <xf numFmtId="44" fontId="10" fillId="0" borderId="0" xfId="0" applyNumberFormat="1" applyFont="1" applyFill="1" applyBorder="1" applyProtection="1"/>
    <xf numFmtId="194" fontId="31" fillId="0" borderId="0" xfId="0" applyNumberFormat="1" applyFont="1" applyFill="1" applyProtection="1"/>
    <xf numFmtId="197" fontId="31" fillId="0" borderId="0" xfId="0" applyNumberFormat="1" applyFont="1" applyFill="1" applyProtection="1"/>
    <xf numFmtId="0" fontId="4" fillId="0" borderId="0" xfId="0" applyFont="1" applyFill="1" applyBorder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left"/>
      <protection locked="0"/>
    </xf>
    <xf numFmtId="17" fontId="28" fillId="0" borderId="0" xfId="0" applyNumberFormat="1" applyFont="1" applyFill="1" applyAlignment="1" applyProtection="1">
      <alignment horizontal="centerContinuous"/>
      <protection locked="0"/>
    </xf>
    <xf numFmtId="0" fontId="10" fillId="0" borderId="0" xfId="0" applyFont="1" applyFill="1" applyProtection="1">
      <protection locked="0"/>
    </xf>
    <xf numFmtId="44" fontId="10" fillId="0" borderId="0" xfId="0" applyNumberFormat="1" applyFont="1" applyFill="1" applyProtection="1">
      <protection locked="0"/>
    </xf>
    <xf numFmtId="44" fontId="10" fillId="0" borderId="10" xfId="0" applyNumberFormat="1" applyFont="1" applyFill="1" applyBorder="1" applyProtection="1">
      <protection locked="0"/>
    </xf>
    <xf numFmtId="44" fontId="4" fillId="0" borderId="1" xfId="0" applyNumberFormat="1" applyFont="1" applyFill="1" applyBorder="1" applyProtection="1">
      <protection locked="0"/>
    </xf>
    <xf numFmtId="0" fontId="10" fillId="0" borderId="0" xfId="0" applyFont="1" applyFill="1" applyProtection="1"/>
    <xf numFmtId="0" fontId="8" fillId="0" borderId="0" xfId="0" applyFont="1" applyFill="1" applyProtection="1">
      <protection locked="0"/>
    </xf>
    <xf numFmtId="164" fontId="3" fillId="0" borderId="0" xfId="0" applyNumberFormat="1" applyFont="1" applyFill="1" applyAlignment="1" applyProtection="1">
      <protection locked="0"/>
    </xf>
    <xf numFmtId="164" fontId="3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wrapText="1"/>
    </xf>
    <xf numFmtId="164" fontId="21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>
      <alignment horizontal="center"/>
    </xf>
    <xf numFmtId="41" fontId="6" fillId="0" borderId="0" xfId="0" applyNumberFormat="1" applyFont="1" applyFill="1" applyAlignment="1">
      <alignment horizontal="center" wrapText="1"/>
    </xf>
    <xf numFmtId="166" fontId="6" fillId="0" borderId="0" xfId="0" applyNumberFormat="1" applyFont="1" applyFill="1" applyAlignment="1">
      <alignment horizontal="center" wrapText="1"/>
    </xf>
    <xf numFmtId="166" fontId="6" fillId="0" borderId="0" xfId="0" applyNumberFormat="1" applyFont="1" applyFill="1" applyBorder="1" applyAlignment="1">
      <alignment horizontal="center" wrapText="1"/>
    </xf>
    <xf numFmtId="166" fontId="6" fillId="0" borderId="1" xfId="0" applyNumberFormat="1" applyFont="1" applyFill="1" applyBorder="1" applyAlignment="1">
      <alignment horizontal="center" wrapText="1"/>
    </xf>
    <xf numFmtId="42" fontId="34" fillId="0" borderId="0" xfId="0" applyNumberFormat="1" applyFont="1" applyFill="1" applyAlignment="1">
      <alignment horizontal="center"/>
    </xf>
    <xf numFmtId="0" fontId="12" fillId="0" borderId="5" xfId="0" quotePrefix="1" applyNumberFormat="1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 wrapText="1"/>
      <protection locked="0"/>
    </xf>
    <xf numFmtId="164" fontId="3" fillId="0" borderId="1" xfId="0" applyNumberFormat="1" applyFont="1" applyFill="1" applyBorder="1" applyAlignment="1" applyProtection="1">
      <alignment horizontal="left" wrapText="1"/>
      <protection locked="0"/>
    </xf>
    <xf numFmtId="168" fontId="6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Alignment="1"/>
    <xf numFmtId="0" fontId="13" fillId="0" borderId="5" xfId="0" quotePrefix="1" applyNumberFormat="1" applyFont="1" applyFill="1" applyBorder="1" applyAlignment="1"/>
    <xf numFmtId="0" fontId="13" fillId="0" borderId="5" xfId="0" applyNumberFormat="1" applyFont="1" applyFill="1" applyBorder="1" applyAlignment="1"/>
    <xf numFmtId="0" fontId="12" fillId="0" borderId="5" xfId="0" quotePrefix="1" applyNumberFormat="1" applyFont="1" applyFill="1" applyBorder="1" applyAlignment="1">
      <alignment horizontal="right"/>
    </xf>
    <xf numFmtId="182" fontId="12" fillId="0" borderId="6" xfId="0" applyNumberFormat="1" applyFont="1" applyFill="1" applyBorder="1" applyAlignment="1">
      <alignment horizontal="right" vertical="center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5" xfId="0" applyNumberFormat="1" applyFont="1" applyFill="1" applyBorder="1" applyAlignment="1"/>
    <xf numFmtId="0" fontId="13" fillId="0" borderId="7" xfId="0" quotePrefix="1" applyNumberFormat="1" applyFont="1" applyFill="1" applyBorder="1" applyAlignment="1"/>
    <xf numFmtId="0" fontId="13" fillId="0" borderId="20" xfId="0" applyNumberFormat="1" applyFont="1" applyFill="1" applyBorder="1" applyAlignment="1"/>
    <xf numFmtId="182" fontId="13" fillId="0" borderId="7" xfId="0" applyNumberFormat="1" applyFont="1" applyFill="1" applyBorder="1" applyAlignment="1">
      <alignment horizontal="right" vertical="center"/>
    </xf>
    <xf numFmtId="182" fontId="13" fillId="0" borderId="20" xfId="0" applyNumberFormat="1" applyFont="1" applyFill="1" applyBorder="1" applyAlignment="1">
      <alignment horizontal="right" vertical="center"/>
    </xf>
    <xf numFmtId="0" fontId="13" fillId="0" borderId="18" xfId="0" quotePrefix="1" applyNumberFormat="1" applyFont="1" applyFill="1" applyBorder="1" applyAlignment="1"/>
    <xf numFmtId="0" fontId="13" fillId="0" borderId="19" xfId="0" applyNumberFormat="1" applyFont="1" applyFill="1" applyBorder="1" applyAlignment="1"/>
    <xf numFmtId="182" fontId="13" fillId="0" borderId="18" xfId="0" applyNumberFormat="1" applyFont="1" applyFill="1" applyBorder="1" applyAlignment="1">
      <alignment horizontal="right" vertical="center"/>
    </xf>
    <xf numFmtId="182" fontId="13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/>
    <xf numFmtId="182" fontId="0" fillId="0" borderId="0" xfId="0" applyNumberFormat="1" applyFill="1"/>
    <xf numFmtId="182" fontId="4" fillId="0" borderId="0" xfId="0" applyNumberFormat="1" applyFont="1" applyFill="1"/>
    <xf numFmtId="182" fontId="2" fillId="0" borderId="0" xfId="0" applyNumberFormat="1" applyFont="1" applyFill="1"/>
    <xf numFmtId="180" fontId="14" fillId="0" borderId="5" xfId="0" quotePrefix="1" applyNumberFormat="1" applyFont="1" applyFill="1" applyBorder="1" applyAlignment="1"/>
    <xf numFmtId="0" fontId="14" fillId="0" borderId="5" xfId="0" quotePrefix="1" applyNumberFormat="1" applyFont="1" applyFill="1" applyBorder="1" applyAlignment="1"/>
    <xf numFmtId="183" fontId="14" fillId="0" borderId="5" xfId="0" quotePrefix="1" applyNumberFormat="1" applyFont="1" applyFill="1" applyBorder="1" applyAlignment="1"/>
    <xf numFmtId="184" fontId="14" fillId="0" borderId="5" xfId="0" quotePrefix="1" applyNumberFormat="1" applyFont="1" applyFill="1" applyBorder="1" applyAlignment="1"/>
    <xf numFmtId="185" fontId="14" fillId="0" borderId="5" xfId="0" quotePrefix="1" applyNumberFormat="1" applyFont="1" applyFill="1" applyBorder="1" applyAlignment="1"/>
    <xf numFmtId="186" fontId="14" fillId="0" borderId="7" xfId="0" quotePrefix="1" applyNumberFormat="1" applyFont="1" applyFill="1" applyBorder="1" applyAlignment="1"/>
    <xf numFmtId="0" fontId="14" fillId="0" borderId="20" xfId="0" quotePrefix="1" applyNumberFormat="1" applyFont="1" applyFill="1" applyBorder="1" applyAlignment="1"/>
    <xf numFmtId="187" fontId="14" fillId="0" borderId="7" xfId="0" quotePrefix="1" applyNumberFormat="1" applyFont="1" applyFill="1" applyBorder="1" applyAlignment="1"/>
    <xf numFmtId="188" fontId="14" fillId="0" borderId="7" xfId="0" quotePrefix="1" applyNumberFormat="1" applyFont="1" applyFill="1" applyBorder="1" applyAlignment="1"/>
    <xf numFmtId="189" fontId="14" fillId="0" borderId="7" xfId="0" quotePrefix="1" applyNumberFormat="1" applyFont="1" applyFill="1" applyBorder="1" applyAlignment="1"/>
    <xf numFmtId="190" fontId="14" fillId="0" borderId="7" xfId="0" quotePrefix="1" applyNumberFormat="1" applyFont="1" applyFill="1" applyBorder="1" applyAlignment="1"/>
    <xf numFmtId="191" fontId="14" fillId="0" borderId="7" xfId="0" quotePrefix="1" applyNumberFormat="1" applyFont="1" applyFill="1" applyBorder="1" applyAlignment="1"/>
    <xf numFmtId="192" fontId="14" fillId="0" borderId="7" xfId="0" quotePrefix="1" applyNumberFormat="1" applyFont="1" applyFill="1" applyBorder="1" applyAlignment="1"/>
    <xf numFmtId="188" fontId="14" fillId="0" borderId="18" xfId="0" quotePrefix="1" applyNumberFormat="1" applyFont="1" applyFill="1" applyBorder="1" applyAlignment="1"/>
    <xf numFmtId="0" fontId="14" fillId="0" borderId="19" xfId="0" quotePrefix="1" applyNumberFormat="1" applyFont="1" applyFill="1" applyBorder="1" applyAlignment="1"/>
    <xf numFmtId="182" fontId="12" fillId="0" borderId="22" xfId="0" applyNumberFormat="1" applyFont="1" applyFill="1" applyBorder="1" applyAlignment="1">
      <alignment horizontal="right" vertical="center"/>
    </xf>
    <xf numFmtId="182" fontId="12" fillId="0" borderId="23" xfId="0" applyNumberFormat="1" applyFont="1" applyFill="1" applyBorder="1" applyAlignment="1">
      <alignment horizontal="right" vertical="center"/>
    </xf>
    <xf numFmtId="0" fontId="13" fillId="0" borderId="20" xfId="0" quotePrefix="1" applyNumberFormat="1" applyFont="1" applyFill="1" applyBorder="1" applyAlignment="1"/>
    <xf numFmtId="0" fontId="13" fillId="0" borderId="19" xfId="0" quotePrefix="1" applyNumberFormat="1" applyFont="1" applyFill="1" applyBorder="1" applyAlignment="1">
      <alignment horizontal="right"/>
    </xf>
    <xf numFmtId="193" fontId="12" fillId="0" borderId="6" xfId="0" applyNumberFormat="1" applyFont="1" applyFill="1" applyBorder="1" applyAlignment="1">
      <alignment horizontal="right" vertical="center"/>
    </xf>
    <xf numFmtId="193" fontId="13" fillId="0" borderId="20" xfId="0" applyNumberFormat="1" applyFont="1" applyFill="1" applyBorder="1" applyAlignment="1">
      <alignment horizontal="right" vertical="center"/>
    </xf>
    <xf numFmtId="0" fontId="13" fillId="0" borderId="19" xfId="0" quotePrefix="1" applyNumberFormat="1" applyFont="1" applyFill="1" applyBorder="1" applyAlignment="1"/>
    <xf numFmtId="193" fontId="13" fillId="0" borderId="18" xfId="0" applyNumberFormat="1" applyFont="1" applyFill="1" applyBorder="1" applyAlignment="1">
      <alignment horizontal="right" vertical="center"/>
    </xf>
    <xf numFmtId="193" fontId="13" fillId="0" borderId="19" xfId="0" applyNumberFormat="1" applyFont="1" applyFill="1" applyBorder="1" applyAlignment="1">
      <alignment horizontal="right" vertical="center"/>
    </xf>
    <xf numFmtId="193" fontId="2" fillId="0" borderId="0" xfId="0" applyNumberFormat="1" applyFont="1" applyFill="1"/>
    <xf numFmtId="181" fontId="14" fillId="0" borderId="5" xfId="0" quotePrefix="1" applyNumberFormat="1" applyFont="1" applyFill="1" applyBorder="1" applyAlignment="1"/>
    <xf numFmtId="182" fontId="0" fillId="0" borderId="24" xfId="0" applyNumberFormat="1" applyFill="1" applyBorder="1"/>
    <xf numFmtId="182" fontId="0" fillId="0" borderId="1" xfId="0" applyNumberFormat="1" applyFill="1" applyBorder="1"/>
    <xf numFmtId="182" fontId="2" fillId="0" borderId="1" xfId="0" applyNumberFormat="1" applyFont="1" applyFill="1" applyBorder="1"/>
    <xf numFmtId="0" fontId="12" fillId="0" borderId="0" xfId="0" applyNumberFormat="1" applyFont="1" applyFill="1" applyBorder="1" applyAlignment="1"/>
    <xf numFmtId="182" fontId="1" fillId="0" borderId="0" xfId="0" applyNumberFormat="1" applyFont="1" applyFill="1"/>
    <xf numFmtId="0" fontId="0" fillId="0" borderId="1" xfId="0" applyFill="1" applyBorder="1"/>
    <xf numFmtId="0" fontId="0" fillId="0" borderId="12" xfId="0" applyFill="1" applyBorder="1"/>
    <xf numFmtId="0" fontId="2" fillId="0" borderId="0" xfId="0" applyFont="1" applyFill="1" applyBorder="1"/>
    <xf numFmtId="0" fontId="0" fillId="0" borderId="0" xfId="0" applyFill="1" applyBorder="1"/>
    <xf numFmtId="43" fontId="0" fillId="0" borderId="13" xfId="0" applyNumberFormat="1" applyFont="1" applyFill="1" applyBorder="1"/>
    <xf numFmtId="165" fontId="0" fillId="0" borderId="13" xfId="0" applyNumberFormat="1" applyFont="1" applyFill="1" applyBorder="1"/>
    <xf numFmtId="165" fontId="0" fillId="0" borderId="15" xfId="0" applyNumberFormat="1" applyFont="1" applyFill="1" applyBorder="1"/>
    <xf numFmtId="165" fontId="2" fillId="0" borderId="13" xfId="0" applyNumberFormat="1" applyFont="1" applyFill="1" applyBorder="1"/>
    <xf numFmtId="0" fontId="0" fillId="0" borderId="14" xfId="0" applyFill="1" applyBorder="1"/>
    <xf numFmtId="0" fontId="0" fillId="0" borderId="15" xfId="0" applyFill="1" applyBorder="1"/>
    <xf numFmtId="0" fontId="13" fillId="0" borderId="18" xfId="0" applyNumberFormat="1" applyFont="1" applyFill="1" applyBorder="1" applyAlignment="1"/>
    <xf numFmtId="0" fontId="4" fillId="0" borderId="0" xfId="0" quotePrefix="1" applyFont="1" applyFill="1" applyProtection="1">
      <protection locked="0"/>
    </xf>
    <xf numFmtId="176" fontId="0" fillId="0" borderId="0" xfId="0" applyNumberFormat="1" applyFont="1" applyFill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FF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5</xdr:col>
      <xdr:colOff>1761559</xdr:colOff>
      <xdr:row>21</xdr:row>
      <xdr:rowOff>190214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905000"/>
          <a:ext cx="4523809" cy="22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  <sheetName val="#EL Dec 2020CBR"/>
    </sheetNames>
    <definedNames>
      <definedName name="BD" refersTo="='Summaries'!$DC$12"/>
      <definedName name="FF" refersTo="='Summaries'!$DC$13"/>
      <definedName name="UTN" refersTo="='Summaries'!$DC$14"/>
    </definedNames>
    <sheetDataSet>
      <sheetData sheetId="0"/>
      <sheetData sheetId="1"/>
      <sheetData sheetId="2">
        <row r="12">
          <cell r="DC12">
            <v>7.4689999999999999E-3</v>
          </cell>
        </row>
        <row r="13">
          <cell r="DC13">
            <v>2E-3</v>
          </cell>
        </row>
        <row r="14">
          <cell r="DC14">
            <v>3.8445E-2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1.bin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customProperty" Target="../customProperty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customProperty" Target="../customProperty2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customProperty" Target="../customProperty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customProperty" Target="../customProperty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sqref="A1:XFD1048576"/>
    </sheetView>
  </sheetViews>
  <sheetFormatPr defaultRowHeight="15" x14ac:dyDescent="0.25"/>
  <cols>
    <col min="1" max="1" width="15.7109375" style="8" customWidth="1"/>
    <col min="2" max="2" width="20" style="8" customWidth="1"/>
    <col min="3" max="3" width="18.7109375" style="8" customWidth="1"/>
    <col min="4" max="4" width="31" style="8" customWidth="1"/>
    <col min="5" max="5" width="16.5703125" style="8" customWidth="1"/>
    <col min="6" max="6" width="38.42578125" style="8" customWidth="1"/>
    <col min="7" max="7" width="17.42578125" style="8" customWidth="1"/>
    <col min="8" max="8" width="16.5703125" style="8" customWidth="1"/>
    <col min="9" max="9" width="32.7109375" style="8" bestFit="1" customWidth="1"/>
    <col min="10" max="10" width="14.140625" style="8" customWidth="1"/>
    <col min="11" max="16384" width="9.140625" style="8"/>
  </cols>
  <sheetData>
    <row r="1" spans="1:10" x14ac:dyDescent="0.25">
      <c r="A1" s="140" t="s">
        <v>36</v>
      </c>
      <c r="B1" s="140" t="s">
        <v>36</v>
      </c>
      <c r="C1" s="140" t="s">
        <v>36</v>
      </c>
      <c r="D1" s="133" t="s">
        <v>66</v>
      </c>
      <c r="E1" s="145"/>
      <c r="F1" s="145"/>
      <c r="G1" s="145"/>
      <c r="H1" s="145"/>
      <c r="I1" s="145"/>
      <c r="J1" s="145"/>
    </row>
    <row r="2" spans="1:10" x14ac:dyDescent="0.25">
      <c r="A2" s="140" t="s">
        <v>36</v>
      </c>
      <c r="B2" s="140" t="s">
        <v>36</v>
      </c>
      <c r="C2" s="140" t="s">
        <v>69</v>
      </c>
      <c r="D2" s="133" t="s">
        <v>39</v>
      </c>
      <c r="E2" s="133" t="s">
        <v>70</v>
      </c>
      <c r="F2" s="133" t="s">
        <v>40</v>
      </c>
      <c r="G2" s="133" t="s">
        <v>41</v>
      </c>
      <c r="H2" s="133" t="s">
        <v>71</v>
      </c>
      <c r="I2" s="133" t="s">
        <v>42</v>
      </c>
      <c r="J2" s="175" t="s">
        <v>67</v>
      </c>
    </row>
    <row r="3" spans="1:10" x14ac:dyDescent="0.25">
      <c r="A3" s="140" t="s">
        <v>36</v>
      </c>
      <c r="B3" s="140" t="s">
        <v>36</v>
      </c>
      <c r="C3" s="141"/>
      <c r="D3" s="133" t="s">
        <v>463</v>
      </c>
      <c r="E3" s="133" t="s">
        <v>464</v>
      </c>
      <c r="F3" s="133" t="s">
        <v>465</v>
      </c>
      <c r="G3" s="133" t="s">
        <v>463</v>
      </c>
      <c r="H3" s="133" t="s">
        <v>464</v>
      </c>
      <c r="I3" s="133" t="s">
        <v>465</v>
      </c>
      <c r="J3" s="147"/>
    </row>
    <row r="4" spans="1:10" x14ac:dyDescent="0.25">
      <c r="A4" s="140" t="s">
        <v>37</v>
      </c>
      <c r="B4" s="141"/>
      <c r="C4" s="140" t="s">
        <v>38</v>
      </c>
      <c r="D4" s="142" t="s">
        <v>82</v>
      </c>
      <c r="E4" s="142" t="s">
        <v>82</v>
      </c>
      <c r="F4" s="142" t="s">
        <v>82</v>
      </c>
      <c r="G4" s="142" t="s">
        <v>82</v>
      </c>
      <c r="H4" s="142" t="s">
        <v>82</v>
      </c>
      <c r="I4" s="142" t="s">
        <v>82</v>
      </c>
      <c r="J4" s="176" t="s">
        <v>82</v>
      </c>
    </row>
    <row r="5" spans="1:10" x14ac:dyDescent="0.25">
      <c r="A5" s="133" t="s">
        <v>461</v>
      </c>
      <c r="B5" s="133" t="s">
        <v>462</v>
      </c>
      <c r="C5" s="133" t="s">
        <v>467</v>
      </c>
      <c r="D5" s="177">
        <v>16056.02</v>
      </c>
      <c r="E5" s="177">
        <v>622.16</v>
      </c>
      <c r="F5" s="177">
        <v>5748.83</v>
      </c>
      <c r="G5" s="177">
        <v>471120.56</v>
      </c>
      <c r="H5" s="177">
        <v>71501.83</v>
      </c>
      <c r="I5" s="177">
        <v>6.84</v>
      </c>
      <c r="J5" s="178">
        <v>565056.24</v>
      </c>
    </row>
    <row r="6" spans="1:10" x14ac:dyDescent="0.25">
      <c r="A6" s="145"/>
      <c r="B6" s="145"/>
      <c r="C6" s="133" t="s">
        <v>468</v>
      </c>
      <c r="D6" s="177">
        <v>16153.15</v>
      </c>
      <c r="E6" s="177">
        <v>597.5</v>
      </c>
      <c r="F6" s="177">
        <v>10729.53</v>
      </c>
      <c r="G6" s="177">
        <v>456620.45</v>
      </c>
      <c r="H6" s="177">
        <v>73093.56</v>
      </c>
      <c r="I6" s="177">
        <v>6.27</v>
      </c>
      <c r="J6" s="178">
        <v>557200.46</v>
      </c>
    </row>
    <row r="7" spans="1:10" x14ac:dyDescent="0.25">
      <c r="A7" s="145"/>
      <c r="B7" s="145"/>
      <c r="C7" s="133" t="s">
        <v>469</v>
      </c>
      <c r="D7" s="177">
        <v>15697.14</v>
      </c>
      <c r="E7" s="177">
        <v>561.16999999999996</v>
      </c>
      <c r="F7" s="177">
        <v>9083.36</v>
      </c>
      <c r="G7" s="177">
        <v>451762.27</v>
      </c>
      <c r="H7" s="177">
        <v>75204.41</v>
      </c>
      <c r="I7" s="177">
        <v>6.14</v>
      </c>
      <c r="J7" s="178">
        <v>552314.49</v>
      </c>
    </row>
    <row r="8" spans="1:10" x14ac:dyDescent="0.25">
      <c r="A8" s="145"/>
      <c r="B8" s="145"/>
      <c r="C8" s="133" t="s">
        <v>470</v>
      </c>
      <c r="D8" s="177">
        <v>14109.83</v>
      </c>
      <c r="E8" s="177">
        <v>715.83</v>
      </c>
      <c r="F8" s="177">
        <v>8427.2099999999991</v>
      </c>
      <c r="G8" s="177">
        <v>419783.13</v>
      </c>
      <c r="H8" s="177">
        <v>77044.179999999993</v>
      </c>
      <c r="I8" s="177">
        <v>4.7300000000000004</v>
      </c>
      <c r="J8" s="178">
        <v>520084.91</v>
      </c>
    </row>
    <row r="9" spans="1:10" x14ac:dyDescent="0.25">
      <c r="A9" s="145"/>
      <c r="B9" s="145"/>
      <c r="C9" s="133" t="s">
        <v>471</v>
      </c>
      <c r="D9" s="177">
        <v>12416.51</v>
      </c>
      <c r="E9" s="177">
        <v>673.83</v>
      </c>
      <c r="F9" s="177">
        <v>16642.59</v>
      </c>
      <c r="G9" s="177">
        <v>372014.12</v>
      </c>
      <c r="H9" s="177">
        <v>79525.679999999993</v>
      </c>
      <c r="I9" s="177">
        <v>3.93</v>
      </c>
      <c r="J9" s="178">
        <v>481276.66</v>
      </c>
    </row>
    <row r="10" spans="1:10" x14ac:dyDescent="0.25">
      <c r="A10" s="145"/>
      <c r="B10" s="145"/>
      <c r="C10" s="133" t="s">
        <v>472</v>
      </c>
      <c r="D10" s="177">
        <v>13213.38</v>
      </c>
      <c r="E10" s="177">
        <v>683.66</v>
      </c>
      <c r="F10" s="177">
        <v>12366.85</v>
      </c>
      <c r="G10" s="177">
        <v>372263.9</v>
      </c>
      <c r="H10" s="177">
        <v>82575.87</v>
      </c>
      <c r="I10" s="177">
        <v>3.62</v>
      </c>
      <c r="J10" s="178">
        <v>481107.28</v>
      </c>
    </row>
    <row r="11" spans="1:10" x14ac:dyDescent="0.25">
      <c r="A11" s="145"/>
      <c r="B11" s="145"/>
      <c r="C11" s="133" t="s">
        <v>473</v>
      </c>
      <c r="D11" s="177">
        <v>13312.97</v>
      </c>
      <c r="E11" s="177">
        <v>692.84</v>
      </c>
      <c r="F11" s="177">
        <v>12080.18</v>
      </c>
      <c r="G11" s="177">
        <v>363034.92</v>
      </c>
      <c r="H11" s="177">
        <v>84924.18</v>
      </c>
      <c r="I11" s="177">
        <v>3.2</v>
      </c>
      <c r="J11" s="178">
        <v>474048.29</v>
      </c>
    </row>
    <row r="12" spans="1:10" x14ac:dyDescent="0.25">
      <c r="A12" s="145"/>
      <c r="B12" s="145"/>
      <c r="C12" s="133" t="s">
        <v>474</v>
      </c>
      <c r="D12" s="177">
        <v>13966.39</v>
      </c>
      <c r="E12" s="177">
        <v>675.66</v>
      </c>
      <c r="F12" s="177">
        <v>12711.51</v>
      </c>
      <c r="G12" s="177">
        <v>370745.43</v>
      </c>
      <c r="H12" s="177">
        <v>88121.35</v>
      </c>
      <c r="I12" s="177">
        <v>3.21</v>
      </c>
      <c r="J12" s="178">
        <v>486223.55</v>
      </c>
    </row>
    <row r="13" spans="1:10" x14ac:dyDescent="0.25">
      <c r="A13" s="145"/>
      <c r="B13" s="145"/>
      <c r="C13" s="133" t="s">
        <v>475</v>
      </c>
      <c r="D13" s="177">
        <v>13799.59</v>
      </c>
      <c r="E13" s="177">
        <v>788.67</v>
      </c>
      <c r="F13" s="177">
        <v>12644.93</v>
      </c>
      <c r="G13" s="177">
        <v>379635.68</v>
      </c>
      <c r="H13" s="177">
        <v>92402.36</v>
      </c>
      <c r="I13" s="177">
        <v>3.79</v>
      </c>
      <c r="J13" s="178">
        <v>499275.02</v>
      </c>
    </row>
    <row r="14" spans="1:10" x14ac:dyDescent="0.25">
      <c r="A14" s="145"/>
      <c r="B14" s="145"/>
      <c r="C14" s="133" t="s">
        <v>476</v>
      </c>
      <c r="D14" s="177">
        <v>15179.17</v>
      </c>
      <c r="E14" s="177">
        <v>779.67</v>
      </c>
      <c r="F14" s="177">
        <v>12850.72</v>
      </c>
      <c r="G14" s="177">
        <v>384008.25</v>
      </c>
      <c r="H14" s="177">
        <v>96816.89</v>
      </c>
      <c r="I14" s="177">
        <v>4.53</v>
      </c>
      <c r="J14" s="178">
        <v>509639.23</v>
      </c>
    </row>
    <row r="15" spans="1:10" x14ac:dyDescent="0.25">
      <c r="A15" s="145"/>
      <c r="B15" s="145"/>
      <c r="C15" s="133" t="s">
        <v>477</v>
      </c>
      <c r="D15" s="177">
        <v>14419.33</v>
      </c>
      <c r="E15" s="177">
        <v>801.51</v>
      </c>
      <c r="F15" s="177">
        <v>12944.4</v>
      </c>
      <c r="G15" s="177">
        <v>439130.76</v>
      </c>
      <c r="H15" s="177">
        <v>100635.31</v>
      </c>
      <c r="I15" s="177">
        <v>4.87</v>
      </c>
      <c r="J15" s="178">
        <v>567936.18000000005</v>
      </c>
    </row>
    <row r="16" spans="1:10" x14ac:dyDescent="0.25">
      <c r="A16" s="145"/>
      <c r="B16" s="145"/>
      <c r="C16" s="133" t="s">
        <v>466</v>
      </c>
      <c r="D16" s="177">
        <v>15626.67</v>
      </c>
      <c r="E16" s="177">
        <v>749.34</v>
      </c>
      <c r="F16" s="177">
        <v>10241.219999999999</v>
      </c>
      <c r="G16" s="177">
        <v>515845.13</v>
      </c>
      <c r="H16" s="177">
        <v>102888.57</v>
      </c>
      <c r="I16" s="177">
        <v>6.4</v>
      </c>
      <c r="J16" s="178">
        <v>645357.32999999996</v>
      </c>
    </row>
    <row r="17" spans="1:10" x14ac:dyDescent="0.25">
      <c r="A17" s="145"/>
      <c r="B17" s="145"/>
      <c r="C17" s="179" t="s">
        <v>68</v>
      </c>
      <c r="D17" s="180">
        <v>173950.15</v>
      </c>
      <c r="E17" s="180">
        <v>8341.84</v>
      </c>
      <c r="F17" s="180">
        <v>136471.32999999999</v>
      </c>
      <c r="G17" s="180">
        <v>4995964.5999999996</v>
      </c>
      <c r="H17" s="180">
        <v>1024734.19</v>
      </c>
      <c r="I17" s="180">
        <v>57.53</v>
      </c>
      <c r="J17" s="181">
        <v>6339519.6399999997</v>
      </c>
    </row>
    <row r="19" spans="1:10" x14ac:dyDescent="0.25">
      <c r="H19" s="133" t="s">
        <v>161</v>
      </c>
      <c r="I19" s="133" t="s">
        <v>162</v>
      </c>
      <c r="J19" s="155">
        <f>-G41</f>
        <v>51763.92</v>
      </c>
    </row>
    <row r="20" spans="1:10" x14ac:dyDescent="0.25">
      <c r="J20" s="182">
        <f>SUM(J17:J19)</f>
        <v>6391283.5599999996</v>
      </c>
    </row>
    <row r="23" spans="1:10" x14ac:dyDescent="0.25">
      <c r="A23" s="140" t="s">
        <v>36</v>
      </c>
      <c r="B23" s="140" t="s">
        <v>36</v>
      </c>
      <c r="C23" s="140" t="s">
        <v>36</v>
      </c>
      <c r="D23" s="140" t="s">
        <v>36</v>
      </c>
      <c r="E23" s="140" t="s">
        <v>36</v>
      </c>
      <c r="F23" s="140" t="s">
        <v>106</v>
      </c>
      <c r="G23" s="133" t="s">
        <v>107</v>
      </c>
      <c r="H23" s="133" t="s">
        <v>108</v>
      </c>
    </row>
    <row r="24" spans="1:10" x14ac:dyDescent="0.25">
      <c r="A24" s="140" t="s">
        <v>36</v>
      </c>
      <c r="B24" s="140" t="s">
        <v>36</v>
      </c>
      <c r="C24" s="140" t="s">
        <v>36</v>
      </c>
      <c r="D24" s="140" t="s">
        <v>36</v>
      </c>
      <c r="E24" s="140" t="s">
        <v>36</v>
      </c>
      <c r="F24" s="140" t="s">
        <v>36</v>
      </c>
      <c r="G24" s="133" t="s">
        <v>77</v>
      </c>
      <c r="H24" s="133" t="s">
        <v>77</v>
      </c>
    </row>
    <row r="25" spans="1:10" x14ac:dyDescent="0.25">
      <c r="A25" s="140" t="s">
        <v>212</v>
      </c>
      <c r="B25" s="141"/>
      <c r="C25" s="140" t="s">
        <v>76</v>
      </c>
      <c r="D25" s="141"/>
      <c r="E25" s="140" t="s">
        <v>81</v>
      </c>
      <c r="F25" s="140" t="s">
        <v>36</v>
      </c>
      <c r="G25" s="142" t="s">
        <v>82</v>
      </c>
      <c r="H25" s="142" t="s">
        <v>82</v>
      </c>
    </row>
    <row r="26" spans="1:10" x14ac:dyDescent="0.25">
      <c r="A26" s="133" t="s">
        <v>296</v>
      </c>
      <c r="B26" s="133" t="s">
        <v>297</v>
      </c>
      <c r="C26" s="133" t="s">
        <v>129</v>
      </c>
      <c r="D26" s="133" t="s">
        <v>130</v>
      </c>
      <c r="E26" s="133" t="s">
        <v>131</v>
      </c>
      <c r="F26" s="133" t="s">
        <v>132</v>
      </c>
      <c r="G26" s="143">
        <v>-39760632.090000004</v>
      </c>
      <c r="H26" s="144">
        <v>-68621660.980000004</v>
      </c>
    </row>
    <row r="27" spans="1:10" x14ac:dyDescent="0.25">
      <c r="A27" s="145"/>
      <c r="B27" s="145"/>
      <c r="C27" s="145"/>
      <c r="D27" s="145"/>
      <c r="E27" s="133" t="s">
        <v>133</v>
      </c>
      <c r="F27" s="133" t="s">
        <v>134</v>
      </c>
      <c r="G27" s="143">
        <v>-1186194481.4400001</v>
      </c>
      <c r="H27" s="144">
        <v>-1133764034.97</v>
      </c>
    </row>
    <row r="28" spans="1:10" x14ac:dyDescent="0.25">
      <c r="A28" s="145"/>
      <c r="B28" s="145"/>
      <c r="C28" s="145"/>
      <c r="D28" s="145"/>
      <c r="E28" s="133" t="s">
        <v>135</v>
      </c>
      <c r="F28" s="133" t="s">
        <v>136</v>
      </c>
      <c r="G28" s="143">
        <v>16817.11</v>
      </c>
      <c r="H28" s="144">
        <v>597.27</v>
      </c>
    </row>
    <row r="29" spans="1:10" x14ac:dyDescent="0.25">
      <c r="A29" s="145"/>
      <c r="B29" s="145"/>
      <c r="C29" s="145"/>
      <c r="D29" s="145"/>
      <c r="E29" s="133" t="s">
        <v>137</v>
      </c>
      <c r="F29" s="133" t="s">
        <v>138</v>
      </c>
      <c r="G29" s="143">
        <v>164173.76999999999</v>
      </c>
      <c r="H29" s="144">
        <v>-5592805.5</v>
      </c>
    </row>
    <row r="30" spans="1:10" x14ac:dyDescent="0.25">
      <c r="A30" s="145"/>
      <c r="B30" s="145"/>
      <c r="C30" s="145"/>
      <c r="D30" s="145"/>
      <c r="E30" s="133" t="s">
        <v>139</v>
      </c>
      <c r="F30" s="133" t="s">
        <v>140</v>
      </c>
      <c r="G30" s="143">
        <v>-799981553.44000006</v>
      </c>
      <c r="H30" s="144">
        <v>-845079613.42999995</v>
      </c>
    </row>
    <row r="31" spans="1:10" x14ac:dyDescent="0.25">
      <c r="A31" s="145"/>
      <c r="B31" s="145"/>
      <c r="C31" s="145"/>
      <c r="D31" s="145"/>
      <c r="E31" s="133" t="s">
        <v>141</v>
      </c>
      <c r="F31" s="133" t="s">
        <v>142</v>
      </c>
      <c r="G31" s="143">
        <v>-524385.31999999995</v>
      </c>
      <c r="H31" s="144">
        <v>-407040</v>
      </c>
    </row>
    <row r="32" spans="1:10" x14ac:dyDescent="0.25">
      <c r="A32" s="145"/>
      <c r="B32" s="145"/>
      <c r="C32" s="145"/>
      <c r="D32" s="145"/>
      <c r="E32" s="133" t="s">
        <v>143</v>
      </c>
      <c r="F32" s="133" t="s">
        <v>144</v>
      </c>
      <c r="G32" s="143">
        <v>-1553550.78</v>
      </c>
      <c r="H32" s="144">
        <v>-1170240</v>
      </c>
    </row>
    <row r="33" spans="1:8" x14ac:dyDescent="0.25">
      <c r="A33" s="145"/>
      <c r="B33" s="145"/>
      <c r="C33" s="145"/>
      <c r="D33" s="145"/>
      <c r="E33" s="133" t="s">
        <v>145</v>
      </c>
      <c r="F33" s="133" t="s">
        <v>146</v>
      </c>
      <c r="G33" s="143">
        <v>-2800070.76</v>
      </c>
      <c r="H33" s="144">
        <v>-2029946.82</v>
      </c>
    </row>
    <row r="34" spans="1:8" x14ac:dyDescent="0.25">
      <c r="A34" s="145"/>
      <c r="B34" s="145"/>
      <c r="C34" s="145"/>
      <c r="D34" s="145"/>
      <c r="E34" s="133" t="s">
        <v>147</v>
      </c>
      <c r="F34" s="133" t="s">
        <v>148</v>
      </c>
      <c r="G34" s="143">
        <v>-1137828.25</v>
      </c>
      <c r="H34" s="144">
        <v>-750408.69</v>
      </c>
    </row>
    <row r="35" spans="1:8" x14ac:dyDescent="0.25">
      <c r="A35" s="145"/>
      <c r="B35" s="145"/>
      <c r="C35" s="145"/>
      <c r="D35" s="145"/>
      <c r="E35" s="133" t="s">
        <v>149</v>
      </c>
      <c r="F35" s="133" t="s">
        <v>150</v>
      </c>
      <c r="G35" s="143">
        <v>-180203.95</v>
      </c>
      <c r="H35" s="144">
        <v>-127434.43</v>
      </c>
    </row>
    <row r="36" spans="1:8" x14ac:dyDescent="0.25">
      <c r="A36" s="145"/>
      <c r="B36" s="145"/>
      <c r="C36" s="145"/>
      <c r="D36" s="145"/>
      <c r="E36" s="133" t="s">
        <v>151</v>
      </c>
      <c r="F36" s="133" t="s">
        <v>152</v>
      </c>
      <c r="G36" s="143">
        <v>-1980420.99</v>
      </c>
      <c r="H36" s="144">
        <v>-1104008.1599999999</v>
      </c>
    </row>
    <row r="37" spans="1:8" x14ac:dyDescent="0.25">
      <c r="A37" s="145"/>
      <c r="B37" s="145"/>
      <c r="C37" s="145"/>
      <c r="D37" s="145"/>
      <c r="E37" s="133" t="s">
        <v>153</v>
      </c>
      <c r="F37" s="133" t="s">
        <v>154</v>
      </c>
      <c r="G37" s="143">
        <v>-522392.58</v>
      </c>
      <c r="H37" s="144">
        <v>-356775.93</v>
      </c>
    </row>
    <row r="38" spans="1:8" x14ac:dyDescent="0.25">
      <c r="A38" s="145"/>
      <c r="B38" s="145"/>
      <c r="C38" s="145"/>
      <c r="D38" s="145"/>
      <c r="E38" s="133" t="s">
        <v>155</v>
      </c>
      <c r="F38" s="133" t="s">
        <v>156</v>
      </c>
      <c r="G38" s="143">
        <v>5142.3</v>
      </c>
      <c r="H38" s="144">
        <v>-69062.240000000005</v>
      </c>
    </row>
    <row r="39" spans="1:8" x14ac:dyDescent="0.25">
      <c r="A39" s="145"/>
      <c r="B39" s="145"/>
      <c r="C39" s="145"/>
      <c r="D39" s="145"/>
      <c r="E39" s="133" t="s">
        <v>157</v>
      </c>
      <c r="F39" s="133" t="s">
        <v>158</v>
      </c>
      <c r="G39" s="143">
        <v>-101284869.64</v>
      </c>
      <c r="H39" s="144">
        <v>-105140454.95</v>
      </c>
    </row>
    <row r="40" spans="1:8" x14ac:dyDescent="0.25">
      <c r="A40" s="145"/>
      <c r="B40" s="145"/>
      <c r="C40" s="145"/>
      <c r="D40" s="145"/>
      <c r="E40" s="133" t="s">
        <v>159</v>
      </c>
      <c r="F40" s="133" t="s">
        <v>160</v>
      </c>
      <c r="G40" s="143">
        <v>-2532437.44</v>
      </c>
      <c r="H40" s="144">
        <v>-2892468.82</v>
      </c>
    </row>
    <row r="41" spans="1:8" x14ac:dyDescent="0.25">
      <c r="A41" s="145"/>
      <c r="B41" s="145"/>
      <c r="C41" s="145"/>
      <c r="D41" s="145"/>
      <c r="E41" s="133" t="s">
        <v>161</v>
      </c>
      <c r="F41" s="133" t="s">
        <v>162</v>
      </c>
      <c r="G41" s="143">
        <v>-51763.92</v>
      </c>
      <c r="H41" s="144">
        <v>-51228.6</v>
      </c>
    </row>
    <row r="42" spans="1:8" x14ac:dyDescent="0.25">
      <c r="A42" s="145"/>
      <c r="B42" s="145"/>
      <c r="C42" s="145"/>
      <c r="D42" s="145"/>
      <c r="E42" s="133" t="s">
        <v>163</v>
      </c>
      <c r="F42" s="133" t="s">
        <v>164</v>
      </c>
      <c r="G42" s="143">
        <v>32969.879999999997</v>
      </c>
      <c r="H42" s="144">
        <v>37195.47</v>
      </c>
    </row>
    <row r="43" spans="1:8" x14ac:dyDescent="0.25">
      <c r="A43" s="145"/>
      <c r="B43" s="145"/>
      <c r="C43" s="145"/>
      <c r="D43" s="145"/>
      <c r="E43" s="133" t="s">
        <v>165</v>
      </c>
      <c r="F43" s="133" t="s">
        <v>166</v>
      </c>
      <c r="G43" s="143">
        <v>8102386.1500000004</v>
      </c>
      <c r="H43" s="144">
        <v>-9816000.5899999999</v>
      </c>
    </row>
    <row r="44" spans="1:8" x14ac:dyDescent="0.25">
      <c r="A44" s="145"/>
      <c r="B44" s="145"/>
      <c r="C44" s="145"/>
      <c r="D44" s="145"/>
      <c r="E44" s="133" t="s">
        <v>167</v>
      </c>
      <c r="F44" s="133" t="s">
        <v>168</v>
      </c>
      <c r="G44" s="143">
        <v>-14838.8</v>
      </c>
      <c r="H44" s="144">
        <v>-763943.92</v>
      </c>
    </row>
    <row r="45" spans="1:8" x14ac:dyDescent="0.25">
      <c r="A45" s="145"/>
      <c r="B45" s="145"/>
      <c r="C45" s="145"/>
      <c r="D45" s="145"/>
      <c r="E45" s="133" t="s">
        <v>169</v>
      </c>
      <c r="F45" s="133" t="s">
        <v>170</v>
      </c>
      <c r="G45" s="143">
        <v>-281791.65999999997</v>
      </c>
      <c r="H45" s="144">
        <v>120057.7</v>
      </c>
    </row>
    <row r="46" spans="1:8" x14ac:dyDescent="0.25">
      <c r="A46" s="145"/>
      <c r="B46" s="145"/>
      <c r="C46" s="145"/>
      <c r="D46" s="145"/>
      <c r="E46" s="133" t="s">
        <v>171</v>
      </c>
      <c r="F46" s="133" t="s">
        <v>172</v>
      </c>
      <c r="G46" s="143">
        <v>137784.04</v>
      </c>
      <c r="H46" s="144">
        <v>-38668.1</v>
      </c>
    </row>
    <row r="47" spans="1:8" x14ac:dyDescent="0.25">
      <c r="A47" s="145"/>
      <c r="B47" s="145"/>
      <c r="C47" s="145"/>
      <c r="D47" s="145"/>
      <c r="E47" s="133" t="s">
        <v>173</v>
      </c>
      <c r="F47" s="133" t="s">
        <v>174</v>
      </c>
      <c r="G47" s="143">
        <v>-17617765.870000001</v>
      </c>
      <c r="H47" s="144">
        <v>-17880919.780000001</v>
      </c>
    </row>
    <row r="48" spans="1:8" x14ac:dyDescent="0.25">
      <c r="A48" s="145"/>
      <c r="B48" s="145"/>
      <c r="C48" s="145"/>
      <c r="D48" s="145"/>
      <c r="E48" s="133" t="s">
        <v>175</v>
      </c>
      <c r="F48" s="133" t="s">
        <v>176</v>
      </c>
      <c r="G48" s="143">
        <v>-214173.43</v>
      </c>
      <c r="H48" s="144">
        <v>-175749.26</v>
      </c>
    </row>
    <row r="49" spans="1:8" x14ac:dyDescent="0.25">
      <c r="A49" s="145"/>
      <c r="B49" s="145"/>
      <c r="C49" s="145"/>
      <c r="D49" s="145"/>
      <c r="E49" s="133" t="s">
        <v>177</v>
      </c>
      <c r="F49" s="133" t="s">
        <v>178</v>
      </c>
      <c r="G49" s="143">
        <v>-348485.82</v>
      </c>
      <c r="H49" s="144">
        <v>-347061.35</v>
      </c>
    </row>
    <row r="50" spans="1:8" x14ac:dyDescent="0.25">
      <c r="A50" s="145"/>
      <c r="B50" s="145"/>
      <c r="C50" s="145"/>
      <c r="D50" s="145"/>
      <c r="E50" s="133" t="s">
        <v>179</v>
      </c>
      <c r="F50" s="133" t="s">
        <v>180</v>
      </c>
      <c r="G50" s="143">
        <v>-1210.53</v>
      </c>
      <c r="H50" s="144">
        <v>-4334.33</v>
      </c>
    </row>
    <row r="51" spans="1:8" x14ac:dyDescent="0.25">
      <c r="A51" s="145"/>
      <c r="B51" s="145"/>
      <c r="C51" s="145"/>
      <c r="D51" s="145"/>
      <c r="E51" s="133" t="s">
        <v>181</v>
      </c>
      <c r="F51" s="133" t="s">
        <v>182</v>
      </c>
      <c r="G51" s="143">
        <v>-8462661.9800000004</v>
      </c>
      <c r="H51" s="144">
        <v>-14827618.74</v>
      </c>
    </row>
    <row r="52" spans="1:8" x14ac:dyDescent="0.25">
      <c r="A52" s="145"/>
      <c r="B52" s="145"/>
      <c r="C52" s="145"/>
      <c r="D52" s="145"/>
      <c r="E52" s="150" t="s">
        <v>68</v>
      </c>
      <c r="F52" s="151"/>
      <c r="G52" s="152">
        <v>-2156986245.4400001</v>
      </c>
      <c r="H52" s="153">
        <v>-2210853629.1500001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pane xSplit="6" ySplit="4" topLeftCell="K5" activePane="bottomRight" state="frozen"/>
      <selection pane="topRight" activeCell="G1" sqref="G1"/>
      <selection pane="bottomLeft" activeCell="A5" sqref="A5"/>
      <selection pane="bottomRight" activeCell="J20" sqref="J20"/>
    </sheetView>
  </sheetViews>
  <sheetFormatPr defaultRowHeight="15" x14ac:dyDescent="0.25"/>
  <cols>
    <col min="1" max="1" width="15.7109375" style="8" customWidth="1"/>
    <col min="2" max="2" width="18.140625" style="8" customWidth="1"/>
    <col min="3" max="3" width="15.7109375" style="8" customWidth="1"/>
    <col min="4" max="4" width="39.28515625" style="8" customWidth="1"/>
    <col min="5" max="5" width="9.28515625" style="8" customWidth="1"/>
    <col min="6" max="6" width="38.28515625" style="8" customWidth="1"/>
    <col min="7" max="7" width="24.42578125" style="8" customWidth="1"/>
    <col min="8" max="8" width="23.5703125" style="8" customWidth="1"/>
    <col min="9" max="9" width="25.28515625" style="8" customWidth="1"/>
    <col min="10" max="10" width="39.28515625" style="8" customWidth="1"/>
    <col min="11" max="11" width="24.42578125" style="8" customWidth="1"/>
    <col min="12" max="12" width="23.5703125" style="8" customWidth="1"/>
    <col min="13" max="13" width="25.28515625" style="8" customWidth="1"/>
    <col min="14" max="14" width="39.28515625" style="8" customWidth="1"/>
    <col min="15" max="16384" width="9.140625" style="8"/>
  </cols>
  <sheetData>
    <row r="1" spans="1:14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45"/>
      <c r="I1" s="145"/>
      <c r="J1" s="145"/>
      <c r="K1" s="133" t="s">
        <v>108</v>
      </c>
      <c r="L1" s="145"/>
      <c r="M1" s="145"/>
      <c r="N1" s="145"/>
    </row>
    <row r="2" spans="1:14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45"/>
      <c r="I2" s="145"/>
      <c r="J2" s="145"/>
      <c r="K2" s="133" t="s">
        <v>77</v>
      </c>
      <c r="L2" s="145"/>
      <c r="M2" s="145"/>
      <c r="N2" s="145"/>
    </row>
    <row r="3" spans="1:14" x14ac:dyDescent="0.25">
      <c r="A3" s="140" t="s">
        <v>36</v>
      </c>
      <c r="B3" s="140" t="s">
        <v>36</v>
      </c>
      <c r="C3" s="140" t="s">
        <v>36</v>
      </c>
      <c r="D3" s="140" t="s">
        <v>36</v>
      </c>
      <c r="E3" s="140" t="s">
        <v>36</v>
      </c>
      <c r="F3" s="140" t="s">
        <v>74</v>
      </c>
      <c r="G3" s="158" t="s">
        <v>75</v>
      </c>
      <c r="H3" s="183" t="s">
        <v>78</v>
      </c>
      <c r="I3" s="183" t="s">
        <v>79</v>
      </c>
      <c r="J3" s="183" t="s">
        <v>80</v>
      </c>
      <c r="K3" s="158" t="s">
        <v>75</v>
      </c>
      <c r="L3" s="183" t="s">
        <v>78</v>
      </c>
      <c r="M3" s="183" t="s">
        <v>79</v>
      </c>
      <c r="N3" s="183" t="s">
        <v>80</v>
      </c>
    </row>
    <row r="4" spans="1:14" x14ac:dyDescent="0.25">
      <c r="A4" s="140" t="s">
        <v>212</v>
      </c>
      <c r="B4" s="141"/>
      <c r="C4" s="140" t="s">
        <v>76</v>
      </c>
      <c r="D4" s="141"/>
      <c r="E4" s="140" t="s">
        <v>81</v>
      </c>
      <c r="F4" s="140" t="s">
        <v>36</v>
      </c>
      <c r="G4" s="142" t="s">
        <v>82</v>
      </c>
      <c r="H4" s="142" t="s">
        <v>82</v>
      </c>
      <c r="I4" s="142" t="s">
        <v>82</v>
      </c>
      <c r="J4" s="142" t="s">
        <v>82</v>
      </c>
      <c r="K4" s="142" t="s">
        <v>82</v>
      </c>
      <c r="L4" s="142" t="s">
        <v>82</v>
      </c>
      <c r="M4" s="142" t="s">
        <v>82</v>
      </c>
      <c r="N4" s="142" t="s">
        <v>82</v>
      </c>
    </row>
    <row r="5" spans="1:14" x14ac:dyDescent="0.25">
      <c r="A5" s="133" t="s">
        <v>213</v>
      </c>
      <c r="B5" s="133" t="s">
        <v>214</v>
      </c>
      <c r="C5" s="133" t="s">
        <v>125</v>
      </c>
      <c r="D5" s="133" t="s">
        <v>126</v>
      </c>
      <c r="E5" s="133" t="s">
        <v>127</v>
      </c>
      <c r="F5" s="133" t="s">
        <v>128</v>
      </c>
      <c r="G5" s="143">
        <v>3538652.69</v>
      </c>
      <c r="H5" s="143"/>
      <c r="I5" s="143"/>
      <c r="J5" s="143">
        <v>3538652.69</v>
      </c>
      <c r="K5" s="143">
        <v>1504681.43</v>
      </c>
      <c r="L5" s="143"/>
      <c r="M5" s="143"/>
      <c r="N5" s="144">
        <v>1504681.43</v>
      </c>
    </row>
    <row r="6" spans="1:14" x14ac:dyDescent="0.25">
      <c r="A6" s="145"/>
      <c r="B6" s="145"/>
      <c r="C6" s="145"/>
      <c r="D6" s="145"/>
      <c r="E6" s="146" t="s">
        <v>68</v>
      </c>
      <c r="F6" s="147"/>
      <c r="G6" s="148">
        <v>3538652.69</v>
      </c>
      <c r="H6" s="148"/>
      <c r="I6" s="148"/>
      <c r="J6" s="148">
        <v>3538652.69</v>
      </c>
      <c r="K6" s="148">
        <v>1504681.43</v>
      </c>
      <c r="L6" s="148"/>
      <c r="M6" s="148"/>
      <c r="N6" s="149">
        <v>1504681.43</v>
      </c>
    </row>
    <row r="7" spans="1:14" x14ac:dyDescent="0.25">
      <c r="A7" s="145"/>
      <c r="B7" s="145"/>
      <c r="C7" s="133" t="s">
        <v>217</v>
      </c>
      <c r="D7" s="133" t="s">
        <v>218</v>
      </c>
      <c r="E7" s="133" t="s">
        <v>219</v>
      </c>
      <c r="F7" s="133" t="s">
        <v>220</v>
      </c>
      <c r="G7" s="143"/>
      <c r="H7" s="143"/>
      <c r="I7" s="143"/>
      <c r="J7" s="143"/>
      <c r="K7" s="143">
        <v>1273180.1000000001</v>
      </c>
      <c r="L7" s="143"/>
      <c r="M7" s="143"/>
      <c r="N7" s="144">
        <v>1273180.1000000001</v>
      </c>
    </row>
    <row r="8" spans="1:14" x14ac:dyDescent="0.25">
      <c r="A8" s="145"/>
      <c r="B8" s="145"/>
      <c r="C8" s="145"/>
      <c r="D8" s="145"/>
      <c r="E8" s="146" t="s">
        <v>68</v>
      </c>
      <c r="F8" s="147"/>
      <c r="G8" s="148"/>
      <c r="H8" s="148"/>
      <c r="I8" s="148"/>
      <c r="J8" s="148"/>
      <c r="K8" s="148">
        <v>1273180.1000000001</v>
      </c>
      <c r="L8" s="148"/>
      <c r="M8" s="148"/>
      <c r="N8" s="149">
        <v>1273180.1000000001</v>
      </c>
    </row>
    <row r="9" spans="1:14" x14ac:dyDescent="0.25">
      <c r="A9" s="133" t="s">
        <v>457</v>
      </c>
      <c r="B9" s="133" t="s">
        <v>458</v>
      </c>
      <c r="C9" s="133" t="s">
        <v>73</v>
      </c>
      <c r="D9" s="133" t="s">
        <v>83</v>
      </c>
      <c r="E9" s="133" t="s">
        <v>84</v>
      </c>
      <c r="F9" s="133" t="s">
        <v>85</v>
      </c>
      <c r="G9" s="143">
        <v>-1452138.24</v>
      </c>
      <c r="H9" s="143"/>
      <c r="I9" s="143"/>
      <c r="J9" s="143">
        <v>-1452138.24</v>
      </c>
      <c r="K9" s="143">
        <v>-1108151.5900000001</v>
      </c>
      <c r="L9" s="143"/>
      <c r="M9" s="143"/>
      <c r="N9" s="144">
        <v>-1108151.5900000001</v>
      </c>
    </row>
    <row r="10" spans="1:14" x14ac:dyDescent="0.25">
      <c r="A10" s="145"/>
      <c r="B10" s="145"/>
      <c r="C10" s="145"/>
      <c r="D10" s="145"/>
      <c r="E10" s="133" t="s">
        <v>86</v>
      </c>
      <c r="F10" s="133" t="s">
        <v>87</v>
      </c>
      <c r="G10" s="143"/>
      <c r="H10" s="143"/>
      <c r="I10" s="143"/>
      <c r="J10" s="143"/>
      <c r="K10" s="143">
        <v>858.58</v>
      </c>
      <c r="L10" s="143"/>
      <c r="M10" s="143"/>
      <c r="N10" s="144">
        <v>858.58</v>
      </c>
    </row>
    <row r="11" spans="1:14" x14ac:dyDescent="0.25">
      <c r="A11" s="145"/>
      <c r="B11" s="145"/>
      <c r="C11" s="145"/>
      <c r="D11" s="145"/>
      <c r="E11" s="133" t="s">
        <v>88</v>
      </c>
      <c r="F11" s="133" t="s">
        <v>89</v>
      </c>
      <c r="G11" s="143">
        <v>515929.62</v>
      </c>
      <c r="H11" s="143">
        <v>18891.88</v>
      </c>
      <c r="I11" s="143">
        <v>68915.16</v>
      </c>
      <c r="J11" s="143">
        <v>428122.58</v>
      </c>
      <c r="K11" s="143">
        <v>433531.27</v>
      </c>
      <c r="L11" s="143">
        <v>13702.03</v>
      </c>
      <c r="M11" s="143">
        <v>46321.56</v>
      </c>
      <c r="N11" s="144">
        <v>373507.68</v>
      </c>
    </row>
    <row r="12" spans="1:14" x14ac:dyDescent="0.25">
      <c r="A12" s="145"/>
      <c r="B12" s="145"/>
      <c r="C12" s="145"/>
      <c r="D12" s="145"/>
      <c r="E12" s="133" t="s">
        <v>90</v>
      </c>
      <c r="F12" s="133" t="s">
        <v>91</v>
      </c>
      <c r="G12" s="143">
        <v>489685.23</v>
      </c>
      <c r="H12" s="143"/>
      <c r="I12" s="143"/>
      <c r="J12" s="143">
        <v>489685.23</v>
      </c>
      <c r="K12" s="143">
        <v>259928.22</v>
      </c>
      <c r="L12" s="143"/>
      <c r="M12" s="143"/>
      <c r="N12" s="144">
        <v>259928.22</v>
      </c>
    </row>
    <row r="13" spans="1:14" x14ac:dyDescent="0.25">
      <c r="A13" s="145"/>
      <c r="B13" s="145"/>
      <c r="C13" s="145"/>
      <c r="D13" s="145"/>
      <c r="E13" s="133" t="s">
        <v>92</v>
      </c>
      <c r="F13" s="133" t="s">
        <v>93</v>
      </c>
      <c r="G13" s="143">
        <v>45465.98</v>
      </c>
      <c r="H13" s="143">
        <v>2330.58</v>
      </c>
      <c r="I13" s="143">
        <v>8485.0499999999993</v>
      </c>
      <c r="J13" s="143">
        <v>34650.35</v>
      </c>
      <c r="K13" s="143">
        <v>8905.39</v>
      </c>
      <c r="L13" s="143">
        <v>443.36</v>
      </c>
      <c r="M13" s="143">
        <v>1634.44</v>
      </c>
      <c r="N13" s="144">
        <v>6827.59</v>
      </c>
    </row>
    <row r="14" spans="1:14" x14ac:dyDescent="0.25">
      <c r="A14" s="145"/>
      <c r="B14" s="145"/>
      <c r="C14" s="145"/>
      <c r="D14" s="145"/>
      <c r="E14" s="133" t="s">
        <v>94</v>
      </c>
      <c r="F14" s="133" t="s">
        <v>95</v>
      </c>
      <c r="G14" s="143">
        <v>949326.2</v>
      </c>
      <c r="H14" s="143">
        <v>9203.14</v>
      </c>
      <c r="I14" s="143">
        <v>33441.81</v>
      </c>
      <c r="J14" s="143">
        <v>906681.25</v>
      </c>
      <c r="K14" s="143">
        <v>1186656.02</v>
      </c>
      <c r="L14" s="143">
        <v>431.05</v>
      </c>
      <c r="M14" s="143">
        <v>1692.91</v>
      </c>
      <c r="N14" s="144">
        <v>1184532.06</v>
      </c>
    </row>
    <row r="15" spans="1:14" x14ac:dyDescent="0.25">
      <c r="A15" s="145"/>
      <c r="B15" s="145"/>
      <c r="C15" s="145"/>
      <c r="D15" s="145"/>
      <c r="E15" s="133" t="s">
        <v>96</v>
      </c>
      <c r="F15" s="133" t="s">
        <v>97</v>
      </c>
      <c r="G15" s="143">
        <v>4350</v>
      </c>
      <c r="H15" s="143"/>
      <c r="I15" s="143"/>
      <c r="J15" s="143">
        <v>4350</v>
      </c>
      <c r="K15" s="143">
        <v>28750</v>
      </c>
      <c r="L15" s="143"/>
      <c r="M15" s="143"/>
      <c r="N15" s="144">
        <v>28750</v>
      </c>
    </row>
    <row r="16" spans="1:14" x14ac:dyDescent="0.25">
      <c r="A16" s="145"/>
      <c r="B16" s="145"/>
      <c r="C16" s="145"/>
      <c r="D16" s="145"/>
      <c r="E16" s="150" t="s">
        <v>68</v>
      </c>
      <c r="F16" s="151"/>
      <c r="G16" s="152">
        <v>552618.79</v>
      </c>
      <c r="H16" s="152">
        <v>30425.599999999999</v>
      </c>
      <c r="I16" s="152">
        <v>110842.02</v>
      </c>
      <c r="J16" s="152">
        <v>411351.17</v>
      </c>
      <c r="K16" s="152">
        <v>810477.89</v>
      </c>
      <c r="L16" s="152">
        <v>14576.44</v>
      </c>
      <c r="M16" s="152">
        <v>49648.91</v>
      </c>
      <c r="N16" s="153">
        <v>746252.54</v>
      </c>
    </row>
    <row r="20" spans="2:14" x14ac:dyDescent="0.25">
      <c r="E20" s="133" t="s">
        <v>127</v>
      </c>
      <c r="F20" s="133" t="s">
        <v>128</v>
      </c>
      <c r="G20" s="155">
        <f>+G5+G7</f>
        <v>3538652.69</v>
      </c>
      <c r="H20" s="155">
        <f>+H5+H7</f>
        <v>0</v>
      </c>
      <c r="I20" s="155">
        <f>+I5+I7</f>
        <v>0</v>
      </c>
      <c r="J20" s="157">
        <f>+J5+J7</f>
        <v>3538652.69</v>
      </c>
      <c r="K20" s="155">
        <f t="shared" ref="K20:N20" si="0">+K5+K7</f>
        <v>2777861.5300000003</v>
      </c>
      <c r="L20" s="155">
        <f t="shared" si="0"/>
        <v>0</v>
      </c>
      <c r="M20" s="155">
        <f t="shared" si="0"/>
        <v>0</v>
      </c>
      <c r="N20" s="157">
        <f t="shared" si="0"/>
        <v>2777861.5300000003</v>
      </c>
    </row>
    <row r="21" spans="2:14" x14ac:dyDescent="0.25">
      <c r="J21" s="36"/>
    </row>
    <row r="22" spans="2:14" x14ac:dyDescent="0.25">
      <c r="E22" s="133" t="s">
        <v>88</v>
      </c>
      <c r="F22" s="133" t="s">
        <v>89</v>
      </c>
      <c r="G22" s="155">
        <f t="shared" ref="G22:J23" si="1">+G11</f>
        <v>515929.62</v>
      </c>
      <c r="H22" s="155">
        <f t="shared" si="1"/>
        <v>18891.88</v>
      </c>
      <c r="I22" s="155">
        <f t="shared" si="1"/>
        <v>68915.16</v>
      </c>
      <c r="J22" s="157">
        <f t="shared" si="1"/>
        <v>428122.58</v>
      </c>
      <c r="K22" s="155">
        <f t="shared" ref="K22:N22" si="2">+K11</f>
        <v>433531.27</v>
      </c>
      <c r="L22" s="155">
        <f t="shared" si="2"/>
        <v>13702.03</v>
      </c>
      <c r="M22" s="155">
        <f t="shared" si="2"/>
        <v>46321.56</v>
      </c>
      <c r="N22" s="155">
        <f t="shared" si="2"/>
        <v>373507.68</v>
      </c>
    </row>
    <row r="23" spans="2:14" x14ac:dyDescent="0.25">
      <c r="E23" s="133" t="s">
        <v>90</v>
      </c>
      <c r="F23" s="133" t="s">
        <v>91</v>
      </c>
      <c r="G23" s="155">
        <f t="shared" si="1"/>
        <v>489685.23</v>
      </c>
      <c r="H23" s="155">
        <f t="shared" si="1"/>
        <v>0</v>
      </c>
      <c r="I23" s="155">
        <f t="shared" si="1"/>
        <v>0</v>
      </c>
      <c r="J23" s="157">
        <f t="shared" si="1"/>
        <v>489685.23</v>
      </c>
      <c r="K23" s="155">
        <f t="shared" ref="K23:N23" si="3">+K12</f>
        <v>259928.22</v>
      </c>
      <c r="L23" s="155">
        <f t="shared" si="3"/>
        <v>0</v>
      </c>
      <c r="M23" s="155">
        <f t="shared" si="3"/>
        <v>0</v>
      </c>
      <c r="N23" s="155">
        <f t="shared" si="3"/>
        <v>259928.22</v>
      </c>
    </row>
    <row r="24" spans="2:14" x14ac:dyDescent="0.25">
      <c r="E24" s="133" t="s">
        <v>94</v>
      </c>
      <c r="F24" s="133" t="s">
        <v>95</v>
      </c>
      <c r="G24" s="184">
        <f>+G14</f>
        <v>949326.2</v>
      </c>
      <c r="H24" s="185">
        <f>+H14</f>
        <v>9203.14</v>
      </c>
      <c r="I24" s="185">
        <f>+I14</f>
        <v>33441.81</v>
      </c>
      <c r="J24" s="186">
        <f>+J14</f>
        <v>906681.25</v>
      </c>
      <c r="K24" s="155">
        <f t="shared" ref="K24:N24" si="4">+K14</f>
        <v>1186656.02</v>
      </c>
      <c r="L24" s="155">
        <f t="shared" si="4"/>
        <v>431.05</v>
      </c>
      <c r="M24" s="155">
        <f t="shared" si="4"/>
        <v>1692.91</v>
      </c>
      <c r="N24" s="155">
        <f t="shared" si="4"/>
        <v>1184532.06</v>
      </c>
    </row>
    <row r="25" spans="2:14" x14ac:dyDescent="0.25">
      <c r="G25" s="157">
        <f>SUM(G22:G24)</f>
        <v>1954941.0499999998</v>
      </c>
      <c r="H25" s="157">
        <f t="shared" ref="H25:N25" si="5">SUM(H22:H24)</f>
        <v>28095.02</v>
      </c>
      <c r="I25" s="157">
        <f t="shared" si="5"/>
        <v>102356.97</v>
      </c>
      <c r="J25" s="157">
        <f t="shared" si="5"/>
        <v>1824489.06</v>
      </c>
      <c r="K25" s="157">
        <f t="shared" si="5"/>
        <v>1880115.51</v>
      </c>
      <c r="L25" s="157">
        <f t="shared" si="5"/>
        <v>14133.08</v>
      </c>
      <c r="M25" s="157">
        <f t="shared" si="5"/>
        <v>48014.47</v>
      </c>
      <c r="N25" s="157">
        <f t="shared" si="5"/>
        <v>1817967.96</v>
      </c>
    </row>
    <row r="26" spans="2:14" x14ac:dyDescent="0.25">
      <c r="F26" s="187" t="s">
        <v>459</v>
      </c>
      <c r="G26" s="188">
        <f>SUM('Lead Sheet'!E41:E44,G25,G20)</f>
        <v>0</v>
      </c>
    </row>
    <row r="27" spans="2:14" x14ac:dyDescent="0.25">
      <c r="C27" s="189"/>
    </row>
    <row r="28" spans="2:14" x14ac:dyDescent="0.25">
      <c r="B28" s="190"/>
      <c r="C28" s="191" t="s">
        <v>105</v>
      </c>
      <c r="D28" s="192"/>
      <c r="E28" s="192"/>
      <c r="F28" s="193" t="s">
        <v>549</v>
      </c>
    </row>
    <row r="29" spans="2:14" x14ac:dyDescent="0.25">
      <c r="B29" s="190"/>
      <c r="C29" s="192" t="s">
        <v>102</v>
      </c>
      <c r="D29" s="192"/>
      <c r="E29" s="192"/>
      <c r="F29" s="194">
        <v>1600810.93</v>
      </c>
    </row>
    <row r="30" spans="2:14" x14ac:dyDescent="0.25">
      <c r="B30" s="190"/>
      <c r="C30" s="192" t="s">
        <v>103</v>
      </c>
      <c r="D30" s="192"/>
      <c r="E30" s="192"/>
      <c r="F30" s="194">
        <v>1504681.43</v>
      </c>
    </row>
    <row r="31" spans="2:14" x14ac:dyDescent="0.25">
      <c r="B31" s="190"/>
      <c r="C31" s="192" t="s">
        <v>104</v>
      </c>
      <c r="D31" s="192"/>
      <c r="E31" s="192"/>
      <c r="F31" s="194">
        <v>1273180.1000000001</v>
      </c>
    </row>
    <row r="32" spans="2:14" x14ac:dyDescent="0.25">
      <c r="B32" s="190"/>
      <c r="C32" s="192" t="s">
        <v>99</v>
      </c>
      <c r="D32" s="192"/>
      <c r="E32" s="192"/>
      <c r="F32" s="194">
        <v>433531.27</v>
      </c>
    </row>
    <row r="33" spans="2:6" x14ac:dyDescent="0.25">
      <c r="B33" s="190"/>
      <c r="C33" s="192" t="s">
        <v>100</v>
      </c>
      <c r="D33" s="192"/>
      <c r="E33" s="192"/>
      <c r="F33" s="194">
        <v>259928.22</v>
      </c>
    </row>
    <row r="34" spans="2:6" x14ac:dyDescent="0.25">
      <c r="B34" s="190"/>
      <c r="C34" s="192" t="s">
        <v>101</v>
      </c>
      <c r="D34" s="192"/>
      <c r="E34" s="192"/>
      <c r="F34" s="195">
        <v>1186656.02</v>
      </c>
    </row>
    <row r="35" spans="2:6" x14ac:dyDescent="0.25">
      <c r="B35" s="190"/>
      <c r="C35" s="192"/>
      <c r="D35" s="192"/>
      <c r="E35" s="192"/>
      <c r="F35" s="196">
        <f>SUM(F29:F34)</f>
        <v>6258787.9700000007</v>
      </c>
    </row>
    <row r="36" spans="2:6" x14ac:dyDescent="0.25">
      <c r="B36" s="197"/>
      <c r="C36" s="189"/>
      <c r="D36" s="189"/>
      <c r="E36" s="189"/>
      <c r="F36" s="198"/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F24" sqref="F24"/>
    </sheetView>
  </sheetViews>
  <sheetFormatPr defaultRowHeight="15" x14ac:dyDescent="0.25"/>
  <cols>
    <col min="1" max="1" width="15.7109375" bestFit="1" customWidth="1"/>
    <col min="2" max="2" width="23.85546875" bestFit="1" customWidth="1"/>
    <col min="3" max="3" width="15.7109375" bestFit="1" customWidth="1"/>
    <col min="4" max="4" width="23.42578125" bestFit="1" customWidth="1"/>
    <col min="5" max="5" width="9.28515625" bestFit="1" customWidth="1"/>
    <col min="6" max="6" width="31" bestFit="1" customWidth="1"/>
    <col min="7" max="8" width="12.140625" bestFit="1" customWidth="1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290</v>
      </c>
      <c r="B4" s="133" t="s">
        <v>291</v>
      </c>
      <c r="C4" s="133" t="s">
        <v>292</v>
      </c>
      <c r="D4" s="133" t="s">
        <v>293</v>
      </c>
      <c r="E4" s="133" t="s">
        <v>294</v>
      </c>
      <c r="F4" s="133" t="s">
        <v>295</v>
      </c>
      <c r="G4" s="143">
        <v>-80293647.069999993</v>
      </c>
      <c r="H4" s="144">
        <v>-79186637.340000004</v>
      </c>
    </row>
    <row r="5" spans="1:8" x14ac:dyDescent="0.25">
      <c r="A5" s="145"/>
      <c r="B5" s="145"/>
      <c r="C5" s="145"/>
      <c r="D5" s="145"/>
      <c r="E5" s="150" t="s">
        <v>68</v>
      </c>
      <c r="F5" s="151"/>
      <c r="G5" s="152">
        <v>-80293647.069999993</v>
      </c>
      <c r="H5" s="153">
        <v>-79186637.340000004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5" sqref="D15"/>
    </sheetView>
  </sheetViews>
  <sheetFormatPr defaultRowHeight="15" x14ac:dyDescent="0.25"/>
  <cols>
    <col min="1" max="1" width="15.7109375" style="8" customWidth="1"/>
    <col min="2" max="2" width="18.140625" style="8" customWidth="1"/>
    <col min="3" max="3" width="15.7109375" style="8" customWidth="1"/>
    <col min="4" max="4" width="39.28515625" style="8" customWidth="1"/>
    <col min="5" max="5" width="9.28515625" style="8" customWidth="1"/>
    <col min="6" max="6" width="35.85546875" style="8" customWidth="1"/>
    <col min="7" max="8" width="10.140625" style="8" customWidth="1"/>
    <col min="9" max="16384" width="9.140625" style="8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213</v>
      </c>
      <c r="B4" s="133" t="s">
        <v>214</v>
      </c>
      <c r="C4" s="133" t="s">
        <v>125</v>
      </c>
      <c r="D4" s="133" t="s">
        <v>126</v>
      </c>
      <c r="E4" s="133" t="s">
        <v>127</v>
      </c>
      <c r="F4" s="133" t="s">
        <v>128</v>
      </c>
      <c r="G4" s="143">
        <v>3538652.69</v>
      </c>
      <c r="H4" s="144">
        <v>1504681.43</v>
      </c>
    </row>
    <row r="5" spans="1:8" x14ac:dyDescent="0.25">
      <c r="A5" s="145"/>
      <c r="B5" s="145"/>
      <c r="C5" s="133" t="s">
        <v>217</v>
      </c>
      <c r="D5" s="133" t="s">
        <v>218</v>
      </c>
      <c r="E5" s="133" t="s">
        <v>219</v>
      </c>
      <c r="F5" s="133" t="s">
        <v>220</v>
      </c>
      <c r="G5" s="143"/>
      <c r="H5" s="144">
        <v>1273180.1000000001</v>
      </c>
    </row>
    <row r="6" spans="1:8" x14ac:dyDescent="0.25">
      <c r="A6" s="145"/>
      <c r="B6" s="145"/>
      <c r="C6" s="150" t="s">
        <v>68</v>
      </c>
      <c r="D6" s="199"/>
      <c r="E6" s="199"/>
      <c r="F6" s="151"/>
      <c r="G6" s="152">
        <v>3538652.69</v>
      </c>
      <c r="H6" s="153">
        <v>2777861.53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1" sqref="D11"/>
    </sheetView>
  </sheetViews>
  <sheetFormatPr defaultRowHeight="15" x14ac:dyDescent="0.25"/>
  <cols>
    <col min="1" max="1" width="15.7109375" style="8" bestFit="1" customWidth="1"/>
    <col min="2" max="2" width="18.140625" style="8" bestFit="1" customWidth="1"/>
    <col min="3" max="3" width="15.5703125" style="8" bestFit="1" customWidth="1"/>
    <col min="4" max="4" width="32.140625" style="8" bestFit="1" customWidth="1"/>
    <col min="5" max="5" width="9.28515625" style="8" bestFit="1" customWidth="1"/>
    <col min="6" max="6" width="34.7109375" style="8" bestFit="1" customWidth="1"/>
    <col min="7" max="8" width="12.140625" style="8" bestFit="1" customWidth="1"/>
    <col min="9" max="16384" width="9.140625" style="8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213</v>
      </c>
      <c r="B4" s="133" t="s">
        <v>214</v>
      </c>
      <c r="C4" s="133" t="s">
        <v>541</v>
      </c>
      <c r="D4" s="133" t="s">
        <v>542</v>
      </c>
      <c r="E4" s="133" t="s">
        <v>543</v>
      </c>
      <c r="F4" s="133" t="s">
        <v>544</v>
      </c>
      <c r="G4" s="143">
        <v>-43330063</v>
      </c>
      <c r="H4" s="144">
        <v>-36008921</v>
      </c>
    </row>
    <row r="5" spans="1:8" x14ac:dyDescent="0.25">
      <c r="A5" s="145"/>
      <c r="B5" s="145"/>
      <c r="C5" s="145"/>
      <c r="D5" s="145"/>
      <c r="E5" s="133" t="s">
        <v>545</v>
      </c>
      <c r="F5" s="133" t="s">
        <v>546</v>
      </c>
      <c r="G5" s="143">
        <v>4369621.26</v>
      </c>
      <c r="H5" s="144"/>
    </row>
    <row r="6" spans="1:8" x14ac:dyDescent="0.25">
      <c r="A6" s="145"/>
      <c r="B6" s="145"/>
      <c r="C6" s="150" t="s">
        <v>68</v>
      </c>
      <c r="D6" s="199"/>
      <c r="E6" s="199"/>
      <c r="F6" s="151"/>
      <c r="G6" s="152">
        <v>-38960441.740000002</v>
      </c>
      <c r="H6" s="153">
        <v>-36008921</v>
      </c>
    </row>
  </sheetData>
  <pageMargins left="0.7" right="0.7" top="0.75" bottom="0.75" header="0.3" footer="0.3"/>
  <customProperties>
    <customPr name="_pios_id" r:id="rId1"/>
    <customPr name="CofWorksheetType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zoomScale="80" zoomScaleNormal="80" workbookViewId="0">
      <pane xSplit="1" ySplit="9" topLeftCell="B58" activePane="bottomRight" state="frozen"/>
      <selection activeCell="AH29" sqref="AH29:AH30"/>
      <selection pane="topRight" activeCell="AH29" sqref="AH29:AH30"/>
      <selection pane="bottomLeft" activeCell="AH29" sqref="AH29:AH30"/>
      <selection pane="bottomRight" activeCell="X71" activeCellId="1" sqref="X71 A1:XFD1048576"/>
    </sheetView>
  </sheetViews>
  <sheetFormatPr defaultColWidth="9.140625" defaultRowHeight="12.75" x14ac:dyDescent="0.2"/>
  <cols>
    <col min="1" max="1" width="44.5703125" style="88" bestFit="1" customWidth="1"/>
    <col min="2" max="2" width="17.85546875" style="88" bestFit="1" customWidth="1"/>
    <col min="3" max="3" width="0.85546875" style="88" customWidth="1"/>
    <col min="4" max="4" width="18.85546875" style="88" bestFit="1" customWidth="1"/>
    <col min="5" max="5" width="0.85546875" style="88" customWidth="1"/>
    <col min="6" max="6" width="18.85546875" style="88" bestFit="1" customWidth="1"/>
    <col min="7" max="7" width="0.85546875" style="88" customWidth="1"/>
    <col min="8" max="8" width="18.85546875" style="88" bestFit="1" customWidth="1"/>
    <col min="9" max="9" width="0.85546875" style="88" customWidth="1"/>
    <col min="10" max="10" width="20.5703125" style="88" bestFit="1" customWidth="1"/>
    <col min="11" max="11" width="0.85546875" style="88" customWidth="1"/>
    <col min="12" max="12" width="18.5703125" style="88" bestFit="1" customWidth="1"/>
    <col min="13" max="13" width="0.85546875" style="88" customWidth="1"/>
    <col min="14" max="14" width="15.85546875" style="88" bestFit="1" customWidth="1"/>
    <col min="15" max="15" width="0.85546875" style="88" customWidth="1"/>
    <col min="16" max="16" width="15.85546875" style="88" bestFit="1" customWidth="1"/>
    <col min="17" max="17" width="0.85546875" style="88" customWidth="1"/>
    <col min="18" max="18" width="15.7109375" style="88" bestFit="1" customWidth="1"/>
    <col min="19" max="19" width="0.85546875" style="88" customWidth="1"/>
    <col min="20" max="20" width="16.140625" style="88" customWidth="1"/>
    <col min="21" max="21" width="0.85546875" style="88" customWidth="1"/>
    <col min="22" max="22" width="19.5703125" style="88" customWidth="1"/>
    <col min="23" max="23" width="0.85546875" style="88" customWidth="1"/>
    <col min="24" max="24" width="18.7109375" style="88" bestFit="1" customWidth="1"/>
    <col min="25" max="25" width="0.85546875" style="88" customWidth="1"/>
    <col min="26" max="26" width="20.42578125" style="88" bestFit="1" customWidth="1"/>
    <col min="27" max="27" width="2.7109375" style="88" customWidth="1"/>
    <col min="28" max="16384" width="9.140625" style="88"/>
  </cols>
  <sheetData>
    <row r="1" spans="1:26" x14ac:dyDescent="0.2">
      <c r="A1" s="87"/>
      <c r="V1" s="200" t="s">
        <v>548</v>
      </c>
      <c r="X1" s="88" t="s">
        <v>547</v>
      </c>
    </row>
    <row r="2" spans="1:26" ht="17.2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x14ac:dyDescent="0.25">
      <c r="A3" s="2" t="s">
        <v>494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x14ac:dyDescent="0.25">
      <c r="A4" s="2" t="s">
        <v>534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110"/>
      <c r="C5" s="111"/>
      <c r="E5" s="111"/>
      <c r="F5" s="112"/>
      <c r="G5" s="111"/>
      <c r="I5" s="111"/>
    </row>
    <row r="6" spans="1:26" ht="12.75" customHeight="1" x14ac:dyDescent="0.2">
      <c r="A6" s="110"/>
      <c r="C6" s="111"/>
      <c r="E6" s="111"/>
      <c r="F6" s="112"/>
      <c r="G6" s="111"/>
      <c r="I6" s="111"/>
    </row>
    <row r="7" spans="1:26" s="90" customFormat="1" ht="12.75" customHeight="1" x14ac:dyDescent="0.2">
      <c r="A7" s="113"/>
      <c r="B7" s="89" t="s">
        <v>495</v>
      </c>
      <c r="D7" s="89" t="s">
        <v>496</v>
      </c>
      <c r="F7" s="114" t="s">
        <v>497</v>
      </c>
      <c r="H7" s="114" t="s">
        <v>498</v>
      </c>
      <c r="J7" s="114" t="s">
        <v>499</v>
      </c>
      <c r="L7" s="114" t="s">
        <v>500</v>
      </c>
      <c r="N7" s="114" t="s">
        <v>501</v>
      </c>
      <c r="P7" s="114" t="s">
        <v>502</v>
      </c>
      <c r="R7" s="114" t="s">
        <v>503</v>
      </c>
      <c r="T7" s="114" t="s">
        <v>504</v>
      </c>
      <c r="V7" s="114" t="s">
        <v>505</v>
      </c>
      <c r="X7" s="114" t="s">
        <v>506</v>
      </c>
      <c r="Z7" s="89" t="s">
        <v>55</v>
      </c>
    </row>
    <row r="8" spans="1:26" ht="12.75" customHeight="1" x14ac:dyDescent="0.2">
      <c r="A8" s="111"/>
      <c r="B8" s="91" t="s">
        <v>507</v>
      </c>
      <c r="D8" s="91" t="s">
        <v>507</v>
      </c>
      <c r="F8" s="91" t="s">
        <v>507</v>
      </c>
      <c r="H8" s="91" t="s">
        <v>507</v>
      </c>
      <c r="J8" s="91" t="s">
        <v>507</v>
      </c>
      <c r="L8" s="91" t="s">
        <v>507</v>
      </c>
      <c r="N8" s="91" t="s">
        <v>507</v>
      </c>
      <c r="P8" s="91" t="s">
        <v>507</v>
      </c>
      <c r="R8" s="91" t="s">
        <v>507</v>
      </c>
      <c r="T8" s="91" t="s">
        <v>507</v>
      </c>
      <c r="V8" s="91" t="s">
        <v>507</v>
      </c>
      <c r="X8" s="91" t="s">
        <v>507</v>
      </c>
      <c r="Z8" s="91" t="s">
        <v>507</v>
      </c>
    </row>
    <row r="10" spans="1:26" ht="13.5" thickBot="1" x14ac:dyDescent="0.25">
      <c r="A10" s="115" t="s">
        <v>508</v>
      </c>
      <c r="B10" s="92"/>
      <c r="C10" s="92"/>
      <c r="D10" s="92"/>
      <c r="E10" s="92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3"/>
      <c r="R10" s="92"/>
      <c r="S10" s="93"/>
      <c r="T10" s="92"/>
      <c r="U10" s="94"/>
      <c r="V10" s="92"/>
      <c r="W10" s="93"/>
      <c r="X10" s="92">
        <v>1665044.85</v>
      </c>
      <c r="Y10" s="116"/>
      <c r="Z10" s="117">
        <f>B10+D10+F10+H10+J10+L10+N10+P10+R10+T10+V10+X10</f>
        <v>1665044.85</v>
      </c>
    </row>
    <row r="11" spans="1:26" ht="13.5" thickTop="1" x14ac:dyDescent="0.2">
      <c r="A11" s="105" t="s">
        <v>509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118"/>
      <c r="X11" s="95">
        <v>0.95111500000000004</v>
      </c>
      <c r="Y11" s="102"/>
      <c r="Z11" s="102"/>
    </row>
    <row r="12" spans="1:26" ht="13.5" thickBot="1" x14ac:dyDescent="0.25">
      <c r="A12" s="119" t="s">
        <v>510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102"/>
      <c r="X12" s="96">
        <f>X10*X11</f>
        <v>1583649.1325077501</v>
      </c>
      <c r="Y12" s="102"/>
      <c r="Z12" s="102"/>
    </row>
    <row r="13" spans="1:26" ht="13.5" thickTop="1" x14ac:dyDescent="0.2"/>
    <row r="14" spans="1:26" x14ac:dyDescent="0.2">
      <c r="A14" s="88" t="s">
        <v>511</v>
      </c>
      <c r="B14" s="97"/>
      <c r="C14" s="98"/>
      <c r="D14" s="97"/>
      <c r="E14" s="98"/>
      <c r="F14" s="97"/>
      <c r="G14" s="98"/>
      <c r="H14" s="97"/>
      <c r="I14" s="98"/>
      <c r="J14" s="97"/>
      <c r="K14" s="98"/>
      <c r="L14" s="97"/>
      <c r="M14" s="98"/>
      <c r="N14" s="97"/>
      <c r="O14" s="98"/>
      <c r="P14" s="97"/>
      <c r="Q14" s="98"/>
      <c r="R14" s="97"/>
      <c r="S14" s="98"/>
      <c r="T14" s="97"/>
      <c r="U14" s="98"/>
      <c r="V14" s="97"/>
      <c r="W14" s="98"/>
      <c r="X14" s="97">
        <v>790256706.25529873</v>
      </c>
    </row>
    <row r="15" spans="1:26" x14ac:dyDescent="0.2">
      <c r="A15" s="99" t="s">
        <v>512</v>
      </c>
      <c r="B15" s="100"/>
      <c r="D15" s="100"/>
      <c r="F15" s="100"/>
      <c r="H15" s="100"/>
      <c r="J15" s="100"/>
      <c r="L15" s="100"/>
      <c r="N15" s="100"/>
      <c r="P15" s="100"/>
      <c r="R15" s="100"/>
      <c r="T15" s="100"/>
      <c r="V15" s="100"/>
      <c r="X15" s="100">
        <v>2.1350000000000002E-3</v>
      </c>
    </row>
    <row r="16" spans="1:26" x14ac:dyDescent="0.2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>
        <f>SUM(X14*X15)</f>
        <v>1687198.0678550629</v>
      </c>
      <c r="Y16" s="102"/>
      <c r="Z16" s="102">
        <f>B16+D16+F16+H16+J16+L16+N16+P16+R16+T16+V16+X16</f>
        <v>1687198.0678550629</v>
      </c>
    </row>
    <row r="17" spans="1:26" x14ac:dyDescent="0.2">
      <c r="A17" s="101"/>
    </row>
    <row r="18" spans="1:26" x14ac:dyDescent="0.2">
      <c r="A18" s="88" t="s">
        <v>513</v>
      </c>
      <c r="B18" s="97"/>
      <c r="C18" s="98"/>
      <c r="D18" s="97"/>
      <c r="E18" s="98"/>
      <c r="F18" s="97"/>
      <c r="G18" s="98"/>
      <c r="H18" s="97"/>
      <c r="I18" s="98"/>
      <c r="J18" s="97"/>
      <c r="K18" s="98"/>
      <c r="L18" s="97"/>
      <c r="M18" s="98"/>
      <c r="N18" s="97"/>
      <c r="O18" s="98"/>
      <c r="P18" s="97"/>
      <c r="Q18" s="98"/>
      <c r="R18" s="97"/>
      <c r="S18" s="98"/>
      <c r="T18" s="97"/>
      <c r="U18" s="98"/>
      <c r="V18" s="97"/>
      <c r="W18" s="98"/>
      <c r="X18" s="97">
        <v>154886470.28155208</v>
      </c>
    </row>
    <row r="19" spans="1:26" x14ac:dyDescent="0.2">
      <c r="A19" s="99" t="s">
        <v>514</v>
      </c>
      <c r="B19" s="100"/>
      <c r="D19" s="100"/>
      <c r="F19" s="100"/>
      <c r="H19" s="100"/>
      <c r="J19" s="100"/>
      <c r="L19" s="100"/>
      <c r="N19" s="100"/>
      <c r="P19" s="100"/>
      <c r="R19" s="100"/>
      <c r="T19" s="100"/>
      <c r="V19" s="100"/>
      <c r="X19" s="100">
        <v>2.2239999999999998E-3</v>
      </c>
    </row>
    <row r="20" spans="1:26" x14ac:dyDescent="0.2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>
        <f>SUM(X18*X19)</f>
        <v>344467.50990617182</v>
      </c>
      <c r="Y20" s="102"/>
      <c r="Z20" s="102">
        <f>B20+D20+F20+H20+J20+L20+N20+P20+R20+T20+V20+X20</f>
        <v>344467.50990617182</v>
      </c>
    </row>
    <row r="21" spans="1:26" x14ac:dyDescent="0.2">
      <c r="B21" s="101"/>
      <c r="D21" s="101"/>
      <c r="F21" s="101"/>
      <c r="H21" s="101"/>
      <c r="J21" s="101"/>
      <c r="L21" s="101"/>
      <c r="N21" s="101"/>
      <c r="P21" s="101"/>
      <c r="R21" s="101"/>
      <c r="T21" s="101"/>
      <c r="V21" s="101"/>
      <c r="X21" s="101"/>
    </row>
    <row r="22" spans="1:26" x14ac:dyDescent="0.2">
      <c r="A22" s="88" t="s">
        <v>513</v>
      </c>
      <c r="B22" s="97"/>
      <c r="C22" s="98"/>
      <c r="D22" s="97"/>
      <c r="E22" s="98"/>
      <c r="F22" s="97"/>
      <c r="H22" s="97"/>
      <c r="J22" s="97"/>
      <c r="L22" s="97"/>
      <c r="N22" s="97"/>
      <c r="P22" s="97"/>
      <c r="R22" s="97"/>
      <c r="T22" s="97"/>
      <c r="V22" s="97"/>
      <c r="X22" s="97">
        <v>161178077.2854405</v>
      </c>
    </row>
    <row r="23" spans="1:26" x14ac:dyDescent="0.2">
      <c r="A23" s="99" t="s">
        <v>515</v>
      </c>
      <c r="B23" s="100"/>
      <c r="D23" s="100"/>
      <c r="F23" s="100"/>
      <c r="H23" s="100"/>
      <c r="J23" s="100"/>
      <c r="L23" s="100"/>
      <c r="N23" s="100"/>
      <c r="P23" s="100"/>
      <c r="R23" s="100"/>
      <c r="T23" s="100"/>
      <c r="V23" s="100"/>
      <c r="X23" s="100">
        <v>2.1549999999999998E-3</v>
      </c>
    </row>
    <row r="24" spans="1:26" x14ac:dyDescent="0.2">
      <c r="A24" s="101"/>
      <c r="B24" s="102"/>
      <c r="C24" s="102"/>
      <c r="D24" s="102"/>
      <c r="E24" s="102"/>
      <c r="F24" s="102"/>
      <c r="H24" s="102"/>
      <c r="J24" s="102"/>
      <c r="L24" s="102"/>
      <c r="N24" s="102"/>
      <c r="P24" s="102"/>
      <c r="R24" s="102"/>
      <c r="T24" s="102"/>
      <c r="V24" s="102"/>
      <c r="X24" s="102">
        <f>SUM(X22*X23)</f>
        <v>347338.75655012426</v>
      </c>
      <c r="Z24" s="102">
        <f>B24+D24+F24+H24+J24+L24+N24+P24+R24+T24+V24+X24</f>
        <v>347338.75655012426</v>
      </c>
    </row>
    <row r="25" spans="1:26" x14ac:dyDescent="0.2">
      <c r="B25" s="101"/>
      <c r="D25" s="101"/>
      <c r="F25" s="101"/>
      <c r="H25" s="101"/>
      <c r="J25" s="101"/>
      <c r="L25" s="101"/>
      <c r="N25" s="101"/>
      <c r="P25" s="101"/>
      <c r="R25" s="101"/>
      <c r="T25" s="101"/>
      <c r="V25" s="101"/>
      <c r="X25" s="101"/>
    </row>
    <row r="26" spans="1:26" x14ac:dyDescent="0.2">
      <c r="A26" s="88" t="s">
        <v>513</v>
      </c>
      <c r="B26" s="97"/>
      <c r="C26" s="98"/>
      <c r="D26" s="97"/>
      <c r="E26" s="98"/>
      <c r="F26" s="97"/>
      <c r="H26" s="97"/>
      <c r="J26" s="97"/>
      <c r="L26" s="97"/>
      <c r="N26" s="97"/>
      <c r="P26" s="97"/>
      <c r="R26" s="97"/>
      <c r="T26" s="97"/>
      <c r="V26" s="97"/>
      <c r="X26" s="97">
        <v>78972182</v>
      </c>
    </row>
    <row r="27" spans="1:26" x14ac:dyDescent="0.2">
      <c r="A27" s="99" t="s">
        <v>516</v>
      </c>
      <c r="B27" s="100"/>
      <c r="D27" s="100"/>
      <c r="F27" s="100"/>
      <c r="H27" s="100"/>
      <c r="J27" s="100"/>
      <c r="L27" s="100"/>
      <c r="N27" s="100"/>
      <c r="P27" s="100"/>
      <c r="R27" s="100"/>
      <c r="T27" s="100"/>
      <c r="V27" s="100"/>
      <c r="X27" s="100">
        <v>2.1289999999999998E-3</v>
      </c>
    </row>
    <row r="28" spans="1:26" x14ac:dyDescent="0.2">
      <c r="A28" s="101"/>
      <c r="B28" s="102"/>
      <c r="C28" s="102"/>
      <c r="D28" s="102"/>
      <c r="E28" s="102"/>
      <c r="F28" s="102"/>
      <c r="H28" s="102"/>
      <c r="J28" s="102"/>
      <c r="L28" s="102"/>
      <c r="N28" s="102"/>
      <c r="P28" s="102"/>
      <c r="R28" s="102"/>
      <c r="T28" s="102"/>
      <c r="V28" s="102"/>
      <c r="X28" s="102">
        <f>SUM(X26*X27)</f>
        <v>168131.775478</v>
      </c>
      <c r="Z28" s="102">
        <f>B28+D28+F28+H28+J28+L28+N28+P28+R28+T28+V28+X28</f>
        <v>168131.775478</v>
      </c>
    </row>
    <row r="29" spans="1:26" x14ac:dyDescent="0.2">
      <c r="B29" s="101"/>
      <c r="D29" s="101"/>
      <c r="F29" s="101"/>
      <c r="H29" s="101"/>
      <c r="J29" s="101"/>
      <c r="L29" s="101"/>
      <c r="N29" s="101"/>
      <c r="P29" s="101"/>
      <c r="R29" s="101"/>
      <c r="T29" s="101"/>
      <c r="V29" s="101"/>
      <c r="X29" s="101"/>
      <c r="Z29" s="102"/>
    </row>
    <row r="30" spans="1:26" x14ac:dyDescent="0.2">
      <c r="A30" s="88" t="s">
        <v>513</v>
      </c>
      <c r="B30" s="97"/>
      <c r="C30" s="98"/>
      <c r="D30" s="97"/>
      <c r="E30" s="98"/>
      <c r="F30" s="97"/>
      <c r="H30" s="97"/>
      <c r="J30" s="97"/>
      <c r="L30" s="97"/>
      <c r="N30" s="97"/>
      <c r="P30" s="97"/>
      <c r="R30" s="97"/>
      <c r="T30" s="97"/>
      <c r="V30" s="97"/>
      <c r="X30" s="97">
        <v>101053823.24615383</v>
      </c>
      <c r="Z30" s="102"/>
    </row>
    <row r="31" spans="1:26" x14ac:dyDescent="0.2">
      <c r="A31" s="99" t="s">
        <v>517</v>
      </c>
      <c r="B31" s="100"/>
      <c r="D31" s="100"/>
      <c r="F31" s="100"/>
      <c r="H31" s="100"/>
      <c r="J31" s="100"/>
      <c r="L31" s="100"/>
      <c r="N31" s="100"/>
      <c r="P31" s="100"/>
      <c r="R31" s="100"/>
      <c r="T31" s="100"/>
      <c r="V31" s="100"/>
      <c r="X31" s="100">
        <v>2.3270000000000001E-3</v>
      </c>
      <c r="Z31" s="102"/>
    </row>
    <row r="32" spans="1:26" x14ac:dyDescent="0.2">
      <c r="A32" s="101"/>
      <c r="B32" s="102"/>
      <c r="C32" s="102"/>
      <c r="D32" s="102"/>
      <c r="E32" s="102"/>
      <c r="F32" s="102"/>
      <c r="H32" s="102"/>
      <c r="J32" s="102"/>
      <c r="L32" s="102"/>
      <c r="N32" s="102"/>
      <c r="P32" s="102"/>
      <c r="R32" s="102"/>
      <c r="T32" s="102"/>
      <c r="V32" s="102"/>
      <c r="X32" s="102">
        <f>SUM(X30*X31)</f>
        <v>235152.24669379997</v>
      </c>
      <c r="Z32" s="102">
        <f>B32+D32+F32+H32+J32+L32+N32+P32+R32+T32+V32+X32</f>
        <v>235152.24669379997</v>
      </c>
    </row>
    <row r="33" spans="1:26" x14ac:dyDescent="0.2">
      <c r="B33" s="101"/>
      <c r="D33" s="101"/>
      <c r="F33" s="101"/>
      <c r="H33" s="101"/>
      <c r="J33" s="101"/>
      <c r="L33" s="101"/>
      <c r="N33" s="101"/>
      <c r="P33" s="101"/>
      <c r="R33" s="101"/>
      <c r="T33" s="101"/>
      <c r="V33" s="101"/>
      <c r="X33" s="101"/>
    </row>
    <row r="34" spans="1:26" x14ac:dyDescent="0.2">
      <c r="A34" s="88" t="s">
        <v>518</v>
      </c>
      <c r="B34" s="97"/>
      <c r="C34" s="98"/>
      <c r="D34" s="97"/>
      <c r="E34" s="98"/>
      <c r="F34" s="97"/>
      <c r="H34" s="97"/>
      <c r="J34" s="97"/>
      <c r="L34" s="97"/>
      <c r="N34" s="97"/>
      <c r="P34" s="97"/>
      <c r="R34" s="97"/>
      <c r="T34" s="97"/>
      <c r="V34" s="97"/>
      <c r="X34" s="97">
        <v>456835.58333333337</v>
      </c>
    </row>
    <row r="35" spans="1:26" x14ac:dyDescent="0.2">
      <c r="A35" s="99" t="s">
        <v>519</v>
      </c>
      <c r="B35" s="100"/>
      <c r="D35" s="100"/>
      <c r="F35" s="100"/>
      <c r="H35" s="100"/>
      <c r="J35" s="100"/>
      <c r="L35" s="100"/>
      <c r="N35" s="100"/>
      <c r="P35" s="100"/>
      <c r="R35" s="100"/>
      <c r="T35" s="100"/>
      <c r="V35" s="100"/>
      <c r="X35" s="100">
        <v>1.8519999999999999E-3</v>
      </c>
    </row>
    <row r="36" spans="1:26" x14ac:dyDescent="0.2">
      <c r="A36" s="101"/>
      <c r="B36" s="102"/>
      <c r="C36" s="102"/>
      <c r="D36" s="102"/>
      <c r="E36" s="102"/>
      <c r="F36" s="102"/>
      <c r="H36" s="102"/>
      <c r="J36" s="102"/>
      <c r="L36" s="102"/>
      <c r="N36" s="102"/>
      <c r="P36" s="102"/>
      <c r="R36" s="102"/>
      <c r="T36" s="102"/>
      <c r="V36" s="102"/>
      <c r="X36" s="102">
        <f>SUM(X34*X35)</f>
        <v>846.0595003333334</v>
      </c>
      <c r="Z36" s="102">
        <f>B36+D36+F36+H36+J36+L36+N36+P36+R36+T36+V36+X36</f>
        <v>846.0595003333334</v>
      </c>
    </row>
    <row r="37" spans="1:26" x14ac:dyDescent="0.2">
      <c r="B37" s="101"/>
      <c r="D37" s="101"/>
      <c r="F37" s="101"/>
      <c r="H37" s="101"/>
      <c r="J37" s="101"/>
      <c r="L37" s="101"/>
      <c r="N37" s="101"/>
      <c r="P37" s="101"/>
      <c r="R37" s="101"/>
      <c r="T37" s="101"/>
      <c r="V37" s="101"/>
      <c r="X37" s="101"/>
    </row>
    <row r="38" spans="1:26" x14ac:dyDescent="0.2">
      <c r="A38" s="88" t="s">
        <v>518</v>
      </c>
      <c r="B38" s="97"/>
      <c r="C38" s="98"/>
      <c r="D38" s="97"/>
      <c r="E38" s="98"/>
      <c r="F38" s="97"/>
      <c r="H38" s="97"/>
      <c r="J38" s="97"/>
      <c r="L38" s="97"/>
      <c r="N38" s="97"/>
      <c r="P38" s="97"/>
      <c r="R38" s="97"/>
      <c r="T38" s="97"/>
      <c r="V38" s="97"/>
      <c r="X38" s="97">
        <v>5820</v>
      </c>
    </row>
    <row r="39" spans="1:26" x14ac:dyDescent="0.2">
      <c r="A39" s="99" t="s">
        <v>520</v>
      </c>
      <c r="B39" s="100"/>
      <c r="D39" s="100"/>
      <c r="F39" s="100"/>
      <c r="H39" s="100"/>
      <c r="J39" s="100"/>
      <c r="L39" s="100"/>
      <c r="N39" s="100"/>
      <c r="P39" s="100"/>
      <c r="R39" s="100"/>
      <c r="T39" s="100"/>
      <c r="V39" s="100"/>
      <c r="X39" s="100">
        <v>1.5889999999999999E-3</v>
      </c>
    </row>
    <row r="40" spans="1:26" x14ac:dyDescent="0.2">
      <c r="A40" s="101"/>
      <c r="B40" s="102"/>
      <c r="C40" s="102"/>
      <c r="D40" s="102"/>
      <c r="E40" s="102"/>
      <c r="F40" s="102"/>
      <c r="H40" s="102"/>
      <c r="J40" s="102"/>
      <c r="L40" s="102"/>
      <c r="N40" s="102"/>
      <c r="P40" s="102"/>
      <c r="R40" s="102"/>
      <c r="T40" s="102"/>
      <c r="V40" s="102"/>
      <c r="X40" s="102">
        <f>SUM(X38*X39)</f>
        <v>9.2479800000000001</v>
      </c>
      <c r="Z40" s="102">
        <f>B40+D40+F40+H40+J40+L40+N40+P40+R40+T40+V40+X40</f>
        <v>9.2479800000000001</v>
      </c>
    </row>
    <row r="41" spans="1:26" x14ac:dyDescent="0.2">
      <c r="B41" s="101"/>
      <c r="D41" s="101"/>
      <c r="F41" s="101"/>
      <c r="H41" s="101"/>
      <c r="J41" s="101"/>
      <c r="L41" s="101"/>
      <c r="N41" s="101"/>
      <c r="P41" s="101"/>
      <c r="R41" s="101"/>
      <c r="T41" s="101"/>
      <c r="V41" s="101"/>
      <c r="X41" s="101"/>
    </row>
    <row r="42" spans="1:26" x14ac:dyDescent="0.2">
      <c r="A42" s="88" t="s">
        <v>518</v>
      </c>
      <c r="B42" s="97"/>
      <c r="C42" s="98"/>
      <c r="D42" s="97"/>
      <c r="E42" s="98"/>
      <c r="F42" s="97"/>
      <c r="H42" s="97"/>
      <c r="J42" s="97"/>
      <c r="L42" s="97"/>
      <c r="N42" s="97"/>
      <c r="P42" s="97"/>
      <c r="R42" s="97"/>
      <c r="T42" s="97"/>
      <c r="V42" s="97"/>
      <c r="X42" s="97">
        <v>10217362</v>
      </c>
    </row>
    <row r="43" spans="1:26" x14ac:dyDescent="0.2">
      <c r="A43" s="99" t="s">
        <v>521</v>
      </c>
      <c r="B43" s="100"/>
      <c r="D43" s="100"/>
      <c r="F43" s="100"/>
      <c r="H43" s="100"/>
      <c r="J43" s="100"/>
      <c r="L43" s="100"/>
      <c r="N43" s="100"/>
      <c r="P43" s="100"/>
      <c r="R43" s="100"/>
      <c r="T43" s="100"/>
      <c r="V43" s="100"/>
      <c r="X43" s="100">
        <v>1.6999999999999999E-3</v>
      </c>
    </row>
    <row r="44" spans="1:26" x14ac:dyDescent="0.2">
      <c r="A44" s="101"/>
      <c r="B44" s="102"/>
      <c r="C44" s="102"/>
      <c r="D44" s="102"/>
      <c r="E44" s="102"/>
      <c r="F44" s="102"/>
      <c r="H44" s="102"/>
      <c r="J44" s="102"/>
      <c r="L44" s="102"/>
      <c r="N44" s="102"/>
      <c r="P44" s="102"/>
      <c r="R44" s="102"/>
      <c r="T44" s="102"/>
      <c r="V44" s="102"/>
      <c r="X44" s="102">
        <f>SUM(X42*X43)</f>
        <v>17369.5154</v>
      </c>
      <c r="Z44" s="102">
        <f>B44+D44+F44+H44+J44+L44+N44+P44+R44+T44+V44+X44</f>
        <v>17369.5154</v>
      </c>
    </row>
    <row r="45" spans="1:26" x14ac:dyDescent="0.2">
      <c r="B45" s="101"/>
      <c r="D45" s="101"/>
      <c r="F45" s="101"/>
      <c r="H45" s="101"/>
      <c r="J45" s="101"/>
      <c r="L45" s="101"/>
      <c r="N45" s="101"/>
      <c r="P45" s="101"/>
      <c r="R45" s="101"/>
      <c r="T45" s="101"/>
      <c r="V45" s="101"/>
      <c r="X45" s="101"/>
    </row>
    <row r="46" spans="1:26" x14ac:dyDescent="0.2">
      <c r="A46" s="88" t="s">
        <v>513</v>
      </c>
      <c r="B46" s="97"/>
      <c r="C46" s="98"/>
      <c r="D46" s="97"/>
      <c r="E46" s="98"/>
      <c r="F46" s="97"/>
      <c r="H46" s="97"/>
      <c r="J46" s="97"/>
      <c r="L46" s="97"/>
      <c r="N46" s="97"/>
      <c r="P46" s="97"/>
      <c r="R46" s="97"/>
      <c r="T46" s="97"/>
      <c r="V46" s="97"/>
      <c r="X46" s="97">
        <v>0</v>
      </c>
    </row>
    <row r="47" spans="1:26" x14ac:dyDescent="0.2">
      <c r="A47" s="99" t="s">
        <v>522</v>
      </c>
      <c r="B47" s="100"/>
      <c r="D47" s="100"/>
      <c r="F47" s="100"/>
      <c r="H47" s="100"/>
      <c r="J47" s="100"/>
      <c r="L47" s="100"/>
      <c r="N47" s="100"/>
      <c r="P47" s="100"/>
      <c r="R47" s="100"/>
      <c r="T47" s="100"/>
      <c r="V47" s="100"/>
      <c r="X47" s="100">
        <v>0</v>
      </c>
    </row>
    <row r="48" spans="1:26" x14ac:dyDescent="0.2">
      <c r="A48" s="101"/>
      <c r="B48" s="102"/>
      <c r="C48" s="102"/>
      <c r="D48" s="102"/>
      <c r="E48" s="102"/>
      <c r="F48" s="102"/>
      <c r="H48" s="102"/>
      <c r="J48" s="102"/>
      <c r="L48" s="102"/>
      <c r="N48" s="102"/>
      <c r="P48" s="102"/>
      <c r="R48" s="102"/>
      <c r="T48" s="102"/>
      <c r="V48" s="102"/>
      <c r="X48" s="102">
        <f>SUM(X46*X47)</f>
        <v>0</v>
      </c>
      <c r="Z48" s="102">
        <f>B48+D48+F48+H48+J48+L48+N48+P48+R48+T48+V48+X48</f>
        <v>0</v>
      </c>
    </row>
    <row r="49" spans="1:26" x14ac:dyDescent="0.2">
      <c r="B49" s="101"/>
      <c r="D49" s="101"/>
      <c r="F49" s="101"/>
      <c r="H49" s="101"/>
      <c r="J49" s="101"/>
      <c r="L49" s="101"/>
      <c r="N49" s="101"/>
      <c r="P49" s="101"/>
      <c r="R49" s="101"/>
      <c r="T49" s="101"/>
      <c r="V49" s="101"/>
      <c r="X49" s="101"/>
    </row>
    <row r="50" spans="1:26" x14ac:dyDescent="0.2">
      <c r="A50" s="88" t="s">
        <v>513</v>
      </c>
      <c r="B50" s="97"/>
      <c r="C50" s="98"/>
      <c r="D50" s="97"/>
      <c r="E50" s="98"/>
      <c r="F50" s="97"/>
      <c r="H50" s="97"/>
      <c r="J50" s="97"/>
      <c r="L50" s="97"/>
      <c r="N50" s="97"/>
      <c r="P50" s="97"/>
      <c r="R50" s="97"/>
      <c r="T50" s="97"/>
      <c r="V50" s="97"/>
      <c r="X50" s="97">
        <v>6594720</v>
      </c>
    </row>
    <row r="51" spans="1:26" x14ac:dyDescent="0.2">
      <c r="A51" s="99" t="s">
        <v>523</v>
      </c>
      <c r="B51" s="100"/>
      <c r="D51" s="100"/>
      <c r="F51" s="100"/>
      <c r="H51" s="100"/>
      <c r="J51" s="100"/>
      <c r="L51" s="100"/>
      <c r="N51" s="100"/>
      <c r="P51" s="100"/>
      <c r="R51" s="100"/>
      <c r="T51" s="100"/>
      <c r="V51" s="100"/>
      <c r="X51" s="100">
        <v>1.818E-3</v>
      </c>
    </row>
    <row r="52" spans="1:26" x14ac:dyDescent="0.2">
      <c r="A52" s="101"/>
      <c r="B52" s="102"/>
      <c r="C52" s="102"/>
      <c r="D52" s="102"/>
      <c r="E52" s="102"/>
      <c r="F52" s="102"/>
      <c r="H52" s="102"/>
      <c r="J52" s="102"/>
      <c r="L52" s="102"/>
      <c r="N52" s="102"/>
      <c r="P52" s="102"/>
      <c r="R52" s="102"/>
      <c r="T52" s="102"/>
      <c r="V52" s="102"/>
      <c r="X52" s="102">
        <f>SUM(X50*X51)</f>
        <v>11989.20096</v>
      </c>
      <c r="Z52" s="102">
        <f>B52+D52+F52+H52+J52+L52+N52+P52+R52+T52+V52+X52</f>
        <v>11989.20096</v>
      </c>
    </row>
    <row r="53" spans="1:26" x14ac:dyDescent="0.2">
      <c r="A53" s="101"/>
      <c r="B53" s="102"/>
      <c r="C53" s="102"/>
      <c r="D53" s="102"/>
      <c r="E53" s="102"/>
      <c r="F53" s="102"/>
      <c r="H53" s="102"/>
      <c r="J53" s="102"/>
      <c r="L53" s="102"/>
      <c r="N53" s="102"/>
      <c r="P53" s="102"/>
      <c r="R53" s="102"/>
      <c r="T53" s="102"/>
      <c r="V53" s="102"/>
      <c r="X53" s="102"/>
      <c r="Z53" s="102"/>
    </row>
    <row r="54" spans="1:26" x14ac:dyDescent="0.2">
      <c r="A54" s="88" t="s">
        <v>513</v>
      </c>
      <c r="B54" s="97"/>
      <c r="C54" s="98"/>
      <c r="D54" s="97"/>
      <c r="E54" s="98"/>
      <c r="F54" s="97"/>
      <c r="H54" s="97"/>
      <c r="J54" s="97"/>
      <c r="L54" s="97"/>
      <c r="N54" s="97"/>
      <c r="P54" s="97"/>
      <c r="R54" s="97"/>
      <c r="T54" s="97"/>
      <c r="V54" s="97"/>
      <c r="X54" s="97">
        <v>53484000</v>
      </c>
    </row>
    <row r="55" spans="1:26" x14ac:dyDescent="0.2">
      <c r="A55" s="99" t="s">
        <v>524</v>
      </c>
      <c r="B55" s="100"/>
      <c r="D55" s="100"/>
      <c r="F55" s="100"/>
      <c r="H55" s="100"/>
      <c r="J55" s="100"/>
      <c r="L55" s="100"/>
      <c r="N55" s="100"/>
      <c r="P55" s="100"/>
      <c r="R55" s="100"/>
      <c r="T55" s="100"/>
      <c r="V55" s="100"/>
      <c r="X55" s="100">
        <v>1.967E-3</v>
      </c>
    </row>
    <row r="56" spans="1:26" x14ac:dyDescent="0.2">
      <c r="A56" s="101"/>
      <c r="B56" s="102"/>
      <c r="C56" s="102"/>
      <c r="D56" s="102"/>
      <c r="E56" s="102"/>
      <c r="F56" s="102"/>
      <c r="H56" s="102"/>
      <c r="J56" s="102"/>
      <c r="L56" s="102"/>
      <c r="N56" s="102"/>
      <c r="P56" s="102"/>
      <c r="R56" s="102"/>
      <c r="T56" s="102"/>
      <c r="V56" s="102"/>
      <c r="X56" s="102">
        <f>SUM(X54*X55)</f>
        <v>105203.02800000001</v>
      </c>
      <c r="Z56" s="102">
        <f>B56+D56+F56+H56+J56+L56+N56+P56+R56+T56+V56+X56</f>
        <v>105203.02800000001</v>
      </c>
    </row>
    <row r="57" spans="1:26" x14ac:dyDescent="0.2">
      <c r="A57" s="101"/>
      <c r="B57" s="102"/>
      <c r="C57" s="102"/>
      <c r="D57" s="102"/>
      <c r="E57" s="102"/>
      <c r="F57" s="102"/>
      <c r="H57" s="102"/>
      <c r="J57" s="102"/>
      <c r="L57" s="102"/>
      <c r="N57" s="102"/>
      <c r="P57" s="102"/>
      <c r="R57" s="102"/>
      <c r="T57" s="102"/>
      <c r="V57" s="102"/>
      <c r="X57" s="102"/>
      <c r="Z57" s="102"/>
    </row>
    <row r="58" spans="1:26" x14ac:dyDescent="0.2">
      <c r="A58" s="88" t="s">
        <v>525</v>
      </c>
      <c r="B58" s="97"/>
      <c r="C58" s="98"/>
      <c r="D58" s="97"/>
      <c r="E58" s="98"/>
      <c r="F58" s="97"/>
      <c r="H58" s="97"/>
      <c r="J58" s="97"/>
      <c r="L58" s="97"/>
      <c r="N58" s="97"/>
      <c r="P58" s="97"/>
      <c r="R58" s="97"/>
      <c r="T58" s="97"/>
      <c r="V58" s="97"/>
      <c r="X58" s="97">
        <v>5379772.9984999998</v>
      </c>
    </row>
    <row r="59" spans="1:26" x14ac:dyDescent="0.2">
      <c r="A59" s="99" t="s">
        <v>526</v>
      </c>
      <c r="B59" s="100"/>
      <c r="D59" s="100"/>
      <c r="F59" s="100"/>
      <c r="H59" s="100"/>
      <c r="J59" s="100"/>
      <c r="L59" s="100"/>
      <c r="N59" s="100"/>
      <c r="P59" s="100"/>
      <c r="R59" s="100"/>
      <c r="T59" s="100"/>
      <c r="V59" s="100"/>
      <c r="X59" s="100">
        <v>2.1299999999999999E-3</v>
      </c>
    </row>
    <row r="60" spans="1:26" x14ac:dyDescent="0.2">
      <c r="A60" s="101"/>
      <c r="B60" s="102"/>
      <c r="C60" s="102"/>
      <c r="D60" s="102"/>
      <c r="E60" s="102"/>
      <c r="F60" s="102"/>
      <c r="H60" s="102"/>
      <c r="J60" s="102"/>
      <c r="L60" s="102"/>
      <c r="N60" s="102"/>
      <c r="P60" s="102"/>
      <c r="R60" s="102"/>
      <c r="T60" s="102"/>
      <c r="V60" s="102"/>
      <c r="X60" s="102">
        <f>SUM(X58*X59)</f>
        <v>11458.916486804999</v>
      </c>
      <c r="Z60" s="102">
        <f>B60+D60+F60+H60+J60+L60+N60+P60+R60+T60+V60+X60</f>
        <v>11458.916486804999</v>
      </c>
    </row>
    <row r="61" spans="1:26" x14ac:dyDescent="0.2">
      <c r="B61" s="101"/>
      <c r="D61" s="101"/>
      <c r="F61" s="101"/>
      <c r="H61" s="101"/>
      <c r="J61" s="101"/>
      <c r="L61" s="101"/>
      <c r="N61" s="101"/>
      <c r="P61" s="101"/>
      <c r="R61" s="101"/>
      <c r="T61" s="101"/>
      <c r="V61" s="101"/>
      <c r="X61" s="101"/>
    </row>
    <row r="62" spans="1:26" x14ac:dyDescent="0.2">
      <c r="A62" s="88" t="s">
        <v>527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>
        <v>921300</v>
      </c>
    </row>
    <row r="63" spans="1:26" x14ac:dyDescent="0.2">
      <c r="A63" s="120" t="s">
        <v>528</v>
      </c>
      <c r="B63" s="103"/>
      <c r="D63" s="103"/>
      <c r="F63" s="103"/>
      <c r="H63" s="103"/>
      <c r="J63" s="103"/>
      <c r="L63" s="103"/>
      <c r="N63" s="103"/>
      <c r="P63" s="103"/>
      <c r="R63" s="103"/>
      <c r="T63" s="103"/>
      <c r="V63" s="103"/>
      <c r="X63" s="103">
        <v>0</v>
      </c>
    </row>
    <row r="64" spans="1:26" x14ac:dyDescent="0.2">
      <c r="B64" s="102"/>
      <c r="D64" s="102"/>
      <c r="F64" s="102"/>
      <c r="H64" s="102"/>
      <c r="J64" s="102"/>
      <c r="L64" s="102"/>
      <c r="N64" s="102"/>
      <c r="P64" s="102"/>
      <c r="R64" s="102"/>
      <c r="T64" s="102"/>
      <c r="V64" s="102"/>
      <c r="X64" s="102">
        <f>SUM(X62*X63)</f>
        <v>0</v>
      </c>
      <c r="Z64" s="102">
        <f>B64+D64+F64+H64+J64+L64+N64+P64+R64+T64+V64+X64</f>
        <v>0</v>
      </c>
    </row>
    <row r="65" spans="1:26" x14ac:dyDescent="0.2">
      <c r="B65" s="102"/>
      <c r="D65" s="102"/>
      <c r="F65" s="102"/>
      <c r="H65" s="102"/>
      <c r="J65" s="102"/>
      <c r="L65" s="102"/>
      <c r="N65" s="102"/>
      <c r="P65" s="102"/>
      <c r="R65" s="102"/>
      <c r="T65" s="102"/>
      <c r="V65" s="102"/>
      <c r="X65" s="102"/>
      <c r="Z65" s="102"/>
    </row>
    <row r="66" spans="1:26" ht="13.5" thickBot="1" x14ac:dyDescent="0.25">
      <c r="A66" s="88" t="s">
        <v>529</v>
      </c>
      <c r="B66" s="104"/>
      <c r="C66" s="105"/>
      <c r="D66" s="104"/>
      <c r="E66" s="105"/>
      <c r="F66" s="104"/>
      <c r="G66" s="105"/>
      <c r="H66" s="104"/>
      <c r="I66" s="105"/>
      <c r="J66" s="104"/>
      <c r="K66" s="105"/>
      <c r="L66" s="104"/>
      <c r="M66" s="105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>
        <f>+X64+X60+X52+X48+X44+X40+X36+X28+X24+X20+X16+X32+X56</f>
        <v>2929164.3248102972</v>
      </c>
      <c r="Z66" s="117">
        <f>B66+D66+F66+H66+J66+L66+N66+P66+R66+T66+V66+X66</f>
        <v>2929164.3248102972</v>
      </c>
    </row>
    <row r="67" spans="1:26" ht="13.5" thickTop="1" x14ac:dyDescent="0.2"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</row>
    <row r="68" spans="1:26" ht="13.5" thickBot="1" x14ac:dyDescent="0.25">
      <c r="B68" s="105"/>
      <c r="C68" s="105"/>
      <c r="D68" s="105"/>
      <c r="E68" s="105"/>
      <c r="F68" s="104"/>
      <c r="G68" s="105"/>
      <c r="H68" s="105"/>
      <c r="I68" s="105"/>
      <c r="J68" s="105"/>
      <c r="K68" s="105"/>
      <c r="L68" s="104"/>
      <c r="M68" s="105"/>
      <c r="N68" s="106"/>
      <c r="O68" s="105"/>
      <c r="P68" s="106"/>
      <c r="Q68" s="105"/>
      <c r="R68" s="104"/>
      <c r="S68" s="105"/>
      <c r="T68" s="106"/>
      <c r="U68" s="105"/>
      <c r="V68" s="106"/>
      <c r="W68" s="105"/>
      <c r="X68" s="104">
        <f>T66+V66+X66</f>
        <v>2929164.3248102972</v>
      </c>
      <c r="Z68" s="93"/>
    </row>
    <row r="69" spans="1:26" ht="13.5" thickTop="1" x14ac:dyDescent="0.2">
      <c r="N69" s="93"/>
      <c r="P69" s="93"/>
      <c r="R69" s="93"/>
      <c r="T69" s="93"/>
      <c r="V69" s="93"/>
      <c r="X69" s="93"/>
      <c r="Z69" s="93"/>
    </row>
    <row r="70" spans="1:26" s="105" customFormat="1" x14ac:dyDescent="0.2">
      <c r="A70" s="105" t="s">
        <v>509</v>
      </c>
      <c r="B70" s="107"/>
      <c r="C70" s="107"/>
      <c r="D70" s="107"/>
      <c r="E70" s="107"/>
      <c r="F70" s="107"/>
      <c r="G70" s="108"/>
      <c r="H70" s="107"/>
      <c r="I70" s="107"/>
      <c r="J70" s="107"/>
      <c r="K70" s="108"/>
      <c r="L70" s="107"/>
      <c r="M70" s="108"/>
      <c r="N70" s="107"/>
      <c r="O70" s="108"/>
      <c r="P70" s="107"/>
      <c r="Q70" s="107"/>
      <c r="R70" s="107"/>
      <c r="S70" s="107"/>
      <c r="T70" s="107"/>
      <c r="U70" s="107"/>
      <c r="V70" s="107"/>
      <c r="W70" s="107"/>
      <c r="X70" s="107">
        <f t="shared" ref="X70" si="0">X11</f>
        <v>0.95111500000000004</v>
      </c>
    </row>
    <row r="71" spans="1:26" s="105" customFormat="1" ht="13.5" thickBot="1" x14ac:dyDescent="0.25">
      <c r="A71" s="119" t="s">
        <v>530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>
        <f t="shared" ref="X71" si="1">X66*X70</f>
        <v>2785972.1267919461</v>
      </c>
    </row>
    <row r="72" spans="1:26" ht="13.5" thickTop="1" x14ac:dyDescent="0.2">
      <c r="N72" s="93"/>
      <c r="P72" s="93"/>
      <c r="R72" s="93"/>
      <c r="X72" s="93"/>
      <c r="Z72" s="93"/>
    </row>
    <row r="74" spans="1:26" ht="12.75" customHeight="1" x14ac:dyDescent="0.2">
      <c r="A74" s="88" t="s">
        <v>535</v>
      </c>
    </row>
    <row r="75" spans="1:26" ht="12.75" customHeight="1" x14ac:dyDescent="0.2">
      <c r="A75" s="1">
        <v>44201</v>
      </c>
      <c r="B75" s="1"/>
      <c r="C75" s="1"/>
    </row>
    <row r="76" spans="1:26" x14ac:dyDescent="0.2">
      <c r="T76" s="109"/>
      <c r="V76" s="109"/>
    </row>
    <row r="77" spans="1:26" x14ac:dyDescent="0.2">
      <c r="A77" s="88" t="s">
        <v>531</v>
      </c>
      <c r="B77" s="98">
        <v>-2.384185791015625E-7</v>
      </c>
      <c r="D77" s="98">
        <v>2.384185791015625E-7</v>
      </c>
      <c r="E77" s="98"/>
      <c r="F77" s="98">
        <v>-2.384185791015625E-7</v>
      </c>
      <c r="G77" s="98"/>
      <c r="H77" s="98">
        <v>0</v>
      </c>
      <c r="I77" s="98"/>
      <c r="J77" s="98">
        <v>-1.1920928955078125E-7</v>
      </c>
      <c r="K77" s="98"/>
      <c r="L77" s="98">
        <v>0</v>
      </c>
      <c r="M77" s="98"/>
      <c r="N77" s="98">
        <v>1.1920928955078125E-7</v>
      </c>
      <c r="O77" s="98"/>
      <c r="P77" s="98">
        <v>-1.1920928955078125E-7</v>
      </c>
      <c r="Q77" s="98"/>
      <c r="R77" s="98">
        <v>1.1920928955078125E-7</v>
      </c>
      <c r="S77" s="98"/>
      <c r="T77" s="98">
        <v>-1.1920928955078125E-7</v>
      </c>
      <c r="U77" s="98"/>
      <c r="V77" s="98">
        <v>2.384185791015625E-7</v>
      </c>
      <c r="W77" s="98"/>
      <c r="X77" s="98">
        <v>0</v>
      </c>
      <c r="Z77" s="98"/>
    </row>
    <row r="79" spans="1:26" x14ac:dyDescent="0.2">
      <c r="A79" s="88" t="s">
        <v>532</v>
      </c>
      <c r="B79" s="102">
        <v>-2039801.9193063839</v>
      </c>
      <c r="D79" s="102">
        <v>-1922511.752710134</v>
      </c>
      <c r="E79" s="102"/>
      <c r="F79" s="102">
        <v>-1901769.7301925917</v>
      </c>
      <c r="G79" s="102"/>
      <c r="H79" s="102">
        <v>-1449794.539485344</v>
      </c>
      <c r="I79" s="102"/>
      <c r="J79" s="102">
        <v>-1371242.7746486582</v>
      </c>
      <c r="K79" s="102"/>
      <c r="L79" s="102">
        <v>-1346142.4607604323</v>
      </c>
      <c r="M79" s="102"/>
      <c r="N79" s="102">
        <v>222294.41746636841</v>
      </c>
      <c r="O79" s="102"/>
      <c r="P79" s="102">
        <v>22990.447803230025</v>
      </c>
      <c r="Q79" s="102"/>
      <c r="R79" s="102">
        <v>0</v>
      </c>
      <c r="S79" s="102"/>
      <c r="T79" s="102">
        <v>0</v>
      </c>
      <c r="U79" s="102"/>
      <c r="V79" s="102">
        <v>0</v>
      </c>
      <c r="W79" s="102"/>
      <c r="X79" s="102">
        <f>+X66+X10-V66</f>
        <v>4594209.1748102978</v>
      </c>
      <c r="Z79" s="102"/>
    </row>
    <row r="81" spans="1:2" x14ac:dyDescent="0.2">
      <c r="B81" s="102"/>
    </row>
    <row r="82" spans="1:2" x14ac:dyDescent="0.2">
      <c r="B82" s="102"/>
    </row>
    <row r="83" spans="1:2" x14ac:dyDescent="0.2">
      <c r="A83" s="88" t="s">
        <v>533</v>
      </c>
      <c r="B83" s="102">
        <v>-1575318.5981660536</v>
      </c>
    </row>
    <row r="84" spans="1:2" x14ac:dyDescent="0.2">
      <c r="B84" s="102"/>
    </row>
  </sheetData>
  <mergeCells count="4">
    <mergeCell ref="A2:Z2"/>
    <mergeCell ref="A3:Z3"/>
    <mergeCell ref="A4:Z4"/>
    <mergeCell ref="A75:C75"/>
  </mergeCells>
  <printOptions horizontalCentered="1"/>
  <pageMargins left="0.25" right="0.25" top="0.25" bottom="0.25" header="0" footer="0"/>
  <pageSetup scale="46" orientation="landscape" r:id="rId1"/>
  <headerFooter alignWithMargins="0">
    <oddFooter>&amp;R&amp;8&amp;Z&amp;F\&amp;A</oddFooter>
  </headerFooter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D1" workbookViewId="0">
      <selection activeCell="L28" sqref="L28"/>
    </sheetView>
  </sheetViews>
  <sheetFormatPr defaultRowHeight="15" x14ac:dyDescent="0.25"/>
  <cols>
    <col min="1" max="1" width="15.7109375" style="8" bestFit="1" customWidth="1"/>
    <col min="2" max="2" width="23.140625" style="8" bestFit="1" customWidth="1"/>
    <col min="3" max="3" width="15.7109375" style="8" bestFit="1" customWidth="1"/>
    <col min="4" max="4" width="28.42578125" style="8" bestFit="1" customWidth="1"/>
    <col min="5" max="5" width="9.28515625" style="8" bestFit="1" customWidth="1"/>
    <col min="6" max="6" width="38.5703125" style="8" bestFit="1" customWidth="1"/>
    <col min="7" max="8" width="12.140625" style="8" bestFit="1" customWidth="1"/>
    <col min="9" max="10" width="9.140625" style="8"/>
    <col min="11" max="12" width="15" style="8" bestFit="1" customWidth="1"/>
    <col min="13" max="16384" width="9.140625" style="8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223</v>
      </c>
      <c r="B4" s="133" t="s">
        <v>224</v>
      </c>
      <c r="C4" s="133" t="s">
        <v>221</v>
      </c>
      <c r="D4" s="133" t="s">
        <v>222</v>
      </c>
      <c r="E4" s="133" t="s">
        <v>225</v>
      </c>
      <c r="F4" s="133" t="s">
        <v>226</v>
      </c>
      <c r="G4" s="143">
        <v>1748061.67</v>
      </c>
      <c r="H4" s="144">
        <v>1937870.4</v>
      </c>
    </row>
    <row r="5" spans="1:8" x14ac:dyDescent="0.25">
      <c r="A5" s="145"/>
      <c r="B5" s="145"/>
      <c r="C5" s="145"/>
      <c r="D5" s="145"/>
      <c r="E5" s="133" t="s">
        <v>227</v>
      </c>
      <c r="F5" s="133" t="s">
        <v>228</v>
      </c>
      <c r="G5" s="143">
        <v>-457014.4</v>
      </c>
      <c r="H5" s="144">
        <v>-514085.4</v>
      </c>
    </row>
    <row r="6" spans="1:8" x14ac:dyDescent="0.25">
      <c r="A6" s="145"/>
      <c r="B6" s="145"/>
      <c r="C6" s="145"/>
      <c r="D6" s="145"/>
      <c r="E6" s="133" t="s">
        <v>229</v>
      </c>
      <c r="F6" s="133" t="s">
        <v>230</v>
      </c>
      <c r="G6" s="143">
        <v>1615494</v>
      </c>
      <c r="H6" s="144"/>
    </row>
    <row r="7" spans="1:8" x14ac:dyDescent="0.25">
      <c r="A7" s="145"/>
      <c r="B7" s="145"/>
      <c r="C7" s="145"/>
      <c r="D7" s="145"/>
      <c r="E7" s="133" t="s">
        <v>231</v>
      </c>
      <c r="F7" s="133" t="s">
        <v>232</v>
      </c>
      <c r="G7" s="143">
        <v>28580</v>
      </c>
      <c r="H7" s="144"/>
    </row>
    <row r="8" spans="1:8" x14ac:dyDescent="0.25">
      <c r="A8" s="145"/>
      <c r="B8" s="145"/>
      <c r="C8" s="145"/>
      <c r="D8" s="145"/>
      <c r="E8" s="133" t="s">
        <v>233</v>
      </c>
      <c r="F8" s="133" t="s">
        <v>234</v>
      </c>
      <c r="G8" s="143">
        <v>2885052</v>
      </c>
      <c r="H8" s="144">
        <v>2885052</v>
      </c>
    </row>
    <row r="9" spans="1:8" x14ac:dyDescent="0.25">
      <c r="A9" s="145"/>
      <c r="B9" s="145"/>
      <c r="C9" s="145"/>
      <c r="D9" s="145"/>
      <c r="E9" s="133" t="s">
        <v>235</v>
      </c>
      <c r="F9" s="133" t="s">
        <v>236</v>
      </c>
      <c r="G9" s="143">
        <v>687420</v>
      </c>
      <c r="H9" s="144">
        <v>687420</v>
      </c>
    </row>
    <row r="10" spans="1:8" x14ac:dyDescent="0.25">
      <c r="A10" s="145"/>
      <c r="B10" s="145"/>
      <c r="C10" s="145"/>
      <c r="D10" s="145"/>
      <c r="E10" s="133" t="s">
        <v>237</v>
      </c>
      <c r="F10" s="133" t="s">
        <v>238</v>
      </c>
      <c r="G10" s="143"/>
      <c r="H10" s="144">
        <v>3767013.76</v>
      </c>
    </row>
    <row r="11" spans="1:8" x14ac:dyDescent="0.25">
      <c r="A11" s="145"/>
      <c r="B11" s="145"/>
      <c r="C11" s="145"/>
      <c r="D11" s="145"/>
      <c r="E11" s="133" t="s">
        <v>239</v>
      </c>
      <c r="F11" s="133" t="s">
        <v>240</v>
      </c>
      <c r="G11" s="143">
        <v>12931981.109999999</v>
      </c>
      <c r="H11" s="144">
        <v>14438496.720000001</v>
      </c>
    </row>
    <row r="12" spans="1:8" x14ac:dyDescent="0.25">
      <c r="A12" s="145"/>
      <c r="B12" s="145"/>
      <c r="C12" s="145"/>
      <c r="D12" s="145"/>
      <c r="E12" s="133" t="s">
        <v>241</v>
      </c>
      <c r="F12" s="133" t="s">
        <v>242</v>
      </c>
      <c r="G12" s="143">
        <v>-5212067.46</v>
      </c>
      <c r="H12" s="144">
        <v>-5835223.2000000002</v>
      </c>
    </row>
    <row r="13" spans="1:8" x14ac:dyDescent="0.25">
      <c r="A13" s="145"/>
      <c r="B13" s="145"/>
      <c r="C13" s="145"/>
      <c r="D13" s="145"/>
      <c r="E13" s="133" t="s">
        <v>243</v>
      </c>
      <c r="F13" s="133" t="s">
        <v>244</v>
      </c>
      <c r="G13" s="143">
        <v>971436</v>
      </c>
      <c r="H13" s="144"/>
    </row>
    <row r="14" spans="1:8" x14ac:dyDescent="0.25">
      <c r="A14" s="145"/>
      <c r="B14" s="145"/>
      <c r="C14" s="145"/>
      <c r="D14" s="145"/>
      <c r="E14" s="133" t="s">
        <v>245</v>
      </c>
      <c r="F14" s="133" t="s">
        <v>246</v>
      </c>
      <c r="G14" s="143">
        <v>11076</v>
      </c>
      <c r="H14" s="144"/>
    </row>
    <row r="15" spans="1:8" x14ac:dyDescent="0.25">
      <c r="A15" s="145"/>
      <c r="B15" s="145"/>
      <c r="C15" s="145"/>
      <c r="D15" s="145"/>
      <c r="E15" s="133" t="s">
        <v>247</v>
      </c>
      <c r="F15" s="133" t="s">
        <v>248</v>
      </c>
      <c r="G15" s="143">
        <v>-264341.15999999997</v>
      </c>
      <c r="H15" s="144">
        <v>-2787650</v>
      </c>
    </row>
    <row r="16" spans="1:8" x14ac:dyDescent="0.25">
      <c r="A16" s="145"/>
      <c r="B16" s="145"/>
      <c r="C16" s="145"/>
      <c r="D16" s="145"/>
      <c r="E16" s="133" t="s">
        <v>249</v>
      </c>
      <c r="F16" s="133" t="s">
        <v>250</v>
      </c>
      <c r="G16" s="143">
        <v>-23653341.640000001</v>
      </c>
      <c r="H16" s="144">
        <v>-19951641.34</v>
      </c>
    </row>
    <row r="17" spans="1:12" x14ac:dyDescent="0.25">
      <c r="A17" s="145"/>
      <c r="B17" s="145"/>
      <c r="C17" s="145"/>
      <c r="D17" s="145"/>
      <c r="E17" s="133" t="s">
        <v>251</v>
      </c>
      <c r="F17" s="133" t="s">
        <v>252</v>
      </c>
      <c r="G17" s="143">
        <v>-103003.36</v>
      </c>
      <c r="H17" s="144">
        <v>-124967.45</v>
      </c>
    </row>
    <row r="18" spans="1:12" x14ac:dyDescent="0.25">
      <c r="A18" s="145"/>
      <c r="B18" s="145"/>
      <c r="C18" s="145"/>
      <c r="D18" s="145"/>
      <c r="E18" s="133" t="s">
        <v>253</v>
      </c>
      <c r="F18" s="133" t="s">
        <v>254</v>
      </c>
      <c r="G18" s="143">
        <v>-24525.43</v>
      </c>
      <c r="H18" s="144">
        <v>-120813.18</v>
      </c>
    </row>
    <row r="19" spans="1:12" x14ac:dyDescent="0.25">
      <c r="A19" s="145"/>
      <c r="B19" s="145"/>
      <c r="C19" s="145"/>
      <c r="D19" s="145"/>
      <c r="E19" s="133" t="s">
        <v>255</v>
      </c>
      <c r="F19" s="133" t="s">
        <v>256</v>
      </c>
      <c r="G19" s="143">
        <v>-5282508.04</v>
      </c>
      <c r="H19" s="144">
        <v>-6130893.46</v>
      </c>
    </row>
    <row r="20" spans="1:12" x14ac:dyDescent="0.25">
      <c r="A20" s="145"/>
      <c r="B20" s="145"/>
      <c r="C20" s="145"/>
      <c r="D20" s="145"/>
      <c r="E20" s="133" t="s">
        <v>257</v>
      </c>
      <c r="F20" s="133" t="s">
        <v>258</v>
      </c>
      <c r="G20" s="143">
        <v>-5277354.0199999996</v>
      </c>
      <c r="H20" s="144">
        <v>-8409867.25</v>
      </c>
    </row>
    <row r="21" spans="1:12" x14ac:dyDescent="0.25">
      <c r="A21" s="145"/>
      <c r="B21" s="145"/>
      <c r="C21" s="145"/>
      <c r="D21" s="145"/>
      <c r="E21" s="133" t="s">
        <v>259</v>
      </c>
      <c r="F21" s="133" t="s">
        <v>260</v>
      </c>
      <c r="G21" s="143">
        <v>-2087817.82</v>
      </c>
      <c r="H21" s="144">
        <v>-1402912.78</v>
      </c>
      <c r="K21" s="133" t="s">
        <v>107</v>
      </c>
      <c r="L21" s="133" t="s">
        <v>108</v>
      </c>
    </row>
    <row r="22" spans="1:12" x14ac:dyDescent="0.25">
      <c r="A22" s="145"/>
      <c r="B22" s="145"/>
      <c r="C22" s="145"/>
      <c r="D22" s="145"/>
      <c r="E22" s="133" t="s">
        <v>261</v>
      </c>
      <c r="F22" s="133" t="s">
        <v>262</v>
      </c>
      <c r="G22" s="143">
        <v>-10720950.98</v>
      </c>
      <c r="H22" s="144">
        <v>-11023721.6</v>
      </c>
      <c r="J22" s="8">
        <v>0.95111500000000004</v>
      </c>
      <c r="K22" s="201">
        <f>+G22/J22</f>
        <v>-11271981.810822034</v>
      </c>
      <c r="L22" s="201">
        <f>+H22/J22</f>
        <v>-11590314.105024103</v>
      </c>
    </row>
    <row r="23" spans="1:12" x14ac:dyDescent="0.25">
      <c r="A23" s="145"/>
      <c r="B23" s="145"/>
      <c r="C23" s="145"/>
      <c r="D23" s="145"/>
      <c r="E23" s="133" t="s">
        <v>263</v>
      </c>
      <c r="F23" s="133" t="s">
        <v>264</v>
      </c>
      <c r="G23" s="143">
        <v>2154781.2999999998</v>
      </c>
      <c r="H23" s="144">
        <v>-376633.97</v>
      </c>
    </row>
    <row r="24" spans="1:12" x14ac:dyDescent="0.25">
      <c r="A24" s="145"/>
      <c r="B24" s="145"/>
      <c r="C24" s="145"/>
      <c r="D24" s="145"/>
      <c r="E24" s="133" t="s">
        <v>265</v>
      </c>
      <c r="F24" s="133" t="s">
        <v>266</v>
      </c>
      <c r="G24" s="143"/>
      <c r="H24" s="144">
        <v>0</v>
      </c>
    </row>
    <row r="25" spans="1:12" x14ac:dyDescent="0.25">
      <c r="A25" s="145"/>
      <c r="B25" s="145"/>
      <c r="C25" s="145"/>
      <c r="D25" s="145"/>
      <c r="E25" s="133" t="s">
        <v>267</v>
      </c>
      <c r="F25" s="133" t="s">
        <v>268</v>
      </c>
      <c r="G25" s="143">
        <v>-2380943.5699999998</v>
      </c>
      <c r="H25" s="144">
        <v>-3812922.74</v>
      </c>
    </row>
    <row r="26" spans="1:12" x14ac:dyDescent="0.25">
      <c r="A26" s="145"/>
      <c r="B26" s="145"/>
      <c r="C26" s="145"/>
      <c r="D26" s="145"/>
      <c r="E26" s="133" t="s">
        <v>269</v>
      </c>
      <c r="F26" s="133" t="s">
        <v>270</v>
      </c>
      <c r="G26" s="143">
        <v>0</v>
      </c>
      <c r="H26" s="144"/>
    </row>
    <row r="27" spans="1:12" x14ac:dyDescent="0.25">
      <c r="A27" s="145"/>
      <c r="B27" s="145"/>
      <c r="C27" s="145"/>
      <c r="D27" s="145"/>
      <c r="E27" s="133" t="s">
        <v>271</v>
      </c>
      <c r="F27" s="133" t="s">
        <v>272</v>
      </c>
      <c r="G27" s="143">
        <v>0</v>
      </c>
      <c r="H27" s="144"/>
    </row>
    <row r="28" spans="1:12" x14ac:dyDescent="0.25">
      <c r="A28" s="145"/>
      <c r="B28" s="145"/>
      <c r="C28" s="145"/>
      <c r="D28" s="145"/>
      <c r="E28" s="133" t="s">
        <v>273</v>
      </c>
      <c r="F28" s="133" t="s">
        <v>272</v>
      </c>
      <c r="G28" s="143">
        <v>-178857</v>
      </c>
      <c r="H28" s="144"/>
    </row>
    <row r="29" spans="1:12" x14ac:dyDescent="0.25">
      <c r="A29" s="145"/>
      <c r="B29" s="145"/>
      <c r="C29" s="145"/>
      <c r="D29" s="145"/>
      <c r="E29" s="133" t="s">
        <v>274</v>
      </c>
      <c r="F29" s="133" t="s">
        <v>275</v>
      </c>
      <c r="G29" s="143">
        <v>1078752.78</v>
      </c>
      <c r="H29" s="144">
        <v>-131598.13</v>
      </c>
    </row>
    <row r="30" spans="1:12" x14ac:dyDescent="0.25">
      <c r="A30" s="145"/>
      <c r="B30" s="145"/>
      <c r="C30" s="145"/>
      <c r="D30" s="145"/>
      <c r="E30" s="133" t="s">
        <v>276</v>
      </c>
      <c r="F30" s="133" t="s">
        <v>277</v>
      </c>
      <c r="G30" s="143">
        <v>-32821514</v>
      </c>
      <c r="H30" s="144">
        <v>-21666891</v>
      </c>
    </row>
    <row r="31" spans="1:12" x14ac:dyDescent="0.25">
      <c r="A31" s="145"/>
      <c r="B31" s="145"/>
      <c r="C31" s="150" t="s">
        <v>68</v>
      </c>
      <c r="D31" s="199"/>
      <c r="E31" s="199"/>
      <c r="F31" s="151"/>
      <c r="G31" s="152">
        <v>-64351604.020000003</v>
      </c>
      <c r="H31" s="153">
        <v>-58573968.619999997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topLeftCell="A37" zoomScale="85" zoomScaleNormal="85" workbookViewId="0">
      <selection activeCell="B68" sqref="B68"/>
    </sheetView>
  </sheetViews>
  <sheetFormatPr defaultRowHeight="15" x14ac:dyDescent="0.25"/>
  <cols>
    <col min="1" max="1" width="5.140625" customWidth="1"/>
    <col min="2" max="2" width="67.5703125" customWidth="1"/>
    <col min="3" max="3" width="11.140625" customWidth="1"/>
    <col min="4" max="4" width="10.42578125" bestFit="1" customWidth="1"/>
    <col min="5" max="5" width="14.5703125" bestFit="1" customWidth="1"/>
  </cols>
  <sheetData>
    <row r="1" spans="1:5" x14ac:dyDescent="0.25">
      <c r="A1" s="134"/>
      <c r="B1" s="135"/>
      <c r="C1" s="134"/>
      <c r="D1" s="134"/>
      <c r="E1" s="3"/>
    </row>
    <row r="2" spans="1:5" x14ac:dyDescent="0.25">
      <c r="A2" s="134"/>
      <c r="B2" s="134"/>
      <c r="C2" s="134"/>
      <c r="D2" s="134"/>
      <c r="E2" s="50"/>
    </row>
    <row r="3" spans="1:5" x14ac:dyDescent="0.25">
      <c r="A3" s="86"/>
      <c r="B3" s="122" t="s">
        <v>0</v>
      </c>
      <c r="C3" s="122"/>
      <c r="D3" s="122"/>
      <c r="E3" s="123"/>
    </row>
    <row r="4" spans="1:5" x14ac:dyDescent="0.25">
      <c r="A4" s="86"/>
      <c r="B4" s="121" t="s">
        <v>536</v>
      </c>
      <c r="C4" s="121"/>
      <c r="D4" s="121"/>
      <c r="E4" s="123"/>
    </row>
    <row r="5" spans="1:5" x14ac:dyDescent="0.25">
      <c r="A5" s="124"/>
      <c r="B5" s="121" t="s">
        <v>1</v>
      </c>
      <c r="C5" s="121"/>
      <c r="D5" s="121"/>
      <c r="E5" s="125"/>
    </row>
    <row r="6" spans="1:5" x14ac:dyDescent="0.25">
      <c r="A6" s="86"/>
      <c r="B6" s="121" t="s">
        <v>183</v>
      </c>
      <c r="C6" s="121"/>
      <c r="D6" s="121"/>
      <c r="E6" s="124"/>
    </row>
    <row r="7" spans="1:5" x14ac:dyDescent="0.25">
      <c r="A7" s="4"/>
      <c r="B7" s="126"/>
      <c r="C7" s="86"/>
      <c r="D7" s="86"/>
      <c r="E7" s="124"/>
    </row>
    <row r="8" spans="1:5" x14ac:dyDescent="0.25">
      <c r="A8" s="124" t="s">
        <v>2</v>
      </c>
      <c r="B8" s="136"/>
      <c r="C8" s="136"/>
      <c r="D8" s="86"/>
      <c r="E8" s="86"/>
    </row>
    <row r="9" spans="1:5" x14ac:dyDescent="0.25">
      <c r="A9" s="6" t="s">
        <v>3</v>
      </c>
      <c r="B9" s="137" t="s">
        <v>4</v>
      </c>
      <c r="C9" s="6" t="s">
        <v>537</v>
      </c>
      <c r="D9" s="5"/>
      <c r="E9" s="6" t="s">
        <v>5</v>
      </c>
    </row>
    <row r="10" spans="1:5" x14ac:dyDescent="0.25">
      <c r="A10" s="7"/>
      <c r="B10" s="124"/>
      <c r="C10" s="124"/>
      <c r="D10" s="124"/>
      <c r="E10" s="124"/>
    </row>
    <row r="11" spans="1:5" x14ac:dyDescent="0.25">
      <c r="A11" s="32">
        <v>1</v>
      </c>
      <c r="B11" s="10" t="s">
        <v>6</v>
      </c>
      <c r="C11" s="121"/>
      <c r="D11" s="86" t="s">
        <v>538</v>
      </c>
      <c r="E11" s="121"/>
    </row>
    <row r="12" spans="1:5" x14ac:dyDescent="0.25">
      <c r="A12" s="32">
        <v>2</v>
      </c>
      <c r="B12" s="39" t="s">
        <v>7</v>
      </c>
      <c r="C12" s="42"/>
      <c r="D12" s="127" t="s">
        <v>539</v>
      </c>
      <c r="E12" s="40">
        <f>'SOE 12ME 12-2020 2nd Close'!B34</f>
        <v>86458984.569999993</v>
      </c>
    </row>
    <row r="13" spans="1:5" x14ac:dyDescent="0.25">
      <c r="A13" s="32">
        <v>3</v>
      </c>
      <c r="B13" s="41" t="s">
        <v>8</v>
      </c>
      <c r="C13" s="42"/>
      <c r="D13" s="127" t="s">
        <v>539</v>
      </c>
      <c r="E13" s="42">
        <f>'SOE 12ME 12-2020 2nd Close'!B40</f>
        <v>57031767.670000002</v>
      </c>
    </row>
    <row r="14" spans="1:5" x14ac:dyDescent="0.25">
      <c r="A14" s="32">
        <v>4</v>
      </c>
      <c r="B14" s="39" t="s">
        <v>9</v>
      </c>
      <c r="C14" s="42"/>
      <c r="D14" s="127" t="s">
        <v>539</v>
      </c>
      <c r="E14" s="42">
        <f>'SOE 12ME 12-2020 2nd Close'!B32</f>
        <v>82444802.920000002</v>
      </c>
    </row>
    <row r="15" spans="1:5" x14ac:dyDescent="0.25">
      <c r="A15" s="32">
        <v>5</v>
      </c>
      <c r="B15" s="39" t="s">
        <v>10</v>
      </c>
      <c r="C15" s="11"/>
      <c r="D15" s="127" t="s">
        <v>539</v>
      </c>
      <c r="E15" s="42">
        <f>'SOE 12ME 12-2020 2nd Close'!B36</f>
        <v>20247843.850000001</v>
      </c>
    </row>
    <row r="16" spans="1:5" x14ac:dyDescent="0.25">
      <c r="A16" s="32">
        <v>6</v>
      </c>
      <c r="B16" s="43" t="s">
        <v>27</v>
      </c>
      <c r="C16" s="42"/>
      <c r="D16" s="127" t="s">
        <v>539</v>
      </c>
      <c r="E16" s="42">
        <f>'SOE 12ME 12-2020 2nd Close'!B33</f>
        <v>-84307882.609999999</v>
      </c>
    </row>
    <row r="17" spans="1:5" x14ac:dyDescent="0.25">
      <c r="A17" s="32">
        <v>7</v>
      </c>
      <c r="B17" s="43" t="s">
        <v>11</v>
      </c>
      <c r="C17" s="42"/>
      <c r="D17" s="127" t="s">
        <v>539</v>
      </c>
      <c r="E17" s="42">
        <f>'SOE 12ME 12-2020 2nd Close'!B39</f>
        <v>-1572753.89</v>
      </c>
    </row>
    <row r="18" spans="1:5" x14ac:dyDescent="0.25">
      <c r="A18" s="32">
        <v>8</v>
      </c>
      <c r="B18" s="43" t="s">
        <v>12</v>
      </c>
      <c r="C18" s="42"/>
      <c r="D18" s="132" t="s">
        <v>540</v>
      </c>
      <c r="E18" s="42">
        <f>-'Sch 135 136 137 REV 2020'!$I$31</f>
        <v>1395184.45</v>
      </c>
    </row>
    <row r="19" spans="1:5" x14ac:dyDescent="0.25">
      <c r="A19" s="32">
        <v>9</v>
      </c>
      <c r="B19" s="43" t="s">
        <v>13</v>
      </c>
      <c r="C19" s="8">
        <v>0.95111500000000004</v>
      </c>
      <c r="D19" s="132" t="s">
        <v>540</v>
      </c>
      <c r="E19" s="44">
        <f>-E20/C19</f>
        <v>20028366.590790808</v>
      </c>
    </row>
    <row r="20" spans="1:5" x14ac:dyDescent="0.25">
      <c r="A20" s="32">
        <v>10</v>
      </c>
      <c r="B20" s="43" t="s">
        <v>14</v>
      </c>
      <c r="C20" s="42"/>
      <c r="D20" s="132" t="s">
        <v>540</v>
      </c>
      <c r="E20" s="44">
        <f>-'Decoupling 2020'!$I$51</f>
        <v>-19049279.890000001</v>
      </c>
    </row>
    <row r="21" spans="1:5" x14ac:dyDescent="0.25">
      <c r="A21" s="32">
        <v>11</v>
      </c>
      <c r="B21" s="14" t="s">
        <v>15</v>
      </c>
      <c r="C21" s="11"/>
      <c r="D21" s="128" t="s">
        <v>539</v>
      </c>
      <c r="E21" s="46">
        <f>+'SOGE Green Power'!J20</f>
        <v>6391283.5599999996</v>
      </c>
    </row>
    <row r="22" spans="1:5" x14ac:dyDescent="0.25">
      <c r="A22" s="32">
        <v>12</v>
      </c>
      <c r="B22" s="14" t="s">
        <v>16</v>
      </c>
      <c r="C22" s="13"/>
      <c r="D22" s="129" t="s">
        <v>539</v>
      </c>
      <c r="E22" s="42">
        <f>-'Sch 135 136 137 REV 2020'!K25</f>
        <v>968927.09</v>
      </c>
    </row>
    <row r="23" spans="1:5" x14ac:dyDescent="0.25">
      <c r="A23" s="32">
        <v>13</v>
      </c>
      <c r="B23" s="14" t="s">
        <v>56</v>
      </c>
      <c r="C23" s="49"/>
      <c r="D23" s="130" t="s">
        <v>539</v>
      </c>
      <c r="E23" s="42">
        <f>'SOE 12ME 12-2020 2nd Close'!B38</f>
        <v>-12.52</v>
      </c>
    </row>
    <row r="24" spans="1:5" x14ac:dyDescent="0.25">
      <c r="A24" s="32">
        <v>14</v>
      </c>
      <c r="B24" s="43" t="s">
        <v>492</v>
      </c>
      <c r="C24" s="8">
        <v>0.95111500000000004</v>
      </c>
      <c r="D24" s="130" t="s">
        <v>539</v>
      </c>
      <c r="E24" s="42">
        <f>+'PCA amort Revenue'!X79</f>
        <v>4594209.1748102978</v>
      </c>
    </row>
    <row r="25" spans="1:5" x14ac:dyDescent="0.25">
      <c r="A25" s="32">
        <v>15</v>
      </c>
      <c r="B25" s="48" t="s">
        <v>98</v>
      </c>
      <c r="C25" s="37">
        <v>0.95111500000000004</v>
      </c>
      <c r="D25" s="131" t="s">
        <v>539</v>
      </c>
      <c r="E25" s="30">
        <f>-E46/C25</f>
        <v>-11271981.810822034</v>
      </c>
    </row>
    <row r="26" spans="1:5" x14ac:dyDescent="0.25">
      <c r="A26" s="32">
        <v>16</v>
      </c>
      <c r="B26" s="26" t="s">
        <v>17</v>
      </c>
      <c r="C26" s="11"/>
      <c r="D26" s="13"/>
      <c r="E26" s="27">
        <f>SUM(E12:E25)</f>
        <v>163359459.15477911</v>
      </c>
    </row>
    <row r="27" spans="1:5" x14ac:dyDescent="0.25">
      <c r="A27" s="32">
        <v>17</v>
      </c>
      <c r="B27" s="19"/>
      <c r="C27" s="19"/>
      <c r="D27" s="19"/>
      <c r="E27" s="9"/>
    </row>
    <row r="28" spans="1:5" x14ac:dyDescent="0.25">
      <c r="A28" s="32">
        <v>18</v>
      </c>
      <c r="B28" s="21" t="s">
        <v>18</v>
      </c>
      <c r="C28" s="11"/>
      <c r="D28" s="16"/>
      <c r="E28" s="17"/>
    </row>
    <row r="29" spans="1:5" x14ac:dyDescent="0.25">
      <c r="A29" s="32">
        <v>19</v>
      </c>
      <c r="B29" s="14" t="s">
        <v>19</v>
      </c>
      <c r="C29" s="138">
        <f>+[1]!BD</f>
        <v>7.4689999999999999E-3</v>
      </c>
      <c r="D29" s="46"/>
      <c r="E29" s="35">
        <f>-SUM(E12+E14+E15+E16+E17+E21+E22+E13+E23+E24+E25)*C29</f>
        <v>-1202398.3692017884</v>
      </c>
    </row>
    <row r="30" spans="1:5" x14ac:dyDescent="0.25">
      <c r="A30" s="32">
        <v>20</v>
      </c>
      <c r="B30" s="14" t="s">
        <v>20</v>
      </c>
      <c r="C30" s="138">
        <f>+[1]!FF</f>
        <v>2E-3</v>
      </c>
      <c r="D30" s="46"/>
      <c r="E30" s="35">
        <f>-SUM(E12+E14+E15+E16+E17+E21+E22+E13+E23+E24+E25)*C30</f>
        <v>-321970.37600797653</v>
      </c>
    </row>
    <row r="31" spans="1:5" x14ac:dyDescent="0.25">
      <c r="A31" s="32">
        <v>21</v>
      </c>
      <c r="B31" s="14" t="s">
        <v>21</v>
      </c>
      <c r="C31" s="138">
        <f>+[1]!UTN</f>
        <v>3.8445E-2</v>
      </c>
      <c r="D31" s="46"/>
      <c r="E31" s="35">
        <f>-SUM(E12+E14+E15+E16+E17+E21+E22+E13+E23+E24+E25)*C31</f>
        <v>-6189075.5528133288</v>
      </c>
    </row>
    <row r="32" spans="1:5" x14ac:dyDescent="0.25">
      <c r="A32" s="32">
        <v>22</v>
      </c>
      <c r="B32" s="11" t="s">
        <v>22</v>
      </c>
      <c r="C32" s="22"/>
      <c r="D32" s="42"/>
      <c r="E32" s="23">
        <f>SUM(E29:E31)</f>
        <v>-7713444.2980230935</v>
      </c>
    </row>
    <row r="33" spans="1:5" x14ac:dyDescent="0.25">
      <c r="A33" s="32">
        <v>23</v>
      </c>
      <c r="B33" s="11"/>
      <c r="C33" s="42"/>
      <c r="D33" s="16"/>
      <c r="E33" s="17"/>
    </row>
    <row r="34" spans="1:5" x14ac:dyDescent="0.25">
      <c r="A34" s="32">
        <v>24</v>
      </c>
      <c r="B34" s="18" t="s">
        <v>23</v>
      </c>
      <c r="C34" s="13"/>
      <c r="D34" s="13"/>
      <c r="E34" s="15"/>
    </row>
    <row r="35" spans="1:5" x14ac:dyDescent="0.25">
      <c r="A35" s="32">
        <v>25</v>
      </c>
      <c r="B35" s="39" t="s">
        <v>24</v>
      </c>
      <c r="C35" s="13"/>
      <c r="D35" s="28"/>
      <c r="E35" s="40">
        <f>-'Conservation 2020'!G4</f>
        <v>-82342000.519999996</v>
      </c>
    </row>
    <row r="36" spans="1:5" x14ac:dyDescent="0.25">
      <c r="A36" s="32">
        <v>26</v>
      </c>
      <c r="B36" s="41" t="s">
        <v>25</v>
      </c>
      <c r="C36" s="13"/>
      <c r="D36" s="28"/>
      <c r="E36" s="44">
        <f>-'SCH 140 Prop Tax 2020'!I25</f>
        <v>-54316256.589999996</v>
      </c>
    </row>
    <row r="37" spans="1:5" x14ac:dyDescent="0.25">
      <c r="A37" s="32">
        <v>27</v>
      </c>
      <c r="B37" s="39" t="s">
        <v>9</v>
      </c>
      <c r="C37" s="13"/>
      <c r="D37" s="28"/>
      <c r="E37" s="44">
        <f>-'SCH 140 Prop Tax 2020'!K12</f>
        <v>-79625628.030000001</v>
      </c>
    </row>
    <row r="38" spans="1:5" x14ac:dyDescent="0.25">
      <c r="A38" s="32">
        <v>28</v>
      </c>
      <c r="B38" s="39" t="s">
        <v>26</v>
      </c>
      <c r="C38" s="13"/>
      <c r="D38" s="28"/>
      <c r="E38" s="44">
        <f>-'Low Income 2020'!E4</f>
        <v>-19275463.140000001</v>
      </c>
    </row>
    <row r="39" spans="1:5" x14ac:dyDescent="0.25">
      <c r="A39" s="32">
        <v>29</v>
      </c>
      <c r="B39" s="43" t="s">
        <v>27</v>
      </c>
      <c r="C39" s="45"/>
      <c r="D39" s="28"/>
      <c r="E39" s="44">
        <f>-'ResX 2020'!G4</f>
        <v>80293647.069999993</v>
      </c>
    </row>
    <row r="40" spans="1:5" x14ac:dyDescent="0.25">
      <c r="A40" s="32">
        <v>30</v>
      </c>
      <c r="B40" s="43" t="s">
        <v>28</v>
      </c>
      <c r="C40" s="45"/>
      <c r="D40" s="28"/>
      <c r="E40" s="44">
        <f>-'Sch 135 136 137 REV 2020'!$I$88</f>
        <v>103003.36</v>
      </c>
    </row>
    <row r="41" spans="1:5" x14ac:dyDescent="0.25">
      <c r="A41" s="32">
        <v>31</v>
      </c>
      <c r="B41" s="43" t="s">
        <v>29</v>
      </c>
      <c r="C41" s="13"/>
      <c r="D41" s="28"/>
      <c r="E41" s="44">
        <f>-'Sch 135 136 Expense 2020'!J20</f>
        <v>-3538652.69</v>
      </c>
    </row>
    <row r="42" spans="1:5" x14ac:dyDescent="0.25">
      <c r="A42" s="32">
        <v>32</v>
      </c>
      <c r="B42" s="14" t="s">
        <v>72</v>
      </c>
      <c r="C42" s="13"/>
      <c r="D42" s="47"/>
      <c r="E42" s="44">
        <f>-'Sch 135 136 Expense 2020'!J25</f>
        <v>-1824489.06</v>
      </c>
    </row>
    <row r="43" spans="1:5" x14ac:dyDescent="0.25">
      <c r="A43" s="32">
        <v>33</v>
      </c>
      <c r="B43" s="14" t="s">
        <v>30</v>
      </c>
      <c r="C43" s="13"/>
      <c r="D43" s="47"/>
      <c r="E43" s="44">
        <f>-'Sch 135 136 Expense 2020'!I25</f>
        <v>-102356.97</v>
      </c>
    </row>
    <row r="44" spans="1:5" x14ac:dyDescent="0.25">
      <c r="A44" s="32">
        <v>34</v>
      </c>
      <c r="B44" s="14" t="s">
        <v>31</v>
      </c>
      <c r="C44" s="13"/>
      <c r="D44" s="47"/>
      <c r="E44" s="44">
        <f>-'Sch 135 136 Expense 2020'!H25</f>
        <v>-28095.02</v>
      </c>
    </row>
    <row r="45" spans="1:5" x14ac:dyDescent="0.25">
      <c r="A45" s="32">
        <v>35</v>
      </c>
      <c r="B45" s="14" t="s">
        <v>493</v>
      </c>
      <c r="C45" s="13"/>
      <c r="D45" s="47"/>
      <c r="E45" s="139">
        <f>-'PCA Amort 55700138'!G5</f>
        <v>-4369621.26</v>
      </c>
    </row>
    <row r="46" spans="1:5" x14ac:dyDescent="0.25">
      <c r="A46" s="32">
        <v>36</v>
      </c>
      <c r="B46" s="48" t="s">
        <v>98</v>
      </c>
      <c r="C46" s="85"/>
      <c r="D46" s="28"/>
      <c r="E46" s="30">
        <f>-MSFT!G22</f>
        <v>10720950.98</v>
      </c>
    </row>
    <row r="47" spans="1:5" x14ac:dyDescent="0.25">
      <c r="A47" s="32">
        <v>37</v>
      </c>
      <c r="B47" s="43" t="s">
        <v>32</v>
      </c>
      <c r="C47" s="13"/>
      <c r="D47" s="33"/>
      <c r="E47" s="20">
        <f>SUM(E35:E46)</f>
        <v>-154304961.86999997</v>
      </c>
    </row>
    <row r="48" spans="1:5" x14ac:dyDescent="0.25">
      <c r="A48" s="32">
        <v>38</v>
      </c>
      <c r="B48" s="13"/>
      <c r="C48" s="13"/>
      <c r="D48" s="13"/>
      <c r="E48" s="15"/>
    </row>
    <row r="49" spans="1:5" x14ac:dyDescent="0.25">
      <c r="A49" s="32">
        <v>39</v>
      </c>
      <c r="B49" s="43" t="s">
        <v>33</v>
      </c>
      <c r="C49" s="43"/>
      <c r="D49" s="35"/>
      <c r="E49" s="24">
        <f>-E26-E32-E47</f>
        <v>-1341052.9867560267</v>
      </c>
    </row>
    <row r="50" spans="1:5" x14ac:dyDescent="0.25">
      <c r="A50" s="32">
        <v>40</v>
      </c>
      <c r="B50" s="43" t="s">
        <v>34</v>
      </c>
      <c r="C50" s="38">
        <v>0.21</v>
      </c>
      <c r="D50" s="35"/>
      <c r="E50" s="24">
        <f>E49*0.21</f>
        <v>-281621.12721876561</v>
      </c>
    </row>
    <row r="51" spans="1:5" ht="15.75" thickBot="1" x14ac:dyDescent="0.3">
      <c r="A51" s="32">
        <v>41</v>
      </c>
      <c r="B51" s="43" t="s">
        <v>35</v>
      </c>
      <c r="C51" s="43"/>
      <c r="D51" s="35"/>
      <c r="E51" s="25">
        <f>E49-E50</f>
        <v>-1059431.8595372611</v>
      </c>
    </row>
    <row r="52" spans="1:5" ht="15.75" thickTop="1" x14ac:dyDescent="0.25">
      <c r="B52" s="8"/>
      <c r="C52" s="8"/>
      <c r="D52" s="8"/>
      <c r="E52" s="8"/>
    </row>
    <row r="53" spans="1:5" x14ac:dyDescent="0.25">
      <c r="B53" s="12"/>
      <c r="C53" s="8"/>
      <c r="D53" s="8"/>
      <c r="E53" s="8"/>
    </row>
    <row r="54" spans="1:5" x14ac:dyDescent="0.25">
      <c r="B54" s="8"/>
      <c r="C54" s="8"/>
      <c r="D54" s="8"/>
      <c r="E54" s="8"/>
    </row>
    <row r="55" spans="1:5" x14ac:dyDescent="0.25">
      <c r="B55" s="8"/>
      <c r="C55" s="8"/>
      <c r="D55" s="8"/>
      <c r="E55" s="8"/>
    </row>
    <row r="56" spans="1:5" x14ac:dyDescent="0.25">
      <c r="A56" s="31"/>
      <c r="B56" s="8"/>
      <c r="C56" s="8"/>
      <c r="D56" s="8"/>
      <c r="E56" s="8"/>
    </row>
    <row r="57" spans="1:5" x14ac:dyDescent="0.25">
      <c r="E57" s="8"/>
    </row>
    <row r="58" spans="1:5" x14ac:dyDescent="0.25">
      <c r="E58" s="8"/>
    </row>
    <row r="59" spans="1:5" x14ac:dyDescent="0.25">
      <c r="E59" s="8"/>
    </row>
    <row r="60" spans="1:5" x14ac:dyDescent="0.25">
      <c r="E60" s="8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F53"/>
    </sheetView>
  </sheetViews>
  <sheetFormatPr defaultRowHeight="15" x14ac:dyDescent="0.25"/>
  <cols>
    <col min="1" max="1" width="15.7109375" bestFit="1" customWidth="1"/>
    <col min="2" max="2" width="33" bestFit="1" customWidth="1"/>
    <col min="3" max="3" width="9.28515625" bestFit="1" customWidth="1"/>
    <col min="4" max="4" width="38.42578125" bestFit="1" customWidth="1"/>
    <col min="5" max="6" width="15.140625" bestFit="1" customWidth="1"/>
  </cols>
  <sheetData>
    <row r="1" spans="1:6" x14ac:dyDescent="0.25">
      <c r="A1" s="140" t="s">
        <v>36</v>
      </c>
      <c r="B1" s="140" t="s">
        <v>36</v>
      </c>
      <c r="C1" s="140" t="s">
        <v>36</v>
      </c>
      <c r="D1" s="140" t="s">
        <v>106</v>
      </c>
      <c r="E1" s="133" t="s">
        <v>107</v>
      </c>
      <c r="F1" s="133" t="s">
        <v>108</v>
      </c>
    </row>
    <row r="2" spans="1:6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33" t="s">
        <v>77</v>
      </c>
      <c r="F2" s="133" t="s">
        <v>77</v>
      </c>
    </row>
    <row r="3" spans="1:6" x14ac:dyDescent="0.25">
      <c r="A3" s="140" t="s">
        <v>76</v>
      </c>
      <c r="B3" s="141"/>
      <c r="C3" s="140" t="s">
        <v>81</v>
      </c>
      <c r="D3" s="140" t="s">
        <v>36</v>
      </c>
      <c r="E3" s="142" t="s">
        <v>82</v>
      </c>
      <c r="F3" s="142" t="s">
        <v>82</v>
      </c>
    </row>
    <row r="4" spans="1:6" x14ac:dyDescent="0.25">
      <c r="A4" s="133" t="s">
        <v>109</v>
      </c>
      <c r="B4" s="133" t="s">
        <v>110</v>
      </c>
      <c r="C4" s="133" t="s">
        <v>111</v>
      </c>
      <c r="D4" s="133" t="s">
        <v>112</v>
      </c>
      <c r="E4" s="143">
        <v>19275463.140000001</v>
      </c>
      <c r="F4" s="144">
        <v>17523342.190000001</v>
      </c>
    </row>
    <row r="5" spans="1:6" x14ac:dyDescent="0.25">
      <c r="A5" s="145"/>
      <c r="B5" s="145"/>
      <c r="C5" s="133" t="s">
        <v>113</v>
      </c>
      <c r="D5" s="133" t="s">
        <v>114</v>
      </c>
      <c r="E5" s="143">
        <v>5081318.04</v>
      </c>
      <c r="F5" s="144">
        <v>4622872.26</v>
      </c>
    </row>
    <row r="6" spans="1:6" x14ac:dyDescent="0.25">
      <c r="A6" s="145"/>
      <c r="B6" s="145"/>
      <c r="C6" s="146" t="s">
        <v>68</v>
      </c>
      <c r="D6" s="147"/>
      <c r="E6" s="148">
        <v>24356781.18</v>
      </c>
      <c r="F6" s="149">
        <v>22146214.449999999</v>
      </c>
    </row>
    <row r="7" spans="1:6" x14ac:dyDescent="0.25">
      <c r="A7" s="133" t="s">
        <v>73</v>
      </c>
      <c r="B7" s="133" t="s">
        <v>83</v>
      </c>
      <c r="C7" s="133" t="s">
        <v>84</v>
      </c>
      <c r="D7" s="133" t="s">
        <v>85</v>
      </c>
      <c r="E7" s="143">
        <v>-1452138.24</v>
      </c>
      <c r="F7" s="144">
        <v>-1108151.5900000001</v>
      </c>
    </row>
    <row r="8" spans="1:6" x14ac:dyDescent="0.25">
      <c r="A8" s="145"/>
      <c r="B8" s="145"/>
      <c r="C8" s="133" t="s">
        <v>86</v>
      </c>
      <c r="D8" s="133" t="s">
        <v>87</v>
      </c>
      <c r="E8" s="143"/>
      <c r="F8" s="144">
        <v>858.58</v>
      </c>
    </row>
    <row r="9" spans="1:6" x14ac:dyDescent="0.25">
      <c r="A9" s="145"/>
      <c r="B9" s="145"/>
      <c r="C9" s="133" t="s">
        <v>88</v>
      </c>
      <c r="D9" s="133" t="s">
        <v>89</v>
      </c>
      <c r="E9" s="143">
        <v>515929.62</v>
      </c>
      <c r="F9" s="144">
        <v>433531.27</v>
      </c>
    </row>
    <row r="10" spans="1:6" x14ac:dyDescent="0.25">
      <c r="A10" s="145"/>
      <c r="B10" s="145"/>
      <c r="C10" s="133" t="s">
        <v>90</v>
      </c>
      <c r="D10" s="133" t="s">
        <v>91</v>
      </c>
      <c r="E10" s="143">
        <v>489685.23</v>
      </c>
      <c r="F10" s="144">
        <v>259928.22</v>
      </c>
    </row>
    <row r="11" spans="1:6" x14ac:dyDescent="0.25">
      <c r="A11" s="145"/>
      <c r="B11" s="145"/>
      <c r="C11" s="133" t="s">
        <v>92</v>
      </c>
      <c r="D11" s="133" t="s">
        <v>93</v>
      </c>
      <c r="E11" s="143">
        <v>45465.98</v>
      </c>
      <c r="F11" s="144">
        <v>8905.39</v>
      </c>
    </row>
    <row r="12" spans="1:6" x14ac:dyDescent="0.25">
      <c r="A12" s="145"/>
      <c r="B12" s="145"/>
      <c r="C12" s="133" t="s">
        <v>94</v>
      </c>
      <c r="D12" s="133" t="s">
        <v>95</v>
      </c>
      <c r="E12" s="143">
        <v>949326.2</v>
      </c>
      <c r="F12" s="144">
        <v>1186656.02</v>
      </c>
    </row>
    <row r="13" spans="1:6" x14ac:dyDescent="0.25">
      <c r="A13" s="145"/>
      <c r="B13" s="145"/>
      <c r="C13" s="133" t="s">
        <v>96</v>
      </c>
      <c r="D13" s="133" t="s">
        <v>97</v>
      </c>
      <c r="E13" s="143">
        <v>4350</v>
      </c>
      <c r="F13" s="144">
        <v>28750</v>
      </c>
    </row>
    <row r="14" spans="1:6" x14ac:dyDescent="0.25">
      <c r="A14" s="145"/>
      <c r="B14" s="145"/>
      <c r="C14" s="146" t="s">
        <v>68</v>
      </c>
      <c r="D14" s="147"/>
      <c r="E14" s="148">
        <v>552618.79</v>
      </c>
      <c r="F14" s="149">
        <v>810477.89</v>
      </c>
    </row>
    <row r="15" spans="1:6" x14ac:dyDescent="0.25">
      <c r="A15" s="133" t="s">
        <v>125</v>
      </c>
      <c r="B15" s="133" t="s">
        <v>126</v>
      </c>
      <c r="C15" s="133" t="s">
        <v>127</v>
      </c>
      <c r="D15" s="133" t="s">
        <v>128</v>
      </c>
      <c r="E15" s="143">
        <v>3538652.69</v>
      </c>
      <c r="F15" s="144">
        <v>1504681.43</v>
      </c>
    </row>
    <row r="16" spans="1:6" x14ac:dyDescent="0.25">
      <c r="A16" s="145"/>
      <c r="B16" s="145"/>
      <c r="C16" s="146" t="s">
        <v>68</v>
      </c>
      <c r="D16" s="147"/>
      <c r="E16" s="148">
        <v>3538652.69</v>
      </c>
      <c r="F16" s="149">
        <v>1504681.43</v>
      </c>
    </row>
    <row r="17" spans="1:6" x14ac:dyDescent="0.25">
      <c r="A17" s="133" t="s">
        <v>129</v>
      </c>
      <c r="B17" s="133" t="s">
        <v>130</v>
      </c>
      <c r="C17" s="133" t="s">
        <v>131</v>
      </c>
      <c r="D17" s="133" t="s">
        <v>132</v>
      </c>
      <c r="E17" s="143">
        <v>-39760632.090000004</v>
      </c>
      <c r="F17" s="144">
        <v>-68621660.980000004</v>
      </c>
    </row>
    <row r="18" spans="1:6" x14ac:dyDescent="0.25">
      <c r="A18" s="145"/>
      <c r="B18" s="145"/>
      <c r="C18" s="133" t="s">
        <v>133</v>
      </c>
      <c r="D18" s="133" t="s">
        <v>134</v>
      </c>
      <c r="E18" s="143">
        <v>-1186194481.4400001</v>
      </c>
      <c r="F18" s="144">
        <v>-1133764034.97</v>
      </c>
    </row>
    <row r="19" spans="1:6" x14ac:dyDescent="0.25">
      <c r="A19" s="145"/>
      <c r="B19" s="145"/>
      <c r="C19" s="133" t="s">
        <v>135</v>
      </c>
      <c r="D19" s="133" t="s">
        <v>136</v>
      </c>
      <c r="E19" s="143">
        <v>16817.11</v>
      </c>
      <c r="F19" s="144">
        <v>597.27</v>
      </c>
    </row>
    <row r="20" spans="1:6" x14ac:dyDescent="0.25">
      <c r="A20" s="145"/>
      <c r="B20" s="145"/>
      <c r="C20" s="133" t="s">
        <v>137</v>
      </c>
      <c r="D20" s="133" t="s">
        <v>138</v>
      </c>
      <c r="E20" s="143">
        <v>164173.76999999999</v>
      </c>
      <c r="F20" s="144">
        <v>-5592805.5</v>
      </c>
    </row>
    <row r="21" spans="1:6" x14ac:dyDescent="0.25">
      <c r="A21" s="145"/>
      <c r="B21" s="145"/>
      <c r="C21" s="133" t="s">
        <v>139</v>
      </c>
      <c r="D21" s="133" t="s">
        <v>140</v>
      </c>
      <c r="E21" s="143">
        <v>-799981553.44000006</v>
      </c>
      <c r="F21" s="144">
        <v>-845079613.42999995</v>
      </c>
    </row>
    <row r="22" spans="1:6" x14ac:dyDescent="0.25">
      <c r="A22" s="145"/>
      <c r="B22" s="145"/>
      <c r="C22" s="133" t="s">
        <v>141</v>
      </c>
      <c r="D22" s="133" t="s">
        <v>142</v>
      </c>
      <c r="E22" s="143">
        <v>-524385.31999999995</v>
      </c>
      <c r="F22" s="144">
        <v>-407040</v>
      </c>
    </row>
    <row r="23" spans="1:6" x14ac:dyDescent="0.25">
      <c r="A23" s="145"/>
      <c r="B23" s="145"/>
      <c r="C23" s="133" t="s">
        <v>143</v>
      </c>
      <c r="D23" s="133" t="s">
        <v>144</v>
      </c>
      <c r="E23" s="143">
        <v>-1553550.78</v>
      </c>
      <c r="F23" s="144">
        <v>-1170240</v>
      </c>
    </row>
    <row r="24" spans="1:6" x14ac:dyDescent="0.25">
      <c r="A24" s="145"/>
      <c r="B24" s="145"/>
      <c r="C24" s="133" t="s">
        <v>145</v>
      </c>
      <c r="D24" s="133" t="s">
        <v>146</v>
      </c>
      <c r="E24" s="143">
        <v>-2800070.76</v>
      </c>
      <c r="F24" s="144">
        <v>-2029946.82</v>
      </c>
    </row>
    <row r="25" spans="1:6" x14ac:dyDescent="0.25">
      <c r="A25" s="145"/>
      <c r="B25" s="145"/>
      <c r="C25" s="133" t="s">
        <v>147</v>
      </c>
      <c r="D25" s="133" t="s">
        <v>148</v>
      </c>
      <c r="E25" s="143">
        <v>-1137828.25</v>
      </c>
      <c r="F25" s="144">
        <v>-750408.69</v>
      </c>
    </row>
    <row r="26" spans="1:6" x14ac:dyDescent="0.25">
      <c r="A26" s="145"/>
      <c r="B26" s="145"/>
      <c r="C26" s="133" t="s">
        <v>149</v>
      </c>
      <c r="D26" s="133" t="s">
        <v>150</v>
      </c>
      <c r="E26" s="143">
        <v>-180203.95</v>
      </c>
      <c r="F26" s="144">
        <v>-127434.43</v>
      </c>
    </row>
    <row r="27" spans="1:6" x14ac:dyDescent="0.25">
      <c r="A27" s="145"/>
      <c r="B27" s="145"/>
      <c r="C27" s="133" t="s">
        <v>151</v>
      </c>
      <c r="D27" s="133" t="s">
        <v>152</v>
      </c>
      <c r="E27" s="143">
        <v>-1980420.99</v>
      </c>
      <c r="F27" s="144">
        <v>-1104008.1599999999</v>
      </c>
    </row>
    <row r="28" spans="1:6" x14ac:dyDescent="0.25">
      <c r="A28" s="145"/>
      <c r="B28" s="145"/>
      <c r="C28" s="133" t="s">
        <v>153</v>
      </c>
      <c r="D28" s="133" t="s">
        <v>154</v>
      </c>
      <c r="E28" s="143">
        <v>-522392.58</v>
      </c>
      <c r="F28" s="144">
        <v>-356775.93</v>
      </c>
    </row>
    <row r="29" spans="1:6" x14ac:dyDescent="0.25">
      <c r="A29" s="145"/>
      <c r="B29" s="145"/>
      <c r="C29" s="133" t="s">
        <v>155</v>
      </c>
      <c r="D29" s="133" t="s">
        <v>156</v>
      </c>
      <c r="E29" s="143">
        <v>5142.3</v>
      </c>
      <c r="F29" s="144">
        <v>-69062.240000000005</v>
      </c>
    </row>
    <row r="30" spans="1:6" x14ac:dyDescent="0.25">
      <c r="A30" s="145"/>
      <c r="B30" s="145"/>
      <c r="C30" s="133" t="s">
        <v>157</v>
      </c>
      <c r="D30" s="133" t="s">
        <v>158</v>
      </c>
      <c r="E30" s="143">
        <v>-101284869.64</v>
      </c>
      <c r="F30" s="144">
        <v>-105140454.95</v>
      </c>
    </row>
    <row r="31" spans="1:6" x14ac:dyDescent="0.25">
      <c r="A31" s="145"/>
      <c r="B31" s="145"/>
      <c r="C31" s="133" t="s">
        <v>159</v>
      </c>
      <c r="D31" s="133" t="s">
        <v>160</v>
      </c>
      <c r="E31" s="143">
        <v>-2532437.44</v>
      </c>
      <c r="F31" s="144">
        <v>-2892468.82</v>
      </c>
    </row>
    <row r="32" spans="1:6" x14ac:dyDescent="0.25">
      <c r="A32" s="145"/>
      <c r="B32" s="145"/>
      <c r="C32" s="133" t="s">
        <v>161</v>
      </c>
      <c r="D32" s="133" t="s">
        <v>162</v>
      </c>
      <c r="E32" s="143">
        <v>-51763.92</v>
      </c>
      <c r="F32" s="144">
        <v>-51228.6</v>
      </c>
    </row>
    <row r="33" spans="1:6" x14ac:dyDescent="0.25">
      <c r="A33" s="145"/>
      <c r="B33" s="145"/>
      <c r="C33" s="133" t="s">
        <v>163</v>
      </c>
      <c r="D33" s="133" t="s">
        <v>164</v>
      </c>
      <c r="E33" s="143">
        <v>32969.879999999997</v>
      </c>
      <c r="F33" s="144">
        <v>37195.47</v>
      </c>
    </row>
    <row r="34" spans="1:6" x14ac:dyDescent="0.25">
      <c r="A34" s="145"/>
      <c r="B34" s="145"/>
      <c r="C34" s="133" t="s">
        <v>165</v>
      </c>
      <c r="D34" s="133" t="s">
        <v>166</v>
      </c>
      <c r="E34" s="143">
        <v>8102386.1500000004</v>
      </c>
      <c r="F34" s="144">
        <v>-9816000.5899999999</v>
      </c>
    </row>
    <row r="35" spans="1:6" x14ac:dyDescent="0.25">
      <c r="A35" s="145"/>
      <c r="B35" s="145"/>
      <c r="C35" s="133" t="s">
        <v>167</v>
      </c>
      <c r="D35" s="133" t="s">
        <v>168</v>
      </c>
      <c r="E35" s="143">
        <v>-14838.8</v>
      </c>
      <c r="F35" s="144">
        <v>-763943.92</v>
      </c>
    </row>
    <row r="36" spans="1:6" x14ac:dyDescent="0.25">
      <c r="A36" s="145"/>
      <c r="B36" s="145"/>
      <c r="C36" s="133" t="s">
        <v>169</v>
      </c>
      <c r="D36" s="133" t="s">
        <v>170</v>
      </c>
      <c r="E36" s="143">
        <v>-281791.65999999997</v>
      </c>
      <c r="F36" s="144">
        <v>120057.7</v>
      </c>
    </row>
    <row r="37" spans="1:6" x14ac:dyDescent="0.25">
      <c r="A37" s="145"/>
      <c r="B37" s="145"/>
      <c r="C37" s="133" t="s">
        <v>171</v>
      </c>
      <c r="D37" s="133" t="s">
        <v>172</v>
      </c>
      <c r="E37" s="143">
        <v>137784.04</v>
      </c>
      <c r="F37" s="144">
        <v>-38668.1</v>
      </c>
    </row>
    <row r="38" spans="1:6" x14ac:dyDescent="0.25">
      <c r="A38" s="145"/>
      <c r="B38" s="145"/>
      <c r="C38" s="133" t="s">
        <v>173</v>
      </c>
      <c r="D38" s="133" t="s">
        <v>174</v>
      </c>
      <c r="E38" s="143">
        <v>-17617765.870000001</v>
      </c>
      <c r="F38" s="144">
        <v>-17880919.780000001</v>
      </c>
    </row>
    <row r="39" spans="1:6" x14ac:dyDescent="0.25">
      <c r="A39" s="145"/>
      <c r="B39" s="145"/>
      <c r="C39" s="133" t="s">
        <v>175</v>
      </c>
      <c r="D39" s="133" t="s">
        <v>176</v>
      </c>
      <c r="E39" s="143">
        <v>-214173.43</v>
      </c>
      <c r="F39" s="144">
        <v>-175749.26</v>
      </c>
    </row>
    <row r="40" spans="1:6" x14ac:dyDescent="0.25">
      <c r="A40" s="145"/>
      <c r="B40" s="145"/>
      <c r="C40" s="133" t="s">
        <v>177</v>
      </c>
      <c r="D40" s="133" t="s">
        <v>178</v>
      </c>
      <c r="E40" s="143">
        <v>-348485.82</v>
      </c>
      <c r="F40" s="144">
        <v>-347061.35</v>
      </c>
    </row>
    <row r="41" spans="1:6" x14ac:dyDescent="0.25">
      <c r="A41" s="145"/>
      <c r="B41" s="145"/>
      <c r="C41" s="133" t="s">
        <v>179</v>
      </c>
      <c r="D41" s="133" t="s">
        <v>180</v>
      </c>
      <c r="E41" s="143">
        <v>-1210.53</v>
      </c>
      <c r="F41" s="144">
        <v>-4334.33</v>
      </c>
    </row>
    <row r="42" spans="1:6" x14ac:dyDescent="0.25">
      <c r="A42" s="145"/>
      <c r="B42" s="145"/>
      <c r="C42" s="133" t="s">
        <v>181</v>
      </c>
      <c r="D42" s="133" t="s">
        <v>182</v>
      </c>
      <c r="E42" s="143">
        <v>-8462661.9800000004</v>
      </c>
      <c r="F42" s="144">
        <v>-14827618.74</v>
      </c>
    </row>
    <row r="43" spans="1:6" x14ac:dyDescent="0.25">
      <c r="A43" s="145"/>
      <c r="B43" s="145"/>
      <c r="C43" s="146" t="s">
        <v>68</v>
      </c>
      <c r="D43" s="147"/>
      <c r="E43" s="148">
        <v>-2156986245.4400001</v>
      </c>
      <c r="F43" s="149">
        <v>-2210853629.1500001</v>
      </c>
    </row>
    <row r="44" spans="1:6" x14ac:dyDescent="0.25">
      <c r="A44" s="133" t="s">
        <v>194</v>
      </c>
      <c r="B44" s="133" t="s">
        <v>195</v>
      </c>
      <c r="C44" s="133" t="s">
        <v>184</v>
      </c>
      <c r="D44" s="133" t="s">
        <v>118</v>
      </c>
      <c r="E44" s="143">
        <v>81665532.75</v>
      </c>
      <c r="F44" s="144">
        <v>82732381.390000001</v>
      </c>
    </row>
    <row r="45" spans="1:6" x14ac:dyDescent="0.25">
      <c r="A45" s="145"/>
      <c r="B45" s="145"/>
      <c r="C45" s="133" t="s">
        <v>185</v>
      </c>
      <c r="D45" s="133" t="s">
        <v>120</v>
      </c>
      <c r="E45" s="143">
        <v>79625628.030000001</v>
      </c>
      <c r="F45" s="144">
        <v>79796782.120000005</v>
      </c>
    </row>
    <row r="46" spans="1:6" x14ac:dyDescent="0.25">
      <c r="A46" s="145"/>
      <c r="B46" s="145"/>
      <c r="C46" s="133" t="s">
        <v>186</v>
      </c>
      <c r="D46" s="133" t="s">
        <v>187</v>
      </c>
      <c r="E46" s="143">
        <v>726974</v>
      </c>
      <c r="F46" s="144">
        <v>1624226.22</v>
      </c>
    </row>
    <row r="47" spans="1:6" x14ac:dyDescent="0.25">
      <c r="A47" s="145"/>
      <c r="B47" s="145"/>
      <c r="C47" s="133" t="s">
        <v>188</v>
      </c>
      <c r="D47" s="133" t="s">
        <v>189</v>
      </c>
      <c r="E47" s="143">
        <v>28411014.859999999</v>
      </c>
      <c r="F47" s="144">
        <v>24964571</v>
      </c>
    </row>
    <row r="48" spans="1:6" x14ac:dyDescent="0.25">
      <c r="A48" s="145"/>
      <c r="B48" s="145"/>
      <c r="C48" s="133" t="s">
        <v>190</v>
      </c>
      <c r="D48" s="133" t="s">
        <v>191</v>
      </c>
      <c r="E48" s="143">
        <v>17170212</v>
      </c>
      <c r="F48" s="144">
        <v>20599723</v>
      </c>
    </row>
    <row r="49" spans="1:6" x14ac:dyDescent="0.25">
      <c r="A49" s="145"/>
      <c r="B49" s="145"/>
      <c r="C49" s="133" t="s">
        <v>192</v>
      </c>
      <c r="D49" s="133" t="s">
        <v>193</v>
      </c>
      <c r="E49" s="143">
        <v>8175040.4000000004</v>
      </c>
      <c r="F49" s="144">
        <v>12318075</v>
      </c>
    </row>
    <row r="50" spans="1:6" x14ac:dyDescent="0.25">
      <c r="A50" s="145"/>
      <c r="B50" s="145"/>
      <c r="C50" s="146" t="s">
        <v>68</v>
      </c>
      <c r="D50" s="147"/>
      <c r="E50" s="148">
        <v>215774402.03999999</v>
      </c>
      <c r="F50" s="149">
        <v>222035758.72999999</v>
      </c>
    </row>
    <row r="51" spans="1:6" x14ac:dyDescent="0.25">
      <c r="A51" s="133" t="s">
        <v>196</v>
      </c>
      <c r="B51" s="133" t="s">
        <v>197</v>
      </c>
      <c r="C51" s="133" t="s">
        <v>198</v>
      </c>
      <c r="D51" s="133" t="s">
        <v>199</v>
      </c>
      <c r="E51" s="143">
        <v>559989.32999999996</v>
      </c>
      <c r="F51" s="144">
        <v>573842.99</v>
      </c>
    </row>
    <row r="52" spans="1:6" x14ac:dyDescent="0.25">
      <c r="A52" s="145"/>
      <c r="B52" s="145"/>
      <c r="C52" s="133" t="s">
        <v>200</v>
      </c>
      <c r="D52" s="133" t="s">
        <v>201</v>
      </c>
      <c r="E52" s="143">
        <v>339650.38</v>
      </c>
      <c r="F52" s="144">
        <v>640721.18000000005</v>
      </c>
    </row>
    <row r="53" spans="1:6" x14ac:dyDescent="0.25">
      <c r="A53" s="145"/>
      <c r="B53" s="145"/>
      <c r="C53" s="150" t="s">
        <v>68</v>
      </c>
      <c r="D53" s="151"/>
      <c r="E53" s="152">
        <v>899639.71</v>
      </c>
      <c r="F53" s="153">
        <v>1214564.17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2"/>
  <sheetViews>
    <sheetView zoomScaleNormal="100" workbookViewId="0">
      <pane ySplit="9" topLeftCell="A10" activePane="bottomLeft" state="frozen"/>
      <selection activeCell="B39" sqref="B39"/>
      <selection pane="bottomLeft" activeCell="B34" sqref="B34"/>
    </sheetView>
  </sheetViews>
  <sheetFormatPr defaultColWidth="9.140625" defaultRowHeight="12.75" x14ac:dyDescent="0.2"/>
  <cols>
    <col min="1" max="1" width="50.42578125" style="29" customWidth="1"/>
    <col min="2" max="2" width="24.7109375" style="29" customWidth="1"/>
    <col min="3" max="16384" width="9.140625" style="29"/>
  </cols>
  <sheetData>
    <row r="1" spans="1:2" ht="15" x14ac:dyDescent="0.25">
      <c r="A1" s="82" t="s">
        <v>0</v>
      </c>
      <c r="B1" s="82"/>
    </row>
    <row r="2" spans="1:2" ht="15" x14ac:dyDescent="0.25">
      <c r="A2" s="82" t="s">
        <v>43</v>
      </c>
      <c r="B2" s="82"/>
    </row>
    <row r="3" spans="1:2" ht="15" x14ac:dyDescent="0.25">
      <c r="A3" s="82" t="s">
        <v>478</v>
      </c>
      <c r="B3" s="82"/>
    </row>
    <row r="4" spans="1:2" x14ac:dyDescent="0.2">
      <c r="A4" s="83" t="s">
        <v>44</v>
      </c>
      <c r="B4" s="84"/>
    </row>
    <row r="5" spans="1:2" x14ac:dyDescent="0.2">
      <c r="A5" s="51" t="s">
        <v>36</v>
      </c>
      <c r="B5" s="52"/>
    </row>
    <row r="6" spans="1:2" x14ac:dyDescent="0.2">
      <c r="A6" s="53" t="s">
        <v>36</v>
      </c>
      <c r="B6" s="54"/>
    </row>
    <row r="7" spans="1:2" x14ac:dyDescent="0.2">
      <c r="A7" s="55"/>
      <c r="B7" s="56" t="s">
        <v>57</v>
      </c>
    </row>
    <row r="8" spans="1:2" ht="13.15" hidden="1" customHeight="1" x14ac:dyDescent="0.2">
      <c r="A8" s="55"/>
      <c r="B8" s="55"/>
    </row>
    <row r="9" spans="1:2" ht="12.75" customHeight="1" x14ac:dyDescent="0.2">
      <c r="A9" s="57" t="s">
        <v>58</v>
      </c>
      <c r="B9" s="58">
        <v>2020</v>
      </c>
    </row>
    <row r="10" spans="1:2" ht="6.6" customHeight="1" x14ac:dyDescent="0.2">
      <c r="A10" s="59"/>
      <c r="B10" s="60"/>
    </row>
    <row r="11" spans="1:2" x14ac:dyDescent="0.2">
      <c r="A11" s="61" t="s">
        <v>45</v>
      </c>
      <c r="B11" s="62">
        <v>1186013490.5599999</v>
      </c>
    </row>
    <row r="12" spans="1:2" x14ac:dyDescent="0.2">
      <c r="A12" s="61" t="s">
        <v>46</v>
      </c>
      <c r="B12" s="63">
        <v>791897961.33000004</v>
      </c>
    </row>
    <row r="13" spans="1:2" x14ac:dyDescent="0.2">
      <c r="A13" s="61" t="s">
        <v>47</v>
      </c>
      <c r="B13" s="63">
        <v>101566661.3</v>
      </c>
    </row>
    <row r="14" spans="1:2" x14ac:dyDescent="0.2">
      <c r="A14" s="61" t="s">
        <v>48</v>
      </c>
      <c r="B14" s="63">
        <v>17831939.300000001</v>
      </c>
    </row>
    <row r="15" spans="1:2" x14ac:dyDescent="0.2">
      <c r="A15" s="61" t="s">
        <v>49</v>
      </c>
      <c r="B15" s="63">
        <v>349696.35</v>
      </c>
    </row>
    <row r="16" spans="1:2" ht="8.4499999999999993" customHeight="1" x14ac:dyDescent="0.2">
      <c r="A16" s="59"/>
      <c r="B16" s="64"/>
    </row>
    <row r="17" spans="1:2" x14ac:dyDescent="0.2">
      <c r="A17" s="65" t="s">
        <v>59</v>
      </c>
      <c r="B17" s="66">
        <v>2097659748.8399997</v>
      </c>
    </row>
    <row r="18" spans="1:2" x14ac:dyDescent="0.2">
      <c r="A18" s="61" t="s">
        <v>60</v>
      </c>
      <c r="B18" s="63">
        <v>19682433.73</v>
      </c>
    </row>
    <row r="19" spans="1:2" x14ac:dyDescent="0.2">
      <c r="A19" s="61" t="s">
        <v>50</v>
      </c>
      <c r="B19" s="63">
        <v>68198498.829999998</v>
      </c>
    </row>
    <row r="20" spans="1:2" ht="6" customHeight="1" x14ac:dyDescent="0.2">
      <c r="A20" s="59"/>
      <c r="B20" s="67"/>
    </row>
    <row r="21" spans="1:2" x14ac:dyDescent="0.2">
      <c r="A21" s="68" t="s">
        <v>61</v>
      </c>
      <c r="B21" s="63">
        <v>2185540681.3999996</v>
      </c>
    </row>
    <row r="22" spans="1:2" ht="6.6" customHeight="1" x14ac:dyDescent="0.2">
      <c r="A22" s="69"/>
      <c r="B22" s="70"/>
    </row>
    <row r="23" spans="1:2" x14ac:dyDescent="0.2">
      <c r="A23" s="61" t="s">
        <v>51</v>
      </c>
      <c r="B23" s="63">
        <v>8661803.3200000003</v>
      </c>
    </row>
    <row r="24" spans="1:2" x14ac:dyDescent="0.2">
      <c r="A24" s="61" t="s">
        <v>52</v>
      </c>
      <c r="B24" s="63">
        <v>18390079.300000001</v>
      </c>
    </row>
    <row r="25" spans="1:2" x14ac:dyDescent="0.2">
      <c r="A25" s="61" t="s">
        <v>53</v>
      </c>
      <c r="B25" s="63">
        <v>22579210.489999998</v>
      </c>
    </row>
    <row r="26" spans="1:2" x14ac:dyDescent="0.2">
      <c r="A26" s="61" t="s">
        <v>54</v>
      </c>
      <c r="B26" s="66">
        <v>84244571.260000005</v>
      </c>
    </row>
    <row r="27" spans="1:2" x14ac:dyDescent="0.2">
      <c r="A27" s="61" t="s">
        <v>62</v>
      </c>
      <c r="B27" s="66">
        <v>133875664.37</v>
      </c>
    </row>
    <row r="28" spans="1:2" ht="6.6" customHeight="1" x14ac:dyDescent="0.2">
      <c r="A28" s="69"/>
      <c r="B28" s="71"/>
    </row>
    <row r="29" spans="1:2" ht="13.5" thickBot="1" x14ac:dyDescent="0.25">
      <c r="A29" s="65" t="s">
        <v>63</v>
      </c>
      <c r="B29" s="72">
        <v>2319416345.7699995</v>
      </c>
    </row>
    <row r="30" spans="1:2" ht="4.1500000000000004" customHeight="1" thickTop="1" x14ac:dyDescent="0.2">
      <c r="A30" s="61"/>
      <c r="B30" s="71"/>
    </row>
    <row r="31" spans="1:2" ht="13.15" customHeight="1" x14ac:dyDescent="0.2">
      <c r="A31" s="59"/>
      <c r="B31" s="73"/>
    </row>
    <row r="32" spans="1:2" x14ac:dyDescent="0.2">
      <c r="A32" s="61" t="s">
        <v>479</v>
      </c>
      <c r="B32" s="62">
        <v>82444802.920000002</v>
      </c>
    </row>
    <row r="33" spans="1:2" x14ac:dyDescent="0.2">
      <c r="A33" s="61" t="s">
        <v>480</v>
      </c>
      <c r="B33" s="63">
        <v>-84307882.609999999</v>
      </c>
    </row>
    <row r="34" spans="1:2" ht="12" customHeight="1" x14ac:dyDescent="0.2">
      <c r="A34" s="61" t="s">
        <v>481</v>
      </c>
      <c r="B34" s="63">
        <v>86458984.569999993</v>
      </c>
    </row>
    <row r="35" spans="1:2" x14ac:dyDescent="0.2">
      <c r="A35" s="61" t="s">
        <v>482</v>
      </c>
      <c r="B35" s="63">
        <v>-36286798.649999999</v>
      </c>
    </row>
    <row r="36" spans="1:2" x14ac:dyDescent="0.2">
      <c r="A36" s="61" t="s">
        <v>483</v>
      </c>
      <c r="B36" s="63">
        <v>20247843.850000001</v>
      </c>
    </row>
    <row r="37" spans="1:2" x14ac:dyDescent="0.2">
      <c r="A37" s="61" t="s">
        <v>484</v>
      </c>
      <c r="B37" s="63">
        <v>-103.47</v>
      </c>
    </row>
    <row r="38" spans="1:2" x14ac:dyDescent="0.2">
      <c r="A38" s="61" t="s">
        <v>485</v>
      </c>
      <c r="B38" s="63">
        <v>-12.52</v>
      </c>
    </row>
    <row r="39" spans="1:2" x14ac:dyDescent="0.2">
      <c r="A39" s="61" t="s">
        <v>486</v>
      </c>
      <c r="B39" s="63">
        <v>-1572753.89</v>
      </c>
    </row>
    <row r="40" spans="1:2" x14ac:dyDescent="0.2">
      <c r="A40" s="61" t="s">
        <v>487</v>
      </c>
      <c r="B40" s="63">
        <v>57031767.670000002</v>
      </c>
    </row>
    <row r="41" spans="1:2" x14ac:dyDescent="0.2">
      <c r="A41" s="61" t="s">
        <v>488</v>
      </c>
      <c r="B41" s="63">
        <v>57.03</v>
      </c>
    </row>
    <row r="42" spans="1:2" x14ac:dyDescent="0.2">
      <c r="A42" s="61" t="s">
        <v>489</v>
      </c>
      <c r="B42" s="63">
        <v>-8462661.9800000004</v>
      </c>
    </row>
    <row r="43" spans="1:2" ht="12.75" customHeight="1" x14ac:dyDescent="0.2">
      <c r="A43" s="61" t="s">
        <v>490</v>
      </c>
      <c r="B43" s="63">
        <v>-13814335.09</v>
      </c>
    </row>
    <row r="44" spans="1:2" ht="13.15" customHeight="1" x14ac:dyDescent="0.2">
      <c r="A44" s="61" t="s">
        <v>491</v>
      </c>
      <c r="B44" s="63">
        <v>-3837960.95</v>
      </c>
    </row>
    <row r="45" spans="1:2" x14ac:dyDescent="0.2">
      <c r="A45" s="61"/>
      <c r="B45" s="63"/>
    </row>
    <row r="46" spans="1:2" x14ac:dyDescent="0.2">
      <c r="A46" s="61"/>
      <c r="B46" s="63"/>
    </row>
    <row r="47" spans="1:2" x14ac:dyDescent="0.2">
      <c r="A47" s="55"/>
      <c r="B47" s="74"/>
    </row>
    <row r="48" spans="1:2" x14ac:dyDescent="0.2">
      <c r="A48" s="54"/>
      <c r="B48" s="75" t="s">
        <v>57</v>
      </c>
    </row>
    <row r="49" spans="1:2" x14ac:dyDescent="0.2">
      <c r="A49" s="57" t="s">
        <v>64</v>
      </c>
      <c r="B49" s="58">
        <v>2020</v>
      </c>
    </row>
    <row r="50" spans="1:2" x14ac:dyDescent="0.2">
      <c r="A50" s="59"/>
      <c r="B50" s="76"/>
    </row>
    <row r="51" spans="1:2" x14ac:dyDescent="0.2">
      <c r="A51" s="61" t="s">
        <v>45</v>
      </c>
      <c r="B51" s="77">
        <v>10976067394.92</v>
      </c>
    </row>
    <row r="52" spans="1:2" x14ac:dyDescent="0.2">
      <c r="A52" s="61" t="s">
        <v>46</v>
      </c>
      <c r="B52" s="77">
        <v>7942292444.7600002</v>
      </c>
    </row>
    <row r="53" spans="1:2" x14ac:dyDescent="0.2">
      <c r="A53" s="61" t="s">
        <v>47</v>
      </c>
      <c r="B53" s="77">
        <v>1095915561.48</v>
      </c>
    </row>
    <row r="54" spans="1:2" x14ac:dyDescent="0.2">
      <c r="A54" s="61" t="s">
        <v>48</v>
      </c>
      <c r="B54" s="77">
        <v>73946631.950000003</v>
      </c>
    </row>
    <row r="55" spans="1:2" x14ac:dyDescent="0.2">
      <c r="A55" s="61" t="s">
        <v>49</v>
      </c>
      <c r="B55" s="77">
        <v>7313940</v>
      </c>
    </row>
    <row r="56" spans="1:2" x14ac:dyDescent="0.2">
      <c r="A56" s="59"/>
      <c r="B56" s="78"/>
    </row>
    <row r="57" spans="1:2" x14ac:dyDescent="0.2">
      <c r="A57" s="65" t="s">
        <v>59</v>
      </c>
      <c r="B57" s="79">
        <v>20095535973.110001</v>
      </c>
    </row>
    <row r="58" spans="1:2" x14ac:dyDescent="0.2">
      <c r="A58" s="61" t="s">
        <v>60</v>
      </c>
      <c r="B58" s="77">
        <v>2220372293.52</v>
      </c>
    </row>
    <row r="59" spans="1:2" x14ac:dyDescent="0.2">
      <c r="A59" s="61" t="s">
        <v>50</v>
      </c>
      <c r="B59" s="77">
        <v>3147973392</v>
      </c>
    </row>
    <row r="60" spans="1:2" x14ac:dyDescent="0.2">
      <c r="A60" s="54"/>
      <c r="B60" s="80"/>
    </row>
    <row r="61" spans="1:2" ht="13.5" thickBot="1" x14ac:dyDescent="0.25">
      <c r="A61" s="65" t="s">
        <v>65</v>
      </c>
      <c r="B61" s="81">
        <v>25463881658.630001</v>
      </c>
    </row>
    <row r="62" spans="1:2" ht="13.5" thickTop="1" x14ac:dyDescent="0.2"/>
  </sheetData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Normal="100" workbookViewId="0">
      <selection activeCell="H1" sqref="H1:H26"/>
    </sheetView>
  </sheetViews>
  <sheetFormatPr defaultColWidth="8.85546875" defaultRowHeight="12.75" x14ac:dyDescent="0.2"/>
  <cols>
    <col min="1" max="1" width="15.7109375" style="34" customWidth="1"/>
    <col min="2" max="2" width="22.28515625" style="34" customWidth="1"/>
    <col min="3" max="3" width="15.7109375" style="34" customWidth="1"/>
    <col min="4" max="4" width="30.140625" style="34" customWidth="1"/>
    <col min="5" max="5" width="9.28515625" style="34" customWidth="1"/>
    <col min="6" max="6" width="37.7109375" style="34" customWidth="1"/>
    <col min="7" max="8" width="12.42578125" style="34" customWidth="1"/>
    <col min="9" max="10" width="11.5703125" style="34" bestFit="1" customWidth="1"/>
    <col min="11" max="12" width="12.42578125" style="34" bestFit="1" customWidth="1"/>
    <col min="13" max="16384" width="8.85546875" style="34"/>
  </cols>
  <sheetData>
    <row r="2" spans="1:12" x14ac:dyDescent="0.2">
      <c r="A2" s="154"/>
      <c r="B2" s="154"/>
      <c r="C2" s="154"/>
      <c r="D2" s="154"/>
      <c r="E2" s="154"/>
      <c r="F2" s="154"/>
      <c r="G2" s="154"/>
      <c r="H2" s="154"/>
      <c r="I2" s="154" t="s">
        <v>278</v>
      </c>
      <c r="J2" s="154" t="s">
        <v>278</v>
      </c>
      <c r="K2" s="154" t="s">
        <v>279</v>
      </c>
      <c r="L2" s="154" t="s">
        <v>279</v>
      </c>
    </row>
    <row r="3" spans="1:12" ht="15" x14ac:dyDescent="0.25">
      <c r="A3" s="140" t="s">
        <v>36</v>
      </c>
      <c r="B3" s="140" t="s">
        <v>36</v>
      </c>
      <c r="C3" s="140" t="s">
        <v>36</v>
      </c>
      <c r="D3" s="140" t="s">
        <v>36</v>
      </c>
      <c r="E3" s="140" t="s">
        <v>36</v>
      </c>
      <c r="F3" s="140" t="s">
        <v>106</v>
      </c>
      <c r="G3" s="133" t="s">
        <v>107</v>
      </c>
      <c r="H3" s="133" t="s">
        <v>108</v>
      </c>
      <c r="I3" s="8"/>
      <c r="J3" s="154"/>
      <c r="K3" s="154"/>
      <c r="L3" s="154"/>
    </row>
    <row r="4" spans="1:12" ht="15" x14ac:dyDescent="0.25">
      <c r="A4" s="140" t="s">
        <v>36</v>
      </c>
      <c r="B4" s="140" t="s">
        <v>36</v>
      </c>
      <c r="C4" s="140" t="s">
        <v>36</v>
      </c>
      <c r="D4" s="140" t="s">
        <v>36</v>
      </c>
      <c r="E4" s="140" t="s">
        <v>36</v>
      </c>
      <c r="F4" s="140" t="s">
        <v>36</v>
      </c>
      <c r="G4" s="133" t="s">
        <v>77</v>
      </c>
      <c r="H4" s="133" t="s">
        <v>77</v>
      </c>
      <c r="I4" s="8"/>
      <c r="J4" s="154"/>
      <c r="K4" s="154"/>
      <c r="L4" s="154"/>
    </row>
    <row r="5" spans="1:12" ht="15" x14ac:dyDescent="0.25">
      <c r="A5" s="140" t="s">
        <v>212</v>
      </c>
      <c r="B5" s="141"/>
      <c r="C5" s="140" t="s">
        <v>76</v>
      </c>
      <c r="D5" s="141"/>
      <c r="E5" s="140" t="s">
        <v>81</v>
      </c>
      <c r="F5" s="140" t="s">
        <v>36</v>
      </c>
      <c r="G5" s="142" t="s">
        <v>82</v>
      </c>
      <c r="H5" s="142" t="s">
        <v>82</v>
      </c>
      <c r="I5" s="8"/>
      <c r="J5" s="154"/>
      <c r="K5" s="154"/>
      <c r="L5" s="154"/>
    </row>
    <row r="6" spans="1:12" ht="15" x14ac:dyDescent="0.25">
      <c r="A6" s="133" t="s">
        <v>215</v>
      </c>
      <c r="B6" s="133" t="s">
        <v>216</v>
      </c>
      <c r="C6" s="133" t="s">
        <v>196</v>
      </c>
      <c r="D6" s="133" t="s">
        <v>197</v>
      </c>
      <c r="E6" s="133" t="s">
        <v>198</v>
      </c>
      <c r="F6" s="133" t="s">
        <v>199</v>
      </c>
      <c r="G6" s="143">
        <v>559989.32999999996</v>
      </c>
      <c r="H6" s="144">
        <v>573842.99</v>
      </c>
      <c r="I6" s="155">
        <f>+G6</f>
        <v>559989.32999999996</v>
      </c>
      <c r="J6" s="155">
        <f>+H6</f>
        <v>573842.99</v>
      </c>
      <c r="K6" s="154"/>
      <c r="L6" s="154"/>
    </row>
    <row r="7" spans="1:12" ht="15" x14ac:dyDescent="0.25">
      <c r="A7" s="145"/>
      <c r="B7" s="145"/>
      <c r="C7" s="145"/>
      <c r="D7" s="145"/>
      <c r="E7" s="133" t="s">
        <v>200</v>
      </c>
      <c r="F7" s="133" t="s">
        <v>201</v>
      </c>
      <c r="G7" s="143">
        <v>339650.38</v>
      </c>
      <c r="H7" s="144">
        <v>640721.18000000005</v>
      </c>
      <c r="I7" s="8"/>
      <c r="J7" s="154"/>
      <c r="K7" s="154"/>
      <c r="L7" s="154"/>
    </row>
    <row r="8" spans="1:12" ht="15" x14ac:dyDescent="0.25">
      <c r="A8" s="145"/>
      <c r="B8" s="145"/>
      <c r="C8" s="145"/>
      <c r="D8" s="145"/>
      <c r="E8" s="146" t="s">
        <v>68</v>
      </c>
      <c r="F8" s="147"/>
      <c r="G8" s="148">
        <v>899639.71</v>
      </c>
      <c r="H8" s="149">
        <v>1214564.17</v>
      </c>
      <c r="I8" s="8"/>
      <c r="J8" s="154"/>
      <c r="K8" s="154"/>
      <c r="L8" s="154"/>
    </row>
    <row r="9" spans="1:12" ht="15" x14ac:dyDescent="0.25">
      <c r="A9" s="145"/>
      <c r="B9" s="145"/>
      <c r="C9" s="133" t="s">
        <v>202</v>
      </c>
      <c r="D9" s="133" t="s">
        <v>203</v>
      </c>
      <c r="E9" s="133" t="s">
        <v>206</v>
      </c>
      <c r="F9" s="133" t="s">
        <v>207</v>
      </c>
      <c r="G9" s="143">
        <v>1567523.43</v>
      </c>
      <c r="H9" s="144">
        <v>2044902.5</v>
      </c>
      <c r="I9" s="8"/>
      <c r="J9" s="154"/>
      <c r="K9" s="154"/>
      <c r="L9" s="154"/>
    </row>
    <row r="10" spans="1:12" ht="15" x14ac:dyDescent="0.25">
      <c r="A10" s="145"/>
      <c r="B10" s="145"/>
      <c r="C10" s="145"/>
      <c r="D10" s="145"/>
      <c r="E10" s="146" t="s">
        <v>68</v>
      </c>
      <c r="F10" s="147"/>
      <c r="G10" s="148">
        <v>1567523.43</v>
      </c>
      <c r="H10" s="149">
        <v>2044902.5</v>
      </c>
      <c r="I10" s="8"/>
      <c r="J10" s="154"/>
      <c r="K10" s="154"/>
      <c r="L10" s="154"/>
    </row>
    <row r="11" spans="1:12" ht="15" x14ac:dyDescent="0.25">
      <c r="A11" s="145"/>
      <c r="B11" s="145"/>
      <c r="C11" s="133" t="s">
        <v>194</v>
      </c>
      <c r="D11" s="133" t="s">
        <v>195</v>
      </c>
      <c r="E11" s="133" t="s">
        <v>184</v>
      </c>
      <c r="F11" s="133" t="s">
        <v>118</v>
      </c>
      <c r="G11" s="143">
        <v>81665532.75</v>
      </c>
      <c r="H11" s="144">
        <v>82732381.390000001</v>
      </c>
      <c r="I11" s="8"/>
      <c r="J11" s="154"/>
      <c r="K11" s="154"/>
      <c r="L11" s="154"/>
    </row>
    <row r="12" spans="1:12" ht="15" x14ac:dyDescent="0.25">
      <c r="A12" s="145"/>
      <c r="B12" s="145"/>
      <c r="C12" s="145"/>
      <c r="D12" s="145"/>
      <c r="E12" s="133" t="s">
        <v>185</v>
      </c>
      <c r="F12" s="133" t="s">
        <v>120</v>
      </c>
      <c r="G12" s="143">
        <v>79625628.030000001</v>
      </c>
      <c r="H12" s="144">
        <v>79796782.120000005</v>
      </c>
      <c r="I12" s="8"/>
      <c r="J12" s="154"/>
      <c r="K12" s="156">
        <f>+G12</f>
        <v>79625628.030000001</v>
      </c>
      <c r="L12" s="156">
        <f>+H12</f>
        <v>79796782.120000005</v>
      </c>
    </row>
    <row r="13" spans="1:12" ht="15" x14ac:dyDescent="0.25">
      <c r="A13" s="145"/>
      <c r="B13" s="145"/>
      <c r="C13" s="145"/>
      <c r="D13" s="145"/>
      <c r="E13" s="133" t="s">
        <v>186</v>
      </c>
      <c r="F13" s="133" t="s">
        <v>187</v>
      </c>
      <c r="G13" s="143">
        <v>726974</v>
      </c>
      <c r="H13" s="144">
        <v>1624226.22</v>
      </c>
      <c r="I13" s="8"/>
      <c r="J13" s="154"/>
      <c r="K13" s="154"/>
      <c r="L13" s="154"/>
    </row>
    <row r="14" spans="1:12" ht="15" x14ac:dyDescent="0.25">
      <c r="A14" s="145"/>
      <c r="B14" s="145"/>
      <c r="C14" s="145"/>
      <c r="D14" s="145"/>
      <c r="E14" s="133" t="s">
        <v>188</v>
      </c>
      <c r="F14" s="133" t="s">
        <v>189</v>
      </c>
      <c r="G14" s="143">
        <v>28411014.859999999</v>
      </c>
      <c r="H14" s="144">
        <v>24964571</v>
      </c>
      <c r="I14" s="155">
        <f t="shared" ref="I14:I16" si="0">+G14</f>
        <v>28411014.859999999</v>
      </c>
      <c r="J14" s="155">
        <f t="shared" ref="J14:J16" si="1">+H14</f>
        <v>24964571</v>
      </c>
      <c r="K14" s="154"/>
      <c r="L14" s="154"/>
    </row>
    <row r="15" spans="1:12" ht="15" x14ac:dyDescent="0.25">
      <c r="A15" s="145"/>
      <c r="B15" s="145"/>
      <c r="C15" s="145"/>
      <c r="D15" s="145"/>
      <c r="E15" s="133" t="s">
        <v>190</v>
      </c>
      <c r="F15" s="133" t="s">
        <v>191</v>
      </c>
      <c r="G15" s="143">
        <v>17170212</v>
      </c>
      <c r="H15" s="144">
        <v>20599723</v>
      </c>
      <c r="I15" s="155">
        <f t="shared" si="0"/>
        <v>17170212</v>
      </c>
      <c r="J15" s="155">
        <f t="shared" si="1"/>
        <v>20599723</v>
      </c>
      <c r="K15" s="154"/>
      <c r="L15" s="154"/>
    </row>
    <row r="16" spans="1:12" ht="15" x14ac:dyDescent="0.25">
      <c r="A16" s="145"/>
      <c r="B16" s="145"/>
      <c r="C16" s="145"/>
      <c r="D16" s="145"/>
      <c r="E16" s="133" t="s">
        <v>192</v>
      </c>
      <c r="F16" s="133" t="s">
        <v>193</v>
      </c>
      <c r="G16" s="143">
        <v>8175040.4000000004</v>
      </c>
      <c r="H16" s="144">
        <v>12318075</v>
      </c>
      <c r="I16" s="155">
        <f t="shared" si="0"/>
        <v>8175040.4000000004</v>
      </c>
      <c r="J16" s="155">
        <f t="shared" si="1"/>
        <v>12318075</v>
      </c>
      <c r="K16" s="154"/>
      <c r="L16" s="154"/>
    </row>
    <row r="17" spans="1:12" ht="15" x14ac:dyDescent="0.25">
      <c r="A17" s="145"/>
      <c r="B17" s="145"/>
      <c r="C17" s="145"/>
      <c r="D17" s="145"/>
      <c r="E17" s="146" t="s">
        <v>68</v>
      </c>
      <c r="F17" s="147"/>
      <c r="G17" s="148">
        <v>215774402.03999999</v>
      </c>
      <c r="H17" s="149">
        <v>222035758.72999999</v>
      </c>
      <c r="I17" s="8"/>
      <c r="J17" s="154"/>
      <c r="K17" s="154"/>
      <c r="L17" s="154"/>
    </row>
    <row r="18" spans="1:12" ht="15" x14ac:dyDescent="0.25">
      <c r="A18" s="145"/>
      <c r="B18" s="145"/>
      <c r="C18" s="133" t="s">
        <v>115</v>
      </c>
      <c r="D18" s="133" t="s">
        <v>116</v>
      </c>
      <c r="E18" s="133" t="s">
        <v>117</v>
      </c>
      <c r="F18" s="133" t="s">
        <v>118</v>
      </c>
      <c r="G18" s="143">
        <v>36577800.159999996</v>
      </c>
      <c r="H18" s="144">
        <v>34164135.020000003</v>
      </c>
      <c r="I18" s="8"/>
      <c r="J18" s="154"/>
      <c r="K18" s="154"/>
      <c r="L18" s="154"/>
    </row>
    <row r="19" spans="1:12" ht="15" x14ac:dyDescent="0.25">
      <c r="A19" s="145"/>
      <c r="B19" s="145"/>
      <c r="C19" s="145"/>
      <c r="D19" s="145"/>
      <c r="E19" s="133" t="s">
        <v>119</v>
      </c>
      <c r="F19" s="133" t="s">
        <v>120</v>
      </c>
      <c r="G19" s="143">
        <v>42936417.390000001</v>
      </c>
      <c r="H19" s="144">
        <v>39771898.5</v>
      </c>
      <c r="I19" s="8"/>
      <c r="J19" s="154"/>
      <c r="K19" s="154"/>
      <c r="L19" s="154"/>
    </row>
    <row r="20" spans="1:12" ht="15" x14ac:dyDescent="0.25">
      <c r="A20" s="145"/>
      <c r="B20" s="145"/>
      <c r="C20" s="145"/>
      <c r="D20" s="145"/>
      <c r="E20" s="133" t="s">
        <v>121</v>
      </c>
      <c r="F20" s="133" t="s">
        <v>122</v>
      </c>
      <c r="G20" s="143">
        <v>15108271.67</v>
      </c>
      <c r="H20" s="144">
        <v>15451002</v>
      </c>
      <c r="I20" s="8"/>
      <c r="J20" s="154"/>
      <c r="K20" s="154"/>
      <c r="L20" s="154"/>
    </row>
    <row r="21" spans="1:12" ht="15" x14ac:dyDescent="0.25">
      <c r="A21" s="145"/>
      <c r="B21" s="145"/>
      <c r="C21" s="145"/>
      <c r="D21" s="145"/>
      <c r="E21" s="133" t="s">
        <v>123</v>
      </c>
      <c r="F21" s="133" t="s">
        <v>124</v>
      </c>
      <c r="G21" s="143">
        <v>3051194</v>
      </c>
      <c r="H21" s="144">
        <v>5092392</v>
      </c>
      <c r="I21" s="8"/>
      <c r="J21" s="154"/>
      <c r="K21" s="154"/>
      <c r="L21" s="154"/>
    </row>
    <row r="22" spans="1:12" ht="15" x14ac:dyDescent="0.25">
      <c r="A22" s="145"/>
      <c r="B22" s="145"/>
      <c r="C22" s="145"/>
      <c r="D22" s="145"/>
      <c r="E22" s="146" t="s">
        <v>68</v>
      </c>
      <c r="F22" s="147"/>
      <c r="G22" s="148">
        <v>97673683.219999999</v>
      </c>
      <c r="H22" s="149">
        <v>94479427.519999996</v>
      </c>
      <c r="I22" s="8"/>
      <c r="J22" s="154"/>
      <c r="K22" s="154"/>
      <c r="L22" s="154"/>
    </row>
    <row r="23" spans="1:12" ht="15" x14ac:dyDescent="0.25">
      <c r="A23" s="145"/>
      <c r="B23" s="145"/>
      <c r="C23" s="133" t="s">
        <v>204</v>
      </c>
      <c r="D23" s="133" t="s">
        <v>205</v>
      </c>
      <c r="E23" s="133" t="s">
        <v>208</v>
      </c>
      <c r="F23" s="133" t="s">
        <v>209</v>
      </c>
      <c r="G23" s="143">
        <v>8498657.0500000007</v>
      </c>
      <c r="H23" s="144">
        <v>9370977.2300000004</v>
      </c>
      <c r="I23" s="8"/>
      <c r="J23" s="154"/>
      <c r="K23" s="154"/>
      <c r="L23" s="154"/>
    </row>
    <row r="24" spans="1:12" ht="15" x14ac:dyDescent="0.25">
      <c r="A24" s="145"/>
      <c r="B24" s="145"/>
      <c r="C24" s="145"/>
      <c r="D24" s="145"/>
      <c r="E24" s="133" t="s">
        <v>210</v>
      </c>
      <c r="F24" s="133" t="s">
        <v>211</v>
      </c>
      <c r="G24" s="143">
        <v>3924051.18</v>
      </c>
      <c r="H24" s="144">
        <v>4456285.05</v>
      </c>
      <c r="I24" s="8"/>
      <c r="J24" s="154"/>
      <c r="K24" s="154"/>
      <c r="L24" s="154"/>
    </row>
    <row r="25" spans="1:12" ht="15" x14ac:dyDescent="0.25">
      <c r="A25" s="145"/>
      <c r="B25" s="145"/>
      <c r="C25" s="145"/>
      <c r="D25" s="145"/>
      <c r="E25" s="150" t="s">
        <v>68</v>
      </c>
      <c r="F25" s="151"/>
      <c r="G25" s="152">
        <v>12422708.23</v>
      </c>
      <c r="H25" s="153">
        <v>13827262.279999999</v>
      </c>
      <c r="I25" s="157">
        <f>SUM(I6:I24)</f>
        <v>54316256.589999996</v>
      </c>
      <c r="J25" s="157">
        <f>SUM(J6:J24)</f>
        <v>58456211.989999995</v>
      </c>
      <c r="K25" s="154"/>
      <c r="L25" s="154"/>
    </row>
    <row r="26" spans="1:12" ht="15" x14ac:dyDescent="0.25">
      <c r="A26"/>
      <c r="B26"/>
      <c r="C26"/>
      <c r="D26"/>
      <c r="E26"/>
      <c r="F26"/>
      <c r="G26"/>
      <c r="H26"/>
      <c r="I26"/>
    </row>
    <row r="27" spans="1:12" ht="15" x14ac:dyDescent="0.25">
      <c r="A27"/>
      <c r="B27"/>
      <c r="C27"/>
      <c r="D27"/>
      <c r="E27"/>
      <c r="F27"/>
      <c r="G27"/>
      <c r="H27"/>
      <c r="I27"/>
    </row>
    <row r="28" spans="1:12" ht="15" x14ac:dyDescent="0.25">
      <c r="A28"/>
      <c r="B28"/>
      <c r="C28"/>
      <c r="D28"/>
      <c r="E28"/>
      <c r="F28"/>
      <c r="G28"/>
      <c r="H28"/>
      <c r="I28"/>
    </row>
    <row r="29" spans="1:12" ht="15" x14ac:dyDescent="0.25">
      <c r="A29"/>
      <c r="B29"/>
      <c r="C29"/>
      <c r="D29"/>
      <c r="E29"/>
      <c r="F29"/>
      <c r="G29"/>
      <c r="H29"/>
      <c r="I29"/>
    </row>
    <row r="30" spans="1:12" ht="15" x14ac:dyDescent="0.25">
      <c r="A30"/>
      <c r="B30"/>
      <c r="C30"/>
      <c r="D30"/>
      <c r="E30"/>
      <c r="F30"/>
      <c r="G30"/>
      <c r="H30"/>
      <c r="I30"/>
    </row>
    <row r="31" spans="1:12" ht="15" x14ac:dyDescent="0.25">
      <c r="A31"/>
      <c r="B31"/>
      <c r="C31"/>
      <c r="D31"/>
      <c r="E31"/>
      <c r="F31"/>
      <c r="G31"/>
      <c r="H31"/>
      <c r="I31"/>
    </row>
    <row r="32" spans="1:12" ht="15" x14ac:dyDescent="0.25">
      <c r="A32"/>
      <c r="B32"/>
      <c r="C32"/>
      <c r="D32"/>
      <c r="E32"/>
      <c r="F32"/>
      <c r="G32"/>
      <c r="H32"/>
      <c r="I32"/>
    </row>
    <row r="33" spans="1:9" ht="15" x14ac:dyDescent="0.25">
      <c r="A33"/>
      <c r="B33"/>
      <c r="C33"/>
      <c r="D33"/>
      <c r="E33"/>
      <c r="F33"/>
      <c r="G33"/>
      <c r="H33"/>
      <c r="I33"/>
    </row>
    <row r="34" spans="1:9" ht="15" x14ac:dyDescent="0.25">
      <c r="A34"/>
      <c r="B34"/>
      <c r="C34"/>
      <c r="D34"/>
      <c r="E34"/>
      <c r="F34"/>
      <c r="G34"/>
      <c r="H34"/>
      <c r="I34"/>
    </row>
    <row r="35" spans="1:9" ht="15" x14ac:dyDescent="0.25">
      <c r="A35"/>
      <c r="B35"/>
      <c r="C35"/>
      <c r="D35"/>
      <c r="E35"/>
      <c r="F35"/>
      <c r="G35"/>
      <c r="H35"/>
      <c r="I35"/>
    </row>
    <row r="36" spans="1:9" ht="15" x14ac:dyDescent="0.25">
      <c r="A36"/>
      <c r="B36"/>
      <c r="C36"/>
      <c r="D36"/>
      <c r="E36"/>
      <c r="F36"/>
      <c r="G36"/>
      <c r="H36"/>
      <c r="I36"/>
    </row>
    <row r="37" spans="1:9" ht="15" x14ac:dyDescent="0.25">
      <c r="A37"/>
      <c r="B37"/>
      <c r="C37"/>
      <c r="D37"/>
      <c r="E37"/>
      <c r="F37"/>
      <c r="G37"/>
      <c r="H37"/>
      <c r="I37"/>
    </row>
    <row r="38" spans="1:9" ht="15" x14ac:dyDescent="0.25">
      <c r="A38"/>
      <c r="B38"/>
      <c r="C38"/>
      <c r="D38"/>
      <c r="E38"/>
      <c r="F38"/>
      <c r="G38"/>
      <c r="H38"/>
      <c r="I38"/>
    </row>
    <row r="39" spans="1:9" ht="15" x14ac:dyDescent="0.25">
      <c r="A39"/>
      <c r="B39"/>
      <c r="C39"/>
      <c r="D39"/>
      <c r="E39"/>
      <c r="F39"/>
      <c r="G39"/>
      <c r="H39"/>
      <c r="I39"/>
    </row>
    <row r="40" spans="1:9" ht="15" x14ac:dyDescent="0.25">
      <c r="A40"/>
      <c r="B40"/>
      <c r="C40"/>
      <c r="D40"/>
      <c r="E40"/>
      <c r="F40"/>
      <c r="G40"/>
      <c r="H40"/>
      <c r="I40"/>
    </row>
    <row r="41" spans="1:9" ht="15" x14ac:dyDescent="0.25">
      <c r="A41"/>
      <c r="B41"/>
      <c r="C41"/>
      <c r="D41"/>
      <c r="E41"/>
      <c r="F41"/>
      <c r="G41"/>
      <c r="H41"/>
      <c r="I41"/>
    </row>
    <row r="42" spans="1:9" ht="15" x14ac:dyDescent="0.25">
      <c r="A42"/>
      <c r="B42"/>
      <c r="C42"/>
      <c r="D42"/>
      <c r="E42"/>
      <c r="F42"/>
      <c r="G42"/>
      <c r="H42"/>
      <c r="I42"/>
    </row>
    <row r="43" spans="1:9" ht="15" x14ac:dyDescent="0.25">
      <c r="A43"/>
      <c r="B43"/>
      <c r="C43"/>
      <c r="D43"/>
      <c r="E43"/>
      <c r="F43"/>
      <c r="G43"/>
      <c r="H43"/>
      <c r="I43"/>
    </row>
  </sheetData>
  <pageMargins left="0" right="0" top="0" bottom="0" header="0.5" footer="0"/>
  <pageSetup scale="60" fitToHeight="0" orientation="landscape" r:id="rId1"/>
  <headerFooter alignWithMargins="0">
    <oddHeader>&amp;R]</oddHeader>
    <oddFooter>&amp;L&amp;D&amp;T&amp;R&amp;Z&amp;F</oddFooter>
  </headerFooter>
  <customProperties>
    <customPr name="_pios_id" r:id="rId2"/>
    <customPr name="CofWorksheetType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7"/>
    </sheetView>
  </sheetViews>
  <sheetFormatPr defaultRowHeight="15" x14ac:dyDescent="0.25"/>
  <cols>
    <col min="1" max="1" width="15.7109375" bestFit="1" customWidth="1"/>
    <col min="2" max="2" width="23.140625" bestFit="1" customWidth="1"/>
    <col min="3" max="3" width="15.7109375" bestFit="1" customWidth="1"/>
    <col min="4" max="4" width="33.5703125" bestFit="1" customWidth="1"/>
    <col min="5" max="5" width="9.28515625" bestFit="1" customWidth="1"/>
    <col min="6" max="6" width="37.7109375" bestFit="1" customWidth="1"/>
    <col min="7" max="8" width="11.28515625" bestFit="1" customWidth="1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280</v>
      </c>
      <c r="B4" s="133" t="s">
        <v>281</v>
      </c>
      <c r="C4" s="133" t="s">
        <v>282</v>
      </c>
      <c r="D4" s="133" t="s">
        <v>283</v>
      </c>
      <c r="E4" s="133" t="s">
        <v>284</v>
      </c>
      <c r="F4" s="133" t="s">
        <v>285</v>
      </c>
      <c r="G4" s="143">
        <v>82342000.519999996</v>
      </c>
      <c r="H4" s="144">
        <v>80695343.090000004</v>
      </c>
    </row>
    <row r="5" spans="1:8" x14ac:dyDescent="0.25">
      <c r="A5" s="145"/>
      <c r="B5" s="145"/>
      <c r="C5" s="145"/>
      <c r="D5" s="145"/>
      <c r="E5" s="146" t="s">
        <v>68</v>
      </c>
      <c r="F5" s="147"/>
      <c r="G5" s="148">
        <v>82342000.519999996</v>
      </c>
      <c r="H5" s="149">
        <v>80695343.090000004</v>
      </c>
    </row>
    <row r="6" spans="1:8" x14ac:dyDescent="0.25">
      <c r="A6" s="145"/>
      <c r="B6" s="145"/>
      <c r="C6" s="133" t="s">
        <v>286</v>
      </c>
      <c r="D6" s="133" t="s">
        <v>287</v>
      </c>
      <c r="E6" s="133" t="s">
        <v>288</v>
      </c>
      <c r="F6" s="133" t="s">
        <v>289</v>
      </c>
      <c r="G6" s="143">
        <v>17243356.620000001</v>
      </c>
      <c r="H6" s="144">
        <v>15875501.359999999</v>
      </c>
    </row>
    <row r="7" spans="1:8" x14ac:dyDescent="0.25">
      <c r="A7" s="145"/>
      <c r="B7" s="145"/>
      <c r="C7" s="145"/>
      <c r="D7" s="145"/>
      <c r="E7" s="150" t="s">
        <v>68</v>
      </c>
      <c r="F7" s="151"/>
      <c r="G7" s="152">
        <v>17243356.620000001</v>
      </c>
      <c r="H7" s="153">
        <v>15875501.359999999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8" sqref="D28"/>
    </sheetView>
  </sheetViews>
  <sheetFormatPr defaultRowHeight="15" x14ac:dyDescent="0.25"/>
  <cols>
    <col min="1" max="1" width="15.7109375" bestFit="1" customWidth="1"/>
    <col min="2" max="2" width="33" bestFit="1" customWidth="1"/>
    <col min="3" max="3" width="9.28515625" bestFit="1" customWidth="1"/>
    <col min="4" max="4" width="33.28515625" bestFit="1" customWidth="1"/>
    <col min="5" max="6" width="11.28515625" bestFit="1" customWidth="1"/>
  </cols>
  <sheetData>
    <row r="1" spans="1:6" x14ac:dyDescent="0.25">
      <c r="A1" s="140" t="s">
        <v>36</v>
      </c>
      <c r="B1" s="140" t="s">
        <v>36</v>
      </c>
      <c r="C1" s="140" t="s">
        <v>36</v>
      </c>
      <c r="D1" s="140" t="s">
        <v>106</v>
      </c>
      <c r="E1" s="133" t="s">
        <v>107</v>
      </c>
      <c r="F1" s="133" t="s">
        <v>108</v>
      </c>
    </row>
    <row r="2" spans="1:6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33" t="s">
        <v>77</v>
      </c>
      <c r="F2" s="133" t="s">
        <v>77</v>
      </c>
    </row>
    <row r="3" spans="1:6" x14ac:dyDescent="0.25">
      <c r="A3" s="140" t="s">
        <v>76</v>
      </c>
      <c r="B3" s="141"/>
      <c r="C3" s="140" t="s">
        <v>81</v>
      </c>
      <c r="D3" s="140" t="s">
        <v>36</v>
      </c>
      <c r="E3" s="142" t="s">
        <v>82</v>
      </c>
      <c r="F3" s="142" t="s">
        <v>82</v>
      </c>
    </row>
    <row r="4" spans="1:6" x14ac:dyDescent="0.25">
      <c r="A4" s="133" t="s">
        <v>109</v>
      </c>
      <c r="B4" s="133" t="s">
        <v>110</v>
      </c>
      <c r="C4" s="133" t="s">
        <v>111</v>
      </c>
      <c r="D4" s="133" t="s">
        <v>112</v>
      </c>
      <c r="E4" s="143">
        <v>19275463.140000001</v>
      </c>
      <c r="F4" s="144">
        <v>17523342.190000001</v>
      </c>
    </row>
    <row r="5" spans="1:6" x14ac:dyDescent="0.25">
      <c r="A5" s="145"/>
      <c r="B5" s="145"/>
      <c r="C5" s="133" t="s">
        <v>113</v>
      </c>
      <c r="D5" s="133" t="s">
        <v>114</v>
      </c>
      <c r="E5" s="143">
        <v>5081318.04</v>
      </c>
      <c r="F5" s="144">
        <v>4622872.26</v>
      </c>
    </row>
    <row r="6" spans="1:6" x14ac:dyDescent="0.25">
      <c r="A6" s="145"/>
      <c r="B6" s="145"/>
      <c r="C6" s="150" t="s">
        <v>68</v>
      </c>
      <c r="D6" s="151"/>
      <c r="E6" s="152">
        <v>24356781.18</v>
      </c>
      <c r="F6" s="153">
        <v>22146214.449999999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xSplit="6" ySplit="3" topLeftCell="G17" activePane="bottomRight" state="frozen"/>
      <selection pane="topRight" activeCell="G1" sqref="G1"/>
      <selection pane="bottomLeft" activeCell="A4" sqref="A4"/>
      <selection pane="bottomRight" activeCell="E37" sqref="E37"/>
    </sheetView>
  </sheetViews>
  <sheetFormatPr defaultRowHeight="15" x14ac:dyDescent="0.25"/>
  <cols>
    <col min="1" max="1" width="15.7109375" style="8" bestFit="1" customWidth="1"/>
    <col min="2" max="2" width="20" style="8" bestFit="1" customWidth="1"/>
    <col min="3" max="3" width="15.7109375" style="8" bestFit="1" customWidth="1"/>
    <col min="4" max="4" width="27.42578125" style="8" bestFit="1" customWidth="1"/>
    <col min="5" max="5" width="26.28515625" style="8" bestFit="1" customWidth="1"/>
    <col min="6" max="6" width="38.85546875" style="8" bestFit="1" customWidth="1"/>
    <col min="7" max="7" width="10.85546875" style="8" bestFit="1" customWidth="1"/>
    <col min="8" max="8" width="11.85546875" style="8" bestFit="1" customWidth="1"/>
    <col min="9" max="10" width="10.140625" style="8" bestFit="1" customWidth="1"/>
    <col min="11" max="16384" width="9.140625" style="8"/>
  </cols>
  <sheetData>
    <row r="1" spans="1:8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</row>
    <row r="2" spans="1:8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</row>
    <row r="3" spans="1:8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</row>
    <row r="4" spans="1:8" x14ac:dyDescent="0.25">
      <c r="A4" s="133" t="s">
        <v>296</v>
      </c>
      <c r="B4" s="133" t="s">
        <v>297</v>
      </c>
      <c r="C4" s="133" t="s">
        <v>298</v>
      </c>
      <c r="D4" s="133" t="s">
        <v>299</v>
      </c>
      <c r="E4" s="158" t="s">
        <v>440</v>
      </c>
      <c r="F4" s="159" t="s">
        <v>441</v>
      </c>
      <c r="G4" s="143">
        <v>-55275674.450000003</v>
      </c>
      <c r="H4" s="144">
        <v>-135367199.62</v>
      </c>
    </row>
    <row r="5" spans="1:8" x14ac:dyDescent="0.25">
      <c r="A5" s="145"/>
      <c r="B5" s="145"/>
      <c r="C5" s="145"/>
      <c r="D5" s="145"/>
      <c r="E5" s="160" t="s">
        <v>442</v>
      </c>
      <c r="F5" s="159" t="s">
        <v>443</v>
      </c>
      <c r="G5" s="143">
        <v>-55275674.450000003</v>
      </c>
      <c r="H5" s="144">
        <v>-135367199.62</v>
      </c>
    </row>
    <row r="6" spans="1:8" x14ac:dyDescent="0.25">
      <c r="A6" s="145"/>
      <c r="B6" s="145"/>
      <c r="C6" s="145"/>
      <c r="D6" s="145"/>
      <c r="E6" s="161" t="s">
        <v>444</v>
      </c>
      <c r="F6" s="159" t="s">
        <v>445</v>
      </c>
      <c r="G6" s="143">
        <v>-55275674.450000003</v>
      </c>
      <c r="H6" s="144">
        <v>-135367199.62</v>
      </c>
    </row>
    <row r="7" spans="1:8" x14ac:dyDescent="0.25">
      <c r="A7" s="145"/>
      <c r="B7" s="145"/>
      <c r="C7" s="145"/>
      <c r="D7" s="145"/>
      <c r="E7" s="162" t="s">
        <v>446</v>
      </c>
      <c r="F7" s="159" t="s">
        <v>447</v>
      </c>
      <c r="G7" s="143">
        <v>-55275674.450000003</v>
      </c>
      <c r="H7" s="144">
        <v>-135367199.62</v>
      </c>
    </row>
    <row r="8" spans="1:8" x14ac:dyDescent="0.25">
      <c r="A8" s="145"/>
      <c r="B8" s="145"/>
      <c r="C8" s="145"/>
      <c r="D8" s="145"/>
      <c r="E8" s="163" t="s">
        <v>448</v>
      </c>
      <c r="F8" s="164" t="s">
        <v>449</v>
      </c>
      <c r="G8" s="143">
        <v>-55275674.450000003</v>
      </c>
      <c r="H8" s="144">
        <v>-135367199.62</v>
      </c>
    </row>
    <row r="9" spans="1:8" x14ac:dyDescent="0.25">
      <c r="A9" s="145"/>
      <c r="B9" s="145"/>
      <c r="C9" s="145"/>
      <c r="D9" s="145"/>
      <c r="E9" s="165" t="s">
        <v>450</v>
      </c>
      <c r="F9" s="164" t="s">
        <v>451</v>
      </c>
      <c r="G9" s="143">
        <v>-55275674.450000003</v>
      </c>
      <c r="H9" s="144">
        <v>-135367199.62</v>
      </c>
    </row>
    <row r="10" spans="1:8" x14ac:dyDescent="0.25">
      <c r="A10" s="145"/>
      <c r="B10" s="145"/>
      <c r="C10" s="145"/>
      <c r="D10" s="145"/>
      <c r="E10" s="166" t="s">
        <v>452</v>
      </c>
      <c r="F10" s="164" t="s">
        <v>51</v>
      </c>
      <c r="G10" s="143">
        <v>-8661803.3200000003</v>
      </c>
      <c r="H10" s="144">
        <v>-104269151.23999999</v>
      </c>
    </row>
    <row r="11" spans="1:8" x14ac:dyDescent="0.25">
      <c r="A11" s="145"/>
      <c r="B11" s="145"/>
      <c r="C11" s="145"/>
      <c r="D11" s="145"/>
      <c r="E11" s="167" t="s">
        <v>453</v>
      </c>
      <c r="F11" s="164" t="s">
        <v>53</v>
      </c>
      <c r="G11" s="143">
        <v>-22579210.489999998</v>
      </c>
      <c r="H11" s="144">
        <v>-8807270.9800000004</v>
      </c>
    </row>
    <row r="12" spans="1:8" x14ac:dyDescent="0.25">
      <c r="A12" s="145"/>
      <c r="B12" s="145"/>
      <c r="C12" s="145"/>
      <c r="D12" s="145"/>
      <c r="E12" s="168" t="s">
        <v>455</v>
      </c>
      <c r="F12" s="164" t="s">
        <v>53</v>
      </c>
      <c r="G12" s="143">
        <v>-22579210.489999998</v>
      </c>
      <c r="H12" s="144">
        <v>-8807270.9800000004</v>
      </c>
    </row>
    <row r="13" spans="1:8" x14ac:dyDescent="0.25">
      <c r="A13" s="145"/>
      <c r="B13" s="145"/>
      <c r="C13" s="145"/>
      <c r="D13" s="145"/>
      <c r="E13" s="169" t="s">
        <v>456</v>
      </c>
      <c r="F13" s="164" t="s">
        <v>53</v>
      </c>
      <c r="G13" s="143">
        <v>-22579210.489999998</v>
      </c>
      <c r="H13" s="144">
        <v>-8807270.9800000004</v>
      </c>
    </row>
    <row r="14" spans="1:8" x14ac:dyDescent="0.25">
      <c r="A14" s="145"/>
      <c r="B14" s="145"/>
      <c r="C14" s="145"/>
      <c r="D14" s="145"/>
      <c r="E14" s="170" t="s">
        <v>356</v>
      </c>
      <c r="F14" s="164" t="s">
        <v>357</v>
      </c>
      <c r="G14" s="143">
        <v>-7476576.04</v>
      </c>
      <c r="H14" s="144">
        <v>-3047472.46</v>
      </c>
    </row>
    <row r="15" spans="1:8" x14ac:dyDescent="0.25">
      <c r="A15" s="145"/>
      <c r="B15" s="145"/>
      <c r="C15" s="145"/>
      <c r="D15" s="145"/>
      <c r="E15" s="170" t="s">
        <v>358</v>
      </c>
      <c r="F15" s="164" t="s">
        <v>359</v>
      </c>
      <c r="G15" s="143">
        <v>-14230311.359999999</v>
      </c>
      <c r="H15" s="144">
        <v>-1505917.79</v>
      </c>
    </row>
    <row r="16" spans="1:8" x14ac:dyDescent="0.25">
      <c r="A16" s="145"/>
      <c r="B16" s="145"/>
      <c r="C16" s="145"/>
      <c r="D16" s="145"/>
      <c r="E16" s="170" t="s">
        <v>360</v>
      </c>
      <c r="F16" s="164" t="s">
        <v>361</v>
      </c>
      <c r="G16" s="143">
        <v>-344585.98</v>
      </c>
      <c r="H16" s="144">
        <v>23999.63</v>
      </c>
    </row>
    <row r="17" spans="1:10" x14ac:dyDescent="0.25">
      <c r="A17" s="145"/>
      <c r="B17" s="145"/>
      <c r="C17" s="145"/>
      <c r="D17" s="145"/>
      <c r="E17" s="170" t="s">
        <v>362</v>
      </c>
      <c r="F17" s="164" t="s">
        <v>363</v>
      </c>
      <c r="G17" s="143">
        <v>4693334.8099999996</v>
      </c>
      <c r="H17" s="144">
        <v>-1595291.66</v>
      </c>
    </row>
    <row r="18" spans="1:10" x14ac:dyDescent="0.25">
      <c r="A18" s="145"/>
      <c r="B18" s="145"/>
      <c r="C18" s="145"/>
      <c r="D18" s="145"/>
      <c r="E18" s="170" t="s">
        <v>364</v>
      </c>
      <c r="F18" s="164" t="s">
        <v>365</v>
      </c>
      <c r="G18" s="143">
        <v>-6244102.2599999998</v>
      </c>
      <c r="H18" s="144">
        <v>-2469043.31</v>
      </c>
    </row>
    <row r="19" spans="1:10" x14ac:dyDescent="0.25">
      <c r="A19" s="145"/>
      <c r="B19" s="145"/>
      <c r="C19" s="145"/>
      <c r="D19" s="145"/>
      <c r="E19" s="170" t="s">
        <v>366</v>
      </c>
      <c r="F19" s="164" t="s">
        <v>367</v>
      </c>
      <c r="G19" s="143">
        <v>-7793731.4199999999</v>
      </c>
      <c r="H19" s="144">
        <v>1832546.26</v>
      </c>
    </row>
    <row r="20" spans="1:10" x14ac:dyDescent="0.25">
      <c r="A20" s="145"/>
      <c r="B20" s="145"/>
      <c r="C20" s="145"/>
      <c r="D20" s="145"/>
      <c r="E20" s="170" t="s">
        <v>368</v>
      </c>
      <c r="F20" s="164" t="s">
        <v>369</v>
      </c>
      <c r="G20" s="143">
        <v>-94180.92</v>
      </c>
      <c r="H20" s="144">
        <v>67522.98</v>
      </c>
    </row>
    <row r="21" spans="1:10" x14ac:dyDescent="0.25">
      <c r="A21" s="145"/>
      <c r="B21" s="145"/>
      <c r="C21" s="145"/>
      <c r="D21" s="145"/>
      <c r="E21" s="170" t="s">
        <v>370</v>
      </c>
      <c r="F21" s="164" t="s">
        <v>371</v>
      </c>
      <c r="G21" s="143">
        <v>-4196360.79</v>
      </c>
      <c r="H21" s="144">
        <v>-242012.49</v>
      </c>
    </row>
    <row r="22" spans="1:10" x14ac:dyDescent="0.25">
      <c r="A22" s="145"/>
      <c r="B22" s="145"/>
      <c r="C22" s="145"/>
      <c r="D22" s="145"/>
      <c r="E22" s="170" t="s">
        <v>372</v>
      </c>
      <c r="F22" s="164" t="s">
        <v>373</v>
      </c>
      <c r="G22" s="143">
        <v>-3573745.84</v>
      </c>
      <c r="H22" s="144">
        <v>-1042742.58</v>
      </c>
    </row>
    <row r="23" spans="1:10" x14ac:dyDescent="0.25">
      <c r="A23" s="145"/>
      <c r="B23" s="145"/>
      <c r="C23" s="145"/>
      <c r="D23" s="145"/>
      <c r="E23" s="170" t="s">
        <v>374</v>
      </c>
      <c r="F23" s="164" t="s">
        <v>375</v>
      </c>
      <c r="G23" s="143">
        <v>4425106.1900000004</v>
      </c>
      <c r="H23" s="144">
        <v>4534890.3099999996</v>
      </c>
      <c r="I23" s="155">
        <f>+G23</f>
        <v>4425106.1900000004</v>
      </c>
      <c r="J23" s="155">
        <f>+H23</f>
        <v>4534890.3099999996</v>
      </c>
    </row>
    <row r="24" spans="1:10" x14ac:dyDescent="0.25">
      <c r="A24" s="145"/>
      <c r="B24" s="145"/>
      <c r="C24" s="145"/>
      <c r="D24" s="145"/>
      <c r="E24" s="170" t="s">
        <v>376</v>
      </c>
      <c r="F24" s="164" t="s">
        <v>377</v>
      </c>
      <c r="G24" s="143">
        <v>1724423.54</v>
      </c>
      <c r="H24" s="144">
        <v>2407061.4900000002</v>
      </c>
      <c r="I24" s="155">
        <f t="shared" ref="I24:I33" si="0">+G24</f>
        <v>1724423.54</v>
      </c>
      <c r="J24" s="155">
        <f t="shared" ref="J24:J33" si="1">+H24</f>
        <v>2407061.4900000002</v>
      </c>
    </row>
    <row r="25" spans="1:10" x14ac:dyDescent="0.25">
      <c r="A25" s="145"/>
      <c r="B25" s="145"/>
      <c r="C25" s="145"/>
      <c r="D25" s="145"/>
      <c r="E25" s="170" t="s">
        <v>378</v>
      </c>
      <c r="F25" s="164" t="s">
        <v>379</v>
      </c>
      <c r="G25" s="143">
        <v>868384.86</v>
      </c>
      <c r="H25" s="144">
        <v>819014.1</v>
      </c>
      <c r="I25" s="155">
        <f t="shared" si="0"/>
        <v>868384.86</v>
      </c>
      <c r="J25" s="155">
        <f t="shared" si="1"/>
        <v>819014.1</v>
      </c>
    </row>
    <row r="26" spans="1:10" x14ac:dyDescent="0.25">
      <c r="A26" s="145"/>
      <c r="B26" s="145"/>
      <c r="C26" s="145"/>
      <c r="D26" s="145"/>
      <c r="E26" s="170" t="s">
        <v>380</v>
      </c>
      <c r="F26" s="164" t="s">
        <v>381</v>
      </c>
      <c r="G26" s="143">
        <v>528307.22</v>
      </c>
      <c r="H26" s="144">
        <v>-1406885.31</v>
      </c>
      <c r="I26" s="155">
        <f t="shared" si="0"/>
        <v>528307.22</v>
      </c>
      <c r="J26" s="155">
        <f t="shared" si="1"/>
        <v>-1406885.31</v>
      </c>
    </row>
    <row r="27" spans="1:10" x14ac:dyDescent="0.25">
      <c r="A27" s="145"/>
      <c r="B27" s="145"/>
      <c r="C27" s="145"/>
      <c r="D27" s="145"/>
      <c r="E27" s="170" t="s">
        <v>382</v>
      </c>
      <c r="F27" s="164" t="s">
        <v>383</v>
      </c>
      <c r="G27" s="143">
        <v>2652376.06</v>
      </c>
      <c r="H27" s="144">
        <v>1373464.31</v>
      </c>
      <c r="I27" s="155">
        <f t="shared" si="0"/>
        <v>2652376.06</v>
      </c>
      <c r="J27" s="155">
        <f t="shared" si="1"/>
        <v>1373464.31</v>
      </c>
    </row>
    <row r="28" spans="1:10" x14ac:dyDescent="0.25">
      <c r="A28" s="145"/>
      <c r="B28" s="145"/>
      <c r="C28" s="145"/>
      <c r="D28" s="145"/>
      <c r="E28" s="170" t="s">
        <v>384</v>
      </c>
      <c r="F28" s="164" t="s">
        <v>385</v>
      </c>
      <c r="G28" s="143">
        <v>-2573519.71</v>
      </c>
      <c r="H28" s="144">
        <v>-2317621.7599999998</v>
      </c>
      <c r="I28" s="155">
        <f t="shared" si="0"/>
        <v>-2573519.71</v>
      </c>
      <c r="J28" s="155">
        <f t="shared" si="1"/>
        <v>-2317621.7599999998</v>
      </c>
    </row>
    <row r="29" spans="1:10" x14ac:dyDescent="0.25">
      <c r="A29" s="145"/>
      <c r="B29" s="145"/>
      <c r="C29" s="145"/>
      <c r="D29" s="145"/>
      <c r="E29" s="170" t="s">
        <v>386</v>
      </c>
      <c r="F29" s="164" t="s">
        <v>387</v>
      </c>
      <c r="G29" s="143">
        <v>954093.15</v>
      </c>
      <c r="H29" s="144">
        <v>762026.51</v>
      </c>
      <c r="I29" s="155">
        <f t="shared" si="0"/>
        <v>954093.15</v>
      </c>
      <c r="J29" s="155">
        <f t="shared" si="1"/>
        <v>762026.51</v>
      </c>
    </row>
    <row r="30" spans="1:10" x14ac:dyDescent="0.25">
      <c r="A30" s="145"/>
      <c r="B30" s="145"/>
      <c r="C30" s="145"/>
      <c r="D30" s="145"/>
      <c r="E30" s="170" t="s">
        <v>388</v>
      </c>
      <c r="F30" s="164" t="s">
        <v>389</v>
      </c>
      <c r="G30" s="143">
        <v>101441.49</v>
      </c>
      <c r="H30" s="144">
        <v>-102797.85</v>
      </c>
      <c r="I30" s="155">
        <f t="shared" si="0"/>
        <v>101441.49</v>
      </c>
      <c r="J30" s="155">
        <f t="shared" si="1"/>
        <v>-102797.85</v>
      </c>
    </row>
    <row r="31" spans="1:10" x14ac:dyDescent="0.25">
      <c r="A31" s="145"/>
      <c r="B31" s="145"/>
      <c r="C31" s="145"/>
      <c r="D31" s="145"/>
      <c r="E31" s="170" t="s">
        <v>390</v>
      </c>
      <c r="F31" s="164" t="s">
        <v>391</v>
      </c>
      <c r="G31" s="143">
        <v>615582.48</v>
      </c>
      <c r="H31" s="144">
        <v>-232051.94</v>
      </c>
      <c r="I31" s="155">
        <f t="shared" si="0"/>
        <v>615582.48</v>
      </c>
      <c r="J31" s="155">
        <f t="shared" si="1"/>
        <v>-232051.94</v>
      </c>
    </row>
    <row r="32" spans="1:10" x14ac:dyDescent="0.25">
      <c r="A32" s="145"/>
      <c r="B32" s="145"/>
      <c r="C32" s="145"/>
      <c r="D32" s="145"/>
      <c r="E32" s="170" t="s">
        <v>392</v>
      </c>
      <c r="F32" s="164" t="s">
        <v>393</v>
      </c>
      <c r="G32" s="143">
        <v>27587.63</v>
      </c>
      <c r="H32" s="144">
        <v>344682.22</v>
      </c>
      <c r="I32" s="155">
        <f t="shared" si="0"/>
        <v>27587.63</v>
      </c>
      <c r="J32" s="155">
        <f t="shared" si="1"/>
        <v>344682.22</v>
      </c>
    </row>
    <row r="33" spans="1:10" x14ac:dyDescent="0.25">
      <c r="A33" s="145"/>
      <c r="B33" s="145"/>
      <c r="C33" s="145"/>
      <c r="D33" s="145"/>
      <c r="E33" s="170" t="s">
        <v>394</v>
      </c>
      <c r="F33" s="164" t="s">
        <v>395</v>
      </c>
      <c r="G33" s="143"/>
      <c r="H33" s="144">
        <v>2831.98</v>
      </c>
      <c r="I33" s="155">
        <f t="shared" si="0"/>
        <v>0</v>
      </c>
      <c r="J33" s="155">
        <f t="shared" si="1"/>
        <v>2831.98</v>
      </c>
    </row>
    <row r="34" spans="1:10" x14ac:dyDescent="0.25">
      <c r="A34" s="145"/>
      <c r="B34" s="145"/>
      <c r="C34" s="145"/>
      <c r="D34" s="145"/>
      <c r="E34" s="170" t="s">
        <v>396</v>
      </c>
      <c r="F34" s="164" t="s">
        <v>397</v>
      </c>
      <c r="G34" s="143">
        <v>4995693.8499999996</v>
      </c>
      <c r="H34" s="144"/>
    </row>
    <row r="35" spans="1:10" x14ac:dyDescent="0.25">
      <c r="A35" s="145"/>
      <c r="B35" s="145"/>
      <c r="C35" s="145"/>
      <c r="D35" s="145"/>
      <c r="E35" s="170" t="s">
        <v>398</v>
      </c>
      <c r="F35" s="164" t="s">
        <v>399</v>
      </c>
      <c r="G35" s="143">
        <v>627328.9</v>
      </c>
      <c r="H35" s="144"/>
    </row>
    <row r="36" spans="1:10" x14ac:dyDescent="0.25">
      <c r="A36" s="145"/>
      <c r="B36" s="145"/>
      <c r="C36" s="145"/>
      <c r="D36" s="145"/>
      <c r="E36" s="170" t="s">
        <v>400</v>
      </c>
      <c r="F36" s="164" t="s">
        <v>401</v>
      </c>
      <c r="G36" s="143">
        <v>84928.87</v>
      </c>
      <c r="H36" s="144">
        <v>-835357.9</v>
      </c>
    </row>
    <row r="37" spans="1:10" x14ac:dyDescent="0.25">
      <c r="A37" s="145"/>
      <c r="B37" s="145"/>
      <c r="C37" s="145"/>
      <c r="D37" s="145"/>
      <c r="E37" s="170" t="s">
        <v>408</v>
      </c>
      <c r="F37" s="164" t="s">
        <v>409</v>
      </c>
      <c r="G37" s="143">
        <v>-2950812.48</v>
      </c>
      <c r="H37" s="144">
        <v>-4192663.6</v>
      </c>
    </row>
    <row r="38" spans="1:10" x14ac:dyDescent="0.25">
      <c r="A38" s="145"/>
      <c r="B38" s="145"/>
      <c r="C38" s="145"/>
      <c r="D38" s="145"/>
      <c r="E38" s="170" t="s">
        <v>410</v>
      </c>
      <c r="F38" s="164" t="s">
        <v>411</v>
      </c>
      <c r="G38" s="143">
        <v>96999.88</v>
      </c>
      <c r="H38" s="144"/>
    </row>
    <row r="39" spans="1:10" x14ac:dyDescent="0.25">
      <c r="A39" s="145"/>
      <c r="B39" s="145"/>
      <c r="C39" s="145"/>
      <c r="D39" s="145"/>
      <c r="E39" s="170" t="s">
        <v>412</v>
      </c>
      <c r="F39" s="164" t="s">
        <v>413</v>
      </c>
      <c r="G39" s="143">
        <v>-4477379.53</v>
      </c>
      <c r="H39" s="144">
        <v>-815995.01</v>
      </c>
    </row>
    <row r="40" spans="1:10" x14ac:dyDescent="0.25">
      <c r="A40" s="145"/>
      <c r="B40" s="145"/>
      <c r="C40" s="145"/>
      <c r="D40" s="145"/>
      <c r="E40" s="170" t="s">
        <v>414</v>
      </c>
      <c r="F40" s="164" t="s">
        <v>415</v>
      </c>
      <c r="G40" s="143">
        <v>-2973146.57</v>
      </c>
      <c r="H40" s="144">
        <v>-2686400.15</v>
      </c>
    </row>
    <row r="41" spans="1:10" x14ac:dyDescent="0.25">
      <c r="A41" s="145"/>
      <c r="B41" s="145"/>
      <c r="C41" s="145"/>
      <c r="D41" s="145"/>
      <c r="E41" s="170" t="s">
        <v>416</v>
      </c>
      <c r="F41" s="164" t="s">
        <v>417</v>
      </c>
      <c r="G41" s="143">
        <v>1327558.3500000001</v>
      </c>
      <c r="H41" s="144"/>
    </row>
    <row r="42" spans="1:10" x14ac:dyDescent="0.25">
      <c r="A42" s="145"/>
      <c r="B42" s="145"/>
      <c r="C42" s="145"/>
      <c r="D42" s="145"/>
      <c r="E42" s="170" t="s">
        <v>418</v>
      </c>
      <c r="F42" s="164" t="s">
        <v>419</v>
      </c>
      <c r="G42" s="143">
        <v>870182.77</v>
      </c>
      <c r="H42" s="144"/>
    </row>
    <row r="43" spans="1:10" x14ac:dyDescent="0.25">
      <c r="A43" s="145"/>
      <c r="B43" s="145"/>
      <c r="C43" s="145"/>
      <c r="D43" s="145"/>
      <c r="E43" s="170" t="s">
        <v>422</v>
      </c>
      <c r="F43" s="164" t="s">
        <v>423</v>
      </c>
      <c r="G43" s="143"/>
      <c r="H43" s="144">
        <v>-1457807.46</v>
      </c>
    </row>
    <row r="44" spans="1:10" x14ac:dyDescent="0.25">
      <c r="A44" s="145"/>
      <c r="B44" s="145"/>
      <c r="C44" s="145"/>
      <c r="D44" s="145"/>
      <c r="E44" s="170" t="s">
        <v>424</v>
      </c>
      <c r="F44" s="164" t="s">
        <v>425</v>
      </c>
      <c r="G44" s="143">
        <v>1240073.69</v>
      </c>
      <c r="H44" s="144">
        <v>910042.44</v>
      </c>
      <c r="I44" s="155">
        <f t="shared" ref="I44:I45" si="2">+G44</f>
        <v>1240073.69</v>
      </c>
      <c r="J44" s="155">
        <f t="shared" ref="J44:J45" si="3">+H44</f>
        <v>910042.44</v>
      </c>
    </row>
    <row r="45" spans="1:10" x14ac:dyDescent="0.25">
      <c r="A45" s="145"/>
      <c r="B45" s="145"/>
      <c r="C45" s="145"/>
      <c r="D45" s="145"/>
      <c r="E45" s="170" t="s">
        <v>426</v>
      </c>
      <c r="F45" s="164" t="s">
        <v>427</v>
      </c>
      <c r="G45" s="143">
        <v>936897.71</v>
      </c>
      <c r="H45" s="144">
        <v>165400.35999999999</v>
      </c>
      <c r="I45" s="155">
        <f t="shared" si="2"/>
        <v>936897.71</v>
      </c>
      <c r="J45" s="155">
        <f t="shared" si="3"/>
        <v>165400.35999999999</v>
      </c>
    </row>
    <row r="46" spans="1:10" x14ac:dyDescent="0.25">
      <c r="A46" s="145"/>
      <c r="B46" s="145"/>
      <c r="C46" s="145"/>
      <c r="D46" s="145"/>
      <c r="E46" s="170" t="s">
        <v>428</v>
      </c>
      <c r="F46" s="164" t="s">
        <v>429</v>
      </c>
      <c r="G46" s="143"/>
      <c r="H46" s="144">
        <v>-177742.52</v>
      </c>
    </row>
    <row r="47" spans="1:10" x14ac:dyDescent="0.25">
      <c r="A47" s="145"/>
      <c r="B47" s="145"/>
      <c r="C47" s="145"/>
      <c r="D47" s="145"/>
      <c r="E47" s="170" t="s">
        <v>432</v>
      </c>
      <c r="F47" s="164" t="s">
        <v>433</v>
      </c>
      <c r="G47" s="143">
        <v>7548525.5800000001</v>
      </c>
      <c r="H47" s="144">
        <v>2273788.96</v>
      </c>
      <c r="I47" s="155">
        <f t="shared" ref="I47:I48" si="4">+G47</f>
        <v>7548525.5800000001</v>
      </c>
      <c r="J47" s="155">
        <f t="shared" ref="J47:J48" si="5">+H47</f>
        <v>2273788.96</v>
      </c>
    </row>
    <row r="48" spans="1:10" x14ac:dyDescent="0.25">
      <c r="A48" s="145"/>
      <c r="B48" s="145"/>
      <c r="C48" s="145"/>
      <c r="D48" s="145"/>
      <c r="E48" s="170" t="s">
        <v>434</v>
      </c>
      <c r="F48" s="164" t="s">
        <v>435</v>
      </c>
      <c r="G48" s="143"/>
      <c r="H48" s="144">
        <v>1635549.98</v>
      </c>
      <c r="I48" s="155">
        <f t="shared" si="4"/>
        <v>0</v>
      </c>
      <c r="J48" s="155">
        <f t="shared" si="5"/>
        <v>1635549.98</v>
      </c>
    </row>
    <row r="49" spans="1:10" x14ac:dyDescent="0.25">
      <c r="A49" s="145"/>
      <c r="B49" s="145"/>
      <c r="C49" s="145"/>
      <c r="D49" s="145"/>
      <c r="E49" s="170" t="s">
        <v>436</v>
      </c>
      <c r="F49" s="164" t="s">
        <v>437</v>
      </c>
      <c r="G49" s="143"/>
      <c r="H49" s="144">
        <v>-1832288.72</v>
      </c>
    </row>
    <row r="50" spans="1:10" x14ac:dyDescent="0.25">
      <c r="A50" s="145"/>
      <c r="B50" s="145"/>
      <c r="C50" s="145"/>
      <c r="D50" s="145"/>
      <c r="E50" s="170" t="s">
        <v>438</v>
      </c>
      <c r="F50" s="164" t="s">
        <v>439</v>
      </c>
      <c r="G50" s="143">
        <v>30415.38</v>
      </c>
      <c r="H50" s="144"/>
    </row>
    <row r="51" spans="1:10" x14ac:dyDescent="0.25">
      <c r="A51" s="145"/>
      <c r="B51" s="145"/>
      <c r="C51" s="145"/>
      <c r="D51" s="145"/>
      <c r="E51" s="171" t="s">
        <v>454</v>
      </c>
      <c r="F51" s="172" t="s">
        <v>54</v>
      </c>
      <c r="G51" s="173">
        <v>-24034660.640000001</v>
      </c>
      <c r="H51" s="174">
        <v>-22290777.399999999</v>
      </c>
      <c r="I51" s="157">
        <f>SUM(I23:I50)</f>
        <v>19049279.890000001</v>
      </c>
      <c r="J51" s="157">
        <f>SUM(J23:J50)</f>
        <v>11169395.800000001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D1" workbookViewId="0">
      <pane ySplit="3" topLeftCell="A79" activePane="bottomLeft" state="frozen"/>
      <selection pane="bottomLeft" sqref="A1:L102"/>
    </sheetView>
  </sheetViews>
  <sheetFormatPr defaultRowHeight="15" x14ac:dyDescent="0.25"/>
  <cols>
    <col min="1" max="1" width="15.7109375" bestFit="1" customWidth="1"/>
    <col min="2" max="2" width="23.140625" bestFit="1" customWidth="1"/>
    <col min="3" max="3" width="15.7109375" bestFit="1" customWidth="1"/>
    <col min="4" max="4" width="28.42578125" bestFit="1" customWidth="1"/>
    <col min="5" max="5" width="9.28515625" bestFit="1" customWidth="1"/>
    <col min="6" max="6" width="38.85546875" bestFit="1" customWidth="1"/>
    <col min="7" max="7" width="12.140625" bestFit="1" customWidth="1"/>
    <col min="8" max="8" width="13.42578125" bestFit="1" customWidth="1"/>
    <col min="9" max="10" width="9.85546875" bestFit="1" customWidth="1"/>
    <col min="11" max="12" width="12.85546875" bestFit="1" customWidth="1"/>
  </cols>
  <sheetData>
    <row r="1" spans="1:12" x14ac:dyDescent="0.25">
      <c r="A1" s="140" t="s">
        <v>36</v>
      </c>
      <c r="B1" s="140" t="s">
        <v>36</v>
      </c>
      <c r="C1" s="140" t="s">
        <v>36</v>
      </c>
      <c r="D1" s="140" t="s">
        <v>36</v>
      </c>
      <c r="E1" s="140" t="s">
        <v>36</v>
      </c>
      <c r="F1" s="140" t="s">
        <v>106</v>
      </c>
      <c r="G1" s="133" t="s">
        <v>107</v>
      </c>
      <c r="H1" s="133" t="s">
        <v>108</v>
      </c>
      <c r="I1" s="133" t="s">
        <v>107</v>
      </c>
      <c r="J1" s="133" t="s">
        <v>108</v>
      </c>
      <c r="K1" s="133" t="s">
        <v>107</v>
      </c>
      <c r="L1" s="133" t="s">
        <v>108</v>
      </c>
    </row>
    <row r="2" spans="1:12" x14ac:dyDescent="0.25">
      <c r="A2" s="140" t="s">
        <v>36</v>
      </c>
      <c r="B2" s="140" t="s">
        <v>36</v>
      </c>
      <c r="C2" s="140" t="s">
        <v>36</v>
      </c>
      <c r="D2" s="140" t="s">
        <v>36</v>
      </c>
      <c r="E2" s="140" t="s">
        <v>36</v>
      </c>
      <c r="F2" s="140" t="s">
        <v>36</v>
      </c>
      <c r="G2" s="133" t="s">
        <v>77</v>
      </c>
      <c r="H2" s="133" t="s">
        <v>77</v>
      </c>
      <c r="I2" s="8"/>
      <c r="J2" s="8"/>
      <c r="K2" s="8"/>
      <c r="L2" s="8"/>
    </row>
    <row r="3" spans="1:12" x14ac:dyDescent="0.25">
      <c r="A3" s="140" t="s">
        <v>212</v>
      </c>
      <c r="B3" s="141"/>
      <c r="C3" s="140" t="s">
        <v>76</v>
      </c>
      <c r="D3" s="141"/>
      <c r="E3" s="140" t="s">
        <v>81</v>
      </c>
      <c r="F3" s="140" t="s">
        <v>36</v>
      </c>
      <c r="G3" s="142" t="s">
        <v>82</v>
      </c>
      <c r="H3" s="142" t="s">
        <v>82</v>
      </c>
      <c r="I3" s="8"/>
      <c r="J3" s="8"/>
      <c r="K3" s="8" t="s">
        <v>460</v>
      </c>
      <c r="L3" s="8" t="s">
        <v>460</v>
      </c>
    </row>
    <row r="4" spans="1:12" x14ac:dyDescent="0.25">
      <c r="A4" s="133" t="s">
        <v>296</v>
      </c>
      <c r="B4" s="133" t="s">
        <v>297</v>
      </c>
      <c r="C4" s="133" t="s">
        <v>298</v>
      </c>
      <c r="D4" s="133" t="s">
        <v>299</v>
      </c>
      <c r="E4" s="133" t="s">
        <v>300</v>
      </c>
      <c r="F4" s="133" t="s">
        <v>301</v>
      </c>
      <c r="G4" s="143">
        <v>-368253.86</v>
      </c>
      <c r="H4" s="144">
        <v>-1865652.79</v>
      </c>
      <c r="I4" s="8"/>
      <c r="J4" s="8"/>
      <c r="K4" s="8"/>
      <c r="L4" s="8"/>
    </row>
    <row r="5" spans="1:12" x14ac:dyDescent="0.25">
      <c r="A5" s="145"/>
      <c r="B5" s="145"/>
      <c r="C5" s="145"/>
      <c r="D5" s="145"/>
      <c r="E5" s="133" t="s">
        <v>302</v>
      </c>
      <c r="F5" s="133" t="s">
        <v>303</v>
      </c>
      <c r="G5" s="143">
        <v>-47151</v>
      </c>
      <c r="H5" s="144">
        <v>-262873</v>
      </c>
      <c r="I5" s="8"/>
      <c r="J5" s="8"/>
      <c r="K5" s="8"/>
      <c r="L5" s="8"/>
    </row>
    <row r="6" spans="1:12" x14ac:dyDescent="0.25">
      <c r="A6" s="145"/>
      <c r="B6" s="145"/>
      <c r="C6" s="145"/>
      <c r="D6" s="145"/>
      <c r="E6" s="133" t="s">
        <v>304</v>
      </c>
      <c r="F6" s="133" t="s">
        <v>305</v>
      </c>
      <c r="G6" s="143">
        <v>-134159.17000000001</v>
      </c>
      <c r="H6" s="144">
        <v>-92988.69</v>
      </c>
      <c r="I6" s="8"/>
      <c r="J6" s="8"/>
      <c r="K6" s="8"/>
      <c r="L6" s="8"/>
    </row>
    <row r="7" spans="1:12" x14ac:dyDescent="0.25">
      <c r="A7" s="145"/>
      <c r="B7" s="145"/>
      <c r="C7" s="145"/>
      <c r="D7" s="145"/>
      <c r="E7" s="133" t="s">
        <v>306</v>
      </c>
      <c r="F7" s="133" t="s">
        <v>307</v>
      </c>
      <c r="G7" s="143">
        <v>-994167.4</v>
      </c>
      <c r="H7" s="144">
        <v>-1103941.19</v>
      </c>
      <c r="I7" s="8"/>
      <c r="J7" s="8"/>
      <c r="K7" s="8"/>
      <c r="L7" s="8"/>
    </row>
    <row r="8" spans="1:12" x14ac:dyDescent="0.25">
      <c r="A8" s="145"/>
      <c r="B8" s="145"/>
      <c r="C8" s="145"/>
      <c r="D8" s="145"/>
      <c r="E8" s="133" t="s">
        <v>308</v>
      </c>
      <c r="F8" s="133" t="s">
        <v>309</v>
      </c>
      <c r="G8" s="143">
        <v>-1105706.8700000001</v>
      </c>
      <c r="H8" s="144">
        <v>-1129107.32</v>
      </c>
      <c r="I8" s="8"/>
      <c r="J8" s="8"/>
      <c r="K8" s="8"/>
      <c r="L8" s="8"/>
    </row>
    <row r="9" spans="1:12" x14ac:dyDescent="0.25">
      <c r="A9" s="145"/>
      <c r="B9" s="145"/>
      <c r="C9" s="145"/>
      <c r="D9" s="145"/>
      <c r="E9" s="133" t="s">
        <v>310</v>
      </c>
      <c r="F9" s="133" t="s">
        <v>311</v>
      </c>
      <c r="G9" s="143">
        <v>-467182.27</v>
      </c>
      <c r="H9" s="144">
        <v>-231196.28</v>
      </c>
      <c r="I9" s="8"/>
      <c r="J9" s="8"/>
      <c r="K9" s="8"/>
      <c r="L9" s="8"/>
    </row>
    <row r="10" spans="1:12" x14ac:dyDescent="0.25">
      <c r="A10" s="145"/>
      <c r="B10" s="145"/>
      <c r="C10" s="145"/>
      <c r="D10" s="145"/>
      <c r="E10" s="133" t="s">
        <v>312</v>
      </c>
      <c r="F10" s="133" t="s">
        <v>313</v>
      </c>
      <c r="G10" s="143">
        <v>-655160.12</v>
      </c>
      <c r="H10" s="144">
        <v>-227848.92</v>
      </c>
      <c r="I10" s="8"/>
      <c r="J10" s="8"/>
      <c r="K10" s="8"/>
      <c r="L10" s="8"/>
    </row>
    <row r="11" spans="1:12" x14ac:dyDescent="0.25">
      <c r="A11" s="145"/>
      <c r="B11" s="145"/>
      <c r="C11" s="145"/>
      <c r="D11" s="145"/>
      <c r="E11" s="133" t="s">
        <v>314</v>
      </c>
      <c r="F11" s="133" t="s">
        <v>315</v>
      </c>
      <c r="G11" s="143">
        <v>-140.97</v>
      </c>
      <c r="H11" s="144">
        <v>-40188.22</v>
      </c>
      <c r="I11" s="8"/>
      <c r="J11" s="8"/>
      <c r="K11" s="8"/>
      <c r="L11" s="8"/>
    </row>
    <row r="12" spans="1:12" x14ac:dyDescent="0.25">
      <c r="A12" s="145"/>
      <c r="B12" s="145"/>
      <c r="C12" s="145"/>
      <c r="D12" s="145"/>
      <c r="E12" s="133" t="s">
        <v>316</v>
      </c>
      <c r="F12" s="133" t="s">
        <v>317</v>
      </c>
      <c r="G12" s="143">
        <v>-209213</v>
      </c>
      <c r="H12" s="144">
        <v>-1187554</v>
      </c>
      <c r="I12" s="8"/>
      <c r="J12" s="8"/>
      <c r="K12" s="8"/>
      <c r="L12" s="8"/>
    </row>
    <row r="13" spans="1:12" x14ac:dyDescent="0.25">
      <c r="A13" s="145"/>
      <c r="B13" s="145"/>
      <c r="C13" s="145"/>
      <c r="D13" s="145"/>
      <c r="E13" s="133" t="s">
        <v>318</v>
      </c>
      <c r="F13" s="133" t="s">
        <v>319</v>
      </c>
      <c r="G13" s="143"/>
      <c r="H13" s="144">
        <v>729.1</v>
      </c>
      <c r="I13" s="8"/>
      <c r="J13" s="8"/>
      <c r="K13" s="8"/>
      <c r="L13" s="8"/>
    </row>
    <row r="14" spans="1:12" x14ac:dyDescent="0.25">
      <c r="A14" s="145"/>
      <c r="B14" s="145"/>
      <c r="C14" s="145"/>
      <c r="D14" s="145"/>
      <c r="E14" s="133" t="s">
        <v>320</v>
      </c>
      <c r="F14" s="133" t="s">
        <v>321</v>
      </c>
      <c r="G14" s="143">
        <v>-423291.72</v>
      </c>
      <c r="H14" s="144">
        <v>-78644.89</v>
      </c>
      <c r="I14" s="8"/>
      <c r="J14" s="8"/>
      <c r="K14" s="8"/>
      <c r="L14" s="8"/>
    </row>
    <row r="15" spans="1:12" x14ac:dyDescent="0.25">
      <c r="A15" s="145"/>
      <c r="B15" s="145"/>
      <c r="C15" s="145"/>
      <c r="D15" s="145"/>
      <c r="E15" s="133" t="s">
        <v>322</v>
      </c>
      <c r="F15" s="133" t="s">
        <v>323</v>
      </c>
      <c r="G15" s="143">
        <v>-21840.06</v>
      </c>
      <c r="H15" s="144">
        <v>-99279.38</v>
      </c>
      <c r="I15" s="8"/>
      <c r="J15" s="8"/>
      <c r="K15" s="8"/>
      <c r="L15" s="8"/>
    </row>
    <row r="16" spans="1:12" x14ac:dyDescent="0.25">
      <c r="A16" s="145"/>
      <c r="B16" s="145"/>
      <c r="C16" s="145"/>
      <c r="D16" s="145"/>
      <c r="E16" s="133" t="s">
        <v>324</v>
      </c>
      <c r="F16" s="133" t="s">
        <v>325</v>
      </c>
      <c r="G16" s="143">
        <v>-1296869.82</v>
      </c>
      <c r="H16" s="144">
        <v>-1394868.63</v>
      </c>
      <c r="I16" s="8"/>
      <c r="J16" s="8"/>
      <c r="K16" s="8"/>
      <c r="L16" s="8"/>
    </row>
    <row r="17" spans="1:12" x14ac:dyDescent="0.25">
      <c r="A17" s="145"/>
      <c r="B17" s="145"/>
      <c r="C17" s="145"/>
      <c r="D17" s="145"/>
      <c r="E17" s="133" t="s">
        <v>326</v>
      </c>
      <c r="F17" s="133" t="s">
        <v>327</v>
      </c>
      <c r="G17" s="143">
        <v>-170272</v>
      </c>
      <c r="H17" s="144">
        <v>-185376</v>
      </c>
      <c r="I17" s="8"/>
      <c r="J17" s="8"/>
      <c r="K17" s="8"/>
      <c r="L17" s="8"/>
    </row>
    <row r="18" spans="1:12" x14ac:dyDescent="0.25">
      <c r="A18" s="145"/>
      <c r="B18" s="145"/>
      <c r="C18" s="145"/>
      <c r="D18" s="145"/>
      <c r="E18" s="133" t="s">
        <v>328</v>
      </c>
      <c r="F18" s="133" t="s">
        <v>329</v>
      </c>
      <c r="G18" s="143">
        <v>-531644.6</v>
      </c>
      <c r="H18" s="144">
        <v>-760158.98</v>
      </c>
      <c r="I18" s="8"/>
      <c r="J18" s="8"/>
      <c r="K18" s="8"/>
      <c r="L18" s="8"/>
    </row>
    <row r="19" spans="1:12" x14ac:dyDescent="0.25">
      <c r="A19" s="145"/>
      <c r="B19" s="145"/>
      <c r="C19" s="145"/>
      <c r="D19" s="145"/>
      <c r="E19" s="133" t="s">
        <v>330</v>
      </c>
      <c r="F19" s="133" t="s">
        <v>331</v>
      </c>
      <c r="G19" s="143">
        <v>163731.57999999999</v>
      </c>
      <c r="H19" s="144">
        <v>73492.08</v>
      </c>
      <c r="I19" s="8"/>
      <c r="J19" s="8"/>
      <c r="K19" s="8"/>
      <c r="L19" s="8"/>
    </row>
    <row r="20" spans="1:12" x14ac:dyDescent="0.25">
      <c r="A20" s="145"/>
      <c r="B20" s="145"/>
      <c r="C20" s="145"/>
      <c r="D20" s="145"/>
      <c r="E20" s="133" t="s">
        <v>332</v>
      </c>
      <c r="F20" s="133" t="s">
        <v>333</v>
      </c>
      <c r="G20" s="143">
        <v>-5309208.41</v>
      </c>
      <c r="H20" s="144">
        <v>-5025945.9000000004</v>
      </c>
      <c r="I20" s="8"/>
      <c r="J20" s="8"/>
      <c r="K20" s="8"/>
      <c r="L20" s="8"/>
    </row>
    <row r="21" spans="1:12" x14ac:dyDescent="0.25">
      <c r="A21" s="145"/>
      <c r="B21" s="145"/>
      <c r="C21" s="145"/>
      <c r="D21" s="145"/>
      <c r="E21" s="133" t="s">
        <v>334</v>
      </c>
      <c r="F21" s="133" t="s">
        <v>335</v>
      </c>
      <c r="G21" s="143">
        <v>-66000</v>
      </c>
      <c r="H21" s="144">
        <v>-54000</v>
      </c>
      <c r="I21" s="8"/>
      <c r="J21" s="8"/>
      <c r="K21" s="8"/>
      <c r="L21" s="8"/>
    </row>
    <row r="22" spans="1:12" x14ac:dyDescent="0.25">
      <c r="A22" s="145"/>
      <c r="B22" s="145"/>
      <c r="C22" s="145"/>
      <c r="D22" s="145"/>
      <c r="E22" s="133" t="s">
        <v>336</v>
      </c>
      <c r="F22" s="133" t="s">
        <v>337</v>
      </c>
      <c r="G22" s="143">
        <v>-65500</v>
      </c>
      <c r="H22" s="144">
        <v>-54000</v>
      </c>
      <c r="I22" s="8"/>
      <c r="J22" s="8"/>
      <c r="K22" s="8"/>
      <c r="L22" s="8"/>
    </row>
    <row r="23" spans="1:12" x14ac:dyDescent="0.25">
      <c r="A23" s="145"/>
      <c r="B23" s="145"/>
      <c r="C23" s="145"/>
      <c r="D23" s="145"/>
      <c r="E23" s="133" t="s">
        <v>338</v>
      </c>
      <c r="F23" s="133" t="s">
        <v>339</v>
      </c>
      <c r="G23" s="143">
        <v>-222161.15</v>
      </c>
      <c r="H23" s="144">
        <v>-303329.86</v>
      </c>
      <c r="I23" s="8"/>
      <c r="J23" s="8"/>
      <c r="K23" s="8"/>
      <c r="L23" s="8"/>
    </row>
    <row r="24" spans="1:12" x14ac:dyDescent="0.25">
      <c r="A24" s="145"/>
      <c r="B24" s="145"/>
      <c r="C24" s="145"/>
      <c r="D24" s="145"/>
      <c r="E24" s="133" t="s">
        <v>340</v>
      </c>
      <c r="F24" s="133" t="s">
        <v>341</v>
      </c>
      <c r="G24" s="143">
        <v>-4300857.3600000003</v>
      </c>
      <c r="H24" s="144">
        <v>-4472014.21</v>
      </c>
      <c r="I24" s="8"/>
      <c r="J24" s="8"/>
      <c r="K24" s="8"/>
      <c r="L24" s="8"/>
    </row>
    <row r="25" spans="1:12" x14ac:dyDescent="0.25">
      <c r="A25" s="145"/>
      <c r="B25" s="145"/>
      <c r="C25" s="145"/>
      <c r="D25" s="145"/>
      <c r="E25" s="133" t="s">
        <v>342</v>
      </c>
      <c r="F25" s="133" t="s">
        <v>343</v>
      </c>
      <c r="G25" s="143">
        <v>-968927.09</v>
      </c>
      <c r="H25" s="144">
        <v>1600810.93</v>
      </c>
      <c r="I25" s="8"/>
      <c r="J25" s="8"/>
      <c r="K25" s="155">
        <f>+G25</f>
        <v>-968927.09</v>
      </c>
      <c r="L25" s="155">
        <f>+H25</f>
        <v>1600810.93</v>
      </c>
    </row>
    <row r="26" spans="1:12" x14ac:dyDescent="0.25">
      <c r="A26" s="145"/>
      <c r="B26" s="145"/>
      <c r="C26" s="145"/>
      <c r="D26" s="145"/>
      <c r="E26" s="133" t="s">
        <v>344</v>
      </c>
      <c r="F26" s="133" t="s">
        <v>345</v>
      </c>
      <c r="G26" s="143">
        <v>-273185.64</v>
      </c>
      <c r="H26" s="144">
        <v>-215324.35</v>
      </c>
      <c r="I26" s="8"/>
      <c r="J26" s="8"/>
      <c r="K26" s="8"/>
      <c r="L26" s="8"/>
    </row>
    <row r="27" spans="1:12" x14ac:dyDescent="0.25">
      <c r="A27" s="145"/>
      <c r="B27" s="145"/>
      <c r="C27" s="145"/>
      <c r="D27" s="145"/>
      <c r="E27" s="133" t="s">
        <v>346</v>
      </c>
      <c r="F27" s="133" t="s">
        <v>347</v>
      </c>
      <c r="G27" s="143">
        <v>-97015972.280000001</v>
      </c>
      <c r="H27" s="144">
        <v>-232759986.36000001</v>
      </c>
      <c r="I27" s="8"/>
      <c r="J27" s="8"/>
      <c r="K27" s="8"/>
      <c r="L27" s="8"/>
    </row>
    <row r="28" spans="1:12" x14ac:dyDescent="0.25">
      <c r="A28" s="145"/>
      <c r="B28" s="145"/>
      <c r="C28" s="145"/>
      <c r="D28" s="145"/>
      <c r="E28" s="133" t="s">
        <v>348</v>
      </c>
      <c r="F28" s="133" t="s">
        <v>349</v>
      </c>
      <c r="G28" s="143">
        <v>88354168.959999993</v>
      </c>
      <c r="H28" s="144">
        <v>128490835.12</v>
      </c>
      <c r="I28" s="8"/>
      <c r="J28" s="8"/>
      <c r="K28" s="8"/>
      <c r="L28" s="8"/>
    </row>
    <row r="29" spans="1:12" x14ac:dyDescent="0.25">
      <c r="A29" s="145"/>
      <c r="B29" s="145"/>
      <c r="C29" s="145"/>
      <c r="D29" s="145"/>
      <c r="E29" s="133" t="s">
        <v>350</v>
      </c>
      <c r="F29" s="133" t="s">
        <v>351</v>
      </c>
      <c r="G29" s="143">
        <v>-72768.95</v>
      </c>
      <c r="H29" s="144">
        <v>-80465.7</v>
      </c>
      <c r="I29" s="8"/>
      <c r="J29" s="8"/>
      <c r="K29" s="8"/>
      <c r="L29" s="8"/>
    </row>
    <row r="30" spans="1:12" x14ac:dyDescent="0.25">
      <c r="A30" s="145"/>
      <c r="B30" s="145"/>
      <c r="C30" s="145"/>
      <c r="D30" s="145"/>
      <c r="E30" s="133" t="s">
        <v>352</v>
      </c>
      <c r="F30" s="133" t="s">
        <v>353</v>
      </c>
      <c r="G30" s="143">
        <v>-855144</v>
      </c>
      <c r="H30" s="144">
        <v>-1026108</v>
      </c>
      <c r="I30" s="8"/>
      <c r="J30" s="8"/>
      <c r="K30" s="8"/>
      <c r="L30" s="8"/>
    </row>
    <row r="31" spans="1:12" x14ac:dyDescent="0.25">
      <c r="A31" s="145"/>
      <c r="B31" s="145"/>
      <c r="C31" s="145"/>
      <c r="D31" s="145"/>
      <c r="E31" s="133" t="s">
        <v>354</v>
      </c>
      <c r="F31" s="133" t="s">
        <v>355</v>
      </c>
      <c r="G31" s="143">
        <v>-1395184.45</v>
      </c>
      <c r="H31" s="144">
        <v>-1207204.04</v>
      </c>
      <c r="I31" s="155">
        <f>+G31</f>
        <v>-1395184.45</v>
      </c>
      <c r="J31" s="155">
        <f>+H31</f>
        <v>-1207204.04</v>
      </c>
      <c r="K31" s="8"/>
      <c r="L31" s="8"/>
    </row>
    <row r="32" spans="1:12" x14ac:dyDescent="0.25">
      <c r="A32" s="145"/>
      <c r="B32" s="145"/>
      <c r="C32" s="145"/>
      <c r="D32" s="145"/>
      <c r="E32" s="133" t="s">
        <v>356</v>
      </c>
      <c r="F32" s="133" t="s">
        <v>357</v>
      </c>
      <c r="G32" s="143">
        <v>-7476576.04</v>
      </c>
      <c r="H32" s="144">
        <v>-3047472.46</v>
      </c>
      <c r="I32" s="8"/>
      <c r="J32" s="8"/>
      <c r="K32" s="8"/>
      <c r="L32" s="8"/>
    </row>
    <row r="33" spans="1:12" x14ac:dyDescent="0.25">
      <c r="A33" s="145"/>
      <c r="B33" s="145"/>
      <c r="C33" s="145"/>
      <c r="D33" s="145"/>
      <c r="E33" s="133" t="s">
        <v>358</v>
      </c>
      <c r="F33" s="133" t="s">
        <v>359</v>
      </c>
      <c r="G33" s="143">
        <v>-14230311.359999999</v>
      </c>
      <c r="H33" s="144">
        <v>-1505917.79</v>
      </c>
      <c r="I33" s="8"/>
      <c r="J33" s="8"/>
      <c r="K33" s="8"/>
      <c r="L33" s="8"/>
    </row>
    <row r="34" spans="1:12" x14ac:dyDescent="0.25">
      <c r="A34" s="145"/>
      <c r="B34" s="145"/>
      <c r="C34" s="145"/>
      <c r="D34" s="145"/>
      <c r="E34" s="133" t="s">
        <v>360</v>
      </c>
      <c r="F34" s="133" t="s">
        <v>361</v>
      </c>
      <c r="G34" s="143">
        <v>-344585.98</v>
      </c>
      <c r="H34" s="144">
        <v>23999.63</v>
      </c>
      <c r="I34" s="8"/>
      <c r="J34" s="8"/>
      <c r="K34" s="8"/>
      <c r="L34" s="8"/>
    </row>
    <row r="35" spans="1:12" x14ac:dyDescent="0.25">
      <c r="A35" s="145"/>
      <c r="B35" s="145"/>
      <c r="C35" s="145"/>
      <c r="D35" s="145"/>
      <c r="E35" s="133" t="s">
        <v>362</v>
      </c>
      <c r="F35" s="133" t="s">
        <v>363</v>
      </c>
      <c r="G35" s="143">
        <v>4693334.8099999996</v>
      </c>
      <c r="H35" s="144">
        <v>-1595291.66</v>
      </c>
      <c r="I35" s="8"/>
      <c r="J35" s="8"/>
      <c r="K35" s="8"/>
      <c r="L35" s="8"/>
    </row>
    <row r="36" spans="1:12" x14ac:dyDescent="0.25">
      <c r="A36" s="145"/>
      <c r="B36" s="145"/>
      <c r="C36" s="145"/>
      <c r="D36" s="145"/>
      <c r="E36" s="133" t="s">
        <v>364</v>
      </c>
      <c r="F36" s="133" t="s">
        <v>365</v>
      </c>
      <c r="G36" s="143">
        <v>-6244102.2599999998</v>
      </c>
      <c r="H36" s="144">
        <v>-2469043.31</v>
      </c>
      <c r="I36" s="8"/>
      <c r="J36" s="8"/>
      <c r="K36" s="8"/>
      <c r="L36" s="8"/>
    </row>
    <row r="37" spans="1:12" x14ac:dyDescent="0.25">
      <c r="A37" s="145"/>
      <c r="B37" s="145"/>
      <c r="C37" s="145"/>
      <c r="D37" s="145"/>
      <c r="E37" s="133" t="s">
        <v>366</v>
      </c>
      <c r="F37" s="133" t="s">
        <v>367</v>
      </c>
      <c r="G37" s="143">
        <v>-7793731.4199999999</v>
      </c>
      <c r="H37" s="144">
        <v>1832546.26</v>
      </c>
      <c r="I37" s="8"/>
      <c r="J37" s="8"/>
      <c r="K37" s="8"/>
      <c r="L37" s="8"/>
    </row>
    <row r="38" spans="1:12" x14ac:dyDescent="0.25">
      <c r="A38" s="145"/>
      <c r="B38" s="145"/>
      <c r="C38" s="145"/>
      <c r="D38" s="145"/>
      <c r="E38" s="133" t="s">
        <v>368</v>
      </c>
      <c r="F38" s="133" t="s">
        <v>369</v>
      </c>
      <c r="G38" s="143">
        <v>-94180.92</v>
      </c>
      <c r="H38" s="144">
        <v>67522.98</v>
      </c>
      <c r="I38" s="8"/>
      <c r="J38" s="8"/>
      <c r="K38" s="8"/>
      <c r="L38" s="8"/>
    </row>
    <row r="39" spans="1:12" x14ac:dyDescent="0.25">
      <c r="A39" s="145"/>
      <c r="B39" s="145"/>
      <c r="C39" s="145"/>
      <c r="D39" s="145"/>
      <c r="E39" s="133" t="s">
        <v>370</v>
      </c>
      <c r="F39" s="133" t="s">
        <v>371</v>
      </c>
      <c r="G39" s="143">
        <v>-4196360.79</v>
      </c>
      <c r="H39" s="144">
        <v>-242012.49</v>
      </c>
      <c r="I39" s="8"/>
      <c r="J39" s="8"/>
      <c r="K39" s="8"/>
      <c r="L39" s="8"/>
    </row>
    <row r="40" spans="1:12" x14ac:dyDescent="0.25">
      <c r="A40" s="145"/>
      <c r="B40" s="145"/>
      <c r="C40" s="145"/>
      <c r="D40" s="145"/>
      <c r="E40" s="133" t="s">
        <v>372</v>
      </c>
      <c r="F40" s="133" t="s">
        <v>373</v>
      </c>
      <c r="G40" s="143">
        <v>-3573745.84</v>
      </c>
      <c r="H40" s="144">
        <v>-1042742.58</v>
      </c>
      <c r="I40" s="8"/>
      <c r="J40" s="8"/>
      <c r="K40" s="8"/>
      <c r="L40" s="8"/>
    </row>
    <row r="41" spans="1:12" x14ac:dyDescent="0.25">
      <c r="A41" s="145"/>
      <c r="B41" s="145"/>
      <c r="C41" s="145"/>
      <c r="D41" s="145"/>
      <c r="E41" s="133" t="s">
        <v>374</v>
      </c>
      <c r="F41" s="133" t="s">
        <v>375</v>
      </c>
      <c r="G41" s="143">
        <v>4425106.1900000004</v>
      </c>
      <c r="H41" s="144">
        <v>4534890.3099999996</v>
      </c>
      <c r="I41" s="8"/>
      <c r="J41" s="8"/>
      <c r="K41" s="8"/>
      <c r="L41" s="8"/>
    </row>
    <row r="42" spans="1:12" x14ac:dyDescent="0.25">
      <c r="A42" s="145"/>
      <c r="B42" s="145"/>
      <c r="C42" s="145"/>
      <c r="D42" s="145"/>
      <c r="E42" s="133" t="s">
        <v>376</v>
      </c>
      <c r="F42" s="133" t="s">
        <v>377</v>
      </c>
      <c r="G42" s="143">
        <v>1724423.54</v>
      </c>
      <c r="H42" s="144">
        <v>2407061.4900000002</v>
      </c>
      <c r="I42" s="8"/>
      <c r="J42" s="8"/>
      <c r="K42" s="8"/>
      <c r="L42" s="8"/>
    </row>
    <row r="43" spans="1:12" x14ac:dyDescent="0.25">
      <c r="A43" s="145"/>
      <c r="B43" s="145"/>
      <c r="C43" s="145"/>
      <c r="D43" s="145"/>
      <c r="E43" s="133" t="s">
        <v>378</v>
      </c>
      <c r="F43" s="133" t="s">
        <v>379</v>
      </c>
      <c r="G43" s="143">
        <v>868384.86</v>
      </c>
      <c r="H43" s="144">
        <v>819014.1</v>
      </c>
      <c r="I43" s="8"/>
      <c r="J43" s="8"/>
      <c r="K43" s="8"/>
      <c r="L43" s="8"/>
    </row>
    <row r="44" spans="1:12" x14ac:dyDescent="0.25">
      <c r="A44" s="145"/>
      <c r="B44" s="145"/>
      <c r="C44" s="145"/>
      <c r="D44" s="145"/>
      <c r="E44" s="133" t="s">
        <v>380</v>
      </c>
      <c r="F44" s="133" t="s">
        <v>381</v>
      </c>
      <c r="G44" s="143">
        <v>528307.22</v>
      </c>
      <c r="H44" s="144">
        <v>-1406885.31</v>
      </c>
      <c r="I44" s="8"/>
      <c r="J44" s="8"/>
      <c r="K44" s="8"/>
      <c r="L44" s="8"/>
    </row>
    <row r="45" spans="1:12" x14ac:dyDescent="0.25">
      <c r="A45" s="145"/>
      <c r="B45" s="145"/>
      <c r="C45" s="145"/>
      <c r="D45" s="145"/>
      <c r="E45" s="133" t="s">
        <v>382</v>
      </c>
      <c r="F45" s="133" t="s">
        <v>383</v>
      </c>
      <c r="G45" s="143">
        <v>2652376.06</v>
      </c>
      <c r="H45" s="144">
        <v>1373464.31</v>
      </c>
      <c r="I45" s="8"/>
      <c r="J45" s="8"/>
      <c r="K45" s="8"/>
      <c r="L45" s="8"/>
    </row>
    <row r="46" spans="1:12" x14ac:dyDescent="0.25">
      <c r="A46" s="145"/>
      <c r="B46" s="145"/>
      <c r="C46" s="145"/>
      <c r="D46" s="145"/>
      <c r="E46" s="133" t="s">
        <v>384</v>
      </c>
      <c r="F46" s="133" t="s">
        <v>385</v>
      </c>
      <c r="G46" s="143">
        <v>-2573519.71</v>
      </c>
      <c r="H46" s="144">
        <v>-2317621.7599999998</v>
      </c>
      <c r="I46" s="8"/>
      <c r="J46" s="8"/>
      <c r="K46" s="8"/>
      <c r="L46" s="8"/>
    </row>
    <row r="47" spans="1:12" x14ac:dyDescent="0.25">
      <c r="A47" s="145"/>
      <c r="B47" s="145"/>
      <c r="C47" s="145"/>
      <c r="D47" s="145"/>
      <c r="E47" s="133" t="s">
        <v>386</v>
      </c>
      <c r="F47" s="133" t="s">
        <v>387</v>
      </c>
      <c r="G47" s="143">
        <v>954093.15</v>
      </c>
      <c r="H47" s="144">
        <v>762026.51</v>
      </c>
      <c r="I47" s="8"/>
      <c r="J47" s="8"/>
      <c r="K47" s="8"/>
      <c r="L47" s="8"/>
    </row>
    <row r="48" spans="1:12" x14ac:dyDescent="0.25">
      <c r="A48" s="145"/>
      <c r="B48" s="145"/>
      <c r="C48" s="145"/>
      <c r="D48" s="145"/>
      <c r="E48" s="133" t="s">
        <v>388</v>
      </c>
      <c r="F48" s="133" t="s">
        <v>389</v>
      </c>
      <c r="G48" s="143">
        <v>101441.49</v>
      </c>
      <c r="H48" s="144">
        <v>-102797.85</v>
      </c>
      <c r="I48" s="8"/>
      <c r="J48" s="8"/>
      <c r="K48" s="8"/>
      <c r="L48" s="8"/>
    </row>
    <row r="49" spans="1:12" x14ac:dyDescent="0.25">
      <c r="A49" s="145"/>
      <c r="B49" s="145"/>
      <c r="C49" s="145"/>
      <c r="D49" s="145"/>
      <c r="E49" s="133" t="s">
        <v>390</v>
      </c>
      <c r="F49" s="133" t="s">
        <v>391</v>
      </c>
      <c r="G49" s="143">
        <v>615582.48</v>
      </c>
      <c r="H49" s="144">
        <v>-232051.94</v>
      </c>
      <c r="I49" s="8"/>
      <c r="J49" s="8"/>
      <c r="K49" s="8"/>
      <c r="L49" s="8"/>
    </row>
    <row r="50" spans="1:12" x14ac:dyDescent="0.25">
      <c r="A50" s="145"/>
      <c r="B50" s="145"/>
      <c r="C50" s="145"/>
      <c r="D50" s="145"/>
      <c r="E50" s="133" t="s">
        <v>392</v>
      </c>
      <c r="F50" s="133" t="s">
        <v>393</v>
      </c>
      <c r="G50" s="143">
        <v>27587.63</v>
      </c>
      <c r="H50" s="144">
        <v>344682.22</v>
      </c>
      <c r="I50" s="8"/>
      <c r="J50" s="8"/>
      <c r="K50" s="8"/>
      <c r="L50" s="8"/>
    </row>
    <row r="51" spans="1:12" x14ac:dyDescent="0.25">
      <c r="A51" s="145"/>
      <c r="B51" s="145"/>
      <c r="C51" s="145"/>
      <c r="D51" s="145"/>
      <c r="E51" s="133" t="s">
        <v>394</v>
      </c>
      <c r="F51" s="133" t="s">
        <v>395</v>
      </c>
      <c r="G51" s="143"/>
      <c r="H51" s="144">
        <v>2831.98</v>
      </c>
      <c r="I51" s="8"/>
      <c r="J51" s="8"/>
      <c r="K51" s="8"/>
      <c r="L51" s="8"/>
    </row>
    <row r="52" spans="1:12" x14ac:dyDescent="0.25">
      <c r="A52" s="145"/>
      <c r="B52" s="145"/>
      <c r="C52" s="145"/>
      <c r="D52" s="145"/>
      <c r="E52" s="133" t="s">
        <v>396</v>
      </c>
      <c r="F52" s="133" t="s">
        <v>397</v>
      </c>
      <c r="G52" s="143">
        <v>4995693.8499999996</v>
      </c>
      <c r="H52" s="144"/>
      <c r="I52" s="8"/>
      <c r="J52" s="8"/>
      <c r="K52" s="8"/>
      <c r="L52" s="8"/>
    </row>
    <row r="53" spans="1:12" x14ac:dyDescent="0.25">
      <c r="A53" s="145"/>
      <c r="B53" s="145"/>
      <c r="C53" s="145"/>
      <c r="D53" s="145"/>
      <c r="E53" s="133" t="s">
        <v>398</v>
      </c>
      <c r="F53" s="133" t="s">
        <v>399</v>
      </c>
      <c r="G53" s="143">
        <v>627328.9</v>
      </c>
      <c r="H53" s="144"/>
      <c r="I53" s="8"/>
      <c r="J53" s="8"/>
      <c r="K53" s="8"/>
      <c r="L53" s="8"/>
    </row>
    <row r="54" spans="1:12" x14ac:dyDescent="0.25">
      <c r="A54" s="145"/>
      <c r="B54" s="145"/>
      <c r="C54" s="145"/>
      <c r="D54" s="145"/>
      <c r="E54" s="133" t="s">
        <v>400</v>
      </c>
      <c r="F54" s="133" t="s">
        <v>401</v>
      </c>
      <c r="G54" s="143">
        <v>84928.87</v>
      </c>
      <c r="H54" s="144">
        <v>-835357.9</v>
      </c>
      <c r="I54" s="8"/>
      <c r="J54" s="8"/>
      <c r="K54" s="8"/>
      <c r="L54" s="8"/>
    </row>
    <row r="55" spans="1:12" x14ac:dyDescent="0.25">
      <c r="A55" s="145"/>
      <c r="B55" s="145"/>
      <c r="C55" s="145"/>
      <c r="D55" s="145"/>
      <c r="E55" s="133" t="s">
        <v>402</v>
      </c>
      <c r="F55" s="133" t="s">
        <v>403</v>
      </c>
      <c r="G55" s="143">
        <v>-3737743.54</v>
      </c>
      <c r="H55" s="144">
        <v>-2429418</v>
      </c>
      <c r="I55" s="8"/>
      <c r="J55" s="8"/>
      <c r="K55" s="8"/>
      <c r="L55" s="8"/>
    </row>
    <row r="56" spans="1:12" x14ac:dyDescent="0.25">
      <c r="A56" s="145"/>
      <c r="B56" s="145"/>
      <c r="C56" s="145"/>
      <c r="D56" s="145"/>
      <c r="E56" s="133" t="s">
        <v>404</v>
      </c>
      <c r="F56" s="133" t="s">
        <v>405</v>
      </c>
      <c r="G56" s="143">
        <v>-48140.52</v>
      </c>
      <c r="H56" s="144">
        <v>-3897.35</v>
      </c>
      <c r="I56" s="8"/>
      <c r="J56" s="8"/>
      <c r="K56" s="8"/>
      <c r="L56" s="8"/>
    </row>
    <row r="57" spans="1:12" x14ac:dyDescent="0.25">
      <c r="A57" s="145"/>
      <c r="B57" s="145"/>
      <c r="C57" s="145"/>
      <c r="D57" s="145"/>
      <c r="E57" s="133" t="s">
        <v>406</v>
      </c>
      <c r="F57" s="133" t="s">
        <v>407</v>
      </c>
      <c r="G57" s="143">
        <v>18360</v>
      </c>
      <c r="H57" s="144">
        <v>9840</v>
      </c>
      <c r="I57" s="8"/>
      <c r="J57" s="8"/>
      <c r="K57" s="8"/>
      <c r="L57" s="8"/>
    </row>
    <row r="58" spans="1:12" x14ac:dyDescent="0.25">
      <c r="A58" s="145"/>
      <c r="B58" s="145"/>
      <c r="C58" s="145"/>
      <c r="D58" s="145"/>
      <c r="E58" s="133" t="s">
        <v>408</v>
      </c>
      <c r="F58" s="133" t="s">
        <v>409</v>
      </c>
      <c r="G58" s="143">
        <v>-2950812.48</v>
      </c>
      <c r="H58" s="144">
        <v>-4192663.6</v>
      </c>
      <c r="I58" s="8"/>
      <c r="J58" s="8"/>
      <c r="K58" s="8"/>
      <c r="L58" s="8"/>
    </row>
    <row r="59" spans="1:12" x14ac:dyDescent="0.25">
      <c r="A59" s="145"/>
      <c r="B59" s="145"/>
      <c r="C59" s="145"/>
      <c r="D59" s="145"/>
      <c r="E59" s="133" t="s">
        <v>410</v>
      </c>
      <c r="F59" s="133" t="s">
        <v>411</v>
      </c>
      <c r="G59" s="143">
        <v>96999.88</v>
      </c>
      <c r="H59" s="144"/>
      <c r="I59" s="8"/>
      <c r="J59" s="8"/>
      <c r="K59" s="8"/>
      <c r="L59" s="8"/>
    </row>
    <row r="60" spans="1:12" x14ac:dyDescent="0.25">
      <c r="A60" s="145"/>
      <c r="B60" s="145"/>
      <c r="C60" s="145"/>
      <c r="D60" s="145"/>
      <c r="E60" s="133" t="s">
        <v>412</v>
      </c>
      <c r="F60" s="133" t="s">
        <v>413</v>
      </c>
      <c r="G60" s="143">
        <v>-4477379.53</v>
      </c>
      <c r="H60" s="144">
        <v>-815995.01</v>
      </c>
      <c r="I60" s="8"/>
      <c r="J60" s="8"/>
      <c r="K60" s="8"/>
      <c r="L60" s="8"/>
    </row>
    <row r="61" spans="1:12" x14ac:dyDescent="0.25">
      <c r="A61" s="145"/>
      <c r="B61" s="145"/>
      <c r="C61" s="145"/>
      <c r="D61" s="145"/>
      <c r="E61" s="133" t="s">
        <v>414</v>
      </c>
      <c r="F61" s="133" t="s">
        <v>415</v>
      </c>
      <c r="G61" s="143">
        <v>-2973146.57</v>
      </c>
      <c r="H61" s="144">
        <v>-2686400.15</v>
      </c>
      <c r="I61" s="8"/>
      <c r="J61" s="8"/>
      <c r="K61" s="8"/>
      <c r="L61" s="8"/>
    </row>
    <row r="62" spans="1:12" x14ac:dyDescent="0.25">
      <c r="A62" s="145"/>
      <c r="B62" s="145"/>
      <c r="C62" s="145"/>
      <c r="D62" s="145"/>
      <c r="E62" s="133" t="s">
        <v>416</v>
      </c>
      <c r="F62" s="133" t="s">
        <v>417</v>
      </c>
      <c r="G62" s="143">
        <v>1327558.3500000001</v>
      </c>
      <c r="H62" s="144"/>
      <c r="I62" s="8"/>
      <c r="J62" s="8"/>
      <c r="K62" s="8"/>
      <c r="L62" s="8"/>
    </row>
    <row r="63" spans="1:12" x14ac:dyDescent="0.25">
      <c r="A63" s="145"/>
      <c r="B63" s="145"/>
      <c r="C63" s="145"/>
      <c r="D63" s="145"/>
      <c r="E63" s="133" t="s">
        <v>418</v>
      </c>
      <c r="F63" s="133" t="s">
        <v>419</v>
      </c>
      <c r="G63" s="143">
        <v>870182.77</v>
      </c>
      <c r="H63" s="144"/>
      <c r="I63" s="8"/>
      <c r="J63" s="8"/>
      <c r="K63" s="8"/>
      <c r="L63" s="8"/>
    </row>
    <row r="64" spans="1:12" x14ac:dyDescent="0.25">
      <c r="A64" s="145"/>
      <c r="B64" s="145"/>
      <c r="C64" s="145"/>
      <c r="D64" s="145"/>
      <c r="E64" s="133" t="s">
        <v>420</v>
      </c>
      <c r="F64" s="133" t="s">
        <v>421</v>
      </c>
      <c r="G64" s="143">
        <v>-305.69</v>
      </c>
      <c r="H64" s="144">
        <v>-305.69</v>
      </c>
      <c r="I64" s="8"/>
      <c r="J64" s="8"/>
      <c r="K64" s="8"/>
      <c r="L64" s="8"/>
    </row>
    <row r="65" spans="1:12" x14ac:dyDescent="0.25">
      <c r="A65" s="145"/>
      <c r="B65" s="145"/>
      <c r="C65" s="145"/>
      <c r="D65" s="145"/>
      <c r="E65" s="133" t="s">
        <v>422</v>
      </c>
      <c r="F65" s="133" t="s">
        <v>423</v>
      </c>
      <c r="G65" s="143"/>
      <c r="H65" s="144">
        <v>-1457807.46</v>
      </c>
      <c r="I65" s="8"/>
      <c r="J65" s="8"/>
      <c r="K65" s="8"/>
      <c r="L65" s="8"/>
    </row>
    <row r="66" spans="1:12" x14ac:dyDescent="0.25">
      <c r="A66" s="145"/>
      <c r="B66" s="145"/>
      <c r="C66" s="145"/>
      <c r="D66" s="145"/>
      <c r="E66" s="133" t="s">
        <v>424</v>
      </c>
      <c r="F66" s="133" t="s">
        <v>425</v>
      </c>
      <c r="G66" s="143">
        <v>1240073.69</v>
      </c>
      <c r="H66" s="144">
        <v>910042.44</v>
      </c>
      <c r="I66" s="8"/>
      <c r="J66" s="8"/>
      <c r="K66" s="8"/>
      <c r="L66" s="8"/>
    </row>
    <row r="67" spans="1:12" x14ac:dyDescent="0.25">
      <c r="A67" s="145"/>
      <c r="B67" s="145"/>
      <c r="C67" s="145"/>
      <c r="D67" s="145"/>
      <c r="E67" s="133" t="s">
        <v>426</v>
      </c>
      <c r="F67" s="133" t="s">
        <v>427</v>
      </c>
      <c r="G67" s="143">
        <v>936897.71</v>
      </c>
      <c r="H67" s="144">
        <v>165400.35999999999</v>
      </c>
      <c r="I67" s="8"/>
      <c r="J67" s="8"/>
      <c r="K67" s="8"/>
      <c r="L67" s="8"/>
    </row>
    <row r="68" spans="1:12" x14ac:dyDescent="0.25">
      <c r="A68" s="145"/>
      <c r="B68" s="145"/>
      <c r="C68" s="145"/>
      <c r="D68" s="145"/>
      <c r="E68" s="133" t="s">
        <v>428</v>
      </c>
      <c r="F68" s="133" t="s">
        <v>429</v>
      </c>
      <c r="G68" s="143"/>
      <c r="H68" s="144">
        <v>-177742.52</v>
      </c>
      <c r="I68" s="8"/>
      <c r="J68" s="8"/>
      <c r="K68" s="8"/>
      <c r="L68" s="8"/>
    </row>
    <row r="69" spans="1:12" x14ac:dyDescent="0.25">
      <c r="A69" s="145"/>
      <c r="B69" s="145"/>
      <c r="C69" s="145"/>
      <c r="D69" s="145"/>
      <c r="E69" s="133" t="s">
        <v>430</v>
      </c>
      <c r="F69" s="133" t="s">
        <v>431</v>
      </c>
      <c r="G69" s="143">
        <v>-476572.56</v>
      </c>
      <c r="H69" s="144">
        <v>-443958.12</v>
      </c>
      <c r="I69" s="8"/>
      <c r="J69" s="8"/>
      <c r="K69" s="8"/>
      <c r="L69" s="8"/>
    </row>
    <row r="70" spans="1:12" x14ac:dyDescent="0.25">
      <c r="A70" s="145"/>
      <c r="B70" s="145"/>
      <c r="C70" s="145"/>
      <c r="D70" s="145"/>
      <c r="E70" s="133" t="s">
        <v>432</v>
      </c>
      <c r="F70" s="133" t="s">
        <v>433</v>
      </c>
      <c r="G70" s="143">
        <v>7548525.5800000001</v>
      </c>
      <c r="H70" s="144">
        <v>2273788.96</v>
      </c>
      <c r="I70" s="8"/>
      <c r="J70" s="8"/>
      <c r="K70" s="8"/>
      <c r="L70" s="8"/>
    </row>
    <row r="71" spans="1:12" x14ac:dyDescent="0.25">
      <c r="A71" s="145"/>
      <c r="B71" s="145"/>
      <c r="C71" s="145"/>
      <c r="D71" s="145"/>
      <c r="E71" s="133" t="s">
        <v>434</v>
      </c>
      <c r="F71" s="133" t="s">
        <v>435</v>
      </c>
      <c r="G71" s="143"/>
      <c r="H71" s="144">
        <v>1635549.98</v>
      </c>
      <c r="I71" s="8"/>
      <c r="J71" s="8"/>
      <c r="K71" s="8"/>
      <c r="L71" s="8"/>
    </row>
    <row r="72" spans="1:12" x14ac:dyDescent="0.25">
      <c r="A72" s="145"/>
      <c r="B72" s="145"/>
      <c r="C72" s="145"/>
      <c r="D72" s="145"/>
      <c r="E72" s="133" t="s">
        <v>436</v>
      </c>
      <c r="F72" s="133" t="s">
        <v>437</v>
      </c>
      <c r="G72" s="143"/>
      <c r="H72" s="144">
        <v>-1832288.72</v>
      </c>
      <c r="I72" s="8"/>
      <c r="J72" s="8"/>
      <c r="K72" s="8"/>
      <c r="L72" s="8"/>
    </row>
    <row r="73" spans="1:12" x14ac:dyDescent="0.25">
      <c r="A73" s="145"/>
      <c r="B73" s="145"/>
      <c r="C73" s="145"/>
      <c r="D73" s="145"/>
      <c r="E73" s="133" t="s">
        <v>438</v>
      </c>
      <c r="F73" s="133" t="s">
        <v>439</v>
      </c>
      <c r="G73" s="143">
        <v>30415.38</v>
      </c>
      <c r="H73" s="144"/>
      <c r="I73" s="8"/>
      <c r="J73" s="8"/>
      <c r="K73" s="8"/>
      <c r="L73" s="8"/>
    </row>
    <row r="74" spans="1:12" x14ac:dyDescent="0.25">
      <c r="A74" s="145"/>
      <c r="B74" s="145"/>
      <c r="C74" s="145"/>
      <c r="D74" s="145"/>
      <c r="E74" s="146" t="s">
        <v>68</v>
      </c>
      <c r="F74" s="147"/>
      <c r="G74" s="148">
        <v>-55275674.450000003</v>
      </c>
      <c r="H74" s="149">
        <v>-135367199.62</v>
      </c>
      <c r="I74" s="8"/>
      <c r="J74" s="8"/>
      <c r="K74" s="8"/>
      <c r="L74" s="8"/>
    </row>
    <row r="75" spans="1:12" x14ac:dyDescent="0.25">
      <c r="A75" s="133" t="s">
        <v>223</v>
      </c>
      <c r="B75" s="133" t="s">
        <v>224</v>
      </c>
      <c r="C75" s="133" t="s">
        <v>221</v>
      </c>
      <c r="D75" s="133" t="s">
        <v>222</v>
      </c>
      <c r="E75" s="133" t="s">
        <v>225</v>
      </c>
      <c r="F75" s="133" t="s">
        <v>226</v>
      </c>
      <c r="G75" s="143">
        <v>1748061.67</v>
      </c>
      <c r="H75" s="144">
        <v>1937870.4</v>
      </c>
      <c r="I75" s="8"/>
      <c r="J75" s="8"/>
      <c r="K75" s="8"/>
      <c r="L75" s="8"/>
    </row>
    <row r="76" spans="1:12" x14ac:dyDescent="0.25">
      <c r="A76" s="145"/>
      <c r="B76" s="145"/>
      <c r="C76" s="145"/>
      <c r="D76" s="145"/>
      <c r="E76" s="133" t="s">
        <v>227</v>
      </c>
      <c r="F76" s="133" t="s">
        <v>228</v>
      </c>
      <c r="G76" s="143">
        <v>-457014.4</v>
      </c>
      <c r="H76" s="144">
        <v>-514085.4</v>
      </c>
      <c r="I76" s="8"/>
      <c r="J76" s="8"/>
      <c r="K76" s="8"/>
      <c r="L76" s="8"/>
    </row>
    <row r="77" spans="1:12" x14ac:dyDescent="0.25">
      <c r="A77" s="145"/>
      <c r="B77" s="145"/>
      <c r="C77" s="145"/>
      <c r="D77" s="145"/>
      <c r="E77" s="133" t="s">
        <v>229</v>
      </c>
      <c r="F77" s="133" t="s">
        <v>230</v>
      </c>
      <c r="G77" s="143">
        <v>1615494</v>
      </c>
      <c r="H77" s="144"/>
      <c r="I77" s="8"/>
      <c r="J77" s="8"/>
      <c r="K77" s="8"/>
      <c r="L77" s="8"/>
    </row>
    <row r="78" spans="1:12" x14ac:dyDescent="0.25">
      <c r="A78" s="145"/>
      <c r="B78" s="145"/>
      <c r="C78" s="145"/>
      <c r="D78" s="145"/>
      <c r="E78" s="133" t="s">
        <v>231</v>
      </c>
      <c r="F78" s="133" t="s">
        <v>232</v>
      </c>
      <c r="G78" s="143">
        <v>28580</v>
      </c>
      <c r="H78" s="144"/>
      <c r="I78" s="8"/>
      <c r="J78" s="8"/>
      <c r="K78" s="8"/>
      <c r="L78" s="8"/>
    </row>
    <row r="79" spans="1:12" x14ac:dyDescent="0.25">
      <c r="A79" s="145"/>
      <c r="B79" s="145"/>
      <c r="C79" s="145"/>
      <c r="D79" s="145"/>
      <c r="E79" s="133" t="s">
        <v>233</v>
      </c>
      <c r="F79" s="133" t="s">
        <v>234</v>
      </c>
      <c r="G79" s="143">
        <v>2885052</v>
      </c>
      <c r="H79" s="144">
        <v>2885052</v>
      </c>
      <c r="I79" s="8"/>
      <c r="J79" s="8"/>
      <c r="K79" s="8"/>
      <c r="L79" s="8"/>
    </row>
    <row r="80" spans="1:12" x14ac:dyDescent="0.25">
      <c r="A80" s="145"/>
      <c r="B80" s="145"/>
      <c r="C80" s="145"/>
      <c r="D80" s="145"/>
      <c r="E80" s="133" t="s">
        <v>235</v>
      </c>
      <c r="F80" s="133" t="s">
        <v>236</v>
      </c>
      <c r="G80" s="143">
        <v>687420</v>
      </c>
      <c r="H80" s="144">
        <v>687420</v>
      </c>
      <c r="I80" s="8"/>
      <c r="J80" s="8"/>
      <c r="K80" s="8"/>
      <c r="L80" s="8"/>
    </row>
    <row r="81" spans="1:12" x14ac:dyDescent="0.25">
      <c r="A81" s="145"/>
      <c r="B81" s="145"/>
      <c r="C81" s="145"/>
      <c r="D81" s="145"/>
      <c r="E81" s="133" t="s">
        <v>237</v>
      </c>
      <c r="F81" s="133" t="s">
        <v>238</v>
      </c>
      <c r="G81" s="143"/>
      <c r="H81" s="144">
        <v>3767013.76</v>
      </c>
      <c r="I81" s="8"/>
      <c r="J81" s="8"/>
      <c r="K81" s="8"/>
      <c r="L81" s="8"/>
    </row>
    <row r="82" spans="1:12" x14ac:dyDescent="0.25">
      <c r="A82" s="145"/>
      <c r="B82" s="145"/>
      <c r="C82" s="145"/>
      <c r="D82" s="145"/>
      <c r="E82" s="133" t="s">
        <v>239</v>
      </c>
      <c r="F82" s="133" t="s">
        <v>240</v>
      </c>
      <c r="G82" s="143">
        <v>12931981.109999999</v>
      </c>
      <c r="H82" s="144">
        <v>14438496.720000001</v>
      </c>
      <c r="I82" s="8"/>
      <c r="J82" s="8"/>
      <c r="K82" s="8"/>
      <c r="L82" s="8"/>
    </row>
    <row r="83" spans="1:12" x14ac:dyDescent="0.25">
      <c r="A83" s="145"/>
      <c r="B83" s="145"/>
      <c r="C83" s="145"/>
      <c r="D83" s="145"/>
      <c r="E83" s="133" t="s">
        <v>241</v>
      </c>
      <c r="F83" s="133" t="s">
        <v>242</v>
      </c>
      <c r="G83" s="143">
        <v>-5212067.46</v>
      </c>
      <c r="H83" s="144">
        <v>-5835223.2000000002</v>
      </c>
      <c r="I83" s="8"/>
      <c r="J83" s="8"/>
      <c r="K83" s="8"/>
      <c r="L83" s="8"/>
    </row>
    <row r="84" spans="1:12" x14ac:dyDescent="0.25">
      <c r="A84" s="145"/>
      <c r="B84" s="145"/>
      <c r="C84" s="145"/>
      <c r="D84" s="145"/>
      <c r="E84" s="133" t="s">
        <v>243</v>
      </c>
      <c r="F84" s="133" t="s">
        <v>244</v>
      </c>
      <c r="G84" s="143">
        <v>971436</v>
      </c>
      <c r="H84" s="144"/>
      <c r="I84" s="8"/>
      <c r="J84" s="8"/>
      <c r="K84" s="8"/>
      <c r="L84" s="8"/>
    </row>
    <row r="85" spans="1:12" x14ac:dyDescent="0.25">
      <c r="A85" s="145"/>
      <c r="B85" s="145"/>
      <c r="C85" s="145"/>
      <c r="D85" s="145"/>
      <c r="E85" s="133" t="s">
        <v>245</v>
      </c>
      <c r="F85" s="133" t="s">
        <v>246</v>
      </c>
      <c r="G85" s="143">
        <v>11076</v>
      </c>
      <c r="H85" s="144"/>
      <c r="I85" s="8"/>
      <c r="J85" s="8"/>
      <c r="K85" s="8"/>
      <c r="L85" s="8"/>
    </row>
    <row r="86" spans="1:12" x14ac:dyDescent="0.25">
      <c r="A86" s="145"/>
      <c r="B86" s="145"/>
      <c r="C86" s="145"/>
      <c r="D86" s="145"/>
      <c r="E86" s="133" t="s">
        <v>247</v>
      </c>
      <c r="F86" s="133" t="s">
        <v>248</v>
      </c>
      <c r="G86" s="143">
        <v>-264341.15999999997</v>
      </c>
      <c r="H86" s="144">
        <v>-2787650</v>
      </c>
      <c r="I86" s="8"/>
      <c r="J86" s="8"/>
      <c r="K86" s="8"/>
      <c r="L86" s="8"/>
    </row>
    <row r="87" spans="1:12" x14ac:dyDescent="0.25">
      <c r="A87" s="145"/>
      <c r="B87" s="145"/>
      <c r="C87" s="145"/>
      <c r="D87" s="145"/>
      <c r="E87" s="133" t="s">
        <v>249</v>
      </c>
      <c r="F87" s="133" t="s">
        <v>250</v>
      </c>
      <c r="G87" s="143">
        <v>-23653341.640000001</v>
      </c>
      <c r="H87" s="144">
        <v>-19951641.34</v>
      </c>
      <c r="I87" s="8"/>
      <c r="J87" s="8"/>
      <c r="K87" s="8"/>
      <c r="L87" s="8"/>
    </row>
    <row r="88" spans="1:12" x14ac:dyDescent="0.25">
      <c r="A88" s="145"/>
      <c r="B88" s="145"/>
      <c r="C88" s="145"/>
      <c r="D88" s="145"/>
      <c r="E88" s="133" t="s">
        <v>251</v>
      </c>
      <c r="F88" s="133" t="s">
        <v>252</v>
      </c>
      <c r="G88" s="143">
        <v>-103003.36</v>
      </c>
      <c r="H88" s="144">
        <v>-124967.45</v>
      </c>
      <c r="I88" s="155">
        <f>+G88</f>
        <v>-103003.36</v>
      </c>
      <c r="J88" s="155">
        <f>+H88</f>
        <v>-124967.45</v>
      </c>
      <c r="K88" s="8"/>
      <c r="L88" s="8"/>
    </row>
    <row r="89" spans="1:12" x14ac:dyDescent="0.25">
      <c r="A89" s="145"/>
      <c r="B89" s="145"/>
      <c r="C89" s="145"/>
      <c r="D89" s="145"/>
      <c r="E89" s="133" t="s">
        <v>253</v>
      </c>
      <c r="F89" s="133" t="s">
        <v>254</v>
      </c>
      <c r="G89" s="143">
        <v>-24525.43</v>
      </c>
      <c r="H89" s="144">
        <v>-120813.18</v>
      </c>
      <c r="I89" s="8"/>
      <c r="J89" s="8"/>
      <c r="K89" s="8"/>
      <c r="L89" s="8"/>
    </row>
    <row r="90" spans="1:12" x14ac:dyDescent="0.25">
      <c r="A90" s="145"/>
      <c r="B90" s="145"/>
      <c r="C90" s="145"/>
      <c r="D90" s="145"/>
      <c r="E90" s="133" t="s">
        <v>255</v>
      </c>
      <c r="F90" s="133" t="s">
        <v>256</v>
      </c>
      <c r="G90" s="143">
        <v>-5282508.04</v>
      </c>
      <c r="H90" s="144">
        <v>-6130893.46</v>
      </c>
      <c r="I90" s="8"/>
      <c r="J90" s="8"/>
      <c r="K90" s="8"/>
      <c r="L90" s="8"/>
    </row>
    <row r="91" spans="1:12" x14ac:dyDescent="0.25">
      <c r="A91" s="145"/>
      <c r="B91" s="145"/>
      <c r="C91" s="145"/>
      <c r="D91" s="145"/>
      <c r="E91" s="133" t="s">
        <v>257</v>
      </c>
      <c r="F91" s="133" t="s">
        <v>258</v>
      </c>
      <c r="G91" s="143">
        <v>-5277354.0199999996</v>
      </c>
      <c r="H91" s="144">
        <v>-8409867.25</v>
      </c>
      <c r="I91" s="8"/>
      <c r="J91" s="8"/>
      <c r="K91" s="8"/>
      <c r="L91" s="8"/>
    </row>
    <row r="92" spans="1:12" x14ac:dyDescent="0.25">
      <c r="A92" s="145"/>
      <c r="B92" s="145"/>
      <c r="C92" s="145"/>
      <c r="D92" s="145"/>
      <c r="E92" s="133" t="s">
        <v>259</v>
      </c>
      <c r="F92" s="133" t="s">
        <v>260</v>
      </c>
      <c r="G92" s="143">
        <v>-2087817.82</v>
      </c>
      <c r="H92" s="144">
        <v>-1402912.78</v>
      </c>
      <c r="I92" s="8"/>
      <c r="J92" s="8"/>
      <c r="K92" s="8"/>
      <c r="L92" s="8"/>
    </row>
    <row r="93" spans="1:12" x14ac:dyDescent="0.25">
      <c r="A93" s="145"/>
      <c r="B93" s="145"/>
      <c r="C93" s="145"/>
      <c r="D93" s="145"/>
      <c r="E93" s="133" t="s">
        <v>261</v>
      </c>
      <c r="F93" s="133" t="s">
        <v>262</v>
      </c>
      <c r="G93" s="143">
        <v>-10720950.98</v>
      </c>
      <c r="H93" s="144">
        <v>-11023721.6</v>
      </c>
      <c r="I93" s="8"/>
      <c r="J93" s="8"/>
      <c r="K93" s="8"/>
      <c r="L93" s="8"/>
    </row>
    <row r="94" spans="1:12" x14ac:dyDescent="0.25">
      <c r="A94" s="145"/>
      <c r="B94" s="145"/>
      <c r="C94" s="145"/>
      <c r="D94" s="145"/>
      <c r="E94" s="133" t="s">
        <v>263</v>
      </c>
      <c r="F94" s="133" t="s">
        <v>264</v>
      </c>
      <c r="G94" s="143">
        <v>2154781.2999999998</v>
      </c>
      <c r="H94" s="144">
        <v>-376633.97</v>
      </c>
      <c r="I94" s="8"/>
      <c r="J94" s="8"/>
      <c r="K94" s="8"/>
      <c r="L94" s="8"/>
    </row>
    <row r="95" spans="1:12" x14ac:dyDescent="0.25">
      <c r="A95" s="145"/>
      <c r="B95" s="145"/>
      <c r="C95" s="145"/>
      <c r="D95" s="145"/>
      <c r="E95" s="133" t="s">
        <v>265</v>
      </c>
      <c r="F95" s="133" t="s">
        <v>266</v>
      </c>
      <c r="G95" s="143"/>
      <c r="H95" s="144">
        <v>0</v>
      </c>
      <c r="I95" s="8"/>
      <c r="J95" s="8"/>
      <c r="K95" s="8"/>
      <c r="L95" s="8"/>
    </row>
    <row r="96" spans="1:12" x14ac:dyDescent="0.25">
      <c r="A96" s="145"/>
      <c r="B96" s="145"/>
      <c r="C96" s="145"/>
      <c r="D96" s="145"/>
      <c r="E96" s="133" t="s">
        <v>267</v>
      </c>
      <c r="F96" s="133" t="s">
        <v>268</v>
      </c>
      <c r="G96" s="143">
        <v>-2380943.5699999998</v>
      </c>
      <c r="H96" s="144">
        <v>-3812922.74</v>
      </c>
      <c r="I96" s="8"/>
      <c r="J96" s="8"/>
      <c r="K96" s="8"/>
      <c r="L96" s="8"/>
    </row>
    <row r="97" spans="1:12" x14ac:dyDescent="0.25">
      <c r="A97" s="145"/>
      <c r="B97" s="145"/>
      <c r="C97" s="145"/>
      <c r="D97" s="145"/>
      <c r="E97" s="133" t="s">
        <v>269</v>
      </c>
      <c r="F97" s="133" t="s">
        <v>270</v>
      </c>
      <c r="G97" s="143">
        <v>0</v>
      </c>
      <c r="H97" s="144"/>
      <c r="I97" s="8"/>
      <c r="J97" s="8"/>
      <c r="K97" s="8"/>
      <c r="L97" s="8"/>
    </row>
    <row r="98" spans="1:12" x14ac:dyDescent="0.25">
      <c r="A98" s="145"/>
      <c r="B98" s="145"/>
      <c r="C98" s="145"/>
      <c r="D98" s="145"/>
      <c r="E98" s="133" t="s">
        <v>271</v>
      </c>
      <c r="F98" s="133" t="s">
        <v>272</v>
      </c>
      <c r="G98" s="143">
        <v>0</v>
      </c>
      <c r="H98" s="144"/>
      <c r="I98" s="8"/>
      <c r="J98" s="8"/>
      <c r="K98" s="8"/>
      <c r="L98" s="8"/>
    </row>
    <row r="99" spans="1:12" x14ac:dyDescent="0.25">
      <c r="A99" s="145"/>
      <c r="B99" s="145"/>
      <c r="C99" s="145"/>
      <c r="D99" s="145"/>
      <c r="E99" s="133" t="s">
        <v>273</v>
      </c>
      <c r="F99" s="133" t="s">
        <v>272</v>
      </c>
      <c r="G99" s="143">
        <v>-178857</v>
      </c>
      <c r="H99" s="144"/>
      <c r="I99" s="8"/>
      <c r="J99" s="8"/>
      <c r="K99" s="8"/>
      <c r="L99" s="8"/>
    </row>
    <row r="100" spans="1:12" x14ac:dyDescent="0.25">
      <c r="A100" s="145"/>
      <c r="B100" s="145"/>
      <c r="C100" s="145"/>
      <c r="D100" s="145"/>
      <c r="E100" s="133" t="s">
        <v>274</v>
      </c>
      <c r="F100" s="133" t="s">
        <v>275</v>
      </c>
      <c r="G100" s="143">
        <v>1078752.78</v>
      </c>
      <c r="H100" s="144">
        <v>-131598.13</v>
      </c>
      <c r="I100" s="8"/>
      <c r="J100" s="8"/>
      <c r="K100" s="8"/>
      <c r="L100" s="8"/>
    </row>
    <row r="101" spans="1:12" x14ac:dyDescent="0.25">
      <c r="A101" s="145"/>
      <c r="B101" s="145"/>
      <c r="C101" s="145"/>
      <c r="D101" s="145"/>
      <c r="E101" s="133" t="s">
        <v>276</v>
      </c>
      <c r="F101" s="133" t="s">
        <v>277</v>
      </c>
      <c r="G101" s="143">
        <v>-32821514</v>
      </c>
      <c r="H101" s="144">
        <v>-21666891</v>
      </c>
      <c r="I101" s="8"/>
      <c r="J101" s="8"/>
      <c r="K101" s="8"/>
      <c r="L101" s="8"/>
    </row>
    <row r="102" spans="1:12" x14ac:dyDescent="0.25">
      <c r="A102" s="145"/>
      <c r="B102" s="145"/>
      <c r="C102" s="145"/>
      <c r="D102" s="145"/>
      <c r="E102" s="150" t="s">
        <v>68</v>
      </c>
      <c r="F102" s="151"/>
      <c r="G102" s="152">
        <v>-64351604.020000003</v>
      </c>
      <c r="H102" s="153">
        <v>-58573968.619999997</v>
      </c>
      <c r="I102" s="8"/>
      <c r="J102" s="8"/>
      <c r="K102" s="8"/>
      <c r="L102" s="8"/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0AD4F2-4BD4-45C9-8B15-F6B3A1300F8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0AC2FC8-BE81-41E1-B3B1-7E66900E18AB}"/>
</file>

<file path=customXml/itemProps3.xml><?xml version="1.0" encoding="utf-8"?>
<ds:datastoreItem xmlns:ds="http://schemas.openxmlformats.org/officeDocument/2006/customXml" ds:itemID="{B9103D47-BF81-4D65-9CF2-7182DB01B140}"/>
</file>

<file path=customXml/itemProps4.xml><?xml version="1.0" encoding="utf-8"?>
<ds:datastoreItem xmlns:ds="http://schemas.openxmlformats.org/officeDocument/2006/customXml" ds:itemID="{96C15FBA-0B0C-4E8A-BFB3-CC199D7AF7D2}"/>
</file>

<file path=customXml/itemProps5.xml><?xml version="1.0" encoding="utf-8"?>
<ds:datastoreItem xmlns:ds="http://schemas.openxmlformats.org/officeDocument/2006/customXml" ds:itemID="{AB05FBF8-796D-4D05-BECF-CCF5DE47E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Lead Sheet</vt:lpstr>
      <vt:lpstr>BW query</vt:lpstr>
      <vt:lpstr>SOE 12ME 12-2020 2nd Close</vt:lpstr>
      <vt:lpstr>SCH 140 Prop Tax 2020</vt:lpstr>
      <vt:lpstr>Conservation 2020</vt:lpstr>
      <vt:lpstr>Low Income 2020</vt:lpstr>
      <vt:lpstr>Decoupling 2020</vt:lpstr>
      <vt:lpstr>Sch 135 136 137 REV 2020</vt:lpstr>
      <vt:lpstr>SOGE Green Power</vt:lpstr>
      <vt:lpstr>Sch 135 136 Expense 2020</vt:lpstr>
      <vt:lpstr>ResX 2020</vt:lpstr>
      <vt:lpstr>ZO12 Green Power Tags</vt:lpstr>
      <vt:lpstr>PCA Amort 55700138</vt:lpstr>
      <vt:lpstr>PCA amort Revenue</vt:lpstr>
      <vt:lpstr>MSFT</vt:lpstr>
      <vt:lpstr>'PCA amort Revenue'!Print_Area</vt:lpstr>
      <vt:lpstr>SAPCrosstab1</vt:lpstr>
      <vt:lpstr>SAPCrosstab10</vt:lpstr>
      <vt:lpstr>SAPCrosstab11</vt:lpstr>
      <vt:lpstr>SAPCrosstab12</vt:lpstr>
      <vt:lpstr>SAPCrosstab13</vt:lpstr>
      <vt:lpstr>SAPCrosstab2</vt:lpstr>
      <vt:lpstr>SAPCrosstab3</vt:lpstr>
      <vt:lpstr>SAPCrosstab4</vt:lpstr>
      <vt:lpstr>SAPCrosstab5</vt:lpstr>
      <vt:lpstr>SAPCrosstab6</vt:lpstr>
      <vt:lpstr>SAPCrosstab7</vt:lpstr>
      <vt:lpstr>SAPCrosstab8</vt:lpstr>
      <vt:lpstr>SAPCrosstab9</vt:lpstr>
      <vt:lpstr>'PCA amort Revenue'!Z_3289130D_675C_4F1A_B0DB_284C9854AC99_.wvu.PrintArea</vt:lpstr>
      <vt:lpstr>'PCA amort Revenue'!Z_EF651D1D_A38F_4CA9_8F5E_6DCA4D7E124A_.wvu.PrintArea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James DiMasso</cp:lastModifiedBy>
  <cp:lastPrinted>2018-03-08T21:25:45Z</cp:lastPrinted>
  <dcterms:created xsi:type="dcterms:W3CDTF">2015-01-07T17:59:05Z</dcterms:created>
  <dcterms:modified xsi:type="dcterms:W3CDTF">2021-03-23T19:40:51Z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