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15" windowWidth="14505" windowHeight="9855" tabRatio="935" firstSheet="2" activeTab="9"/>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5" sheetId="9" state="hidden" r:id="rId9"/>
    <sheet name="Item 100, page 1" sheetId="10" r:id="rId10"/>
    <sheet name="Item 100, page 2" sheetId="11" state="hidden" r:id="rId11"/>
    <sheet name="Item 105, page 1" sheetId="12" r:id="rId12"/>
    <sheet name="Item 106, page 1 " sheetId="13" r:id="rId13"/>
    <sheet name="Item 106, page 2" sheetId="14" r:id="rId14"/>
    <sheet name="Item 107" sheetId="15" state="hidden" r:id="rId15"/>
    <sheet name="Item 110" sheetId="16" state="hidden" r:id="rId16"/>
    <sheet name="Item 120,130,150" sheetId="17" state="hidden" r:id="rId17"/>
    <sheet name="Item 230" sheetId="18" state="hidden" r:id="rId18"/>
    <sheet name="Item 240" sheetId="19" state="hidden" r:id="rId19"/>
    <sheet name="Item 160" sheetId="20" state="hidden" r:id="rId20"/>
    <sheet name="Item 205" sheetId="21" state="hidden" r:id="rId21"/>
    <sheet name="Item 210" sheetId="22" state="hidden" r:id="rId22"/>
    <sheet name="Item 245" sheetId="23" state="hidden" r:id="rId23"/>
    <sheet name="Item 255, page 1" sheetId="24" state="hidden" r:id="rId24"/>
    <sheet name="Item 255, page 2" sheetId="25" state="hidden" r:id="rId25"/>
    <sheet name="Item 260" sheetId="26" state="hidden" r:id="rId26"/>
    <sheet name="Item 275" sheetId="27" state="hidden" r:id="rId27"/>
    <sheet name="Item XX" sheetId="28" state="hidden" r:id="rId28"/>
    <sheet name="Item 100, page 3" sheetId="29" state="hidden" r:id="rId29"/>
    <sheet name="Item 100, page 4" sheetId="30" state="hidden" r:id="rId30"/>
    <sheet name="Item 100, page 6b" sheetId="31" state="hidden" r:id="rId31"/>
    <sheet name="Sheet3" sheetId="32" state="hidden" r:id="rId32"/>
  </sheets>
  <externalReferences>
    <externalReference r:id="rId35"/>
    <externalReference r:id="rId36"/>
  </externalReferences>
  <definedNames>
    <definedName name="_xlnm.Print_Area" localSheetId="11">'Item 105, page 1'!$A$1:$L$63</definedName>
    <definedName name="_xlnm.Print_Area" localSheetId="12">'Item 106, page 1 '!$A$1:$J$60</definedName>
    <definedName name="_xlnm.Print_Area" localSheetId="13">'Item 106, page 2'!$A$1:$J$60</definedName>
    <definedName name="_xlnm.Print_Area" localSheetId="14">'Item 107'!$A$2:$J$61</definedName>
    <definedName name="_xlnm.Print_Area" localSheetId="15">'Item 110'!$A$1:$J$49</definedName>
    <definedName name="_xlnm.Print_Area" localSheetId="16">'Item 120,130,150'!$A$1:$J$44</definedName>
    <definedName name="_xlnm.Print_Area" localSheetId="19">'Item 160'!$A$1:$J$47</definedName>
    <definedName name="_xlnm.Print_Area" localSheetId="20">'Item 205'!$A$1:$J$58</definedName>
    <definedName name="_xlnm.Print_Area" localSheetId="21">'Item 210'!$A$1:$J$58</definedName>
    <definedName name="_xlnm.Print_Area" localSheetId="18">'Item 240'!$A$1:$M$55</definedName>
    <definedName name="_xlnm.Print_Area" localSheetId="22">'Item 245'!$A$1:$J$56</definedName>
    <definedName name="_xlnm.Print_Area" localSheetId="23">'Item 255, page 1'!$A$1:$J$60</definedName>
    <definedName name="_xlnm.Print_Area" localSheetId="24">'Item 255, page 2'!$A$1:$J$60</definedName>
    <definedName name="_xlnm.Print_Area" localSheetId="25">'Item 260'!$A$1:$J$58</definedName>
    <definedName name="_xlnm.Print_Area" localSheetId="26">'Item 275'!$A$1:$J$53</definedName>
    <definedName name="_xlnm.Print_Area" localSheetId="3">'Item 52'!$A$1:$J$58</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7">'Item XX'!$A$1:$J$58</definedName>
  </definedNames>
  <calcPr fullCalcOnLoad="1"/>
</workbook>
</file>

<file path=xl/comments5.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6.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sharedStrings.xml><?xml version="1.0" encoding="utf-8"?>
<sst xmlns="http://schemas.openxmlformats.org/spreadsheetml/2006/main" count="1297" uniqueCount="536">
  <si>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</si>
  <si>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</si>
  <si>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</si>
  <si>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</si>
  <si>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</si>
  <si>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</si>
  <si>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</si>
  <si>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</si>
  <si>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</si>
  <si>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</si>
  <si>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</si>
  <si>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</si>
  <si>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</si>
  <si>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</si>
  <si>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</si>
  <si>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</si>
  <si>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</si>
  <si>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</si>
  <si>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</si>
  <si>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</si>
  <si>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</si>
  <si>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</si>
  <si>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</si>
  <si>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</si>
  <si>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</si>
  <si>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</si>
  <si>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</si>
  <si>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</si>
  <si>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</si>
  <si>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</si>
  <si>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</si>
  <si>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</si>
  <si>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</si>
  <si>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</si>
  <si>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</si>
  <si>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</si>
  <si>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</si>
  <si>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</si>
  <si>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</si>
  <si>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</si>
  <si>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</si>
  <si>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</si>
  <si>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</si>
  <si>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</si>
  <si>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</si>
  <si>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</si>
  <si>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</si>
  <si>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</si>
  <si>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</si>
  <si>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</si>
  <si>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</si>
  <si>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</si>
  <si>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</si>
  <si>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</si>
  <si>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</si>
  <si>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</si>
  <si>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</si>
  <si>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</si>
  <si>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</si>
  <si>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</si>
  <si>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</si>
  <si>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</si>
  <si>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</si>
  <si>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</si>
  <si>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</si>
  <si>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</si>
  <si>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</si>
  <si>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</si>
  <si>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</si>
  <si>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</si>
  <si>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</si>
  <si>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</si>
  <si>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</si>
  <si>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</si>
  <si>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</si>
  <si>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</si>
  <si>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</si>
  <si>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</si>
  <si>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</si>
  <si>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</si>
  <si>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</si>
  <si>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</si>
  <si>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</si>
  <si>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</si>
  <si>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</si>
  <si>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</si>
  <si>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</si>
  <si>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</si>
  <si>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</si>
  <si>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</si>
  <si>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</si>
  <si>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</si>
  <si>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</si>
  <si>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</si>
  <si>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</si>
  <si>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</si>
  <si>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</si>
  <si>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</si>
  <si>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</si>
  <si>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</si>
  <si>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</si>
  <si>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</si>
  <si>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</si>
  <si>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</si>
  <si>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</si>
  <si>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</si>
  <si>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</si>
  <si>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</si>
  <si>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</si>
  <si>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</si>
  <si>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</si>
  <si>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</si>
  <si>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</si>
  <si>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</si>
  <si>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</si>
  <si>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</si>
  <si>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</si>
  <si>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</si>
  <si>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</si>
  <si>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</si>
  <si>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</si>
  <si>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Rates stated per container, per pickup</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</si>
  <si>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</si>
  <si>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</si>
  <si>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</si>
  <si>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</si>
  <si>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</si>
  <si>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</si>
  <si>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</si>
  <si>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</si>
  <si>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</si>
  <si>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</si>
  <si>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</si>
  <si>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</si>
  <si>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</si>
  <si>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</si>
  <si>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</si>
  <si>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</si>
  <si>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</si>
  <si>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</si>
  <si>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</si>
  <si>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</si>
  <si>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</si>
  <si>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</si>
  <si>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</si>
  <si>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</si>
  <si>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</si>
  <si>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</si>
  <si>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</si>
  <si>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 xml:space="preserve">Note 2:  </t>
  </si>
  <si>
    <t>Rates in this item are subject to disposal fees named in Item 230.</t>
  </si>
  <si>
    <t>$</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</si>
  <si>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</si>
  <si>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</si>
  <si>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</si>
  <si>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</si>
  <si>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</si>
  <si>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</si>
  <si>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</si>
  <si>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</si>
  <si>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</si>
  <si>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</si>
  <si>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</si>
  <si>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</si>
  <si>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</si>
  <si>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</si>
  <si>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</si>
  <si>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</si>
  <si>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</si>
  <si>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</si>
  <si>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</si>
  <si>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</si>
  <si>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</si>
  <si>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</si>
  <si>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</si>
  <si>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</si>
  <si>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</si>
  <si>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</si>
  <si>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</si>
  <si>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</si>
  <si>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</si>
  <si>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</si>
  <si>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</si>
  <si>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</si>
  <si>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</si>
  <si>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</si>
  <si>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</si>
  <si>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</si>
  <si>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</si>
  <si>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</si>
  <si>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</si>
  <si>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</si>
  <si>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</si>
  <si>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</si>
  <si>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</si>
  <si>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</si>
  <si>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</si>
  <si>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</si>
  <si>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</si>
  <si>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</si>
  <si>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</si>
  <si>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</si>
  <si>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</si>
  <si>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</si>
  <si>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</si>
  <si>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</si>
  <si>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</si>
  <si>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</si>
  <si>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</si>
  <si>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</si>
  <si>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</si>
  <si>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</si>
  <si>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</si>
  <si>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</si>
  <si>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</si>
  <si>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</si>
  <si>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</si>
  <si>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</si>
  <si>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</si>
  <si>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</si>
  <si>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</si>
  <si>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</si>
  <si>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</si>
  <si>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</si>
  <si>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</si>
  <si>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</si>
  <si>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</si>
  <si>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</si>
  <si>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</si>
  <si>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</si>
  <si>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</si>
  <si>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</si>
  <si>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</si>
  <si>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</si>
  <si>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</si>
  <si>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</si>
  <si>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</si>
  <si>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</si>
  <si>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</si>
  <si>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</si>
  <si>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</si>
  <si>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</si>
  <si>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</si>
  <si>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</si>
  <si>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</si>
  <si>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</si>
  <si>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&lt;&lt;&lt;&lt;&lt;??</t>
  </si>
  <si>
    <t>4th</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</si>
  <si>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</si>
  <si>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</si>
  <si>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</si>
  <si>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</si>
  <si>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</si>
  <si>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</si>
  <si>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</si>
  <si>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</si>
  <si>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</si>
  <si>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Item 52 - Redelivery Fees</t>
  </si>
  <si>
    <t>Revised Page No. 15</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</si>
  <si>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</si>
  <si>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</si>
  <si>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</si>
  <si>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</si>
  <si>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</si>
  <si>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</si>
  <si>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</si>
  <si>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</si>
  <si>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</si>
  <si>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</si>
  <si>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</si>
  <si>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</si>
  <si>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</si>
  <si>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</si>
  <si>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</si>
  <si>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</si>
  <si>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</si>
  <si>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</si>
  <si>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</si>
  <si>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</si>
  <si>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</si>
  <si>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</si>
  <si>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</si>
  <si>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</si>
  <si>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</si>
  <si>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</si>
  <si>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</si>
  <si>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</si>
  <si>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</si>
  <si>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</si>
  <si>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</si>
  <si>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</si>
  <si>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</si>
  <si>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</si>
  <si>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</si>
  <si>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</si>
  <si>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</si>
  <si>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</si>
  <si>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</si>
  <si>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</si>
  <si>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</si>
  <si>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</si>
  <si>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</si>
  <si>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</si>
  <si>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</si>
  <si>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</si>
  <si>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</si>
  <si>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</si>
  <si>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</si>
  <si>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</si>
  <si>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Overhead obstructions – for each overhead obstruction less than 8 feet from the ground</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</si>
  <si>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</si>
  <si>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</si>
  <si>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</si>
  <si>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</si>
  <si>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</si>
  <si>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</si>
  <si>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</si>
  <si>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</si>
  <si>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</si>
  <si>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</si>
  <si>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</si>
  <si>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</si>
  <si>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</si>
  <si>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</si>
  <si>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</si>
  <si>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</si>
  <si>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</si>
  <si>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</si>
  <si>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</si>
  <si>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</si>
  <si>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32 Gal Bear Proof Toter</t>
  </si>
  <si>
    <t>64 Gal Bear Proof Toter</t>
  </si>
  <si>
    <t>96 Gal Bear Proof Toter</t>
  </si>
  <si>
    <t xml:space="preserve">Fiorito Enterprises, Inc. &amp; Rabanco Companies - G-60  </t>
  </si>
  <si>
    <t>Kent-Meridian Disposal Company, Allied Waste Services of Kent, &amp; Republic Services of Kent</t>
  </si>
  <si>
    <t>1.5 Yard</t>
  </si>
  <si>
    <t>20 Gallon</t>
  </si>
  <si>
    <t>DOUBLE CHECK!!!</t>
  </si>
  <si>
    <t>5 Yard</t>
  </si>
  <si>
    <t>Pickup and redelivery charges are assessed to customers who request their containers be</t>
  </si>
  <si>
    <t>washed, steam cleaned, or sanitized per item 210.</t>
  </si>
  <si>
    <t>Containers up to 8 yards:</t>
  </si>
  <si>
    <t>Containers over 8 yards:</t>
  </si>
  <si>
    <t>Total LG</t>
  </si>
  <si>
    <t>3rd</t>
  </si>
  <si>
    <t>Note: for the purpose of assessing drive-in fees, a driveway is defined as providing access to a single residence. If a driveway provides access to multiple residences or accounts, no dirve-in fees will be assessed.</t>
  </si>
  <si>
    <r>
      <t xml:space="preserve">Service Area: </t>
    </r>
    <r>
      <rPr>
        <b/>
        <sz val="10"/>
        <rFont val="Arial"/>
        <family val="2"/>
      </rPr>
      <t>Unincorporated King County</t>
    </r>
  </si>
  <si>
    <t>Item 105 -- Multi-family Service - Rates per Container</t>
  </si>
  <si>
    <t>Revised Page No. 28</t>
  </si>
  <si>
    <t>Revised Page No. 29</t>
  </si>
  <si>
    <t>NOTE:  The rates on this page apply to compactors with compaction ratios between 3.5 to 1 and 5 to 1</t>
  </si>
  <si>
    <t>Item 160 -- Time Rates</t>
  </si>
  <si>
    <t xml:space="preserve">When time rates apply. </t>
  </si>
  <si>
    <t>Time rates named in this item apply:</t>
  </si>
  <si>
    <t>(a) When material must be taken to a special site for dipsosal;</t>
  </si>
  <si>
    <t>(b) When a company's equipment must wait at, or return to, a customer's site to provide scheduled service due</t>
  </si>
  <si>
    <t xml:space="preserve">(c) When a customer orders a single, special, or emergency pickup, or when other items in this tariff refer to </t>
  </si>
  <si>
    <t>this item.</t>
  </si>
  <si>
    <t>to no disability, fault, or negligence on the part of the company. Actual waiting time or time taken in returning</t>
  </si>
  <si>
    <t>to the site will be charged for; or</t>
  </si>
  <si>
    <t xml:space="preserve">How rates are recorded and charged. </t>
  </si>
  <si>
    <t>Time must be recorded and charged for the nearest increment of 15 minutes. Time rates apply for the period</t>
  </si>
  <si>
    <t>from the time the company's vehicle leaves the compnay's terminal until it returns to the terminal, excluding</t>
  </si>
  <si>
    <t xml:space="preserve">not in the control of the customer. Examples include: coffee breaks, lunch breaks, breakdown of equipment, </t>
  </si>
  <si>
    <t>and similar occurrences.</t>
  </si>
  <si>
    <t>interruptions. An interruption is a situation causing stoppage of service that is in the control of the company and</t>
  </si>
  <si>
    <t>Disposal fees in addition to time rates.</t>
  </si>
  <si>
    <t>Item 230 disposal fees for the specific disposal site or facility used will apply in addition to time rates</t>
  </si>
  <si>
    <t>Type of Equpment Ordered</t>
  </si>
  <si>
    <t>Single rear drive axle:</t>
  </si>
  <si>
    <t>Non-packer truck</t>
  </si>
  <si>
    <t>Packer truck</t>
  </si>
  <si>
    <t>Drop box truck</t>
  </si>
  <si>
    <t>Tandem rear drive axle:</t>
  </si>
  <si>
    <t>Truck &amp; Driver</t>
  </si>
  <si>
    <t>Each Extra Person</t>
  </si>
  <si>
    <t>Rate Per Hour</t>
  </si>
  <si>
    <t>Revised Page No. 35</t>
  </si>
  <si>
    <t>Revised Page No. 37</t>
  </si>
  <si>
    <t>11th</t>
  </si>
  <si>
    <t>Revised Page No. 39</t>
  </si>
  <si>
    <t>9th</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</si>
  <si>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</si>
  <si>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</si>
  <si>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</si>
  <si>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</si>
  <si>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</si>
  <si>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</si>
  <si>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</si>
  <si>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</si>
  <si>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</si>
  <si>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</si>
  <si>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</si>
  <si>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</si>
  <si>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</si>
  <si>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</si>
  <si>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</si>
  <si>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</si>
  <si>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</si>
  <si>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</si>
  <si>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</si>
  <si>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</si>
  <si>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</si>
  <si>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</si>
  <si>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</si>
  <si>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</si>
  <si>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</si>
  <si>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</si>
  <si>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7th</t>
  </si>
  <si>
    <t>Stairs or steps - for each step up or down</t>
  </si>
  <si>
    <t>Sunken or elevated can/units – for cans, units, mini-cans, or micro-mini-cans fully or partially underground or over 4 feet above the ground, but not involving stairs or steps.</t>
  </si>
  <si>
    <t>Note 2:  Description/rules related to yardwaste program are shown on page 24.</t>
  </si>
  <si>
    <t>Lock rental - $10.00/mo./locking device (N)</t>
  </si>
  <si>
    <t>Rates named in this item apply for all hauls not exceeding 5 (C) miles from the point of pickup</t>
  </si>
  <si>
    <t>* will require price out for rate change</t>
  </si>
  <si>
    <t>Recycling Containers</t>
  </si>
  <si>
    <t>Rates named in this item apply for all hauls not exceeding 5 miles from the point of pickup</t>
  </si>
  <si>
    <t>Lock rental  $10.00/mo./locking device</t>
  </si>
  <si>
    <t>Rick Waldren, Business Unit Controller</t>
  </si>
  <si>
    <r>
      <t xml:space="preserve">                       The recycling processing surcharge on this page will expire: </t>
    </r>
    <r>
      <rPr>
        <b/>
        <sz val="10"/>
        <rFont val="Arial"/>
        <family val="2"/>
      </rPr>
      <t>December 31, 2018 (N)</t>
    </r>
  </si>
  <si>
    <t>29th</t>
  </si>
  <si>
    <t>Add'l Pick-up rate per can/unit.  Service will be rendered on the normal scheduled pickup day for the</t>
  </si>
  <si>
    <r>
      <t xml:space="preserve">Note 6:         Rates shown above are subject to an additional recycling processing surcharge of </t>
    </r>
    <r>
      <rPr>
        <b/>
        <sz val="10"/>
        <rFont val="Arial"/>
        <family val="2"/>
      </rPr>
      <t>$0.19 per yard</t>
    </r>
    <r>
      <rPr>
        <sz val="10"/>
        <rFont val="Arial"/>
        <family val="0"/>
      </rPr>
      <t xml:space="preserve">. </t>
    </r>
  </si>
  <si>
    <t>Note 1:  Description/rules related to recycling program are shown on page 23.</t>
  </si>
  <si>
    <t>8th</t>
  </si>
  <si>
    <t>5th</t>
  </si>
  <si>
    <t>Rabanco LTD  G-12</t>
  </si>
  <si>
    <t>Item 230 -- Disposal Fees</t>
  </si>
  <si>
    <t>Charges in this item apply when other items in the tariff specifically refer to this item.</t>
  </si>
  <si>
    <t>Disposal site (name or location)</t>
  </si>
  <si>
    <t>Type of Material</t>
  </si>
  <si>
    <t>Fee for Disposal</t>
  </si>
  <si>
    <t>King County transfer stations and landfills</t>
  </si>
  <si>
    <t>garbage</t>
  </si>
  <si>
    <t>special waste</t>
  </si>
  <si>
    <t>yardwaste</t>
  </si>
  <si>
    <t>Cedar Grove Composting, Inc.</t>
  </si>
  <si>
    <t>State whether fees are per yard, per ton, etc.  Include charges assessed for special commodities (tires,</t>
  </si>
  <si>
    <t xml:space="preserve">appliances, asbestos, etc.) or special conditions at each specific disposal site.  Attach additional </t>
  </si>
  <si>
    <t>sheets as necessary.</t>
  </si>
  <si>
    <t>$140.82 (A) per ton</t>
  </si>
  <si>
    <t>$169.00 (A) per ton</t>
  </si>
  <si>
    <t>Revised Page No. 38</t>
  </si>
  <si>
    <t>RO Organics</t>
  </si>
  <si>
    <t>13th</t>
  </si>
  <si>
    <t xml:space="preserve">lids will not close due to overfilling, or additional materials are placed on or near containers. </t>
  </si>
  <si>
    <t>12th</t>
  </si>
  <si>
    <t>Item 5 -- Application of Rates -- Taxes</t>
  </si>
  <si>
    <t>Entity imposing tax:</t>
  </si>
  <si>
    <t>Ordinance number:</t>
  </si>
  <si>
    <t>Amount of tax:</t>
  </si>
  <si>
    <t>Application (Commodities and territory)</t>
  </si>
  <si>
    <t>King County BOH</t>
  </si>
  <si>
    <t>Revised Page No. 5</t>
  </si>
  <si>
    <t>King Co. Board of Health Rules &amp; Regulations 14-03</t>
  </si>
  <si>
    <t>Residential customers in King County</t>
  </si>
  <si>
    <t>Non-Residential*** service unit in King County less than or equal to 0.48 cubic yards (Carts and cans up to 96 gallons)</t>
  </si>
  <si>
    <t>Non-Residential service unit in King County between 0.48 and 10 cubic yards (Dumpsters)</t>
  </si>
  <si>
    <t>Non-Residential service unit in King County greater than or equal to 10 cubic yards (Roll off Containers)</t>
  </si>
  <si>
    <t>$ 0.22 per month</t>
  </si>
  <si>
    <t>Residential and Multifamily Customers in Unincorporated King County</t>
  </si>
  <si>
    <t xml:space="preserve">King County BOH </t>
  </si>
  <si>
    <t>King County BOH*</t>
  </si>
  <si>
    <t xml:space="preserve">King County </t>
  </si>
  <si>
    <t>City of Auburn</t>
  </si>
  <si>
    <t>City Of Black Diamond</t>
  </si>
  <si>
    <t>On Garbage, Recyclables, &amp; Yard Debris</t>
  </si>
  <si>
    <t xml:space="preserve">
BOH R&amp;R 14-03
</t>
  </si>
  <si>
    <t>$ 0.89 per month</t>
  </si>
  <si>
    <t>$ 1.54 per month per service unit**</t>
  </si>
  <si>
    <t>$ 12.66 per month per service unit</t>
  </si>
  <si>
    <t>$ 48.64 per month per service unit</t>
  </si>
  <si>
    <t>*No alternative treatment for compactors (i.e. 8 yard compactor is treated the same as a 8 yard dumpster)</t>
  </si>
  <si>
    <t>** A service unit is defined as “one or more solid waste containers of the same size from which solid waste is collected on the same regular or on-call service schedule from one site, containing only either compacted or non-compacted solid waste.”</t>
  </si>
  <si>
    <t>*** Non-Residential is defined as Commercial, Industrial, &amp; Multi-family</t>
  </si>
  <si>
    <t>Fiorito Enterprises, Inc. &amp; Rabanco Companies – G-60</t>
  </si>
  <si>
    <t>$9.75 (A)</t>
  </si>
  <si>
    <t>$12.20 (A)</t>
  </si>
  <si>
    <t xml:space="preserve"> $ 12.20 (A)</t>
  </si>
  <si>
    <t>$117.55 (A)</t>
  </si>
  <si>
    <t>$14.82 (A)</t>
  </si>
  <si>
    <t>$1.00 (A)</t>
  </si>
  <si>
    <t>$9.91 (A)</t>
  </si>
  <si>
    <t>$44.37 (A) per ton</t>
  </si>
  <si>
    <t>$65.76 (A) per ton</t>
  </si>
  <si>
    <t>Issue Date:  November 16, 2018</t>
  </si>
  <si>
    <t>Effective Date:  January 1, 2019</t>
  </si>
  <si>
    <r>
      <t xml:space="preserve">                     The recycling processing surcharge on this page will expire: </t>
    </r>
    <r>
      <rPr>
        <b/>
        <sz val="10"/>
        <rFont val="Arial"/>
        <family val="2"/>
      </rPr>
      <t xml:space="preserve">December 31, 2018 </t>
    </r>
  </si>
  <si>
    <t>$ 2.82 (A)</t>
  </si>
  <si>
    <t>$4.00 (A)</t>
  </si>
  <si>
    <t>$20.86 (A)</t>
  </si>
  <si>
    <t>$28.08 (A)</t>
  </si>
  <si>
    <t>$38.91 (A)</t>
  </si>
  <si>
    <t>$55.31 (A)</t>
  </si>
  <si>
    <t>$69.09 (A)</t>
  </si>
  <si>
    <t>$102.54 (A)</t>
  </si>
  <si>
    <t>$128.94 (A)</t>
  </si>
  <si>
    <t>$6.52 (A)</t>
  </si>
  <si>
    <t>$22.36 (A)</t>
  </si>
  <si>
    <t>$42.36 (A)</t>
  </si>
  <si>
    <t>$58.66 (A)</t>
  </si>
  <si>
    <t>$72.26 (A)</t>
  </si>
  <si>
    <t>$108.35 (A)</t>
  </si>
  <si>
    <t>$131.57 (A)</t>
  </si>
  <si>
    <t>$8.68 (A)</t>
  </si>
  <si>
    <t>$29.33 (A)</t>
  </si>
  <si>
    <t>In addition to all other applicable charges, a charge of14.76 (A) per yard (assessed on a "</t>
  </si>
  <si>
    <t>$ 8.68 (A)</t>
  </si>
  <si>
    <t>$ 9.91 (A)</t>
  </si>
  <si>
    <t>$163.45 (A)</t>
  </si>
  <si>
    <t>$201.18 (A)</t>
  </si>
  <si>
    <t>$236.21 (A)</t>
  </si>
  <si>
    <t>$271.63 (A)</t>
  </si>
  <si>
    <t>$343.52 (A)</t>
  </si>
  <si>
    <t>$128.48 (A)</t>
  </si>
  <si>
    <t>$193.39 (A)</t>
  </si>
  <si>
    <t>$242.89 (A)</t>
  </si>
  <si>
    <t>$292.21 (A)</t>
  </si>
  <si>
    <t>$341.32 (A)</t>
  </si>
  <si>
    <t>$389.66 (A)</t>
  </si>
  <si>
    <t>38th</t>
  </si>
  <si>
    <t>34th</t>
  </si>
  <si>
    <r>
      <t xml:space="preserve">Note 4: Recycling rates shown above are subject to an additional recycling processing surcharge of </t>
    </r>
    <r>
      <rPr>
        <b/>
        <sz val="10"/>
        <rFont val="Arial"/>
        <family val="2"/>
      </rPr>
      <t>$0.41  per month</t>
    </r>
    <r>
      <rPr>
        <sz val="10"/>
        <rFont val="Arial"/>
        <family val="0"/>
      </rPr>
      <t xml:space="preserve">. </t>
    </r>
  </si>
  <si>
    <r>
      <t xml:space="preserve">             The recycling processing surcharge on this page will expire: </t>
    </r>
    <r>
      <rPr>
        <b/>
        <sz val="10"/>
        <rFont val="Arial"/>
        <family val="2"/>
      </rPr>
      <t xml:space="preserve">June 30, 2019 </t>
    </r>
  </si>
  <si>
    <r>
      <t xml:space="preserve">Note 7:                                              Rates shown above are subject to an additional recycling processing surcharge of </t>
    </r>
    <r>
      <rPr>
        <b/>
        <sz val="10"/>
        <rFont val="Arial"/>
        <family val="2"/>
      </rPr>
      <t>$0.24 per yard</t>
    </r>
    <r>
      <rPr>
        <sz val="10"/>
        <rFont val="Arial"/>
        <family val="0"/>
      </rPr>
      <t xml:space="preserve">. </t>
    </r>
  </si>
  <si>
    <r>
      <t xml:space="preserve">                                                         The recycling processing surcharge on this page will expire: </t>
    </r>
    <r>
      <rPr>
        <b/>
        <sz val="10"/>
        <rFont val="Arial"/>
        <family val="2"/>
      </rPr>
      <t xml:space="preserve">June 30, 2019 </t>
    </r>
  </si>
  <si>
    <t>July 31, 2018 ('C)</t>
  </si>
  <si>
    <t>July 31st, 2019 ('C)</t>
  </si>
  <si>
    <r>
      <t xml:space="preserve">                       The recycling processing surcharge on this page will expire: </t>
    </r>
    <r>
      <rPr>
        <b/>
        <sz val="10"/>
        <rFont val="Arial"/>
        <family val="2"/>
      </rPr>
      <t xml:space="preserve">June 30, 2019 </t>
    </r>
  </si>
  <si>
    <t>46th</t>
  </si>
  <si>
    <t>39th</t>
  </si>
  <si>
    <t>35th</t>
  </si>
  <si>
    <t>Note 3:  In addition to the recycling rates shown above, a recycling debit/(credit) of ($.20) (R) applies.</t>
  </si>
  <si>
    <t>Recycling (credit)/debit (if applicable) is: ($0.24) (R) per yard.</t>
  </si>
  <si>
    <t>Recycling debit/&lt;credit&gt; (if applicable) is: ($.84)(R) per yard.</t>
  </si>
  <si>
    <r>
      <t xml:space="preserve">Note 5:         Rates shown above are subject to an additional recycling processing surcharge of </t>
    </r>
    <r>
      <rPr>
        <b/>
        <sz val="10"/>
        <rFont val="Arial"/>
        <family val="2"/>
      </rPr>
      <t>$0.84 per yard</t>
    </r>
    <r>
      <rPr>
        <sz val="10"/>
        <rFont val="Arial"/>
        <family val="0"/>
      </rPr>
      <t xml:space="preserve">.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</si>
</sst>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_([$$-409]* #,##0.00_);_([$$-409]* \(#,##0.00\);_([$$-409]* &quot;-&quot;??_);_(@_)"/>
  </numFmts>
  <fonts count="64">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trike/>
      <sz val="10"/>
      <name val="Arial"/>
      <family val="2"/>
    </font>
    <font>
      <sz val="9"/>
      <name val="Tahoma"/>
      <family val="2"/>
    </font>
    <font>
      <b/>
      <sz val="9"/>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9"/>
      <name val="Arial"/>
      <family val="2"/>
    </font>
    <font>
      <b/>
      <u val="single"/>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theme="0"/>
      <name val="Arial"/>
      <family val="2"/>
    </font>
    <font>
      <b/>
      <u val="single"/>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33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thin">
        <color rgb="FFB2B2B2"/>
      </left>
      <right style="thin">
        <color rgb="FFB2B2B2"/>
      </right>
      <top style="thin">
        <color rgb="FFB2B2B2"/>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68">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60" applyFill="1">
      <alignment/>
      <protection/>
    </xf>
    <xf numFmtId="0" fontId="0" fillId="0" borderId="22" xfId="60" applyFill="1" applyBorder="1">
      <alignment/>
      <protection/>
    </xf>
    <xf numFmtId="0" fontId="0" fillId="0" borderId="19" xfId="60" applyFill="1" applyBorder="1">
      <alignment/>
      <protection/>
    </xf>
    <xf numFmtId="0" fontId="0" fillId="0" borderId="21" xfId="60" applyFill="1" applyBorder="1">
      <alignment/>
      <protection/>
    </xf>
    <xf numFmtId="0" fontId="0" fillId="0" borderId="20" xfId="60" applyFill="1" applyBorder="1">
      <alignment/>
      <protection/>
    </xf>
    <xf numFmtId="0" fontId="0" fillId="0" borderId="0" xfId="60" applyFill="1" applyBorder="1">
      <alignment/>
      <protection/>
    </xf>
    <xf numFmtId="0" fontId="0" fillId="0" borderId="18" xfId="60" applyFill="1" applyBorder="1">
      <alignment/>
      <protection/>
    </xf>
    <xf numFmtId="0" fontId="6" fillId="0" borderId="0" xfId="60" applyFont="1" applyFill="1" applyBorder="1" applyAlignment="1">
      <alignment horizontal="right"/>
      <protection/>
    </xf>
    <xf numFmtId="0" fontId="0" fillId="0" borderId="0" xfId="60" applyFill="1" applyBorder="1" applyAlignment="1">
      <alignment horizontal="left"/>
      <protection/>
    </xf>
    <xf numFmtId="0" fontId="0" fillId="0" borderId="18" xfId="60" applyFill="1" applyBorder="1" applyAlignment="1">
      <alignment horizontal="left"/>
      <protection/>
    </xf>
    <xf numFmtId="0" fontId="4" fillId="0" borderId="0" xfId="60" applyFont="1" applyFill="1" applyBorder="1" applyAlignment="1">
      <alignment horizontal="center"/>
      <protection/>
    </xf>
    <xf numFmtId="0" fontId="0" fillId="0" borderId="0" xfId="60" applyFont="1" applyFill="1" applyBorder="1" applyAlignment="1">
      <alignment horizontal="left"/>
      <protection/>
    </xf>
    <xf numFmtId="0" fontId="6" fillId="0" borderId="18" xfId="60" applyFont="1" applyFill="1" applyBorder="1" applyAlignment="1">
      <alignment horizontal="left"/>
      <protection/>
    </xf>
    <xf numFmtId="0" fontId="4" fillId="0" borderId="20" xfId="60" applyFont="1" applyFill="1" applyBorder="1" applyAlignment="1">
      <alignment horizontal="center"/>
      <protection/>
    </xf>
    <xf numFmtId="0" fontId="0" fillId="0" borderId="18" xfId="60" applyFont="1" applyFill="1" applyBorder="1" applyAlignment="1">
      <alignment horizontal="left"/>
      <protection/>
    </xf>
    <xf numFmtId="0" fontId="0" fillId="0" borderId="18" xfId="60" applyFill="1" applyBorder="1" applyAlignment="1" quotePrefix="1">
      <alignment horizontal="left"/>
      <protection/>
    </xf>
    <xf numFmtId="44" fontId="0" fillId="0" borderId="12" xfId="46" applyFill="1" applyBorder="1" applyAlignment="1">
      <alignment/>
    </xf>
    <xf numFmtId="0" fontId="0" fillId="0" borderId="23" xfId="60" applyFill="1" applyBorder="1">
      <alignment/>
      <protection/>
    </xf>
    <xf numFmtId="0" fontId="0" fillId="0" borderId="14" xfId="60" applyFill="1" applyBorder="1">
      <alignment/>
      <protection/>
    </xf>
    <xf numFmtId="0" fontId="0" fillId="0" borderId="13" xfId="60"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60" applyFont="1" applyFill="1" applyBorder="1">
      <alignment/>
      <protection/>
    </xf>
    <xf numFmtId="0" fontId="4" fillId="0" borderId="23" xfId="60" applyFont="1" applyFill="1" applyBorder="1" applyAlignment="1">
      <alignment horizontal="center"/>
      <protection/>
    </xf>
    <xf numFmtId="0" fontId="0" fillId="0" borderId="14" xfId="60" applyFont="1" applyFill="1" applyBorder="1" applyAlignment="1">
      <alignment horizontal="center"/>
      <protection/>
    </xf>
    <xf numFmtId="0" fontId="0" fillId="0" borderId="13" xfId="60" applyFont="1" applyFill="1" applyBorder="1" applyAlignment="1">
      <alignment horizontal="left" indent="1"/>
      <protection/>
    </xf>
    <xf numFmtId="0" fontId="0" fillId="0" borderId="12" xfId="60" applyFill="1" applyBorder="1" applyAlignment="1">
      <alignment horizontal="center"/>
      <protection/>
    </xf>
    <xf numFmtId="0" fontId="6" fillId="0" borderId="23" xfId="60" applyFont="1" applyFill="1" applyBorder="1" applyAlignment="1">
      <alignment horizontal="center"/>
      <protection/>
    </xf>
    <xf numFmtId="0" fontId="6" fillId="0" borderId="14" xfId="60" applyFont="1" applyFill="1" applyBorder="1" applyAlignment="1">
      <alignment horizontal="center"/>
      <protection/>
    </xf>
    <xf numFmtId="0" fontId="6" fillId="0" borderId="13" xfId="60" applyFont="1" applyFill="1" applyBorder="1" applyAlignment="1" quotePrefix="1">
      <alignment horizontal="left"/>
      <protection/>
    </xf>
    <xf numFmtId="0" fontId="0" fillId="0" borderId="0" xfId="60" applyFill="1" applyBorder="1" applyAlignment="1">
      <alignment horizontal="center"/>
      <protection/>
    </xf>
    <xf numFmtId="0" fontId="6" fillId="0" borderId="18" xfId="60" applyFont="1" applyFill="1" applyBorder="1">
      <alignment/>
      <protection/>
    </xf>
    <xf numFmtId="0" fontId="0" fillId="0" borderId="19" xfId="60" applyFill="1" applyBorder="1" applyAlignment="1">
      <alignment horizontal="center"/>
      <protection/>
    </xf>
    <xf numFmtId="0" fontId="0" fillId="0" borderId="17" xfId="60" applyFill="1" applyBorder="1">
      <alignment/>
      <protection/>
    </xf>
    <xf numFmtId="0" fontId="0" fillId="0" borderId="16" xfId="60" applyFill="1" applyBorder="1">
      <alignment/>
      <protection/>
    </xf>
    <xf numFmtId="0" fontId="0" fillId="0" borderId="15" xfId="60" applyFill="1" applyBorder="1">
      <alignment/>
      <protection/>
    </xf>
    <xf numFmtId="0" fontId="0" fillId="0" borderId="12" xfId="60" applyFill="1" applyBorder="1">
      <alignment/>
      <protection/>
    </xf>
    <xf numFmtId="0" fontId="0" fillId="0" borderId="13" xfId="60" applyFill="1" applyBorder="1" applyAlignment="1">
      <alignment horizontal="center"/>
      <protection/>
    </xf>
    <xf numFmtId="0" fontId="4" fillId="0" borderId="18" xfId="60" applyFont="1" applyFill="1" applyBorder="1" applyAlignment="1">
      <alignment horizontal="center"/>
      <protection/>
    </xf>
    <xf numFmtId="0" fontId="0" fillId="0" borderId="13" xfId="60" applyFill="1" applyBorder="1">
      <alignment/>
      <protection/>
    </xf>
    <xf numFmtId="0" fontId="0" fillId="0" borderId="18" xfId="60" applyFont="1" applyFill="1" applyBorder="1" applyAlignment="1" quotePrefix="1">
      <alignment horizontal="left"/>
      <protection/>
    </xf>
    <xf numFmtId="0" fontId="0" fillId="0" borderId="0" xfId="60" applyFont="1" applyFill="1" applyBorder="1" applyAlignment="1" quotePrefix="1">
      <alignment horizontal="left"/>
      <protection/>
    </xf>
    <xf numFmtId="0" fontId="7" fillId="0" borderId="12" xfId="60" applyFont="1" applyFill="1" applyBorder="1" applyAlignment="1">
      <alignment horizontal="center"/>
      <protection/>
    </xf>
    <xf numFmtId="0" fontId="0" fillId="0" borderId="13" xfId="60" applyFill="1" applyBorder="1" applyAlignment="1" quotePrefix="1">
      <alignment horizontal="left" indent="1"/>
      <protection/>
    </xf>
    <xf numFmtId="0" fontId="0" fillId="0" borderId="0" xfId="60" applyFill="1" applyBorder="1" applyAlignment="1" quotePrefix="1">
      <alignment horizontal="left"/>
      <protection/>
    </xf>
    <xf numFmtId="44" fontId="0" fillId="0" borderId="12" xfId="46" applyFont="1" applyFill="1" applyBorder="1" applyAlignment="1">
      <alignment horizontal="right"/>
    </xf>
    <xf numFmtId="0" fontId="4" fillId="0" borderId="15" xfId="60" applyFont="1" applyFill="1" applyBorder="1" applyAlignment="1">
      <alignment horizontal="center"/>
      <protection/>
    </xf>
    <xf numFmtId="0" fontId="4" fillId="0" borderId="17" xfId="60" applyFont="1" applyFill="1" applyBorder="1" applyAlignment="1">
      <alignment horizontal="center"/>
      <protection/>
    </xf>
    <xf numFmtId="0" fontId="0" fillId="0" borderId="21" xfId="60" applyFill="1" applyBorder="1" applyAlignment="1">
      <alignment horizontal="left" indent="1"/>
      <protection/>
    </xf>
    <xf numFmtId="0" fontId="0" fillId="0" borderId="19" xfId="60" applyFill="1" applyBorder="1" applyAlignment="1">
      <alignment/>
      <protection/>
    </xf>
    <xf numFmtId="14" fontId="0" fillId="0" borderId="0" xfId="60" applyNumberFormat="1" applyFill="1">
      <alignment/>
      <protection/>
    </xf>
    <xf numFmtId="43" fontId="0" fillId="0" borderId="0" xfId="42" applyFont="1" applyFill="1" applyAlignment="1">
      <alignment/>
    </xf>
    <xf numFmtId="0" fontId="0" fillId="0" borderId="0" xfId="60"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20" xfId="60" applyFill="1" applyBorder="1" applyAlignment="1">
      <alignment/>
      <protection/>
    </xf>
    <xf numFmtId="0" fontId="0" fillId="34" borderId="14" xfId="0" applyFont="1" applyFill="1" applyBorder="1" applyAlignment="1">
      <alignment horizontal="center"/>
    </xf>
    <xf numFmtId="0" fontId="0" fillId="34" borderId="0" xfId="60"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0" fillId="33" borderId="12" xfId="0" applyFont="1" applyFill="1" applyBorder="1" applyAlignment="1">
      <alignment horizontal="left"/>
    </xf>
    <xf numFmtId="0" fontId="0" fillId="34" borderId="18" xfId="0" applyFont="1" applyFill="1" applyBorder="1" applyAlignment="1">
      <alignment/>
    </xf>
    <xf numFmtId="0" fontId="6" fillId="0" borderId="19" xfId="0" applyFont="1" applyBorder="1" applyAlignment="1">
      <alignment/>
    </xf>
    <xf numFmtId="0" fontId="5" fillId="0" borderId="12" xfId="0" applyFont="1" applyFill="1" applyBorder="1" applyAlignment="1">
      <alignment/>
    </xf>
    <xf numFmtId="44" fontId="0" fillId="33" borderId="12" xfId="44" applyFont="1" applyFill="1" applyBorder="1" applyAlignment="1">
      <alignment horizontal="center"/>
    </xf>
    <xf numFmtId="0" fontId="5" fillId="33"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34" borderId="12" xfId="46" applyNumberFormat="1" applyFont="1" applyFill="1" applyBorder="1" applyAlignment="1">
      <alignment horizontal="center"/>
    </xf>
    <xf numFmtId="171" fontId="0" fillId="35" borderId="12" xfId="46" applyNumberFormat="1" applyFont="1" applyFill="1" applyBorder="1" applyAlignment="1">
      <alignment horizontal="center"/>
    </xf>
    <xf numFmtId="171" fontId="0" fillId="0" borderId="13" xfId="60" applyNumberFormat="1" applyFill="1" applyBorder="1" applyAlignment="1">
      <alignment horizontal="center"/>
      <protection/>
    </xf>
    <xf numFmtId="0" fontId="0" fillId="34" borderId="18" xfId="60" applyFill="1" applyBorder="1">
      <alignment/>
      <protection/>
    </xf>
    <xf numFmtId="171" fontId="0" fillId="33" borderId="12" xfId="44" applyNumberFormat="1" applyFont="1" applyFill="1" applyBorder="1" applyAlignment="1">
      <alignment horizontal="center"/>
    </xf>
    <xf numFmtId="0" fontId="0" fillId="33" borderId="18" xfId="60" applyFill="1" applyBorder="1">
      <alignment/>
      <protection/>
    </xf>
    <xf numFmtId="0" fontId="0" fillId="33" borderId="0" xfId="60" applyFill="1" applyBorder="1">
      <alignment/>
      <protection/>
    </xf>
    <xf numFmtId="171" fontId="0" fillId="33" borderId="0" xfId="60" applyNumberFormat="1" applyFill="1" applyBorder="1" applyAlignment="1">
      <alignment horizontal="center"/>
      <protection/>
    </xf>
    <xf numFmtId="0" fontId="0" fillId="33" borderId="0" xfId="60"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33" borderId="12" xfId="0" applyFont="1" applyFill="1" applyBorder="1" applyAlignment="1">
      <alignment horizontal="center"/>
    </xf>
    <xf numFmtId="0" fontId="0" fillId="0" borderId="18" xfId="60" applyFill="1" applyBorder="1" applyAlignment="1">
      <alignment vertical="top"/>
      <protection/>
    </xf>
    <xf numFmtId="0" fontId="0" fillId="0" borderId="20" xfId="60" applyFill="1" applyBorder="1" applyAlignment="1">
      <alignment vertical="top"/>
      <protection/>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NumberFormat="1" applyFont="1" applyFill="1" applyBorder="1" applyAlignment="1">
      <alignment horizontal="right"/>
    </xf>
    <xf numFmtId="0" fontId="0" fillId="0" borderId="0" xfId="60" applyFill="1" applyBorder="1" applyAlignment="1" quotePrefix="1">
      <alignment horizontal="center"/>
      <protection/>
    </xf>
    <xf numFmtId="0" fontId="0" fillId="33" borderId="0" xfId="60" applyFill="1" applyBorder="1" applyAlignment="1">
      <alignment horizontal="left"/>
      <protection/>
    </xf>
    <xf numFmtId="0" fontId="0" fillId="0" borderId="0" xfId="60" applyFill="1" applyBorder="1" applyAlignment="1">
      <alignment horizontal="left" vertical="top" wrapText="1"/>
      <protection/>
    </xf>
    <xf numFmtId="44" fontId="0" fillId="0" borderId="0" xfId="44" applyFont="1" applyFill="1" applyBorder="1" applyAlignment="1">
      <alignment horizontal="left"/>
    </xf>
    <xf numFmtId="0" fontId="0" fillId="0" borderId="0" xfId="60" applyFill="1" applyBorder="1" applyAlignment="1" quotePrefix="1">
      <alignment/>
      <protection/>
    </xf>
    <xf numFmtId="0" fontId="0" fillId="0" borderId="0" xfId="60" applyFill="1" applyBorder="1" applyAlignment="1" quotePrefix="1">
      <alignment horizontal="right"/>
      <protection/>
    </xf>
    <xf numFmtId="0" fontId="4" fillId="0" borderId="0" xfId="60" applyFont="1" applyFill="1" applyBorder="1" applyAlignment="1">
      <alignment/>
      <protection/>
    </xf>
    <xf numFmtId="0" fontId="0" fillId="0" borderId="0" xfId="60" applyFill="1" applyBorder="1" applyAlignment="1">
      <alignment vertical="top" wrapText="1"/>
      <protection/>
    </xf>
    <xf numFmtId="0" fontId="0" fillId="0" borderId="0" xfId="60" applyFont="1" applyFill="1" applyBorder="1" applyAlignment="1">
      <alignment/>
      <protection/>
    </xf>
    <xf numFmtId="0" fontId="0" fillId="0" borderId="0" xfId="60" applyFill="1" applyBorder="1" applyAlignment="1">
      <alignment horizontal="left" vertical="top"/>
      <protection/>
    </xf>
    <xf numFmtId="0" fontId="0" fillId="0" borderId="15" xfId="60" applyFill="1" applyBorder="1" applyAlignment="1">
      <alignment/>
      <protection/>
    </xf>
    <xf numFmtId="0" fontId="0" fillId="0" borderId="16" xfId="60" applyFill="1" applyBorder="1" applyAlignment="1">
      <alignment/>
      <protection/>
    </xf>
    <xf numFmtId="0" fontId="0" fillId="0" borderId="0" xfId="60" applyFill="1" applyBorder="1" applyAlignment="1" quotePrefix="1">
      <alignment vertical="top" wrapText="1"/>
      <protection/>
    </xf>
    <xf numFmtId="0" fontId="55" fillId="0" borderId="0" xfId="0" applyFont="1" applyFill="1" applyAlignment="1">
      <alignment/>
    </xf>
    <xf numFmtId="0" fontId="0" fillId="0" borderId="0" xfId="60" applyFill="1" applyBorder="1" applyAlignment="1" quotePrefix="1">
      <alignment vertical="top"/>
      <protection/>
    </xf>
    <xf numFmtId="0" fontId="0" fillId="35" borderId="0" xfId="60" applyFill="1" applyBorder="1" applyAlignment="1" quotePrefix="1">
      <alignment horizontal="right"/>
      <protection/>
    </xf>
    <xf numFmtId="0" fontId="3" fillId="33" borderId="19" xfId="60" applyFont="1" applyFill="1" applyBorder="1">
      <alignment/>
      <protection/>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horizontal="left"/>
    </xf>
    <xf numFmtId="0" fontId="0" fillId="0" borderId="18" xfId="0" applyFont="1" applyFill="1" applyBorder="1" applyAlignment="1">
      <alignment/>
    </xf>
    <xf numFmtId="0" fontId="3" fillId="33" borderId="0" xfId="60" applyFont="1" applyFill="1" applyBorder="1">
      <alignment/>
      <protection/>
    </xf>
    <xf numFmtId="0" fontId="0" fillId="17" borderId="0" xfId="0" applyFont="1" applyFill="1" applyAlignment="1">
      <alignment/>
    </xf>
    <xf numFmtId="44" fontId="0" fillId="0" borderId="0" xfId="44" applyFont="1" applyFill="1" applyAlignment="1">
      <alignment/>
    </xf>
    <xf numFmtId="176" fontId="0" fillId="0" borderId="0" xfId="63" applyNumberFormat="1" applyFont="1" applyFill="1" applyAlignment="1">
      <alignment/>
    </xf>
    <xf numFmtId="0" fontId="0" fillId="0" borderId="0" xfId="0" applyFont="1" applyFill="1" applyBorder="1" applyAlignment="1">
      <alignment/>
    </xf>
    <xf numFmtId="43" fontId="0" fillId="0" borderId="0" xfId="42" applyFont="1" applyFill="1" applyBorder="1" applyAlignment="1">
      <alignment/>
    </xf>
    <xf numFmtId="43" fontId="0" fillId="0" borderId="0" xfId="42" applyFont="1" applyFill="1" applyBorder="1" applyAlignment="1">
      <alignment/>
    </xf>
    <xf numFmtId="0" fontId="9" fillId="0" borderId="0" xfId="0" applyFont="1" applyFill="1" applyBorder="1" applyAlignment="1">
      <alignment horizontal="center"/>
    </xf>
    <xf numFmtId="0" fontId="0" fillId="0" borderId="18" xfId="60" applyFill="1" applyBorder="1" applyAlignment="1">
      <alignment horizontal="left" indent="2"/>
      <protection/>
    </xf>
    <xf numFmtId="0" fontId="0" fillId="0" borderId="0" xfId="60" applyFill="1" applyBorder="1" applyAlignment="1">
      <alignment wrapText="1"/>
      <protection/>
    </xf>
    <xf numFmtId="0" fontId="0" fillId="0" borderId="20" xfId="60" applyFill="1" applyBorder="1" applyAlignment="1">
      <alignment wrapText="1"/>
      <protection/>
    </xf>
    <xf numFmtId="0" fontId="4" fillId="0" borderId="19" xfId="60" applyFont="1" applyFill="1" applyBorder="1" applyAlignment="1">
      <alignment horizontal="center" wrapText="1"/>
      <protection/>
    </xf>
    <xf numFmtId="0" fontId="0" fillId="0" borderId="19" xfId="60" applyFont="1" applyFill="1" applyBorder="1" applyAlignment="1">
      <alignment horizontal="center" vertical="center" wrapText="1"/>
      <protection/>
    </xf>
    <xf numFmtId="0" fontId="56" fillId="0" borderId="0" xfId="0" applyFont="1" applyAlignment="1">
      <alignment/>
    </xf>
    <xf numFmtId="0" fontId="56" fillId="0" borderId="15" xfId="0" applyFont="1" applyBorder="1" applyAlignment="1">
      <alignment/>
    </xf>
    <xf numFmtId="0" fontId="56" fillId="0" borderId="16" xfId="0" applyFont="1" applyBorder="1" applyAlignment="1">
      <alignment/>
    </xf>
    <xf numFmtId="0" fontId="56" fillId="0" borderId="17" xfId="0" applyFont="1" applyBorder="1" applyAlignment="1">
      <alignment/>
    </xf>
    <xf numFmtId="0" fontId="56" fillId="0" borderId="18" xfId="0" applyFont="1" applyBorder="1" applyAlignment="1">
      <alignment/>
    </xf>
    <xf numFmtId="0" fontId="57" fillId="0" borderId="0" xfId="0" applyFont="1" applyBorder="1" applyAlignment="1">
      <alignment horizontal="center" vertical="center" wrapText="1"/>
    </xf>
    <xf numFmtId="0" fontId="56" fillId="0" borderId="20" xfId="0" applyFont="1" applyBorder="1" applyAlignment="1">
      <alignment/>
    </xf>
    <xf numFmtId="0" fontId="57" fillId="0" borderId="25" xfId="0" applyFont="1" applyBorder="1" applyAlignment="1">
      <alignment horizontal="center" vertical="center" wrapText="1"/>
    </xf>
    <xf numFmtId="0" fontId="56" fillId="0" borderId="0" xfId="0" applyFont="1" applyBorder="1" applyAlignment="1">
      <alignment vertical="center" wrapText="1"/>
    </xf>
    <xf numFmtId="44" fontId="58" fillId="0" borderId="0" xfId="47" applyFont="1" applyBorder="1" applyAlignment="1">
      <alignment horizontal="center" vertical="center" wrapText="1"/>
    </xf>
    <xf numFmtId="10" fontId="58" fillId="0" borderId="25" xfId="0" applyNumberFormat="1" applyFont="1" applyBorder="1" applyAlignment="1">
      <alignment horizontal="center" vertical="center" wrapText="1"/>
    </xf>
    <xf numFmtId="0" fontId="56" fillId="0" borderId="0" xfId="0" applyFont="1" applyBorder="1" applyAlignment="1">
      <alignment horizontal="center" vertical="center" wrapText="1"/>
    </xf>
    <xf numFmtId="0" fontId="57" fillId="0" borderId="0" xfId="0" applyFont="1" applyBorder="1" applyAlignment="1">
      <alignment vertical="center" wrapText="1"/>
    </xf>
    <xf numFmtId="0" fontId="56" fillId="0" borderId="21" xfId="0" applyFont="1" applyBorder="1" applyAlignment="1">
      <alignment/>
    </xf>
    <xf numFmtId="0" fontId="56" fillId="0" borderId="19" xfId="0" applyFont="1" applyBorder="1" applyAlignment="1">
      <alignment/>
    </xf>
    <xf numFmtId="0" fontId="56" fillId="0" borderId="22" xfId="0" applyFont="1" applyBorder="1" applyAlignment="1">
      <alignment/>
    </xf>
    <xf numFmtId="0" fontId="59" fillId="0" borderId="0" xfId="0" applyFont="1" applyBorder="1" applyAlignment="1">
      <alignment horizontal="center" vertical="center" wrapText="1"/>
    </xf>
    <xf numFmtId="0" fontId="56" fillId="0" borderId="0" xfId="0" applyFont="1" applyBorder="1" applyAlignment="1">
      <alignment/>
    </xf>
    <xf numFmtId="10" fontId="58" fillId="0" borderId="0" xfId="0" applyNumberFormat="1" applyFont="1" applyBorder="1" applyAlignment="1">
      <alignment horizontal="center" vertical="center" wrapText="1"/>
    </xf>
    <xf numFmtId="0" fontId="56" fillId="0" borderId="26" xfId="0" applyFont="1" applyBorder="1" applyAlignment="1">
      <alignment horizontal="center" vertical="center" wrapText="1"/>
    </xf>
    <xf numFmtId="10" fontId="58" fillId="0" borderId="26" xfId="0" applyNumberFormat="1" applyFont="1" applyBorder="1" applyAlignment="1">
      <alignment horizontal="center" vertical="center" wrapText="1"/>
    </xf>
    <xf numFmtId="0" fontId="58" fillId="0" borderId="0" xfId="0" applyFont="1" applyBorder="1" applyAlignment="1">
      <alignment horizontal="center" vertical="center" wrapText="1"/>
    </xf>
    <xf numFmtId="0" fontId="60" fillId="0" borderId="0" xfId="0" applyFont="1" applyBorder="1" applyAlignment="1">
      <alignment horizontal="left" vertical="center" wrapText="1"/>
    </xf>
    <xf numFmtId="0" fontId="56" fillId="0" borderId="0" xfId="0" applyFont="1" applyBorder="1" applyAlignment="1">
      <alignment horizontal="left" vertical="center" wrapText="1"/>
    </xf>
    <xf numFmtId="0" fontId="56" fillId="0" borderId="26" xfId="0" applyFont="1" applyBorder="1" applyAlignment="1">
      <alignment horizontal="left" vertical="center" wrapText="1"/>
    </xf>
    <xf numFmtId="0" fontId="57" fillId="0" borderId="0" xfId="0" applyFont="1" applyBorder="1" applyAlignment="1">
      <alignment horizontal="left" vertical="center" wrapText="1"/>
    </xf>
    <xf numFmtId="0" fontId="56" fillId="0" borderId="16" xfId="0" applyFont="1" applyBorder="1" applyAlignment="1">
      <alignment horizontal="left"/>
    </xf>
    <xf numFmtId="0" fontId="56" fillId="0" borderId="19" xfId="0" applyFont="1" applyBorder="1" applyAlignment="1">
      <alignment horizontal="left"/>
    </xf>
    <xf numFmtId="0" fontId="56" fillId="0" borderId="0" xfId="0" applyFont="1" applyAlignment="1">
      <alignment horizontal="left"/>
    </xf>
    <xf numFmtId="7" fontId="56" fillId="32" borderId="7" xfId="61" applyNumberFormat="1" applyFont="1" applyAlignment="1">
      <alignment horizontal="center" vertical="center" wrapText="1"/>
    </xf>
    <xf numFmtId="7" fontId="56" fillId="0" borderId="0" xfId="47" applyNumberFormat="1" applyFont="1" applyBorder="1" applyAlignment="1">
      <alignment horizontal="center" vertical="center" wrapText="1"/>
    </xf>
    <xf numFmtId="7" fontId="56" fillId="32" borderId="27" xfId="61" applyNumberFormat="1" applyFont="1" applyBorder="1" applyAlignment="1">
      <alignment horizontal="center" vertical="center" wrapText="1"/>
    </xf>
    <xf numFmtId="7" fontId="56" fillId="0" borderId="26" xfId="47" applyNumberFormat="1" applyFont="1" applyBorder="1" applyAlignment="1">
      <alignment horizontal="center" vertical="center" wrapText="1"/>
    </xf>
    <xf numFmtId="7" fontId="58" fillId="0" borderId="0" xfId="47" applyNumberFormat="1" applyFont="1" applyBorder="1" applyAlignment="1">
      <alignment horizontal="center" vertical="center" wrapText="1"/>
    </xf>
    <xf numFmtId="7" fontId="58" fillId="0" borderId="26" xfId="47" applyNumberFormat="1" applyFont="1" applyBorder="1" applyAlignment="1">
      <alignment horizontal="center" vertical="center" wrapText="1"/>
    </xf>
    <xf numFmtId="0" fontId="55" fillId="0" borderId="0" xfId="60" applyFont="1" applyFill="1" applyBorder="1">
      <alignment/>
      <protection/>
    </xf>
    <xf numFmtId="0" fontId="0" fillId="36" borderId="19" xfId="60" applyFill="1" applyBorder="1" applyAlignment="1">
      <alignment horizontal="center"/>
      <protection/>
    </xf>
    <xf numFmtId="0" fontId="0" fillId="36" borderId="0" xfId="60" applyFill="1" applyBorder="1">
      <alignment/>
      <protection/>
    </xf>
    <xf numFmtId="44" fontId="0" fillId="0" borderId="0" xfId="60" applyNumberFormat="1" applyFill="1">
      <alignment/>
      <protection/>
    </xf>
    <xf numFmtId="0" fontId="5" fillId="0" borderId="0" xfId="60" applyFont="1" applyFill="1">
      <alignment/>
      <protection/>
    </xf>
    <xf numFmtId="0" fontId="61" fillId="0" borderId="0" xfId="0" applyFont="1" applyFill="1" applyAlignment="1">
      <alignment/>
    </xf>
    <xf numFmtId="0" fontId="61" fillId="0" borderId="0" xfId="60" applyFont="1" applyFill="1">
      <alignment/>
      <protection/>
    </xf>
    <xf numFmtId="176" fontId="61" fillId="0" borderId="0" xfId="63" applyNumberFormat="1" applyFont="1" applyFill="1" applyAlignment="1">
      <alignment/>
    </xf>
    <xf numFmtId="0" fontId="62" fillId="0" borderId="0" xfId="0" applyFont="1" applyFill="1" applyAlignment="1">
      <alignment/>
    </xf>
    <xf numFmtId="43" fontId="61" fillId="0" borderId="0" xfId="42" applyFont="1" applyFill="1" applyAlignment="1">
      <alignment/>
    </xf>
    <xf numFmtId="0" fontId="61" fillId="0" borderId="0" xfId="0" applyFont="1" applyFill="1" applyBorder="1" applyAlignment="1">
      <alignment/>
    </xf>
    <xf numFmtId="0" fontId="61" fillId="0" borderId="0" xfId="0" applyFont="1" applyFill="1" applyBorder="1" applyAlignment="1">
      <alignment/>
    </xf>
    <xf numFmtId="43" fontId="61" fillId="0" borderId="0" xfId="42" applyFont="1" applyFill="1" applyBorder="1" applyAlignment="1">
      <alignment/>
    </xf>
    <xf numFmtId="43" fontId="61" fillId="0" borderId="0" xfId="42" applyFont="1" applyFill="1" applyBorder="1" applyAlignment="1">
      <alignment/>
    </xf>
    <xf numFmtId="0" fontId="61" fillId="0" borderId="0" xfId="60" applyFont="1" applyFill="1" applyBorder="1">
      <alignment/>
      <protection/>
    </xf>
    <xf numFmtId="0" fontId="0" fillId="0" borderId="19" xfId="0" applyFont="1" applyFill="1" applyBorder="1" applyAlignment="1">
      <alignment horizontal="center"/>
    </xf>
    <xf numFmtId="0" fontId="0" fillId="0" borderId="0" xfId="60" applyFont="1" applyFill="1" applyBorder="1">
      <alignment/>
      <protection/>
    </xf>
    <xf numFmtId="0" fontId="0" fillId="0" borderId="19" xfId="60" applyFont="1" applyFill="1" applyBorder="1">
      <alignment/>
      <protection/>
    </xf>
    <xf numFmtId="44" fontId="0" fillId="0" borderId="12" xfId="46" applyFont="1" applyFill="1" applyBorder="1" applyAlignment="1">
      <alignment horizontal="center"/>
    </xf>
    <xf numFmtId="44" fontId="0" fillId="0" borderId="12" xfId="44" applyNumberFormat="1" applyFont="1" applyFill="1" applyBorder="1" applyAlignment="1">
      <alignment horizontal="center"/>
    </xf>
    <xf numFmtId="0" fontId="3" fillId="0" borderId="0" xfId="60" applyFont="1" applyFill="1" applyBorder="1">
      <alignment/>
      <protection/>
    </xf>
    <xf numFmtId="0" fontId="3" fillId="0" borderId="19" xfId="60" applyFont="1" applyFill="1" applyBorder="1">
      <alignment/>
      <protection/>
    </xf>
    <xf numFmtId="44" fontId="0" fillId="0" borderId="11" xfId="44" applyNumberFormat="1" applyFont="1" applyFill="1" applyBorder="1" applyAlignment="1">
      <alignment horizontal="center"/>
    </xf>
    <xf numFmtId="0" fontId="0" fillId="0" borderId="0" xfId="0" applyFont="1" applyFill="1" applyBorder="1" applyAlignment="1">
      <alignment horizontal="center"/>
    </xf>
    <xf numFmtId="0" fontId="6" fillId="0" borderId="18" xfId="0" applyFont="1" applyFill="1" applyBorder="1" applyAlignment="1">
      <alignment/>
    </xf>
    <xf numFmtId="44" fontId="0" fillId="0" borderId="11" xfId="44" applyNumberFormat="1" applyFont="1" applyFill="1" applyBorder="1" applyAlignment="1">
      <alignment horizontal="right"/>
    </xf>
    <xf numFmtId="44" fontId="0" fillId="0" borderId="10" xfId="44" applyFont="1" applyFill="1" applyBorder="1" applyAlignment="1">
      <alignment/>
    </xf>
    <xf numFmtId="169" fontId="0" fillId="0" borderId="22" xfId="0" applyNumberFormat="1" applyFill="1" applyBorder="1" applyAlignment="1">
      <alignment/>
    </xf>
    <xf numFmtId="171" fontId="0" fillId="0" borderId="13" xfId="46" applyNumberFormat="1" applyFont="1" applyFill="1"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center"/>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19" xfId="0" applyBorder="1" applyAlignment="1">
      <alignment/>
    </xf>
    <xf numFmtId="0" fontId="0" fillId="0" borderId="22" xfId="0" applyBorder="1" applyAlignment="1">
      <alignment/>
    </xf>
    <xf numFmtId="0" fontId="4" fillId="0" borderId="0" xfId="0" applyFont="1" applyBorder="1" applyAlignment="1">
      <alignment horizontal="center"/>
    </xf>
    <xf numFmtId="0" fontId="0" fillId="0" borderId="13" xfId="0" applyBorder="1" applyAlignment="1">
      <alignment/>
    </xf>
    <xf numFmtId="0" fontId="0" fillId="0" borderId="14" xfId="0" applyBorder="1" applyAlignment="1">
      <alignment/>
    </xf>
    <xf numFmtId="0" fontId="0" fillId="0" borderId="23" xfId="0" applyBorder="1" applyAlignment="1">
      <alignment/>
    </xf>
    <xf numFmtId="0" fontId="0" fillId="0" borderId="18" xfId="0" applyBorder="1" applyAlignment="1">
      <alignment horizontal="left"/>
    </xf>
    <xf numFmtId="0" fontId="0" fillId="0" borderId="18" xfId="0" applyBorder="1" applyAlignment="1" quotePrefix="1">
      <alignment horizontal="left"/>
    </xf>
    <xf numFmtId="44" fontId="0" fillId="0" borderId="12" xfId="46" applyFont="1" applyFill="1" applyBorder="1" applyAlignment="1">
      <alignment/>
    </xf>
    <xf numFmtId="44" fontId="0" fillId="0" borderId="12" xfId="46" applyNumberFormat="1" applyFont="1" applyFill="1" applyBorder="1" applyAlignment="1">
      <alignment horizontal="right"/>
    </xf>
    <xf numFmtId="44" fontId="0" fillId="0" borderId="12" xfId="46" applyNumberFormat="1" applyFont="1" applyFill="1" applyBorder="1" applyAlignment="1">
      <alignment/>
    </xf>
    <xf numFmtId="44" fontId="0" fillId="0" borderId="12" xfId="46" applyNumberFormat="1" applyFont="1" applyFill="1" applyBorder="1" applyAlignment="1">
      <alignment horizontal="center"/>
    </xf>
    <xf numFmtId="169" fontId="0" fillId="0" borderId="0" xfId="0" applyNumberFormat="1" applyFill="1" applyBorder="1" applyAlignment="1">
      <alignment/>
    </xf>
    <xf numFmtId="0" fontId="12" fillId="0" borderId="19" xfId="0" applyFont="1" applyBorder="1" applyAlignment="1">
      <alignment/>
    </xf>
    <xf numFmtId="0" fontId="12" fillId="0" borderId="22" xfId="0" applyFont="1" applyBorder="1" applyAlignment="1">
      <alignment/>
    </xf>
    <xf numFmtId="0" fontId="12" fillId="0" borderId="0" xfId="0" applyFont="1" applyAlignment="1">
      <alignment/>
    </xf>
    <xf numFmtId="44" fontId="0" fillId="0" borderId="12" xfId="44" applyFont="1" applyFill="1" applyBorder="1" applyAlignment="1">
      <alignment horizontal="right"/>
    </xf>
    <xf numFmtId="178" fontId="0" fillId="0" borderId="11" xfId="44" applyNumberFormat="1" applyFont="1" applyFill="1" applyBorder="1" applyAlignment="1">
      <alignment horizontal="right"/>
    </xf>
    <xf numFmtId="178" fontId="0" fillId="0" borderId="12" xfId="44" applyNumberFormat="1" applyFont="1" applyFill="1" applyBorder="1" applyAlignment="1">
      <alignment horizontal="center"/>
    </xf>
    <xf numFmtId="178" fontId="0" fillId="0" borderId="0" xfId="44" applyNumberFormat="1" applyFont="1" applyFill="1" applyBorder="1" applyAlignment="1">
      <alignment horizontal="center"/>
    </xf>
    <xf numFmtId="44" fontId="0" fillId="0" borderId="0" xfId="46" applyFont="1" applyFill="1" applyBorder="1" applyAlignment="1">
      <alignment horizontal="center"/>
    </xf>
    <xf numFmtId="171" fontId="0" fillId="0" borderId="0" xfId="46" applyNumberFormat="1" applyFont="1" applyFill="1" applyBorder="1" applyAlignment="1">
      <alignment horizontal="center"/>
    </xf>
    <xf numFmtId="44" fontId="0" fillId="0" borderId="0" xfId="46" applyFont="1" applyFill="1" applyBorder="1" applyAlignment="1">
      <alignment/>
    </xf>
    <xf numFmtId="44" fontId="0" fillId="0" borderId="0" xfId="46" applyNumberFormat="1" applyFont="1" applyFill="1" applyBorder="1" applyAlignment="1">
      <alignment/>
    </xf>
    <xf numFmtId="44" fontId="0" fillId="0" borderId="0" xfId="46" applyNumberFormat="1" applyFont="1" applyFill="1" applyBorder="1" applyAlignment="1">
      <alignment horizontal="center"/>
    </xf>
    <xf numFmtId="44" fontId="0" fillId="0" borderId="0" xfId="44" applyFont="1" applyFill="1" applyBorder="1" applyAlignment="1">
      <alignment horizontal="right"/>
    </xf>
    <xf numFmtId="178" fontId="0" fillId="0" borderId="0" xfId="44" applyNumberFormat="1" applyFont="1" applyFill="1" applyBorder="1" applyAlignment="1">
      <alignment horizontal="right"/>
    </xf>
    <xf numFmtId="178" fontId="0" fillId="0" borderId="0" xfId="44" applyNumberFormat="1" applyFont="1" applyFill="1" applyBorder="1" applyAlignment="1">
      <alignment horizontal="right"/>
    </xf>
    <xf numFmtId="44" fontId="0" fillId="0" borderId="11" xfId="44" applyNumberFormat="1" applyFont="1" applyFill="1" applyBorder="1" applyAlignment="1">
      <alignment horizontal="center"/>
    </xf>
    <xf numFmtId="8" fontId="0" fillId="0" borderId="12" xfId="44" applyNumberFormat="1" applyFont="1" applyFill="1" applyBorder="1" applyAlignment="1">
      <alignment horizontal="right"/>
    </xf>
    <xf numFmtId="8" fontId="0" fillId="0" borderId="12" xfId="46" applyNumberFormat="1" applyFont="1" applyFill="1" applyBorder="1" applyAlignment="1">
      <alignment horizontal="center"/>
    </xf>
    <xf numFmtId="8" fontId="0" fillId="0" borderId="11" xfId="44" applyNumberFormat="1" applyFont="1" applyFill="1" applyBorder="1" applyAlignment="1">
      <alignment horizontal="center"/>
    </xf>
    <xf numFmtId="0" fontId="57" fillId="0" borderId="0"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28" xfId="0" applyFont="1" applyBorder="1" applyAlignment="1">
      <alignment horizontal="center" vertical="center" wrapText="1"/>
    </xf>
    <xf numFmtId="0" fontId="0" fillId="0" borderId="0" xfId="0"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60" applyFill="1" applyBorder="1">
      <alignment/>
      <protection/>
    </xf>
    <xf numFmtId="0" fontId="0" fillId="0" borderId="0" xfId="60" applyFill="1" applyBorder="1" applyAlignment="1">
      <alignment/>
      <protection/>
    </xf>
    <xf numFmtId="0" fontId="0" fillId="0" borderId="0" xfId="60" applyFill="1" applyBorder="1" applyAlignment="1">
      <alignment horizontal="left"/>
      <protection/>
    </xf>
    <xf numFmtId="0" fontId="4" fillId="0" borderId="0" xfId="60" applyFont="1" applyFill="1" applyBorder="1" applyAlignment="1">
      <alignment horizontal="center"/>
      <protection/>
    </xf>
    <xf numFmtId="0" fontId="4" fillId="0" borderId="18" xfId="60" applyFont="1" applyFill="1" applyBorder="1" applyAlignment="1">
      <alignment horizontal="center"/>
      <protection/>
    </xf>
    <xf numFmtId="0" fontId="4" fillId="0" borderId="20" xfId="60"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60" applyFont="1" applyFill="1" applyBorder="1" applyAlignment="1">
      <alignment horizontal="center"/>
      <protection/>
    </xf>
    <xf numFmtId="0" fontId="5" fillId="0" borderId="16" xfId="60" applyFont="1" applyFill="1" applyBorder="1" applyAlignment="1">
      <alignment horizontal="center"/>
      <protection/>
    </xf>
    <xf numFmtId="0" fontId="5" fillId="0" borderId="17" xfId="60" applyFont="1" applyFill="1" applyBorder="1" applyAlignment="1">
      <alignment horizontal="center"/>
      <protection/>
    </xf>
    <xf numFmtId="0" fontId="0" fillId="0" borderId="0" xfId="60" applyFill="1" applyBorder="1" applyAlignment="1" quotePrefix="1">
      <alignment horizontal="left"/>
      <protection/>
    </xf>
    <xf numFmtId="0" fontId="0" fillId="0" borderId="0" xfId="60" applyFill="1" applyBorder="1" applyAlignment="1">
      <alignment horizontal="left" vertical="top" wrapText="1"/>
      <protection/>
    </xf>
    <xf numFmtId="0" fontId="5" fillId="0" borderId="0" xfId="60" applyFont="1" applyFill="1" applyBorder="1" applyAlignment="1">
      <alignment horizontal="left"/>
      <protection/>
    </xf>
    <xf numFmtId="0" fontId="0" fillId="0" borderId="13" xfId="60" applyFill="1" applyBorder="1" applyAlignment="1">
      <alignment horizontal="left" wrapText="1"/>
      <protection/>
    </xf>
    <xf numFmtId="0" fontId="0" fillId="0" borderId="23" xfId="60" applyFill="1" applyBorder="1" applyAlignment="1">
      <alignment horizontal="left" wrapText="1"/>
      <protection/>
    </xf>
    <xf numFmtId="0" fontId="0" fillId="35" borderId="21" xfId="60" applyFill="1" applyBorder="1" applyAlignment="1">
      <alignment horizontal="center" vertical="center"/>
      <protection/>
    </xf>
    <xf numFmtId="0" fontId="0" fillId="35" borderId="22" xfId="60" applyFill="1" applyBorder="1" applyAlignment="1">
      <alignment horizontal="center" vertical="center"/>
      <protection/>
    </xf>
    <xf numFmtId="0" fontId="0" fillId="0" borderId="0" xfId="60" applyFill="1" applyBorder="1" applyAlignment="1" quotePrefix="1">
      <alignment horizontal="left" vertical="top" wrapText="1"/>
      <protection/>
    </xf>
    <xf numFmtId="0" fontId="0" fillId="0" borderId="29" xfId="60" applyFill="1" applyBorder="1" applyAlignment="1">
      <alignment horizontal="center"/>
      <protection/>
    </xf>
    <xf numFmtId="0" fontId="0" fillId="0" borderId="30" xfId="60" applyFill="1" applyBorder="1" applyAlignment="1">
      <alignment horizontal="center"/>
      <protection/>
    </xf>
    <xf numFmtId="0" fontId="0" fillId="0" borderId="21" xfId="60" applyFill="1" applyBorder="1" applyAlignment="1">
      <alignment horizontal="left" wrapText="1"/>
      <protection/>
    </xf>
    <xf numFmtId="0" fontId="0" fillId="0" borderId="22" xfId="60" applyFill="1" applyBorder="1" applyAlignment="1">
      <alignment horizontal="left" wrapText="1"/>
      <protection/>
    </xf>
    <xf numFmtId="0" fontId="0" fillId="0" borderId="12" xfId="60" applyFill="1" applyBorder="1" applyAlignment="1">
      <alignment horizontal="left" vertical="top" wrapText="1"/>
      <protection/>
    </xf>
    <xf numFmtId="0" fontId="0" fillId="0" borderId="14" xfId="60" applyFill="1" applyBorder="1" applyAlignment="1">
      <alignment horizontal="center"/>
      <protection/>
    </xf>
    <xf numFmtId="0" fontId="0" fillId="0" borderId="23" xfId="60" applyFill="1" applyBorder="1" applyAlignment="1">
      <alignment horizontal="center"/>
      <protection/>
    </xf>
    <xf numFmtId="0" fontId="0" fillId="0" borderId="19" xfId="60" applyFill="1" applyBorder="1" applyAlignment="1">
      <alignment horizontal="center"/>
      <protection/>
    </xf>
    <xf numFmtId="0" fontId="0" fillId="0" borderId="22" xfId="60" applyFill="1" applyBorder="1" applyAlignment="1">
      <alignment horizontal="center"/>
      <protection/>
    </xf>
    <xf numFmtId="0" fontId="0" fillId="33" borderId="12" xfId="60" applyFill="1" applyBorder="1" applyAlignment="1">
      <alignment horizontal="center" vertical="center" wrapText="1"/>
      <protection/>
    </xf>
    <xf numFmtId="0" fontId="0" fillId="35" borderId="12" xfId="60" applyFill="1" applyBorder="1" applyAlignment="1">
      <alignment horizontal="center" vertical="center" wrapText="1"/>
      <protection/>
    </xf>
    <xf numFmtId="0" fontId="0" fillId="0" borderId="12" xfId="60" applyFill="1" applyBorder="1" applyAlignment="1">
      <alignment horizontal="left" vertical="center" wrapText="1"/>
      <protection/>
    </xf>
    <xf numFmtId="0" fontId="0" fillId="0" borderId="21" xfId="60" applyFill="1" applyBorder="1" applyAlignment="1">
      <alignment horizontal="left"/>
      <protection/>
    </xf>
    <xf numFmtId="0" fontId="0" fillId="0" borderId="19" xfId="60" applyFill="1" applyBorder="1" applyAlignment="1">
      <alignment horizontal="left"/>
      <protection/>
    </xf>
    <xf numFmtId="0" fontId="0" fillId="0" borderId="15" xfId="60" applyFill="1" applyBorder="1" applyAlignment="1">
      <alignment horizontal="left" vertical="center"/>
      <protection/>
    </xf>
    <xf numFmtId="0" fontId="0" fillId="0" borderId="16" xfId="60" applyFill="1" applyBorder="1" applyAlignment="1">
      <alignment horizontal="left" vertical="center"/>
      <protection/>
    </xf>
    <xf numFmtId="0" fontId="0" fillId="0" borderId="17" xfId="60" applyFill="1" applyBorder="1" applyAlignment="1">
      <alignment horizontal="left" vertical="center"/>
      <protection/>
    </xf>
    <xf numFmtId="0" fontId="0" fillId="0" borderId="18" xfId="60" applyFill="1" applyBorder="1" applyAlignment="1">
      <alignment horizontal="left" vertical="center"/>
      <protection/>
    </xf>
    <xf numFmtId="0" fontId="0" fillId="0" borderId="0" xfId="60" applyFill="1" applyBorder="1" applyAlignment="1">
      <alignment horizontal="left" vertical="center"/>
      <protection/>
    </xf>
    <xf numFmtId="0" fontId="0" fillId="0" borderId="20" xfId="60" applyFill="1" applyBorder="1" applyAlignment="1">
      <alignment horizontal="left" vertical="center"/>
      <protection/>
    </xf>
    <xf numFmtId="0" fontId="0" fillId="0" borderId="21" xfId="60" applyFill="1" applyBorder="1" applyAlignment="1">
      <alignment horizontal="left" vertical="center"/>
      <protection/>
    </xf>
    <xf numFmtId="0" fontId="0" fillId="0" borderId="19" xfId="60" applyFill="1" applyBorder="1" applyAlignment="1">
      <alignment horizontal="left" vertical="center"/>
      <protection/>
    </xf>
    <xf numFmtId="0" fontId="0" fillId="0" borderId="22" xfId="60" applyFill="1" applyBorder="1" applyAlignment="1">
      <alignment horizontal="left" vertical="center"/>
      <protection/>
    </xf>
    <xf numFmtId="0" fontId="0" fillId="35" borderId="16" xfId="60" applyFill="1" applyBorder="1" applyAlignment="1">
      <alignment horizontal="center" vertical="center"/>
      <protection/>
    </xf>
    <xf numFmtId="0" fontId="0" fillId="35" borderId="17" xfId="60" applyFill="1" applyBorder="1" applyAlignment="1">
      <alignment horizontal="center" vertical="center"/>
      <protection/>
    </xf>
    <xf numFmtId="0" fontId="0" fillId="35" borderId="0" xfId="60" applyFill="1" applyBorder="1" applyAlignment="1">
      <alignment horizontal="center" vertical="center"/>
      <protection/>
    </xf>
    <xf numFmtId="0" fontId="0" fillId="35" borderId="20" xfId="60" applyFill="1" applyBorder="1" applyAlignment="1">
      <alignment horizontal="center" vertical="center"/>
      <protection/>
    </xf>
    <xf numFmtId="0" fontId="0" fillId="35" borderId="19" xfId="60" applyFill="1" applyBorder="1" applyAlignment="1">
      <alignment horizontal="center" vertical="center"/>
      <protection/>
    </xf>
    <xf numFmtId="0" fontId="0" fillId="0" borderId="12" xfId="0" applyBorder="1" applyAlignment="1" quotePrefix="1">
      <alignment horizontal="center"/>
    </xf>
    <xf numFmtId="0" fontId="0" fillId="0" borderId="12" xfId="0" applyBorder="1" applyAlignment="1">
      <alignment horizontal="center"/>
    </xf>
    <xf numFmtId="0" fontId="0" fillId="0" borderId="13" xfId="0" applyBorder="1" applyAlignment="1">
      <alignment horizontal="center"/>
    </xf>
    <xf numFmtId="0" fontId="0" fillId="0" borderId="23" xfId="0" applyBorder="1" applyAlignment="1">
      <alignment horizontal="center"/>
    </xf>
    <xf numFmtId="44" fontId="0" fillId="0" borderId="13" xfId="48" applyFont="1" applyFill="1" applyBorder="1" applyAlignment="1">
      <alignment horizontal="center" vertical="center" wrapText="1"/>
    </xf>
    <xf numFmtId="44" fontId="0" fillId="0" borderId="23" xfId="48" applyFont="1" applyFill="1" applyBorder="1" applyAlignment="1">
      <alignment horizontal="center" vertical="center" wrapText="1"/>
    </xf>
    <xf numFmtId="10" fontId="0" fillId="0" borderId="13" xfId="48" applyNumberFormat="1" applyFont="1" applyBorder="1" applyAlignment="1">
      <alignment horizontal="center" vertical="center" wrapText="1"/>
    </xf>
    <xf numFmtId="10" fontId="0" fillId="0" borderId="23" xfId="48" applyNumberFormat="1" applyFont="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23" xfId="0" applyBorder="1" applyAlignment="1">
      <alignment horizontal="center" wrapText="1"/>
    </xf>
    <xf numFmtId="0" fontId="4" fillId="0" borderId="0" xfId="0" applyFont="1" applyBorder="1" applyAlignment="1">
      <alignment horizontal="center"/>
    </xf>
    <xf numFmtId="0" fontId="0" fillId="0" borderId="0" xfId="0" applyBorder="1" applyAlignment="1">
      <alignment horizontal="center"/>
    </xf>
    <xf numFmtId="10" fontId="0" fillId="0" borderId="13" xfId="64" applyNumberFormat="1" applyFont="1" applyBorder="1" applyAlignment="1">
      <alignment horizontal="center" vertical="center" wrapText="1"/>
    </xf>
    <xf numFmtId="10" fontId="0" fillId="0" borderId="23" xfId="64" applyNumberFormat="1" applyFont="1" applyBorder="1" applyAlignment="1">
      <alignment horizontal="center" vertical="center" wrapText="1"/>
    </xf>
    <xf numFmtId="10" fontId="0" fillId="0" borderId="13" xfId="64" applyNumberFormat="1" applyFont="1" applyFill="1" applyBorder="1" applyAlignment="1">
      <alignment horizontal="center" vertical="center" wrapText="1"/>
    </xf>
    <xf numFmtId="10" fontId="0" fillId="0" borderId="23" xfId="64" applyNumberFormat="1" applyFont="1" applyFill="1" applyBorder="1" applyAlignment="1">
      <alignment horizontal="center" vertical="center" wrapText="1"/>
    </xf>
    <xf numFmtId="44" fontId="0" fillId="0" borderId="13" xfId="48" applyFont="1" applyBorder="1" applyAlignment="1">
      <alignment horizontal="center" vertical="center" wrapText="1"/>
    </xf>
    <xf numFmtId="44" fontId="0" fillId="0" borderId="23" xfId="48" applyFont="1" applyBorder="1" applyAlignment="1">
      <alignment horizontal="center" vertical="center" wrapText="1"/>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0" fillId="0" borderId="13" xfId="0" applyBorder="1" applyAlignment="1">
      <alignment horizontal="center" vertical="center" wrapText="1"/>
    </xf>
    <xf numFmtId="0" fontId="0" fillId="0" borderId="23" xfId="0" applyBorder="1" applyAlignment="1">
      <alignment horizontal="center" vertical="center"/>
    </xf>
    <xf numFmtId="0" fontId="0" fillId="0" borderId="18"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6" fillId="0" borderId="19" xfId="0" applyNumberFormat="1" applyFont="1" applyFill="1" applyBorder="1" applyAlignment="1">
      <alignment/>
    </xf>
    <xf numFmtId="0" fontId="0" fillId="0" borderId="15" xfId="60" applyFill="1" applyBorder="1" applyAlignment="1">
      <alignment horizontal="center"/>
      <protection/>
    </xf>
    <xf numFmtId="0" fontId="0" fillId="0" borderId="17" xfId="60" applyFill="1" applyBorder="1" applyAlignment="1">
      <alignment horizontal="center"/>
      <protection/>
    </xf>
    <xf numFmtId="0" fontId="0" fillId="0" borderId="21" xfId="60" applyFill="1" applyBorder="1" applyAlignment="1">
      <alignment horizontal="center"/>
      <protection/>
    </xf>
    <xf numFmtId="0" fontId="0" fillId="0" borderId="21" xfId="0" applyFill="1" applyBorder="1" applyAlignment="1">
      <alignment horizontal="center"/>
    </xf>
    <xf numFmtId="0" fontId="0" fillId="0" borderId="22" xfId="0" applyFill="1" applyBorder="1" applyAlignment="1">
      <alignment horizontal="center"/>
    </xf>
    <xf numFmtId="169" fontId="6" fillId="0" borderId="19" xfId="0" applyNumberFormat="1" applyFont="1" applyFill="1" applyBorder="1" applyAlignment="1">
      <alignment/>
    </xf>
    <xf numFmtId="0" fontId="0" fillId="0" borderId="0" xfId="0" applyFill="1" applyBorder="1" applyAlignment="1">
      <alignment horizontal="left" vertical="top" wrapText="1"/>
    </xf>
    <xf numFmtId="0" fontId="4" fillId="0" borderId="18" xfId="0" applyFont="1" applyFill="1" applyBorder="1" applyAlignment="1">
      <alignment horizontal="center"/>
    </xf>
    <xf numFmtId="0" fontId="4" fillId="0" borderId="0"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ont="1"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6" fillId="0" borderId="22" xfId="0" applyNumberFormat="1" applyFont="1" applyFill="1" applyBorder="1" applyAlignment="1">
      <alignment/>
    </xf>
    <xf numFmtId="0" fontId="4" fillId="0" borderId="18" xfId="60" applyFont="1" applyFill="1" applyBorder="1" applyAlignment="1" quotePrefix="1">
      <alignment horizontal="center"/>
      <protection/>
    </xf>
    <xf numFmtId="0" fontId="0" fillId="0" borderId="18" xfId="60" applyFill="1" applyBorder="1" applyAlignment="1" quotePrefix="1">
      <alignment horizontal="center"/>
      <protection/>
    </xf>
    <xf numFmtId="0" fontId="0" fillId="0" borderId="0" xfId="60" applyFill="1" applyBorder="1" applyAlignment="1">
      <alignment horizontal="center"/>
      <protection/>
    </xf>
    <xf numFmtId="0" fontId="0" fillId="0" borderId="20" xfId="60" applyFill="1" applyBorder="1" applyAlignment="1">
      <alignment horizontal="center"/>
      <protection/>
    </xf>
    <xf numFmtId="0" fontId="0" fillId="0" borderId="13" xfId="60" applyFill="1" applyBorder="1" applyAlignment="1">
      <alignment horizontal="center"/>
      <protection/>
    </xf>
    <xf numFmtId="169" fontId="6" fillId="0" borderId="19" xfId="60" applyNumberFormat="1" applyFont="1" applyFill="1" applyBorder="1" applyAlignment="1">
      <alignment/>
      <protection/>
    </xf>
    <xf numFmtId="169" fontId="6" fillId="0" borderId="22" xfId="60" applyNumberFormat="1" applyFont="1" applyFill="1" applyBorder="1" applyAlignment="1">
      <alignment/>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0" fontId="0" fillId="0" borderId="21" xfId="60" applyFill="1" applyBorder="1" applyAlignment="1">
      <alignment horizontal="center" vertical="center"/>
      <protection/>
    </xf>
    <xf numFmtId="0" fontId="0" fillId="0" borderId="22" xfId="60" applyFill="1" applyBorder="1" applyAlignment="1">
      <alignment horizontal="center" vertical="center"/>
      <protection/>
    </xf>
    <xf numFmtId="171" fontId="0" fillId="0" borderId="13" xfId="46" applyNumberFormat="1" applyFont="1" applyFill="1" applyBorder="1" applyAlignment="1">
      <alignment horizontal="center" vertical="center"/>
    </xf>
    <xf numFmtId="171" fontId="0" fillId="0" borderId="23"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0" fontId="0" fillId="0" borderId="18" xfId="60" applyFill="1" applyBorder="1" applyAlignment="1">
      <alignment horizontal="center"/>
      <protection/>
    </xf>
    <xf numFmtId="0" fontId="0" fillId="0" borderId="15" xfId="60" applyFont="1" applyFill="1" applyBorder="1" applyAlignment="1">
      <alignment horizontal="center"/>
      <protection/>
    </xf>
    <xf numFmtId="0" fontId="0" fillId="0" borderId="17" xfId="60" applyFont="1" applyFill="1" applyBorder="1" applyAlignment="1">
      <alignment horizontal="center"/>
      <protection/>
    </xf>
    <xf numFmtId="0" fontId="4" fillId="0" borderId="18" xfId="0" applyFont="1" applyBorder="1" applyAlignment="1">
      <alignment horizontal="center"/>
    </xf>
    <xf numFmtId="0" fontId="4" fillId="0" borderId="20" xfId="0" applyFont="1" applyBorder="1" applyAlignment="1">
      <alignment horizontal="center"/>
    </xf>
    <xf numFmtId="0" fontId="0" fillId="0" borderId="14" xfId="0" applyBorder="1" applyAlignment="1">
      <alignment horizontal="center"/>
    </xf>
    <xf numFmtId="0" fontId="0" fillId="0" borderId="12" xfId="60" applyFill="1" applyBorder="1" applyAlignment="1">
      <alignment horizontal="left" indent="2"/>
      <protection/>
    </xf>
    <xf numFmtId="171" fontId="0" fillId="33" borderId="12" xfId="46" applyNumberFormat="1" applyFont="1" applyFill="1" applyBorder="1" applyAlignment="1">
      <alignment horizontal="center"/>
    </xf>
    <xf numFmtId="0" fontId="0" fillId="0" borderId="0" xfId="60" applyFill="1">
      <alignment/>
      <protection/>
    </xf>
    <xf numFmtId="0" fontId="0" fillId="0" borderId="19" xfId="60" applyFill="1" applyBorder="1">
      <alignment/>
      <protection/>
    </xf>
    <xf numFmtId="0" fontId="0" fillId="0" borderId="19" xfId="60" applyFont="1" applyFill="1" applyBorder="1" applyAlignment="1">
      <alignment horizontal="center" vertical="center" wrapText="1"/>
      <protection/>
    </xf>
    <xf numFmtId="0" fontId="6" fillId="0" borderId="19" xfId="60" applyFont="1" applyFill="1" applyBorder="1" applyAlignment="1">
      <alignment horizontal="center"/>
      <protection/>
    </xf>
    <xf numFmtId="171" fontId="0" fillId="35" borderId="12" xfId="46" applyNumberFormat="1" applyFont="1" applyFill="1" applyBorder="1" applyAlignment="1">
      <alignment horizontal="center"/>
    </xf>
    <xf numFmtId="0" fontId="0" fillId="0" borderId="16" xfId="60" applyFill="1" applyBorder="1">
      <alignment/>
      <protection/>
    </xf>
    <xf numFmtId="0" fontId="0" fillId="0" borderId="13" xfId="60" applyFill="1" applyBorder="1" applyAlignment="1" quotePrefix="1">
      <alignment horizontal="center" vertical="top" wrapText="1"/>
      <protection/>
    </xf>
    <xf numFmtId="0" fontId="0" fillId="0" borderId="23" xfId="60" applyFill="1" applyBorder="1" applyAlignment="1" quotePrefix="1">
      <alignment horizontal="center" vertical="top" wrapText="1"/>
      <protection/>
    </xf>
    <xf numFmtId="0" fontId="0" fillId="33" borderId="15" xfId="60" applyFill="1" applyBorder="1" applyAlignment="1">
      <alignment horizontal="center"/>
      <protection/>
    </xf>
    <xf numFmtId="0" fontId="0" fillId="33" borderId="16" xfId="60" applyFill="1" applyBorder="1" applyAlignment="1">
      <alignment horizontal="center"/>
      <protection/>
    </xf>
    <xf numFmtId="0" fontId="0" fillId="35" borderId="18" xfId="60" applyFill="1" applyBorder="1" applyAlignment="1">
      <alignment horizontal="center"/>
      <protection/>
    </xf>
    <xf numFmtId="0" fontId="0" fillId="35" borderId="0" xfId="60" applyFill="1" applyBorder="1" applyAlignment="1">
      <alignment horizontal="center"/>
      <protection/>
    </xf>
    <xf numFmtId="0" fontId="0" fillId="0" borderId="29" xfId="60" applyFill="1" applyBorder="1" applyAlignment="1" quotePrefix="1">
      <alignment vertical="top" wrapText="1"/>
      <protection/>
    </xf>
    <xf numFmtId="0" fontId="0" fillId="0" borderId="31" xfId="60" applyFill="1" applyBorder="1" applyAlignment="1" quotePrefix="1">
      <alignment vertical="top" wrapText="1"/>
      <protection/>
    </xf>
    <xf numFmtId="0" fontId="0" fillId="0" borderId="30" xfId="60" applyFill="1" applyBorder="1" applyAlignment="1" quotePrefix="1">
      <alignment vertical="top" wrapText="1"/>
      <protection/>
    </xf>
    <xf numFmtId="0" fontId="0" fillId="0" borderId="21" xfId="60" applyFill="1" applyBorder="1" applyAlignment="1">
      <alignment/>
      <protection/>
    </xf>
    <xf numFmtId="0" fontId="0" fillId="0" borderId="19" xfId="60" applyFill="1" applyBorder="1" applyAlignment="1">
      <alignment/>
      <protection/>
    </xf>
    <xf numFmtId="0" fontId="0" fillId="0" borderId="22" xfId="60" applyFill="1" applyBorder="1" applyAlignment="1">
      <alignment/>
      <protection/>
    </xf>
    <xf numFmtId="0" fontId="0" fillId="0" borderId="13" xfId="60" applyFill="1" applyBorder="1" applyAlignment="1">
      <alignment/>
      <protection/>
    </xf>
    <xf numFmtId="0" fontId="0" fillId="0" borderId="14" xfId="60" applyFill="1" applyBorder="1" applyAlignment="1">
      <alignment/>
      <protection/>
    </xf>
    <xf numFmtId="0" fontId="0" fillId="0" borderId="23" xfId="60" applyFill="1" applyBorder="1" applyAlignment="1">
      <alignment/>
      <protection/>
    </xf>
    <xf numFmtId="0" fontId="0" fillId="0" borderId="29" xfId="60" applyFill="1" applyBorder="1" applyAlignment="1" quotePrefix="1">
      <alignment horizontal="center" vertical="top" wrapText="1"/>
      <protection/>
    </xf>
    <xf numFmtId="0" fontId="0" fillId="0" borderId="30" xfId="60" applyFill="1" applyBorder="1" applyAlignment="1" quotePrefix="1">
      <alignment horizontal="center" vertical="top" wrapText="1"/>
      <protection/>
    </xf>
    <xf numFmtId="0" fontId="0" fillId="0" borderId="0" xfId="60" applyFill="1" applyBorder="1" applyAlignment="1" quotePrefix="1">
      <alignment horizontal="center"/>
      <protection/>
    </xf>
    <xf numFmtId="0" fontId="0" fillId="0" borderId="20" xfId="60" applyFill="1" applyBorder="1" applyAlignment="1" quotePrefix="1">
      <alignment horizontal="center"/>
      <protection/>
    </xf>
    <xf numFmtId="0" fontId="0" fillId="35" borderId="0" xfId="0" applyFill="1" applyBorder="1" applyAlignment="1">
      <alignment horizontal="left" vertical="top" wrapText="1"/>
    </xf>
    <xf numFmtId="169" fontId="6" fillId="33" borderId="19" xfId="0" applyNumberFormat="1" applyFont="1" applyFill="1" applyBorder="1" applyAlignment="1">
      <alignment/>
    </xf>
    <xf numFmtId="0" fontId="4" fillId="0" borderId="0" xfId="60" applyFont="1" applyFill="1" applyBorder="1" applyAlignment="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2014%20Eastside%20Rate%20Case\WUTC%20Model%20A-B%20-%20Eastside%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Non%20Protected%20Data\Kent-Meridian%202015\K-M%20Rate%20Case%20Mode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18">
        <row r="14">
          <cell r="AT14">
            <v>8.818869165367584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G Cert Financial"/>
      <sheetName val="RS Cap Struct."/>
      <sheetName val="Combined LG"/>
      <sheetName val="MSW"/>
      <sheetName val="RCY"/>
      <sheetName val="YW"/>
      <sheetName val="MF RCY"/>
      <sheetName val="Alloc Summary"/>
      <sheetName val="Proforma"/>
      <sheetName val="PR Restate"/>
      <sheetName val="PF Adj"/>
      <sheetName val="Rev Narrative &amp; Instructions"/>
      <sheetName val="Revenue Lookup"/>
      <sheetName val="SQL Revenue Analysis"/>
      <sheetName val="Rev Ref Tables"/>
      <sheetName val="Price Out Summ"/>
      <sheetName val="Resi Price Out"/>
      <sheetName val="Comm (+MF) Price Out"/>
      <sheetName val="Com Lift Instructions"/>
      <sheetName val="Com Lifts"/>
      <sheetName val="IND (+MF) Price Out"/>
      <sheetName val="Fuel Calc"/>
      <sheetName val="Fuel Invoice Data Entry"/>
      <sheetName val="Disposal Instructions"/>
      <sheetName val="Disposal Summary (with IC)"/>
      <sheetName val="Summary Disposal Data"/>
      <sheetName val="IND Sum Confirm"/>
      <sheetName val="Non-Regulated Operations"/>
      <sheetName val="Disposal Ref Tables"/>
      <sheetName val="Ave Inv. Narrative"/>
      <sheetName val="Ave Inv. Summary"/>
      <sheetName val="AM260 Asset Listing"/>
      <sheetName val="AM260 Data"/>
      <sheetName val="Asset Type Tables"/>
      <sheetName val="176 v 183 CNG Trucks"/>
      <sheetName val="Narrative"/>
      <sheetName val="Container Counts"/>
      <sheetName val="Data"/>
      <sheetName val="Cont Ref Tables"/>
      <sheetName val="CoS"/>
      <sheetName val="Meeks"/>
    </sheetNames>
    <sheetDataSet>
      <sheetData sheetId="3">
        <row r="29">
          <cell r="E29">
            <v>0.1575905239375544</v>
          </cell>
        </row>
      </sheetData>
      <sheetData sheetId="21">
        <row r="18">
          <cell r="I18">
            <v>143.5118431218166</v>
          </cell>
        </row>
        <row r="34">
          <cell r="I34">
            <v>149.17529391588988</v>
          </cell>
        </row>
        <row r="42">
          <cell r="I42">
            <v>44.174916193771494</v>
          </cell>
        </row>
        <row r="43">
          <cell r="I43">
            <v>46.440296511400796</v>
          </cell>
        </row>
        <row r="44">
          <cell r="I44">
            <v>48.705676829030104</v>
          </cell>
        </row>
        <row r="45">
          <cell r="I45">
            <v>50.97105714665941</v>
          </cell>
        </row>
        <row r="46">
          <cell r="I46">
            <v>50.97105714665941</v>
          </cell>
        </row>
        <row r="47">
          <cell r="I47">
            <v>53.23643746428872</v>
          </cell>
        </row>
        <row r="48">
          <cell r="I48">
            <v>53.23643746428872</v>
          </cell>
        </row>
        <row r="51">
          <cell r="I51">
            <v>101.94211429331882</v>
          </cell>
        </row>
        <row r="59">
          <cell r="I59">
            <v>143.5118431218166</v>
          </cell>
        </row>
        <row r="67">
          <cell r="I67">
            <v>4.360857111436417</v>
          </cell>
        </row>
        <row r="79">
          <cell r="I79">
            <v>168.88410267926486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M6" sqref="M6:N6"/>
    </sheetView>
  </sheetViews>
  <sheetFormatPr defaultColWidth="9.140625" defaultRowHeight="12.75"/>
  <cols>
    <col min="2" max="2" width="28.140625" style="0" customWidth="1"/>
  </cols>
  <sheetData>
    <row r="4" ht="12.75">
      <c r="B4" s="141" t="s">
        <v>235</v>
      </c>
    </row>
    <row r="6" ht="12.75">
      <c r="B6" s="132" t="s">
        <v>222</v>
      </c>
    </row>
    <row r="7" ht="12.75">
      <c r="B7" s="133" t="s">
        <v>232</v>
      </c>
    </row>
    <row r="8" ht="12.75">
      <c r="B8" s="138" t="s">
        <v>233</v>
      </c>
    </row>
    <row r="9" ht="12.75">
      <c r="B9" s="189" t="s">
        <v>337</v>
      </c>
    </row>
    <row r="12" ht="12.75">
      <c r="B12" s="141" t="s">
        <v>236</v>
      </c>
    </row>
    <row r="14" ht="12.75">
      <c r="B14" s="137" t="s">
        <v>237</v>
      </c>
    </row>
    <row r="15" ht="12.75">
      <c r="B15" s="137" t="s">
        <v>238</v>
      </c>
    </row>
    <row r="16" ht="12.75">
      <c r="B16" s="137" t="s">
        <v>239</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O60"/>
  <sheetViews>
    <sheetView showGridLines="0" tabSelected="1" zoomScale="85" zoomScaleNormal="85" zoomScalePageLayoutView="0" workbookViewId="0" topLeftCell="A1">
      <selection activeCell="K38" sqref="K38"/>
    </sheetView>
  </sheetViews>
  <sheetFormatPr defaultColWidth="9.140625" defaultRowHeight="12.75" outlineLevelRow="1"/>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27</v>
      </c>
      <c r="C1" s="20"/>
      <c r="D1" s="20"/>
      <c r="E1" s="20"/>
      <c r="F1" s="20"/>
      <c r="G1" s="20"/>
      <c r="H1" s="45" t="s">
        <v>520</v>
      </c>
      <c r="I1" s="387" t="s">
        <v>91</v>
      </c>
      <c r="J1" s="387"/>
      <c r="K1" s="33">
        <v>21</v>
      </c>
    </row>
    <row r="2" spans="1:11" ht="12.75">
      <c r="A2" s="23"/>
      <c r="B2" s="1"/>
      <c r="C2" s="1"/>
      <c r="D2" s="1"/>
      <c r="E2" s="1"/>
      <c r="F2" s="1"/>
      <c r="G2" s="1"/>
      <c r="H2" s="1"/>
      <c r="I2" s="1"/>
      <c r="J2" s="1"/>
      <c r="K2" s="25"/>
    </row>
    <row r="3" spans="1:11" ht="12.75">
      <c r="A3" s="23" t="s">
        <v>1</v>
      </c>
      <c r="B3" s="1"/>
      <c r="C3" s="256" t="str">
        <f>+'Check Sheet'!$D$4</f>
        <v>Fiorito Enterprises, Inc. &amp; Rabanco Companies - G-60  </v>
      </c>
      <c r="D3" s="1"/>
      <c r="E3" s="1"/>
      <c r="F3" s="1"/>
      <c r="G3" s="1"/>
      <c r="H3" s="1"/>
      <c r="I3" s="1"/>
      <c r="J3" s="1"/>
      <c r="K3" s="25"/>
    </row>
    <row r="4" spans="1:11" ht="12.75">
      <c r="A4" s="26" t="s">
        <v>2</v>
      </c>
      <c r="B4" s="27"/>
      <c r="C4" s="257" t="str">
        <f>+'Check Sheet'!$D$5</f>
        <v>Kent-Meridian Disposal Company, Allied Waste Services of Kent, &amp; Republic Services of Kent</v>
      </c>
      <c r="D4" s="27"/>
      <c r="E4" s="27"/>
      <c r="F4" s="27"/>
      <c r="G4" s="27"/>
      <c r="H4" s="27"/>
      <c r="I4" s="27"/>
      <c r="J4" s="27"/>
      <c r="K4" s="29"/>
    </row>
    <row r="5" spans="1:11" ht="12.75">
      <c r="A5" s="388" t="s">
        <v>19</v>
      </c>
      <c r="B5" s="389"/>
      <c r="C5" s="389"/>
      <c r="D5" s="389"/>
      <c r="E5" s="389"/>
      <c r="F5" s="389"/>
      <c r="G5" s="389"/>
      <c r="H5" s="389"/>
      <c r="I5" s="389"/>
      <c r="J5" s="389"/>
      <c r="K5" s="390"/>
    </row>
    <row r="6" spans="1:14" ht="12.75">
      <c r="A6" s="42" t="s">
        <v>20</v>
      </c>
      <c r="B6" s="30"/>
      <c r="C6" s="30"/>
      <c r="D6" s="30"/>
      <c r="E6" s="30"/>
      <c r="F6" s="30"/>
      <c r="G6" s="30"/>
      <c r="H6" s="30"/>
      <c r="I6" s="30"/>
      <c r="J6" s="30"/>
      <c r="K6" s="31"/>
      <c r="M6" s="78"/>
      <c r="N6" s="19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14</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
        <v>248</v>
      </c>
      <c r="F18" s="60"/>
      <c r="G18" s="59"/>
      <c r="H18" s="59"/>
      <c r="I18" s="59" t="s">
        <v>32</v>
      </c>
      <c r="J18" s="59"/>
      <c r="K18" s="59"/>
    </row>
    <row r="19" spans="1:11" ht="12.75">
      <c r="A19" s="61" t="s">
        <v>33</v>
      </c>
      <c r="B19" s="61" t="s">
        <v>34</v>
      </c>
      <c r="C19" s="61" t="s">
        <v>35</v>
      </c>
      <c r="D19" s="61" t="s">
        <v>35</v>
      </c>
      <c r="E19" s="61" t="s">
        <v>249</v>
      </c>
      <c r="F19" s="60"/>
      <c r="G19" s="61"/>
      <c r="H19" s="61"/>
      <c r="I19" s="61" t="s">
        <v>36</v>
      </c>
      <c r="J19" s="61"/>
      <c r="K19" s="61"/>
    </row>
    <row r="20" spans="1:15" ht="12.75">
      <c r="A20" s="62" t="s">
        <v>37</v>
      </c>
      <c r="B20" s="62" t="s">
        <v>35</v>
      </c>
      <c r="C20" s="62" t="s">
        <v>38</v>
      </c>
      <c r="D20" s="62" t="s">
        <v>38</v>
      </c>
      <c r="E20" s="62" t="s">
        <v>250</v>
      </c>
      <c r="F20" s="60"/>
      <c r="G20" s="62"/>
      <c r="H20" s="62"/>
      <c r="I20" s="62" t="s">
        <v>39</v>
      </c>
      <c r="J20" s="62"/>
      <c r="K20" s="62"/>
      <c r="N20" s="1"/>
      <c r="O20" s="1"/>
    </row>
    <row r="21" spans="1:15" ht="12.75">
      <c r="A21" s="4" t="s">
        <v>40</v>
      </c>
      <c r="B21" s="4" t="s">
        <v>41</v>
      </c>
      <c r="C21" s="145">
        <v>10</v>
      </c>
      <c r="D21" s="145">
        <v>7.9</v>
      </c>
      <c r="E21" s="145">
        <v>9.22</v>
      </c>
      <c r="F21" s="72"/>
      <c r="G21" s="53"/>
      <c r="H21" s="53"/>
      <c r="I21" s="145">
        <v>1.02</v>
      </c>
      <c r="J21" s="39"/>
      <c r="K21" s="39"/>
      <c r="N21" s="294"/>
      <c r="O21" s="1"/>
    </row>
    <row r="22" spans="1:15" ht="12.75">
      <c r="A22" s="4" t="s">
        <v>42</v>
      </c>
      <c r="B22" s="4" t="s">
        <v>41</v>
      </c>
      <c r="C22" s="145">
        <v>16.4</v>
      </c>
      <c r="D22" s="145">
        <f>+D21</f>
        <v>7.9</v>
      </c>
      <c r="E22" s="145">
        <f>+E21</f>
        <v>9.22</v>
      </c>
      <c r="F22" s="72"/>
      <c r="G22" s="53"/>
      <c r="H22" s="53"/>
      <c r="I22" s="145">
        <v>0.65</v>
      </c>
      <c r="J22" s="39"/>
      <c r="K22" s="39"/>
      <c r="N22" s="294"/>
      <c r="O22" s="1"/>
    </row>
    <row r="23" spans="1:15" ht="12.75">
      <c r="A23" s="4" t="s">
        <v>43</v>
      </c>
      <c r="B23" s="4" t="s">
        <v>41</v>
      </c>
      <c r="C23" s="145">
        <v>26.43</v>
      </c>
      <c r="D23" s="145">
        <f aca="true" t="shared" si="0" ref="D23:D30">+D22</f>
        <v>7.9</v>
      </c>
      <c r="E23" s="145">
        <f aca="true" t="shared" si="1" ref="E23:E30">+E22</f>
        <v>9.22</v>
      </c>
      <c r="F23" s="72"/>
      <c r="G23" s="53"/>
      <c r="H23" s="53"/>
      <c r="I23" s="145">
        <v>1.31</v>
      </c>
      <c r="J23" s="39"/>
      <c r="K23" s="39"/>
      <c r="N23" s="294"/>
      <c r="O23" s="1"/>
    </row>
    <row r="24" spans="1:15" ht="12.75">
      <c r="A24" s="4" t="s">
        <v>44</v>
      </c>
      <c r="B24" s="4" t="s">
        <v>41</v>
      </c>
      <c r="C24" s="145">
        <v>37.99</v>
      </c>
      <c r="D24" s="145">
        <f t="shared" si="0"/>
        <v>7.9</v>
      </c>
      <c r="E24" s="145">
        <f t="shared" si="1"/>
        <v>9.22</v>
      </c>
      <c r="F24" s="72"/>
      <c r="G24" s="53"/>
      <c r="H24" s="53"/>
      <c r="I24" s="145">
        <v>1.96</v>
      </c>
      <c r="J24" s="39"/>
      <c r="K24" s="39"/>
      <c r="N24" s="294"/>
      <c r="O24" s="1"/>
    </row>
    <row r="25" spans="1:15" ht="12.75">
      <c r="A25" s="4" t="s">
        <v>45</v>
      </c>
      <c r="B25" s="4" t="s">
        <v>41</v>
      </c>
      <c r="C25" s="145">
        <v>50.57</v>
      </c>
      <c r="D25" s="145">
        <f t="shared" si="0"/>
        <v>7.9</v>
      </c>
      <c r="E25" s="145">
        <f t="shared" si="1"/>
        <v>9.22</v>
      </c>
      <c r="F25" s="72"/>
      <c r="G25" s="53"/>
      <c r="H25" s="53"/>
      <c r="I25" s="145">
        <v>2.61</v>
      </c>
      <c r="J25" s="39"/>
      <c r="K25" s="39"/>
      <c r="N25" s="294"/>
      <c r="O25" s="1"/>
    </row>
    <row r="26" spans="1:15" ht="12.75">
      <c r="A26" s="4" t="s">
        <v>46</v>
      </c>
      <c r="B26" s="4" t="s">
        <v>41</v>
      </c>
      <c r="C26" s="145">
        <v>58.73</v>
      </c>
      <c r="D26" s="145">
        <f t="shared" si="0"/>
        <v>7.9</v>
      </c>
      <c r="E26" s="145">
        <f t="shared" si="1"/>
        <v>9.22</v>
      </c>
      <c r="F26" s="72"/>
      <c r="G26" s="53"/>
      <c r="H26" s="53"/>
      <c r="I26" s="145">
        <v>3.26</v>
      </c>
      <c r="J26" s="39"/>
      <c r="K26" s="39"/>
      <c r="N26" s="294"/>
      <c r="O26" s="1"/>
    </row>
    <row r="27" spans="1:15" ht="12.75">
      <c r="A27" s="4" t="s">
        <v>47</v>
      </c>
      <c r="B27" s="4" t="s">
        <v>41</v>
      </c>
      <c r="C27" s="145">
        <v>15.12</v>
      </c>
      <c r="D27" s="145">
        <f t="shared" si="0"/>
        <v>7.9</v>
      </c>
      <c r="E27" s="145">
        <f t="shared" si="1"/>
        <v>9.22</v>
      </c>
      <c r="F27" s="72"/>
      <c r="G27" s="53"/>
      <c r="H27" s="53"/>
      <c r="I27" s="145">
        <v>1.27</v>
      </c>
      <c r="J27" s="39"/>
      <c r="K27" s="39"/>
      <c r="N27" s="294"/>
      <c r="O27" s="1"/>
    </row>
    <row r="28" spans="1:15" ht="12.75">
      <c r="A28" s="4" t="s">
        <v>48</v>
      </c>
      <c r="B28" s="4" t="s">
        <v>41</v>
      </c>
      <c r="C28" s="145">
        <v>23.75</v>
      </c>
      <c r="D28" s="145">
        <f t="shared" si="0"/>
        <v>7.9</v>
      </c>
      <c r="E28" s="145">
        <f t="shared" si="1"/>
        <v>9.22</v>
      </c>
      <c r="F28" s="72"/>
      <c r="G28" s="53"/>
      <c r="H28" s="53"/>
      <c r="I28" s="145">
        <v>1.27</v>
      </c>
      <c r="J28" s="39"/>
      <c r="K28" s="39"/>
      <c r="N28" s="294"/>
      <c r="O28" s="1"/>
    </row>
    <row r="29" spans="1:15" ht="12.75">
      <c r="A29" s="4" t="s">
        <v>49</v>
      </c>
      <c r="B29" s="4" t="s">
        <v>41</v>
      </c>
      <c r="C29" s="145">
        <v>32.53</v>
      </c>
      <c r="D29" s="145">
        <f t="shared" si="0"/>
        <v>7.9</v>
      </c>
      <c r="E29" s="145">
        <f t="shared" si="1"/>
        <v>9.22</v>
      </c>
      <c r="F29" s="72"/>
      <c r="G29" s="53"/>
      <c r="H29" s="53"/>
      <c r="I29" s="145">
        <v>1.27</v>
      </c>
      <c r="J29" s="39"/>
      <c r="K29" s="39"/>
      <c r="N29" s="294"/>
      <c r="O29" s="1"/>
    </row>
    <row r="30" spans="1:15" ht="12.75">
      <c r="A30" s="65" t="s">
        <v>42</v>
      </c>
      <c r="B30" s="65" t="s">
        <v>50</v>
      </c>
      <c r="C30" s="145">
        <v>6.86</v>
      </c>
      <c r="D30" s="145">
        <f t="shared" si="0"/>
        <v>7.9</v>
      </c>
      <c r="E30" s="145">
        <f t="shared" si="1"/>
        <v>9.22</v>
      </c>
      <c r="F30" s="73"/>
      <c r="G30" s="74"/>
      <c r="H30" s="74"/>
      <c r="I30" s="145">
        <v>0.65</v>
      </c>
      <c r="J30" s="66"/>
      <c r="K30" s="66"/>
      <c r="N30" s="294"/>
      <c r="O30" s="1"/>
    </row>
    <row r="31" spans="1:15" ht="12.75">
      <c r="A31" s="4" t="s">
        <v>51</v>
      </c>
      <c r="B31" s="4"/>
      <c r="C31" s="147"/>
      <c r="D31" s="145">
        <v>9.04</v>
      </c>
      <c r="E31" s="145"/>
      <c r="F31" s="72"/>
      <c r="G31" s="53"/>
      <c r="H31" s="53"/>
      <c r="I31" s="147"/>
      <c r="J31" s="39"/>
      <c r="K31" s="39"/>
      <c r="N31" s="1"/>
      <c r="O31" s="1"/>
    </row>
    <row r="32" spans="1:15" ht="12.75">
      <c r="A32" s="65" t="s">
        <v>52</v>
      </c>
      <c r="B32" s="4"/>
      <c r="C32" s="147"/>
      <c r="D32" s="64"/>
      <c r="E32" s="145">
        <v>10.46</v>
      </c>
      <c r="F32" s="72"/>
      <c r="G32" s="53"/>
      <c r="H32" s="53"/>
      <c r="I32" s="145">
        <v>1.87</v>
      </c>
      <c r="J32" s="39"/>
      <c r="K32" s="39"/>
      <c r="N32" s="1"/>
      <c r="O32" s="1"/>
    </row>
    <row r="33" spans="1:15" ht="12.75" hidden="1" outlineLevel="1">
      <c r="A33" s="65" t="s">
        <v>255</v>
      </c>
      <c r="B33" s="157" t="s">
        <v>256</v>
      </c>
      <c r="C33" s="147"/>
      <c r="D33" s="64"/>
      <c r="E33" s="145" t="str">
        <f>+TEXT('[1]COS (YW)'!$AT$14,"$0.00")&amp;" (N)"</f>
        <v>$8.82 (N)</v>
      </c>
      <c r="F33" s="168" t="s">
        <v>254</v>
      </c>
      <c r="G33" s="53"/>
      <c r="H33" s="53"/>
      <c r="I33" s="145" t="str">
        <f>TEXT(LEFT(I27,5),"$0.00")&amp;" (N)"</f>
        <v>$1.27 (N)</v>
      </c>
      <c r="J33" s="142" t="s">
        <v>251</v>
      </c>
      <c r="K33" s="39"/>
      <c r="N33" s="1"/>
      <c r="O33" s="1"/>
    </row>
    <row r="34" spans="1:15" ht="12.75" hidden="1" outlineLevel="1">
      <c r="A34" s="157" t="s">
        <v>330</v>
      </c>
      <c r="B34" s="39"/>
      <c r="C34" s="145">
        <f>+C27</f>
        <v>15.12</v>
      </c>
      <c r="D34" s="64"/>
      <c r="E34" s="123"/>
      <c r="F34" s="72"/>
      <c r="G34" s="53"/>
      <c r="H34" s="53"/>
      <c r="I34" s="145" t="str">
        <f>TEXT(0,"$0.00")&amp;" "</f>
        <v>$0.00 </v>
      </c>
      <c r="J34" s="142" t="s">
        <v>240</v>
      </c>
      <c r="K34" s="39"/>
      <c r="N34" s="1"/>
      <c r="O34" s="1"/>
    </row>
    <row r="35" spans="1:15" ht="12.75" hidden="1" outlineLevel="1">
      <c r="A35" s="157" t="s">
        <v>331</v>
      </c>
      <c r="B35" s="39"/>
      <c r="C35" s="145">
        <f>+C28</f>
        <v>23.75</v>
      </c>
      <c r="D35" s="64"/>
      <c r="E35" s="123"/>
      <c r="F35" s="72"/>
      <c r="G35" s="53"/>
      <c r="H35" s="53"/>
      <c r="I35" s="145" t="str">
        <f>TEXT(0,"$0.00")&amp;" "</f>
        <v>$0.00 </v>
      </c>
      <c r="J35" s="142" t="str">
        <f>+J34</f>
        <v>see note 8</v>
      </c>
      <c r="K35" s="39"/>
      <c r="N35" s="1"/>
      <c r="O35" s="1"/>
    </row>
    <row r="36" spans="1:15" ht="12.75" hidden="1" outlineLevel="1">
      <c r="A36" s="157" t="s">
        <v>332</v>
      </c>
      <c r="B36" s="39"/>
      <c r="C36" s="145">
        <f>+C29</f>
        <v>32.53</v>
      </c>
      <c r="D36" s="64"/>
      <c r="E36" s="64"/>
      <c r="F36" s="1"/>
      <c r="G36" s="39"/>
      <c r="H36" s="39"/>
      <c r="I36" s="145" t="str">
        <f>TEXT(0,"$0.00")&amp;" "</f>
        <v>$0.00 </v>
      </c>
      <c r="J36" s="142" t="str">
        <f>+J35</f>
        <v>see note 8</v>
      </c>
      <c r="K36" s="39"/>
      <c r="N36" s="1"/>
      <c r="O36" s="1"/>
    </row>
    <row r="37" spans="1:15" ht="12.75" collapsed="1">
      <c r="A37" s="67" t="s">
        <v>53</v>
      </c>
      <c r="B37" s="1"/>
      <c r="C37" s="1"/>
      <c r="D37" s="1"/>
      <c r="E37" s="1"/>
      <c r="F37" s="1"/>
      <c r="G37" s="1"/>
      <c r="H37" s="1"/>
      <c r="I37" s="1"/>
      <c r="J37" s="1"/>
      <c r="K37" s="25"/>
      <c r="N37" s="1"/>
      <c r="O37" s="1"/>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423</v>
      </c>
      <c r="B41" s="1"/>
      <c r="C41" s="1"/>
      <c r="D41" s="1"/>
      <c r="E41" s="1"/>
      <c r="F41" s="1"/>
      <c r="G41" s="1"/>
      <c r="H41" s="1"/>
      <c r="I41" s="1"/>
      <c r="J41" s="1"/>
      <c r="K41" s="25"/>
    </row>
    <row r="42" spans="1:11" ht="12.75">
      <c r="A42" s="41" t="s">
        <v>411</v>
      </c>
      <c r="B42" s="1"/>
      <c r="C42" s="1"/>
      <c r="D42" s="1"/>
      <c r="E42" s="1"/>
      <c r="F42" s="1"/>
      <c r="G42" s="1"/>
      <c r="H42" s="1"/>
      <c r="I42" s="1"/>
      <c r="J42" s="1"/>
      <c r="K42" s="25"/>
    </row>
    <row r="43" spans="1:11" ht="12.75">
      <c r="A43" s="187" t="s">
        <v>532</v>
      </c>
      <c r="B43" s="1"/>
      <c r="C43" s="1"/>
      <c r="D43" s="1"/>
      <c r="E43" s="1"/>
      <c r="F43" s="1"/>
      <c r="G43" s="1"/>
      <c r="H43" s="1"/>
      <c r="I43" s="1"/>
      <c r="J43" s="1"/>
      <c r="K43" s="25"/>
    </row>
    <row r="44" spans="1:11" ht="12.75">
      <c r="A44" s="187" t="s">
        <v>522</v>
      </c>
      <c r="B44" s="1"/>
      <c r="C44" s="1"/>
      <c r="D44" s="1"/>
      <c r="E44" s="1"/>
      <c r="F44" s="1"/>
      <c r="G44" s="1"/>
      <c r="H44" s="1"/>
      <c r="I44" s="1"/>
      <c r="J44" s="1"/>
      <c r="K44" s="25"/>
    </row>
    <row r="45" spans="1:11" ht="12.75">
      <c r="A45" s="187" t="s">
        <v>523</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138</v>
      </c>
      <c r="I50" s="394" t="s">
        <v>526</v>
      </c>
      <c r="J50" s="394" t="s">
        <v>139</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+'Check Sheet'!$B$53</f>
        <v>Rick Waldren, Business Unit Controller</v>
      </c>
      <c r="C54" s="1"/>
      <c r="D54" s="1"/>
      <c r="E54" s="1"/>
      <c r="F54" s="1"/>
      <c r="G54" s="1"/>
      <c r="H54" s="1"/>
      <c r="I54" s="1"/>
      <c r="J54" s="1"/>
      <c r="K54" s="25"/>
    </row>
    <row r="55" spans="1:11" ht="12.75">
      <c r="A55" s="23"/>
      <c r="B55" s="1"/>
      <c r="C55" s="1"/>
      <c r="D55" s="1"/>
      <c r="E55" s="1"/>
      <c r="F55" s="1"/>
      <c r="K55" s="25"/>
    </row>
    <row r="56" spans="1:11" ht="12.75">
      <c r="A56" s="26" t="s">
        <v>99</v>
      </c>
      <c r="B56" s="309">
        <f>+'Check Sheet'!$B$55</f>
        <v>43438</v>
      </c>
      <c r="C56" s="309">
        <f>+'Check Sheet'!C55</f>
        <v>0</v>
      </c>
      <c r="D56" s="27"/>
      <c r="E56" s="27"/>
      <c r="F56" s="27"/>
      <c r="H56" s="27"/>
      <c r="I56" s="70" t="s">
        <v>137</v>
      </c>
      <c r="J56" s="310">
        <f>+'Check Sheet'!$I$55</f>
        <v>43497</v>
      </c>
      <c r="K56" s="311">
        <f>+'Check Sheet'!J55</f>
        <v>0</v>
      </c>
    </row>
    <row r="57" spans="1:11" ht="12.75">
      <c r="A57" s="391" t="s">
        <v>17</v>
      </c>
      <c r="B57" s="392"/>
      <c r="C57" s="392"/>
      <c r="D57" s="392"/>
      <c r="E57" s="392"/>
      <c r="F57" s="392"/>
      <c r="G57" s="392"/>
      <c r="H57" s="392"/>
      <c r="I57" s="392"/>
      <c r="J57" s="392"/>
      <c r="K57" s="393"/>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7">
      <selection activeCell="E23" sqref="E23"/>
    </sheetView>
  </sheetViews>
  <sheetFormatPr defaultColWidth="9.140625" defaultRowHeight="12.75" outlineLevelRow="1"/>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424</v>
      </c>
      <c r="I2" s="130" t="s">
        <v>220</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M6" s="191"/>
    </row>
    <row r="7" spans="1:10" ht="12.75">
      <c r="A7" s="316" t="s">
        <v>182</v>
      </c>
      <c r="B7" s="315"/>
      <c r="C7" s="315"/>
      <c r="D7" s="315"/>
      <c r="E7" s="315"/>
      <c r="F7" s="315"/>
      <c r="G7" s="315"/>
      <c r="H7" s="315"/>
      <c r="I7" s="315"/>
      <c r="J7" s="317"/>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95" t="s">
        <v>88</v>
      </c>
      <c r="F21" s="396"/>
      <c r="G21" s="83"/>
      <c r="H21" s="83"/>
      <c r="I21" s="83"/>
      <c r="J21" s="82"/>
    </row>
    <row r="22" spans="1:10" ht="12.75">
      <c r="A22" s="84"/>
      <c r="B22" s="86"/>
      <c r="C22" s="397" t="s">
        <v>89</v>
      </c>
      <c r="D22" s="340"/>
      <c r="E22" s="397" t="s">
        <v>192</v>
      </c>
      <c r="F22" s="340"/>
      <c r="G22" s="83"/>
      <c r="H22" s="83"/>
      <c r="I22" s="83"/>
      <c r="J22" s="82"/>
    </row>
    <row r="23" spans="1:10" ht="12.75">
      <c r="A23" s="84"/>
      <c r="B23" s="86"/>
      <c r="C23" s="117" t="s">
        <v>105</v>
      </c>
      <c r="D23" s="95"/>
      <c r="E23" s="145" t="s">
        <v>488</v>
      </c>
      <c r="F23" s="95"/>
      <c r="G23" s="83"/>
      <c r="H23" s="83"/>
      <c r="I23" s="83"/>
      <c r="J23" s="82"/>
    </row>
    <row r="24" spans="1:10" ht="12.75">
      <c r="A24" s="84"/>
      <c r="B24" s="83"/>
      <c r="C24" s="117" t="s">
        <v>108</v>
      </c>
      <c r="D24" s="95"/>
      <c r="E24" s="150"/>
      <c r="F24" s="95"/>
      <c r="G24" s="83"/>
      <c r="H24" s="83"/>
      <c r="I24" s="83"/>
      <c r="J24" s="82"/>
    </row>
    <row r="25" spans="1:10" ht="12.75">
      <c r="A25" s="84"/>
      <c r="B25" s="83"/>
      <c r="C25" s="117" t="s">
        <v>193</v>
      </c>
      <c r="D25" s="95"/>
      <c r="E25" s="150"/>
      <c r="F25" s="95"/>
      <c r="G25" s="83"/>
      <c r="H25" s="83"/>
      <c r="I25" s="83"/>
      <c r="J25" s="82"/>
    </row>
    <row r="26" spans="1:10" ht="12.75">
      <c r="A26" s="84"/>
      <c r="B26" s="83"/>
      <c r="C26" s="117" t="s">
        <v>110</v>
      </c>
      <c r="D26" s="95"/>
      <c r="E26" s="150"/>
      <c r="F26" s="95"/>
      <c r="G26" s="83"/>
      <c r="H26" s="83"/>
      <c r="I26" s="83"/>
      <c r="J26" s="82"/>
    </row>
    <row r="27" spans="1:10" ht="12.75">
      <c r="A27" s="84"/>
      <c r="B27" s="83"/>
      <c r="C27" s="117" t="s">
        <v>106</v>
      </c>
      <c r="D27" s="95"/>
      <c r="E27" s="150"/>
      <c r="F27" s="95"/>
      <c r="G27" s="83"/>
      <c r="H27" s="83"/>
      <c r="I27" s="83"/>
      <c r="J27" s="82"/>
    </row>
    <row r="28" spans="1:10" ht="12.75">
      <c r="A28" s="84"/>
      <c r="B28" s="83"/>
      <c r="C28" s="117" t="s">
        <v>194</v>
      </c>
      <c r="D28" s="95"/>
      <c r="E28" s="264" t="str">
        <f>+E23</f>
        <v>$ 2.82 (A)</v>
      </c>
      <c r="F28" s="95"/>
      <c r="G28" s="83"/>
      <c r="H28" s="83"/>
      <c r="I28" s="83"/>
      <c r="J28" s="82"/>
    </row>
    <row r="29" spans="1:10" ht="12.75">
      <c r="A29" s="84"/>
      <c r="B29" s="83"/>
      <c r="C29" s="117"/>
      <c r="D29" s="95"/>
      <c r="E29" s="150"/>
      <c r="F29" s="95"/>
      <c r="G29" s="83"/>
      <c r="H29" s="83"/>
      <c r="I29" s="83"/>
      <c r="J29" s="82"/>
    </row>
    <row r="30" spans="1:10" ht="12.75">
      <c r="A30" s="84"/>
      <c r="B30" s="83"/>
      <c r="C30" s="117"/>
      <c r="D30" s="95"/>
      <c r="E30" s="150"/>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hidden="1" outlineLevel="1">
      <c r="A37" s="151" t="s">
        <v>324</v>
      </c>
      <c r="B37" s="312" t="s">
        <v>325</v>
      </c>
      <c r="C37" s="312"/>
      <c r="D37" s="312"/>
      <c r="E37" s="312"/>
      <c r="F37" s="312"/>
      <c r="G37" s="312"/>
      <c r="H37" s="158"/>
      <c r="I37" s="83" t="s">
        <v>234</v>
      </c>
      <c r="J37" s="82"/>
    </row>
    <row r="38" spans="1:10" ht="12.75" hidden="1" outlineLevel="1">
      <c r="A38" s="84"/>
      <c r="B38" s="83" t="s">
        <v>241</v>
      </c>
      <c r="C38" s="83"/>
      <c r="D38" s="83"/>
      <c r="E38" s="83"/>
      <c r="F38" s="83"/>
      <c r="G38" s="83"/>
      <c r="H38" s="83"/>
      <c r="I38" s="83"/>
      <c r="J38" s="82"/>
    </row>
    <row r="39" spans="1:10" ht="12.75" hidden="1" outlineLevel="1">
      <c r="A39" s="84"/>
      <c r="B39" s="83" t="s">
        <v>326</v>
      </c>
      <c r="C39" s="83"/>
      <c r="D39" s="83"/>
      <c r="E39" s="83"/>
      <c r="F39" s="83"/>
      <c r="G39" s="83"/>
      <c r="H39" s="83"/>
      <c r="I39" s="83"/>
      <c r="J39" s="82"/>
    </row>
    <row r="40" spans="1:10" ht="12.75" hidden="1" outlineLevel="1">
      <c r="A40" s="84"/>
      <c r="B40" s="83" t="s">
        <v>242</v>
      </c>
      <c r="C40" s="83"/>
      <c r="D40" s="83"/>
      <c r="E40" s="83"/>
      <c r="F40" s="83"/>
      <c r="G40" s="83"/>
      <c r="H40" s="83"/>
      <c r="I40" s="83"/>
      <c r="J40" s="82"/>
    </row>
    <row r="41" spans="1:10" ht="12.75" collapsed="1">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09">
        <f>+'Check Sheet'!$B$55</f>
        <v>43438</v>
      </c>
      <c r="C54" s="309">
        <f>+'Check Sheet'!C54</f>
        <v>0</v>
      </c>
      <c r="D54" s="80"/>
      <c r="E54" s="80"/>
      <c r="F54" s="80"/>
      <c r="H54" s="70" t="s">
        <v>137</v>
      </c>
      <c r="I54" s="310">
        <f>+'Check Sheet'!$I$55</f>
        <v>43497</v>
      </c>
      <c r="J54" s="311">
        <f>+'Check Sheet'!I54</f>
        <v>0</v>
      </c>
    </row>
    <row r="55" spans="1:10" ht="12.75">
      <c r="A55" s="321" t="s">
        <v>17</v>
      </c>
      <c r="B55" s="322"/>
      <c r="C55" s="322"/>
      <c r="D55" s="322"/>
      <c r="E55" s="322"/>
      <c r="F55" s="322"/>
      <c r="G55" s="322"/>
      <c r="H55" s="322"/>
      <c r="I55" s="322"/>
      <c r="J55" s="323"/>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Y63"/>
  <sheetViews>
    <sheetView showGridLines="0" zoomScale="90" zoomScaleNormal="90" zoomScalePageLayoutView="0" workbookViewId="0" topLeftCell="A1">
      <selection activeCell="C32" sqref="C32"/>
    </sheetView>
  </sheetViews>
  <sheetFormatPr defaultColWidth="9.140625" defaultRowHeight="12.75"/>
  <cols>
    <col min="1" max="1" width="14.421875" style="22" customWidth="1"/>
    <col min="2" max="2" width="10.57421875" style="22" customWidth="1"/>
    <col min="3" max="11" width="11.57421875" style="22" customWidth="1"/>
    <col min="12" max="12" width="12.28125" style="22" customWidth="1"/>
    <col min="13" max="14" width="9.140625" style="22" customWidth="1"/>
    <col min="15" max="16" width="7.140625" style="22" bestFit="1" customWidth="1"/>
    <col min="17" max="17" width="6.7109375" style="22" bestFit="1" customWidth="1"/>
    <col min="18" max="19" width="7.8515625" style="22" bestFit="1" customWidth="1"/>
    <col min="20" max="21" width="8.421875" style="22" bestFit="1" customWidth="1"/>
    <col min="22" max="16384" width="9.140625" style="22" customWidth="1"/>
  </cols>
  <sheetData>
    <row r="1" spans="1:12" ht="12.75">
      <c r="A1" s="19"/>
      <c r="B1" s="20"/>
      <c r="C1" s="20"/>
      <c r="D1" s="20"/>
      <c r="E1" s="20"/>
      <c r="F1" s="20"/>
      <c r="G1" s="20"/>
      <c r="H1" s="20"/>
      <c r="I1" s="20"/>
      <c r="J1" s="20"/>
      <c r="K1" s="20"/>
      <c r="L1" s="21"/>
    </row>
    <row r="2" spans="1:12" ht="12.75">
      <c r="A2" s="23" t="s">
        <v>0</v>
      </c>
      <c r="B2" s="1"/>
      <c r="C2" s="24">
        <v>27</v>
      </c>
      <c r="D2" s="1"/>
      <c r="E2" s="1"/>
      <c r="F2" s="1"/>
      <c r="G2" s="1"/>
      <c r="H2" s="1"/>
      <c r="I2" s="251" t="s">
        <v>530</v>
      </c>
      <c r="J2" s="308" t="s">
        <v>91</v>
      </c>
      <c r="K2" s="308"/>
      <c r="L2" s="50">
        <v>25</v>
      </c>
    </row>
    <row r="3" spans="1:12" ht="12.75">
      <c r="A3" s="23"/>
      <c r="B3" s="1"/>
      <c r="C3" s="1"/>
      <c r="D3" s="1"/>
      <c r="E3" s="1"/>
      <c r="F3" s="1"/>
      <c r="G3" s="1"/>
      <c r="H3" s="1"/>
      <c r="I3" s="185"/>
      <c r="J3" s="1"/>
      <c r="K3" s="1"/>
      <c r="L3" s="25"/>
    </row>
    <row r="4" spans="1:18" ht="12.75">
      <c r="A4" s="23" t="s">
        <v>1</v>
      </c>
      <c r="B4" s="1"/>
      <c r="C4" s="1"/>
      <c r="D4" s="1"/>
      <c r="E4" s="256" t="str">
        <f>+'Check Sheet'!$D$4</f>
        <v>Fiorito Enterprises, Inc. &amp; Rabanco Companies - G-60  </v>
      </c>
      <c r="F4" s="1"/>
      <c r="G4" s="1"/>
      <c r="H4" s="1"/>
      <c r="I4" s="1"/>
      <c r="J4" s="1"/>
      <c r="K4" s="1"/>
      <c r="L4" s="25"/>
      <c r="M4" s="241"/>
      <c r="N4" s="241"/>
      <c r="O4" s="241"/>
      <c r="P4" s="241"/>
      <c r="Q4" s="241"/>
      <c r="R4" s="241"/>
    </row>
    <row r="5" spans="1:18" ht="12.75">
      <c r="A5" s="26" t="s">
        <v>2</v>
      </c>
      <c r="B5" s="27"/>
      <c r="C5" s="27"/>
      <c r="D5" s="27"/>
      <c r="E5" s="257" t="str">
        <f>+'Check Sheet'!$D$5</f>
        <v>Kent-Meridian Disposal Company, Allied Waste Services of Kent, &amp; Republic Services of Kent</v>
      </c>
      <c r="F5" s="27"/>
      <c r="G5" s="27"/>
      <c r="H5" s="27"/>
      <c r="I5" s="27"/>
      <c r="J5" s="27"/>
      <c r="K5" s="27"/>
      <c r="L5" s="29"/>
      <c r="M5" s="241"/>
      <c r="N5" s="241"/>
      <c r="O5" s="241"/>
      <c r="P5" s="241"/>
      <c r="Q5" s="241"/>
      <c r="R5" s="241"/>
    </row>
    <row r="6" spans="1:18" ht="12.75">
      <c r="A6" s="23"/>
      <c r="B6" s="1"/>
      <c r="C6" s="1"/>
      <c r="D6" s="1"/>
      <c r="E6" s="1"/>
      <c r="F6" s="1"/>
      <c r="G6" s="1"/>
      <c r="H6" s="1"/>
      <c r="I6" s="1"/>
      <c r="J6" s="1"/>
      <c r="K6" s="1"/>
      <c r="L6" s="25"/>
      <c r="M6" s="241"/>
      <c r="N6" s="242"/>
      <c r="O6" s="243"/>
      <c r="P6" s="241"/>
      <c r="Q6" s="241"/>
      <c r="R6" s="241"/>
    </row>
    <row r="7" spans="1:24" ht="12.75">
      <c r="A7" s="402" t="s">
        <v>347</v>
      </c>
      <c r="B7" s="403"/>
      <c r="C7" s="403"/>
      <c r="D7" s="403"/>
      <c r="E7" s="403"/>
      <c r="F7" s="403"/>
      <c r="G7" s="403"/>
      <c r="H7" s="403"/>
      <c r="I7" s="403"/>
      <c r="J7" s="403"/>
      <c r="K7" s="403"/>
      <c r="L7" s="31"/>
      <c r="M7" s="241"/>
      <c r="N7" s="241"/>
      <c r="O7" s="246"/>
      <c r="P7" s="246"/>
      <c r="Q7" s="246"/>
      <c r="R7" s="246"/>
      <c r="S7" s="1"/>
      <c r="T7" s="1"/>
      <c r="U7" s="1"/>
      <c r="V7" s="1"/>
      <c r="W7" s="1"/>
      <c r="X7" s="1"/>
    </row>
    <row r="8" spans="1:24" ht="12.75">
      <c r="A8" s="23"/>
      <c r="B8" s="1"/>
      <c r="C8" s="1"/>
      <c r="D8" s="1"/>
      <c r="E8" s="1"/>
      <c r="F8" s="1"/>
      <c r="G8" s="1"/>
      <c r="H8" s="1"/>
      <c r="I8" s="1"/>
      <c r="J8" s="1"/>
      <c r="K8" s="1"/>
      <c r="L8" s="25"/>
      <c r="M8" s="241"/>
      <c r="N8" s="242" t="s">
        <v>343</v>
      </c>
      <c r="O8" s="243">
        <f>'[2]Combined LG'!$E$29</f>
        <v>0.1575905239375544</v>
      </c>
      <c r="P8" s="246"/>
      <c r="Q8" s="246"/>
      <c r="R8" s="246"/>
      <c r="S8" s="1"/>
      <c r="T8" s="1"/>
      <c r="U8" s="1"/>
      <c r="V8" s="1"/>
      <c r="W8" s="1"/>
      <c r="X8" s="1"/>
    </row>
    <row r="9" spans="1:24" ht="12.75">
      <c r="A9" s="187" t="s">
        <v>346</v>
      </c>
      <c r="B9" s="1"/>
      <c r="C9" s="1"/>
      <c r="D9" s="1"/>
      <c r="E9" s="1"/>
      <c r="F9" s="1"/>
      <c r="G9" s="1"/>
      <c r="H9" s="1"/>
      <c r="I9" s="1"/>
      <c r="J9" s="1"/>
      <c r="K9" s="1"/>
      <c r="L9" s="25"/>
      <c r="M9" s="241"/>
      <c r="N9" s="241"/>
      <c r="O9" s="246"/>
      <c r="P9" s="246"/>
      <c r="Q9" s="246"/>
      <c r="R9" s="246"/>
      <c r="S9" s="1"/>
      <c r="T9" s="1"/>
      <c r="U9" s="1"/>
      <c r="V9" s="1"/>
      <c r="W9" s="1"/>
      <c r="X9" s="1"/>
    </row>
    <row r="10" spans="1:24" ht="12.75">
      <c r="A10" s="23"/>
      <c r="B10" s="1"/>
      <c r="C10" s="1"/>
      <c r="D10" s="1"/>
      <c r="E10" s="1"/>
      <c r="F10" s="1"/>
      <c r="G10" s="1"/>
      <c r="H10" s="1"/>
      <c r="I10" s="1"/>
      <c r="J10" s="1"/>
      <c r="K10" s="1"/>
      <c r="L10" s="25"/>
      <c r="M10" s="241"/>
      <c r="N10" s="241"/>
      <c r="O10" s="246"/>
      <c r="P10" s="246"/>
      <c r="Q10" s="246"/>
      <c r="R10" s="246"/>
      <c r="S10" s="1"/>
      <c r="T10" s="1"/>
      <c r="U10" s="1"/>
      <c r="V10" s="1"/>
      <c r="W10" s="1"/>
      <c r="X10" s="1"/>
    </row>
    <row r="11" spans="1:24" ht="12.75">
      <c r="A11" s="39"/>
      <c r="B11" s="6" t="s">
        <v>336</v>
      </c>
      <c r="C11" s="6" t="s">
        <v>60</v>
      </c>
      <c r="D11" s="6" t="s">
        <v>61</v>
      </c>
      <c r="E11" s="6" t="s">
        <v>62</v>
      </c>
      <c r="F11" s="6" t="s">
        <v>63</v>
      </c>
      <c r="G11" s="6" t="s">
        <v>335</v>
      </c>
      <c r="H11" s="6" t="s">
        <v>64</v>
      </c>
      <c r="I11" s="6" t="s">
        <v>65</v>
      </c>
      <c r="J11" s="6" t="s">
        <v>66</v>
      </c>
      <c r="K11" s="6" t="s">
        <v>67</v>
      </c>
      <c r="L11" s="6" t="s">
        <v>68</v>
      </c>
      <c r="M11" s="241"/>
      <c r="N11" s="241"/>
      <c r="O11" s="246"/>
      <c r="P11" s="246"/>
      <c r="Q11" s="246"/>
      <c r="R11" s="246"/>
      <c r="S11" s="1"/>
      <c r="T11" s="1"/>
      <c r="U11" s="1"/>
      <c r="V11" s="1"/>
      <c r="W11" s="1"/>
      <c r="X11" s="1"/>
    </row>
    <row r="12" spans="1:24" ht="12.75">
      <c r="A12" s="14" t="s">
        <v>69</v>
      </c>
      <c r="B12" s="14"/>
      <c r="C12" s="51"/>
      <c r="D12" s="51"/>
      <c r="E12" s="51"/>
      <c r="F12" s="51"/>
      <c r="G12" s="51"/>
      <c r="H12" s="51"/>
      <c r="I12" s="51"/>
      <c r="J12" s="51"/>
      <c r="K12" s="51"/>
      <c r="L12" s="51"/>
      <c r="M12" s="241"/>
      <c r="N12" s="241"/>
      <c r="O12" s="246"/>
      <c r="P12" s="246"/>
      <c r="Q12" s="246"/>
      <c r="R12" s="246"/>
      <c r="S12" s="1"/>
      <c r="T12" s="1"/>
      <c r="U12" s="1"/>
      <c r="V12" s="1"/>
      <c r="W12" s="1"/>
      <c r="X12" s="1"/>
    </row>
    <row r="13" spans="1:24" ht="12.75">
      <c r="A13" s="15" t="s">
        <v>70</v>
      </c>
      <c r="B13" s="302">
        <v>4.21</v>
      </c>
      <c r="C13" s="302">
        <v>4.32</v>
      </c>
      <c r="D13" s="302">
        <v>7.08</v>
      </c>
      <c r="E13" s="302">
        <v>10.53</v>
      </c>
      <c r="F13" s="302">
        <v>22.6</v>
      </c>
      <c r="G13" s="302">
        <v>30.68</v>
      </c>
      <c r="H13" s="302">
        <v>42.38</v>
      </c>
      <c r="I13" s="302">
        <v>60.52</v>
      </c>
      <c r="J13" s="302">
        <v>76.03</v>
      </c>
      <c r="K13" s="302">
        <v>112.95</v>
      </c>
      <c r="L13" s="302">
        <v>142.81</v>
      </c>
      <c r="M13" s="241"/>
      <c r="N13" s="298"/>
      <c r="O13" s="299"/>
      <c r="P13" s="299"/>
      <c r="Q13" s="299"/>
      <c r="R13" s="299"/>
      <c r="S13" s="299"/>
      <c r="T13" s="299"/>
      <c r="U13" s="299"/>
      <c r="V13" s="299"/>
      <c r="W13" s="299"/>
      <c r="X13" s="299"/>
    </row>
    <row r="14" spans="1:24" ht="12.75">
      <c r="A14" s="15" t="s">
        <v>71</v>
      </c>
      <c r="B14" s="290">
        <f>B13</f>
        <v>4.21</v>
      </c>
      <c r="C14" s="290">
        <f aca="true" t="shared" si="0" ref="C14:L14">C13</f>
        <v>4.32</v>
      </c>
      <c r="D14" s="290">
        <f t="shared" si="0"/>
        <v>7.08</v>
      </c>
      <c r="E14" s="290">
        <f t="shared" si="0"/>
        <v>10.53</v>
      </c>
      <c r="F14" s="290">
        <f t="shared" si="0"/>
        <v>22.6</v>
      </c>
      <c r="G14" s="290">
        <f t="shared" si="0"/>
        <v>30.68</v>
      </c>
      <c r="H14" s="290">
        <f t="shared" si="0"/>
        <v>42.38</v>
      </c>
      <c r="I14" s="290">
        <f t="shared" si="0"/>
        <v>60.52</v>
      </c>
      <c r="J14" s="290">
        <f t="shared" si="0"/>
        <v>76.03</v>
      </c>
      <c r="K14" s="290">
        <f t="shared" si="0"/>
        <v>112.95</v>
      </c>
      <c r="L14" s="290">
        <f t="shared" si="0"/>
        <v>142.81</v>
      </c>
      <c r="M14" s="241"/>
      <c r="N14" s="300"/>
      <c r="O14" s="300"/>
      <c r="P14" s="300"/>
      <c r="Q14" s="300"/>
      <c r="R14" s="300"/>
      <c r="S14" s="300"/>
      <c r="T14" s="300"/>
      <c r="U14" s="300"/>
      <c r="V14" s="300"/>
      <c r="W14" s="300"/>
      <c r="X14" s="300"/>
    </row>
    <row r="15" spans="1:24" ht="12.75">
      <c r="A15" s="15" t="s">
        <v>72</v>
      </c>
      <c r="B15" s="302">
        <v>8.88</v>
      </c>
      <c r="C15" s="302">
        <v>8.99</v>
      </c>
      <c r="D15" s="302">
        <v>10.46</v>
      </c>
      <c r="E15" s="302">
        <v>13.03</v>
      </c>
      <c r="F15" s="302">
        <v>24.1</v>
      </c>
      <c r="G15" s="302">
        <v>32.53</v>
      </c>
      <c r="H15" s="302">
        <v>45.83</v>
      </c>
      <c r="I15" s="302">
        <v>63.86</v>
      </c>
      <c r="J15" s="302">
        <v>79.2</v>
      </c>
      <c r="K15" s="302">
        <v>118.76</v>
      </c>
      <c r="L15" s="302">
        <v>145.45</v>
      </c>
      <c r="M15" s="244"/>
      <c r="N15" s="298"/>
      <c r="O15" s="299"/>
      <c r="P15" s="299"/>
      <c r="Q15" s="299"/>
      <c r="R15" s="299"/>
      <c r="S15" s="299"/>
      <c r="T15" s="299"/>
      <c r="U15" s="299"/>
      <c r="V15" s="299"/>
      <c r="W15" s="299"/>
      <c r="X15" s="299"/>
    </row>
    <row r="16" spans="1:24" ht="12.75">
      <c r="A16" s="16" t="s">
        <v>73</v>
      </c>
      <c r="B16" s="123">
        <v>1.27</v>
      </c>
      <c r="C16" s="123">
        <v>1.27</v>
      </c>
      <c r="D16" s="123">
        <v>1.53</v>
      </c>
      <c r="E16" s="123">
        <v>1.53</v>
      </c>
      <c r="F16" s="123">
        <v>11.02</v>
      </c>
      <c r="G16" s="123">
        <v>11.47</v>
      </c>
      <c r="H16" s="123">
        <v>12.19</v>
      </c>
      <c r="I16" s="123">
        <v>13.06</v>
      </c>
      <c r="J16" s="123">
        <v>13.97</v>
      </c>
      <c r="K16" s="123">
        <v>16.57</v>
      </c>
      <c r="L16" s="123">
        <v>19.23</v>
      </c>
      <c r="M16" s="241"/>
      <c r="N16" s="246"/>
      <c r="O16" s="248"/>
      <c r="P16" s="248"/>
      <c r="Q16" s="248"/>
      <c r="R16" s="248"/>
      <c r="S16" s="193"/>
      <c r="T16" s="193"/>
      <c r="U16" s="193"/>
      <c r="V16" s="1"/>
      <c r="W16" s="1"/>
      <c r="X16" s="1"/>
    </row>
    <row r="17" spans="1:24" ht="12.75">
      <c r="A17" s="15"/>
      <c r="B17" s="15"/>
      <c r="C17" s="52"/>
      <c r="D17" s="52"/>
      <c r="E17" s="52"/>
      <c r="F17" s="52"/>
      <c r="G17" s="52"/>
      <c r="H17" s="52"/>
      <c r="I17" s="52"/>
      <c r="J17" s="52"/>
      <c r="K17" s="52"/>
      <c r="L17" s="52"/>
      <c r="M17" s="241"/>
      <c r="N17" s="246"/>
      <c r="O17" s="248"/>
      <c r="P17" s="248"/>
      <c r="Q17" s="248"/>
      <c r="R17" s="248"/>
      <c r="S17" s="193"/>
      <c r="T17" s="193"/>
      <c r="U17" s="193"/>
      <c r="V17" s="1"/>
      <c r="W17" s="1"/>
      <c r="X17" s="1"/>
    </row>
    <row r="18" spans="1:24" ht="12.75">
      <c r="A18" s="14" t="s">
        <v>74</v>
      </c>
      <c r="B18" s="14"/>
      <c r="C18" s="75"/>
      <c r="D18" s="75"/>
      <c r="E18" s="76"/>
      <c r="F18" s="75"/>
      <c r="G18" s="75"/>
      <c r="H18" s="75"/>
      <c r="I18" s="76"/>
      <c r="J18" s="75"/>
      <c r="K18" s="75"/>
      <c r="L18" s="76"/>
      <c r="M18" s="241"/>
      <c r="N18" s="246"/>
      <c r="O18" s="248"/>
      <c r="P18" s="248"/>
      <c r="Q18" s="248"/>
      <c r="R18" s="248"/>
      <c r="S18" s="193"/>
      <c r="T18" s="193"/>
      <c r="U18" s="193"/>
      <c r="V18" s="1"/>
      <c r="W18" s="1"/>
      <c r="X18" s="1"/>
    </row>
    <row r="19" spans="1:24" ht="12.75">
      <c r="A19" s="15" t="s">
        <v>75</v>
      </c>
      <c r="B19" s="15"/>
      <c r="C19" s="52"/>
      <c r="D19" s="52"/>
      <c r="E19" s="77"/>
      <c r="F19" s="123">
        <v>40.8</v>
      </c>
      <c r="G19" s="261">
        <f aca="true" t="shared" si="1" ref="G19:L19">F19</f>
        <v>40.8</v>
      </c>
      <c r="H19" s="261">
        <f t="shared" si="1"/>
        <v>40.8</v>
      </c>
      <c r="I19" s="261">
        <f t="shared" si="1"/>
        <v>40.8</v>
      </c>
      <c r="J19" s="261">
        <f t="shared" si="1"/>
        <v>40.8</v>
      </c>
      <c r="K19" s="261">
        <f t="shared" si="1"/>
        <v>40.8</v>
      </c>
      <c r="L19" s="261">
        <f t="shared" si="1"/>
        <v>40.8</v>
      </c>
      <c r="M19" s="241"/>
      <c r="N19" s="246"/>
      <c r="O19" s="246"/>
      <c r="P19" s="246"/>
      <c r="Q19" s="246"/>
      <c r="R19" s="249"/>
      <c r="S19" s="194"/>
      <c r="T19" s="194"/>
      <c r="U19" s="194"/>
      <c r="V19" s="194"/>
      <c r="W19" s="194"/>
      <c r="X19" s="194"/>
    </row>
    <row r="20" spans="1:25" ht="12.75">
      <c r="A20" s="17" t="s">
        <v>76</v>
      </c>
      <c r="B20" s="17"/>
      <c r="C20" s="53"/>
      <c r="D20" s="53"/>
      <c r="E20" s="53"/>
      <c r="F20" s="289">
        <f>F15</f>
        <v>24.1</v>
      </c>
      <c r="G20" s="123">
        <f aca="true" t="shared" si="2" ref="G20:L20">G15</f>
        <v>32.53</v>
      </c>
      <c r="H20" s="123">
        <f t="shared" si="2"/>
        <v>45.83</v>
      </c>
      <c r="I20" s="123">
        <f t="shared" si="2"/>
        <v>63.86</v>
      </c>
      <c r="J20" s="123">
        <f t="shared" si="2"/>
        <v>79.2</v>
      </c>
      <c r="K20" s="123">
        <f t="shared" si="2"/>
        <v>118.76</v>
      </c>
      <c r="L20" s="123">
        <f t="shared" si="2"/>
        <v>145.45</v>
      </c>
      <c r="M20" s="244"/>
      <c r="N20" s="246"/>
      <c r="O20" s="246"/>
      <c r="P20" s="246"/>
      <c r="Q20" s="246"/>
      <c r="R20" s="248"/>
      <c r="S20" s="193"/>
      <c r="T20" s="193"/>
      <c r="U20" s="193"/>
      <c r="V20" s="193"/>
      <c r="W20" s="193"/>
      <c r="X20" s="193"/>
      <c r="Y20" s="178"/>
    </row>
    <row r="21" spans="1:24" ht="12.75">
      <c r="A21" s="15" t="s">
        <v>77</v>
      </c>
      <c r="B21" s="15"/>
      <c r="C21" s="52"/>
      <c r="D21" s="52"/>
      <c r="E21" s="52"/>
      <c r="F21" s="123">
        <v>1.02</v>
      </c>
      <c r="G21" s="258">
        <f aca="true" t="shared" si="3" ref="G21:L21">+F21</f>
        <v>1.02</v>
      </c>
      <c r="H21" s="258">
        <f t="shared" si="3"/>
        <v>1.02</v>
      </c>
      <c r="I21" s="258">
        <f t="shared" si="3"/>
        <v>1.02</v>
      </c>
      <c r="J21" s="258">
        <f t="shared" si="3"/>
        <v>1.02</v>
      </c>
      <c r="K21" s="258">
        <f t="shared" si="3"/>
        <v>1.02</v>
      </c>
      <c r="L21" s="258">
        <f t="shared" si="3"/>
        <v>1.02</v>
      </c>
      <c r="M21" s="244"/>
      <c r="N21" s="241"/>
      <c r="O21" s="248"/>
      <c r="P21" s="248"/>
      <c r="Q21" s="248"/>
      <c r="R21" s="248"/>
      <c r="S21" s="193"/>
      <c r="T21" s="193"/>
      <c r="U21" s="193"/>
      <c r="V21" s="1"/>
      <c r="W21" s="1"/>
      <c r="X21" s="1"/>
    </row>
    <row r="22" spans="1:24" ht="12.75">
      <c r="A22" s="16" t="s">
        <v>78</v>
      </c>
      <c r="B22" s="16"/>
      <c r="C22" s="75"/>
      <c r="D22" s="75"/>
      <c r="E22" s="76"/>
      <c r="F22" s="262">
        <v>11.02</v>
      </c>
      <c r="G22" s="262">
        <f aca="true" t="shared" si="4" ref="G22:L22">G16</f>
        <v>11.47</v>
      </c>
      <c r="H22" s="262">
        <f t="shared" si="4"/>
        <v>12.19</v>
      </c>
      <c r="I22" s="262">
        <f t="shared" si="4"/>
        <v>13.06</v>
      </c>
      <c r="J22" s="262">
        <f t="shared" si="4"/>
        <v>13.97</v>
      </c>
      <c r="K22" s="262">
        <f t="shared" si="4"/>
        <v>16.57</v>
      </c>
      <c r="L22" s="262">
        <f t="shared" si="4"/>
        <v>19.23</v>
      </c>
      <c r="M22" s="241"/>
      <c r="N22" s="241"/>
      <c r="O22" s="248"/>
      <c r="P22" s="248"/>
      <c r="Q22" s="248"/>
      <c r="R22" s="248"/>
      <c r="S22" s="193"/>
      <c r="T22" s="193"/>
      <c r="U22" s="193"/>
      <c r="V22" s="1"/>
      <c r="W22" s="1"/>
      <c r="X22" s="1"/>
    </row>
    <row r="23" spans="1:24" ht="12.75">
      <c r="A23" s="18"/>
      <c r="B23" s="18"/>
      <c r="C23" s="52"/>
      <c r="D23" s="52"/>
      <c r="E23" s="52"/>
      <c r="F23" s="52"/>
      <c r="G23" s="52"/>
      <c r="H23" s="52"/>
      <c r="I23" s="52"/>
      <c r="J23" s="52"/>
      <c r="K23" s="52"/>
      <c r="L23" s="52"/>
      <c r="M23" s="241"/>
      <c r="N23" s="241"/>
      <c r="O23" s="248"/>
      <c r="P23" s="248"/>
      <c r="Q23" s="248"/>
      <c r="R23" s="248"/>
      <c r="S23" s="193"/>
      <c r="T23" s="193"/>
      <c r="U23" s="193"/>
      <c r="V23" s="1"/>
      <c r="W23" s="1"/>
      <c r="X23" s="1"/>
    </row>
    <row r="24" spans="1:24" ht="12.75">
      <c r="A24" s="16"/>
      <c r="B24" s="16"/>
      <c r="C24" s="76"/>
      <c r="D24" s="76"/>
      <c r="E24" s="76"/>
      <c r="F24" s="76"/>
      <c r="G24" s="76"/>
      <c r="H24" s="76"/>
      <c r="I24" s="76"/>
      <c r="J24" s="76"/>
      <c r="K24" s="76"/>
      <c r="L24" s="76"/>
      <c r="M24" s="241"/>
      <c r="N24" s="241"/>
      <c r="O24" s="248"/>
      <c r="P24" s="246"/>
      <c r="Q24" s="246"/>
      <c r="R24" s="246"/>
      <c r="S24" s="1"/>
      <c r="T24" s="1"/>
      <c r="U24" s="1"/>
      <c r="V24" s="1"/>
      <c r="W24" s="1"/>
      <c r="X24" s="1"/>
    </row>
    <row r="25" spans="1:24" ht="12.75">
      <c r="A25" s="15"/>
      <c r="B25" s="15"/>
      <c r="C25" s="52"/>
      <c r="D25" s="52"/>
      <c r="E25" s="52"/>
      <c r="F25" s="52"/>
      <c r="G25" s="52"/>
      <c r="H25" s="52"/>
      <c r="I25" s="52"/>
      <c r="J25" s="52"/>
      <c r="K25" s="52"/>
      <c r="L25" s="52"/>
      <c r="M25" s="241"/>
      <c r="N25" s="241"/>
      <c r="O25" s="248"/>
      <c r="P25" s="246"/>
      <c r="Q25" s="246"/>
      <c r="R25" s="246"/>
      <c r="S25" s="1"/>
      <c r="T25" s="1"/>
      <c r="U25" s="1"/>
      <c r="V25" s="1"/>
      <c r="W25" s="1"/>
      <c r="X25" s="1"/>
    </row>
    <row r="26" spans="1:24" ht="12.75">
      <c r="A26" s="23"/>
      <c r="B26" s="1"/>
      <c r="C26" s="1"/>
      <c r="D26" s="1"/>
      <c r="E26" s="1"/>
      <c r="F26" s="1"/>
      <c r="G26" s="1"/>
      <c r="H26" s="1"/>
      <c r="I26" s="1"/>
      <c r="J26" s="1"/>
      <c r="K26" s="1"/>
      <c r="L26" s="25"/>
      <c r="M26" s="241"/>
      <c r="N26" s="241"/>
      <c r="O26" s="248"/>
      <c r="P26" s="248"/>
      <c r="Q26" s="248"/>
      <c r="R26" s="248"/>
      <c r="S26" s="193"/>
      <c r="T26" s="193"/>
      <c r="U26" s="193"/>
      <c r="V26" s="1"/>
      <c r="W26" s="1"/>
      <c r="X26" s="1"/>
    </row>
    <row r="27" spans="1:24" ht="12.75">
      <c r="A27" s="23" t="s">
        <v>79</v>
      </c>
      <c r="B27" s="1"/>
      <c r="C27" s="163" t="str">
        <f>"Rates contained in this item include $1.73 per yard for recycling services."</f>
        <v>Rates contained in this item include $1.73 per yard for recycling services.</v>
      </c>
      <c r="D27" s="1"/>
      <c r="E27" s="1"/>
      <c r="F27" s="1"/>
      <c r="G27" s="1"/>
      <c r="H27" s="1"/>
      <c r="I27" s="1"/>
      <c r="J27" s="1"/>
      <c r="K27" s="1"/>
      <c r="L27" s="25"/>
      <c r="M27" s="241"/>
      <c r="N27" s="241">
        <v>1.54</v>
      </c>
      <c r="O27" s="248"/>
      <c r="P27" s="248"/>
      <c r="Q27" s="248"/>
      <c r="R27" s="248"/>
      <c r="S27" s="193"/>
      <c r="T27" s="193"/>
      <c r="U27" s="193"/>
      <c r="V27" s="1"/>
      <c r="W27" s="1"/>
      <c r="X27" s="1"/>
    </row>
    <row r="28" spans="1:24" ht="12.75">
      <c r="A28" s="23"/>
      <c r="B28" s="1"/>
      <c r="C28" s="11" t="s">
        <v>329</v>
      </c>
      <c r="D28" s="1"/>
      <c r="E28" s="1"/>
      <c r="F28" s="1"/>
      <c r="G28" s="1"/>
      <c r="H28" s="1"/>
      <c r="I28" s="1"/>
      <c r="J28" s="1"/>
      <c r="K28" s="1"/>
      <c r="L28" s="25"/>
      <c r="M28" s="241"/>
      <c r="N28" s="241"/>
      <c r="O28" s="246"/>
      <c r="P28" s="246"/>
      <c r="Q28" s="246"/>
      <c r="R28" s="246"/>
      <c r="S28" s="1"/>
      <c r="T28" s="1"/>
      <c r="U28" s="1"/>
      <c r="V28" s="1"/>
      <c r="W28" s="1"/>
      <c r="X28" s="1"/>
    </row>
    <row r="29" spans="1:18" ht="12.75">
      <c r="A29" s="23" t="s">
        <v>80</v>
      </c>
      <c r="B29" s="1"/>
      <c r="C29" s="7" t="s">
        <v>101</v>
      </c>
      <c r="D29" s="1"/>
      <c r="E29" s="1"/>
      <c r="F29" s="1"/>
      <c r="G29" s="1"/>
      <c r="H29" s="1"/>
      <c r="I29" s="1"/>
      <c r="J29" s="1"/>
      <c r="K29" s="1"/>
      <c r="L29" s="25"/>
      <c r="M29" s="241"/>
      <c r="N29" s="241"/>
      <c r="O29" s="241"/>
      <c r="P29" s="241"/>
      <c r="Q29" s="241"/>
      <c r="R29" s="241"/>
    </row>
    <row r="30" spans="1:18" ht="12.75">
      <c r="A30" s="23"/>
      <c r="B30" s="1"/>
      <c r="C30" s="7" t="s">
        <v>102</v>
      </c>
      <c r="D30" s="1"/>
      <c r="E30" s="1"/>
      <c r="F30" s="1"/>
      <c r="G30" s="1"/>
      <c r="H30" s="1"/>
      <c r="I30" s="1"/>
      <c r="J30" s="1"/>
      <c r="K30" s="1"/>
      <c r="L30" s="25"/>
      <c r="M30" s="241"/>
      <c r="N30" s="241"/>
      <c r="O30" s="241"/>
      <c r="P30" s="241"/>
      <c r="Q30" s="241"/>
      <c r="R30" s="241"/>
    </row>
    <row r="31" spans="1:18" ht="12.75">
      <c r="A31" s="42" t="s">
        <v>81</v>
      </c>
      <c r="B31" s="163"/>
      <c r="C31" s="48" t="s">
        <v>533</v>
      </c>
      <c r="D31" s="30"/>
      <c r="E31" s="30"/>
      <c r="F31" s="30"/>
      <c r="G31" s="30"/>
      <c r="H31" s="30"/>
      <c r="I31" s="30"/>
      <c r="J31" s="30"/>
      <c r="K31" s="30"/>
      <c r="L31" s="31"/>
      <c r="M31" s="241"/>
      <c r="N31" s="241"/>
      <c r="O31" s="241"/>
      <c r="P31" s="241"/>
      <c r="Q31" s="241"/>
      <c r="R31" s="241"/>
    </row>
    <row r="32" spans="1:18" ht="12.75">
      <c r="A32" s="40" t="s">
        <v>82</v>
      </c>
      <c r="B32" s="11"/>
      <c r="C32" s="11" t="s">
        <v>83</v>
      </c>
      <c r="D32" s="1"/>
      <c r="E32" s="1"/>
      <c r="F32" s="1"/>
      <c r="G32" s="1"/>
      <c r="H32" s="1"/>
      <c r="I32" s="1"/>
      <c r="J32" s="1"/>
      <c r="K32" s="1"/>
      <c r="L32" s="25"/>
      <c r="M32" s="241"/>
      <c r="N32" s="241"/>
      <c r="O32" s="241"/>
      <c r="P32" s="241"/>
      <c r="Q32" s="241"/>
      <c r="R32" s="241"/>
    </row>
    <row r="33" spans="1:18" ht="12.75">
      <c r="A33" s="43"/>
      <c r="B33" s="186"/>
      <c r="C33" s="11" t="s">
        <v>84</v>
      </c>
      <c r="D33" s="1"/>
      <c r="E33" s="1"/>
      <c r="F33" s="1"/>
      <c r="G33" s="1"/>
      <c r="H33" s="1"/>
      <c r="I33" s="1"/>
      <c r="J33" s="1"/>
      <c r="K33" s="1"/>
      <c r="L33" s="25"/>
      <c r="M33" s="241"/>
      <c r="N33" s="241"/>
      <c r="O33" s="241"/>
      <c r="P33" s="241"/>
      <c r="Q33" s="241"/>
      <c r="R33" s="241"/>
    </row>
    <row r="34" spans="1:18" ht="12.75">
      <c r="A34" s="40"/>
      <c r="B34" s="11"/>
      <c r="C34" s="11" t="s">
        <v>85</v>
      </c>
      <c r="D34" s="1"/>
      <c r="E34" s="1"/>
      <c r="F34" s="1"/>
      <c r="G34" s="1"/>
      <c r="H34" s="1"/>
      <c r="I34" s="1"/>
      <c r="J34" s="1"/>
      <c r="K34" s="1"/>
      <c r="L34" s="25"/>
      <c r="M34" s="241"/>
      <c r="N34" s="241"/>
      <c r="O34" s="241"/>
      <c r="P34" s="241"/>
      <c r="Q34" s="241"/>
      <c r="R34" s="241"/>
    </row>
    <row r="35" spans="1:18" ht="12.75">
      <c r="A35" s="40" t="s">
        <v>86</v>
      </c>
      <c r="B35" s="11"/>
      <c r="C35" s="11" t="s">
        <v>103</v>
      </c>
      <c r="D35" s="1"/>
      <c r="E35" s="1"/>
      <c r="F35" s="1"/>
      <c r="G35" s="1"/>
      <c r="H35" s="1"/>
      <c r="I35" s="1"/>
      <c r="J35" s="1"/>
      <c r="K35" s="1"/>
      <c r="L35" s="25"/>
      <c r="M35" s="241"/>
      <c r="N35" s="241"/>
      <c r="O35" s="241"/>
      <c r="P35" s="241"/>
      <c r="Q35" s="241"/>
      <c r="R35" s="241"/>
    </row>
    <row r="36" spans="1:18" ht="12.75">
      <c r="A36" s="40"/>
      <c r="B36" s="11"/>
      <c r="C36" s="11" t="s">
        <v>87</v>
      </c>
      <c r="D36" s="1"/>
      <c r="E36" s="1"/>
      <c r="F36" s="1"/>
      <c r="G36" s="1"/>
      <c r="H36" s="1"/>
      <c r="I36" s="1"/>
      <c r="J36" s="1"/>
      <c r="K36" s="1"/>
      <c r="L36" s="25"/>
      <c r="M36" s="241"/>
      <c r="N36" s="241"/>
      <c r="O36" s="241"/>
      <c r="P36" s="241"/>
      <c r="Q36" s="241"/>
      <c r="R36" s="241"/>
    </row>
    <row r="37" spans="1:18" ht="12.75">
      <c r="A37" s="40"/>
      <c r="B37" s="40"/>
      <c r="C37" s="54"/>
      <c r="D37" s="21"/>
      <c r="E37" s="404" t="s">
        <v>88</v>
      </c>
      <c r="F37" s="405"/>
      <c r="G37" s="5"/>
      <c r="H37" s="1"/>
      <c r="I37" s="54"/>
      <c r="J37" s="21"/>
      <c r="K37" s="404" t="s">
        <v>88</v>
      </c>
      <c r="L37" s="405"/>
      <c r="M37" s="241"/>
      <c r="N37" s="241"/>
      <c r="O37" s="241"/>
      <c r="P37" s="241"/>
      <c r="Q37" s="241"/>
      <c r="R37" s="241"/>
    </row>
    <row r="38" spans="1:12" ht="12.75">
      <c r="A38" s="40"/>
      <c r="B38" s="40"/>
      <c r="C38" s="398" t="s">
        <v>89</v>
      </c>
      <c r="D38" s="399"/>
      <c r="E38" s="398" t="s">
        <v>90</v>
      </c>
      <c r="F38" s="399"/>
      <c r="G38" s="5"/>
      <c r="H38" s="1"/>
      <c r="I38" s="398" t="s">
        <v>89</v>
      </c>
      <c r="J38" s="399"/>
      <c r="K38" s="398" t="s">
        <v>90</v>
      </c>
      <c r="L38" s="399"/>
    </row>
    <row r="39" spans="1:12" ht="12.75">
      <c r="A39" s="40"/>
      <c r="B39" s="40"/>
      <c r="C39" s="8" t="s">
        <v>105</v>
      </c>
      <c r="D39" s="37"/>
      <c r="E39" s="145">
        <v>2.99</v>
      </c>
      <c r="F39" s="37"/>
      <c r="G39" s="1"/>
      <c r="H39" s="1"/>
      <c r="I39" s="8" t="s">
        <v>106</v>
      </c>
      <c r="J39" s="37"/>
      <c r="K39" s="55" t="s">
        <v>107</v>
      </c>
      <c r="L39" s="37"/>
    </row>
    <row r="40" spans="1:12" ht="12.75">
      <c r="A40" s="40"/>
      <c r="B40" s="40"/>
      <c r="C40" s="8" t="s">
        <v>108</v>
      </c>
      <c r="D40" s="37"/>
      <c r="E40" s="55" t="s">
        <v>107</v>
      </c>
      <c r="F40" s="37"/>
      <c r="G40" s="1"/>
      <c r="H40" s="1"/>
      <c r="I40" s="8" t="s">
        <v>104</v>
      </c>
      <c r="J40" s="37"/>
      <c r="K40" s="12"/>
      <c r="L40" s="37"/>
    </row>
    <row r="41" spans="1:12" ht="12.75">
      <c r="A41" s="23"/>
      <c r="B41" s="23"/>
      <c r="C41" s="8" t="s">
        <v>109</v>
      </c>
      <c r="D41" s="37"/>
      <c r="E41" s="55" t="s">
        <v>107</v>
      </c>
      <c r="F41" s="37"/>
      <c r="G41" s="1"/>
      <c r="H41" s="1"/>
      <c r="I41" s="8" t="s">
        <v>104</v>
      </c>
      <c r="J41" s="37"/>
      <c r="K41" s="12"/>
      <c r="L41" s="37"/>
    </row>
    <row r="42" spans="1:12" ht="12.75">
      <c r="A42" s="23"/>
      <c r="B42" s="23"/>
      <c r="C42" s="8" t="s">
        <v>110</v>
      </c>
      <c r="D42" s="37"/>
      <c r="E42" s="55" t="s">
        <v>107</v>
      </c>
      <c r="F42" s="37"/>
      <c r="G42" s="1"/>
      <c r="H42" s="1"/>
      <c r="I42" s="8" t="s">
        <v>104</v>
      </c>
      <c r="J42" s="37"/>
      <c r="K42" s="12"/>
      <c r="L42" s="37"/>
    </row>
    <row r="43" spans="1:12" ht="12.75">
      <c r="A43" s="23"/>
      <c r="B43" s="1"/>
      <c r="C43" s="1"/>
      <c r="D43" s="1"/>
      <c r="E43" s="30"/>
      <c r="F43" s="30"/>
      <c r="G43" s="30"/>
      <c r="H43" s="30"/>
      <c r="I43" s="30"/>
      <c r="J43" s="1"/>
      <c r="K43" s="1"/>
      <c r="L43" s="25"/>
    </row>
    <row r="44" spans="1:12" ht="12.75">
      <c r="A44" s="23" t="s">
        <v>111</v>
      </c>
      <c r="B44" s="1"/>
      <c r="C44" s="11" t="s">
        <v>112</v>
      </c>
      <c r="D44" s="1"/>
      <c r="E44" s="1"/>
      <c r="F44" s="1"/>
      <c r="G44" s="1"/>
      <c r="H44" s="1"/>
      <c r="I44" s="1"/>
      <c r="J44" s="1"/>
      <c r="K44" s="1"/>
      <c r="L44" s="25"/>
    </row>
    <row r="45" spans="1:12" ht="12.75">
      <c r="A45" s="23"/>
      <c r="B45" s="1"/>
      <c r="C45" s="11" t="s">
        <v>421</v>
      </c>
      <c r="D45" s="1"/>
      <c r="E45" s="1"/>
      <c r="F45" s="1"/>
      <c r="G45" s="1"/>
      <c r="H45" s="1"/>
      <c r="I45" s="1"/>
      <c r="J45" s="1"/>
      <c r="K45" s="1"/>
      <c r="L45" s="25"/>
    </row>
    <row r="46" spans="1:12" ht="12.75">
      <c r="A46" s="23"/>
      <c r="B46" s="1"/>
      <c r="C46" s="11" t="s">
        <v>113</v>
      </c>
      <c r="D46" s="1"/>
      <c r="E46" s="1"/>
      <c r="F46" s="1"/>
      <c r="G46" s="1"/>
      <c r="H46" s="1"/>
      <c r="I46" s="1"/>
      <c r="J46" s="1"/>
      <c r="K46" s="1"/>
      <c r="L46" s="25"/>
    </row>
    <row r="47" spans="1:12" ht="12.75">
      <c r="A47" s="23"/>
      <c r="B47" s="1"/>
      <c r="C47" s="11" t="s">
        <v>114</v>
      </c>
      <c r="D47" s="1"/>
      <c r="E47" s="1"/>
      <c r="F47" s="1"/>
      <c r="G47" s="1"/>
      <c r="H47" s="1"/>
      <c r="I47" s="1"/>
      <c r="J47" s="1"/>
      <c r="K47" s="1"/>
      <c r="L47" s="25"/>
    </row>
    <row r="48" spans="1:12" ht="12.75">
      <c r="A48" s="187" t="s">
        <v>524</v>
      </c>
      <c r="B48" s="1"/>
      <c r="C48" s="1"/>
      <c r="D48" s="1"/>
      <c r="E48" s="1"/>
      <c r="F48" s="1"/>
      <c r="G48" s="1"/>
      <c r="H48" s="1"/>
      <c r="I48" s="1"/>
      <c r="J48" s="1"/>
      <c r="K48" s="1"/>
      <c r="L48" s="25"/>
    </row>
    <row r="49" spans="1:12" ht="12.75">
      <c r="A49" s="187" t="s">
        <v>525</v>
      </c>
      <c r="B49" s="1"/>
      <c r="C49" s="1"/>
      <c r="D49" s="30"/>
      <c r="E49" s="30"/>
      <c r="F49" s="30"/>
      <c r="G49" s="30"/>
      <c r="H49" s="30"/>
      <c r="I49" s="1"/>
      <c r="J49" s="1"/>
      <c r="K49" s="1"/>
      <c r="L49" s="25"/>
    </row>
    <row r="50" spans="1:12" ht="12.75">
      <c r="A50" s="23"/>
      <c r="B50" s="1"/>
      <c r="C50" s="11"/>
      <c r="D50" s="1"/>
      <c r="E50" s="1"/>
      <c r="F50" s="1"/>
      <c r="G50" s="1"/>
      <c r="H50" s="1"/>
      <c r="I50" s="1"/>
      <c r="J50" s="1"/>
      <c r="K50" s="1"/>
      <c r="L50" s="25"/>
    </row>
    <row r="51" spans="1:12" ht="12.75">
      <c r="A51" s="40" t="s">
        <v>118</v>
      </c>
      <c r="B51" s="11"/>
      <c r="C51" s="11"/>
      <c r="D51" s="1"/>
      <c r="E51" s="1"/>
      <c r="F51" s="1"/>
      <c r="G51" s="1"/>
      <c r="H51" s="1"/>
      <c r="I51" s="1"/>
      <c r="J51" s="1"/>
      <c r="K51" s="1"/>
      <c r="L51" s="25"/>
    </row>
    <row r="52" spans="1:12" ht="12.75">
      <c r="A52" s="40"/>
      <c r="B52" s="11"/>
      <c r="C52" s="401" t="str">
        <f>+'Item 106, page 1 '!$B$46</f>
        <v>A gate obstruction charge of $1.50 will be assessed per pick up for opening, unlocking, or closing gates, or moving obstructions in order to pick up solid waste.</v>
      </c>
      <c r="D52" s="401"/>
      <c r="E52" s="401"/>
      <c r="F52" s="401"/>
      <c r="G52" s="401"/>
      <c r="H52" s="401"/>
      <c r="I52" s="401"/>
      <c r="J52" s="401"/>
      <c r="K52" s="1"/>
      <c r="L52" s="25"/>
    </row>
    <row r="53" spans="1:12" ht="12.75">
      <c r="A53" s="40"/>
      <c r="B53" s="11"/>
      <c r="C53" s="401"/>
      <c r="D53" s="401"/>
      <c r="E53" s="401"/>
      <c r="F53" s="401"/>
      <c r="G53" s="401"/>
      <c r="H53" s="401"/>
      <c r="I53" s="401"/>
      <c r="J53" s="401"/>
      <c r="K53" s="1"/>
      <c r="L53" s="25"/>
    </row>
    <row r="54" spans="1:12" ht="12.75">
      <c r="A54" s="23"/>
      <c r="B54" s="1"/>
      <c r="C54" s="11"/>
      <c r="D54" s="1"/>
      <c r="E54" s="1"/>
      <c r="F54" s="1"/>
      <c r="G54" s="1"/>
      <c r="H54" s="1"/>
      <c r="I54" s="1"/>
      <c r="J54" s="1"/>
      <c r="K54" s="1"/>
      <c r="L54" s="25"/>
    </row>
    <row r="55" spans="1:12" ht="12.75">
      <c r="A55" s="23"/>
      <c r="B55" s="1"/>
      <c r="C55" s="11"/>
      <c r="D55" s="1"/>
      <c r="E55" s="1"/>
      <c r="F55" s="1"/>
      <c r="G55" s="1"/>
      <c r="H55" s="1"/>
      <c r="I55" s="9" t="s">
        <v>138</v>
      </c>
      <c r="J55" s="400" t="s">
        <v>527</v>
      </c>
      <c r="K55" s="400" t="s">
        <v>139</v>
      </c>
      <c r="L55" s="25"/>
    </row>
    <row r="56" spans="1:12" ht="12.75">
      <c r="A56" s="26"/>
      <c r="B56" s="27"/>
      <c r="C56" s="27"/>
      <c r="D56" s="27"/>
      <c r="E56" s="27"/>
      <c r="F56" s="27"/>
      <c r="G56" s="27"/>
      <c r="H56" s="27"/>
      <c r="I56" s="27"/>
      <c r="J56" s="27"/>
      <c r="K56" s="27"/>
      <c r="L56" s="29"/>
    </row>
    <row r="57" spans="1:12" ht="12.75">
      <c r="A57" s="23" t="s">
        <v>98</v>
      </c>
      <c r="B57" s="1"/>
      <c r="C57" s="1" t="str">
        <f>+'Check Sheet'!$B$53</f>
        <v>Rick Waldren, Business Unit Controller</v>
      </c>
      <c r="D57" s="1"/>
      <c r="E57" s="1"/>
      <c r="F57" s="1"/>
      <c r="G57" s="1"/>
      <c r="H57" s="1"/>
      <c r="I57" s="1"/>
      <c r="J57" s="1"/>
      <c r="K57" s="1"/>
      <c r="L57" s="25"/>
    </row>
    <row r="58" spans="1:12" ht="12.75">
      <c r="A58" s="23"/>
      <c r="B58" s="1"/>
      <c r="C58" s="1"/>
      <c r="D58" s="1"/>
      <c r="E58" s="1"/>
      <c r="F58" s="1"/>
      <c r="G58" s="1"/>
      <c r="H58" s="1"/>
      <c r="I58" s="1"/>
      <c r="J58" s="1"/>
      <c r="K58" s="1"/>
      <c r="L58" s="25"/>
    </row>
    <row r="59" spans="1:12" ht="12.75">
      <c r="A59" s="26" t="s">
        <v>99</v>
      </c>
      <c r="B59" s="27"/>
      <c r="C59" s="309">
        <f>+'Check Sheet'!$B$55</f>
        <v>43438</v>
      </c>
      <c r="D59" s="309">
        <f>+'Check Sheet'!C59</f>
        <v>0</v>
      </c>
      <c r="E59" s="27"/>
      <c r="F59" s="27"/>
      <c r="G59" s="27"/>
      <c r="H59" s="27"/>
      <c r="J59" s="70" t="s">
        <v>137</v>
      </c>
      <c r="K59" s="310">
        <f>+'Check Sheet'!$I$55</f>
        <v>43497</v>
      </c>
      <c r="L59" s="311">
        <f>+'Check Sheet'!J59</f>
        <v>0</v>
      </c>
    </row>
    <row r="60" spans="1:12" ht="12.75">
      <c r="A60" s="391" t="s">
        <v>17</v>
      </c>
      <c r="B60" s="392"/>
      <c r="C60" s="392"/>
      <c r="D60" s="392"/>
      <c r="E60" s="392"/>
      <c r="F60" s="392"/>
      <c r="G60" s="392"/>
      <c r="H60" s="392"/>
      <c r="I60" s="392"/>
      <c r="J60" s="392"/>
      <c r="K60" s="392"/>
      <c r="L60" s="393"/>
    </row>
    <row r="61" spans="1:12" ht="12.75">
      <c r="A61" s="23"/>
      <c r="B61" s="1"/>
      <c r="C61" s="1"/>
      <c r="D61" s="1"/>
      <c r="E61" s="1"/>
      <c r="F61" s="1"/>
      <c r="G61" s="1"/>
      <c r="H61" s="1"/>
      <c r="I61" s="1"/>
      <c r="J61" s="1"/>
      <c r="K61" s="1"/>
      <c r="L61" s="25"/>
    </row>
    <row r="62" spans="1:12" ht="12.75">
      <c r="A62" s="23" t="s">
        <v>18</v>
      </c>
      <c r="B62" s="1"/>
      <c r="C62" s="1"/>
      <c r="D62" s="1"/>
      <c r="E62" s="1"/>
      <c r="F62" s="1"/>
      <c r="G62" s="1"/>
      <c r="H62" s="1"/>
      <c r="I62" s="1"/>
      <c r="J62" s="1"/>
      <c r="K62" s="1"/>
      <c r="L62" s="25"/>
    </row>
    <row r="63" spans="1:12" ht="12.75">
      <c r="A63" s="26"/>
      <c r="B63" s="27"/>
      <c r="C63" s="27"/>
      <c r="D63" s="27"/>
      <c r="E63" s="27"/>
      <c r="F63" s="27"/>
      <c r="G63" s="27"/>
      <c r="H63" s="27"/>
      <c r="I63" s="27"/>
      <c r="J63" s="27"/>
      <c r="K63" s="27"/>
      <c r="L63" s="29"/>
    </row>
  </sheetData>
  <sheetProtection/>
  <mergeCells count="13">
    <mergeCell ref="A60:L60"/>
    <mergeCell ref="A7:K7"/>
    <mergeCell ref="E37:F37"/>
    <mergeCell ref="K37:L37"/>
    <mergeCell ref="C38:D38"/>
    <mergeCell ref="E38:F38"/>
    <mergeCell ref="I38:J38"/>
    <mergeCell ref="K38:L38"/>
    <mergeCell ref="C59:D59"/>
    <mergeCell ref="K59:L59"/>
    <mergeCell ref="J55:K55"/>
    <mergeCell ref="C52:J53"/>
    <mergeCell ref="J2:K2"/>
  </mergeCells>
  <printOptions horizontalCentered="1" verticalCentered="1"/>
  <pageMargins left="0.5" right="0.5" top="0.5" bottom="0.5" header="0.5" footer="0.5"/>
  <pageSetup fitToHeight="1" fitToWidth="1" horizontalDpi="600" verticalDpi="600" orientation="portrait" scale="69"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PageLayoutView="0" workbookViewId="0" topLeftCell="A1">
      <selection activeCell="A41" sqref="A41"/>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59" t="s">
        <v>521</v>
      </c>
      <c r="I2" s="192" t="s">
        <v>348</v>
      </c>
      <c r="J2" s="25"/>
    </row>
    <row r="3" spans="1:10" ht="12.75">
      <c r="A3" s="23"/>
      <c r="B3" s="1"/>
      <c r="C3" s="1"/>
      <c r="D3" s="1"/>
      <c r="E3" s="1"/>
      <c r="F3" s="1"/>
      <c r="G3" s="1"/>
      <c r="H3" s="185"/>
      <c r="I3" s="1"/>
      <c r="J3" s="25"/>
    </row>
    <row r="4" spans="1:14" ht="12.75">
      <c r="A4" s="23" t="s">
        <v>1</v>
      </c>
      <c r="B4" s="1"/>
      <c r="C4" s="1"/>
      <c r="D4" s="256" t="str">
        <f>+'Check Sheet'!$D$4</f>
        <v>Fiorito Enterprises, Inc. &amp; Rabanco Companies - G-60  </v>
      </c>
      <c r="E4" s="1"/>
      <c r="F4" s="1"/>
      <c r="G4" s="1"/>
      <c r="H4" s="1"/>
      <c r="I4" s="1"/>
      <c r="J4" s="25"/>
      <c r="L4" s="241"/>
      <c r="M4" s="241"/>
      <c r="N4" s="241"/>
    </row>
    <row r="5" spans="1:14" ht="12.75">
      <c r="A5" s="26" t="s">
        <v>2</v>
      </c>
      <c r="B5" s="27"/>
      <c r="C5" s="27"/>
      <c r="D5" s="257" t="str">
        <f>+'Check Sheet'!$D$5</f>
        <v>Kent-Meridian Disposal Company, Allied Waste Services of Kent, &amp; Republic Services of Kent</v>
      </c>
      <c r="E5" s="27"/>
      <c r="F5" s="27"/>
      <c r="G5" s="27"/>
      <c r="H5" s="27"/>
      <c r="I5" s="27"/>
      <c r="J5" s="29"/>
      <c r="L5" s="241"/>
      <c r="M5" s="241"/>
      <c r="N5" s="241"/>
    </row>
    <row r="6" spans="1:14" ht="12.75">
      <c r="A6" s="23"/>
      <c r="B6" s="1"/>
      <c r="C6" s="1"/>
      <c r="D6" s="1"/>
      <c r="E6" s="1"/>
      <c r="F6" s="1"/>
      <c r="G6" s="1"/>
      <c r="H6" s="1"/>
      <c r="I6" s="1"/>
      <c r="J6" s="25"/>
      <c r="L6" s="242" t="s">
        <v>343</v>
      </c>
      <c r="M6" s="243">
        <f>'[2]Combined LG'!$E$29</f>
        <v>0.1575905239375544</v>
      </c>
      <c r="N6" s="241"/>
    </row>
    <row r="7" spans="1:14" ht="12.75">
      <c r="A7" s="406" t="s">
        <v>120</v>
      </c>
      <c r="B7" s="403"/>
      <c r="C7" s="403"/>
      <c r="D7" s="403"/>
      <c r="E7" s="403"/>
      <c r="F7" s="403"/>
      <c r="G7" s="403"/>
      <c r="H7" s="403"/>
      <c r="I7" s="403"/>
      <c r="J7" s="407"/>
      <c r="L7" s="241"/>
      <c r="M7" s="241"/>
      <c r="N7" s="241"/>
    </row>
    <row r="8" spans="1:14" ht="12.75">
      <c r="A8" s="408" t="s">
        <v>166</v>
      </c>
      <c r="B8" s="308"/>
      <c r="C8" s="308"/>
      <c r="D8" s="308"/>
      <c r="E8" s="308"/>
      <c r="F8" s="308"/>
      <c r="G8" s="308"/>
      <c r="H8" s="308"/>
      <c r="I8" s="308"/>
      <c r="J8" s="409"/>
      <c r="L8" s="241"/>
      <c r="M8" s="241"/>
      <c r="N8" s="241"/>
    </row>
    <row r="9" spans="1:14" ht="12.75">
      <c r="A9" s="410" t="s">
        <v>121</v>
      </c>
      <c r="B9" s="308"/>
      <c r="C9" s="308"/>
      <c r="D9" s="308"/>
      <c r="E9" s="308"/>
      <c r="F9" s="308"/>
      <c r="G9" s="308"/>
      <c r="H9" s="308"/>
      <c r="I9" s="308"/>
      <c r="J9" s="409"/>
      <c r="L9" s="241"/>
      <c r="M9" s="241"/>
      <c r="N9" s="241"/>
    </row>
    <row r="10" spans="1:14" ht="12.75">
      <c r="A10" s="23"/>
      <c r="B10" s="1"/>
      <c r="C10" s="1"/>
      <c r="D10" s="1"/>
      <c r="E10" s="1"/>
      <c r="F10" s="1"/>
      <c r="G10" s="1"/>
      <c r="H10" s="1"/>
      <c r="I10" s="1"/>
      <c r="J10" s="25"/>
      <c r="L10" s="241"/>
      <c r="M10" s="241"/>
      <c r="N10" s="241"/>
    </row>
    <row r="11" spans="1:14" ht="12.75">
      <c r="A11" s="260" t="str">
        <f>'Item 105, page 1'!A9</f>
        <v>Service Area: Unincorporated King County</v>
      </c>
      <c r="B11" s="1"/>
      <c r="C11" s="1"/>
      <c r="D11" s="1"/>
      <c r="E11" s="1"/>
      <c r="F11" s="1"/>
      <c r="G11" s="1"/>
      <c r="H11" s="1"/>
      <c r="I11" s="1"/>
      <c r="J11" s="25"/>
      <c r="L11" s="241"/>
      <c r="M11" s="241"/>
      <c r="N11" s="241"/>
    </row>
    <row r="12" spans="1:14" ht="12.75">
      <c r="A12" s="23"/>
      <c r="B12" s="1"/>
      <c r="C12" s="1"/>
      <c r="D12" s="1"/>
      <c r="E12" s="1"/>
      <c r="F12" s="1"/>
      <c r="G12" s="1"/>
      <c r="H12" s="1"/>
      <c r="I12" s="1"/>
      <c r="J12" s="25"/>
      <c r="L12" s="241"/>
      <c r="M12" s="241"/>
      <c r="N12" s="241"/>
    </row>
    <row r="13" spans="1:14" ht="12.75">
      <c r="A13" s="23" t="s">
        <v>122</v>
      </c>
      <c r="B13" s="1"/>
      <c r="C13" s="1"/>
      <c r="D13" s="1"/>
      <c r="E13" s="1"/>
      <c r="F13" s="1"/>
      <c r="G13" s="1"/>
      <c r="H13" s="1"/>
      <c r="I13" s="1"/>
      <c r="J13" s="25"/>
      <c r="L13" s="241"/>
      <c r="M13" s="241"/>
      <c r="N13" s="241"/>
    </row>
    <row r="14" spans="1:14" ht="12.75">
      <c r="A14" s="23"/>
      <c r="B14" s="1"/>
      <c r="C14" s="1"/>
      <c r="D14" s="1"/>
      <c r="E14" s="1"/>
      <c r="F14" s="1"/>
      <c r="G14" s="1"/>
      <c r="H14" s="1"/>
      <c r="I14" s="1"/>
      <c r="J14" s="25"/>
      <c r="L14" s="241"/>
      <c r="M14" s="241"/>
      <c r="N14" s="241"/>
    </row>
    <row r="15" spans="1:14" ht="12.75">
      <c r="A15" s="23"/>
      <c r="B15" s="5"/>
      <c r="C15" s="5"/>
      <c r="D15" s="411" t="s">
        <v>123</v>
      </c>
      <c r="E15" s="412"/>
      <c r="F15" s="412"/>
      <c r="G15" s="412"/>
      <c r="H15" s="412"/>
      <c r="I15" s="412"/>
      <c r="J15" s="413"/>
      <c r="L15" s="241"/>
      <c r="M15" s="241"/>
      <c r="N15" s="241"/>
    </row>
    <row r="16" spans="1:14" ht="12.75">
      <c r="A16" s="34" t="s">
        <v>124</v>
      </c>
      <c r="B16" s="10"/>
      <c r="C16" s="35"/>
      <c r="D16" s="39" t="s">
        <v>63</v>
      </c>
      <c r="E16" s="39" t="s">
        <v>64</v>
      </c>
      <c r="F16" s="39" t="s">
        <v>65</v>
      </c>
      <c r="G16" s="39" t="s">
        <v>66</v>
      </c>
      <c r="H16" s="39" t="s">
        <v>338</v>
      </c>
      <c r="I16" s="39" t="s">
        <v>67</v>
      </c>
      <c r="J16" s="39"/>
      <c r="L16" s="241"/>
      <c r="M16" s="241"/>
      <c r="N16" s="241"/>
    </row>
    <row r="17" spans="1:14" ht="12.75">
      <c r="A17" s="36" t="s">
        <v>125</v>
      </c>
      <c r="B17" s="13"/>
      <c r="C17" s="37"/>
      <c r="D17" s="39"/>
      <c r="E17" s="39"/>
      <c r="F17" s="39"/>
      <c r="G17" s="39"/>
      <c r="H17" s="39"/>
      <c r="I17" s="39"/>
      <c r="J17" s="39"/>
      <c r="L17" s="241"/>
      <c r="M17" s="241"/>
      <c r="N17" s="241"/>
    </row>
    <row r="18" spans="1:14" ht="12.75">
      <c r="A18" s="36" t="s">
        <v>126</v>
      </c>
      <c r="B18" s="13"/>
      <c r="C18" s="37"/>
      <c r="D18" s="254">
        <v>123.62</v>
      </c>
      <c r="E18" s="303">
        <v>175.59</v>
      </c>
      <c r="F18" s="254">
        <v>219.4</v>
      </c>
      <c r="G18" s="254">
        <v>260.5</v>
      </c>
      <c r="H18" s="254">
        <v>301.99</v>
      </c>
      <c r="I18" s="254">
        <v>379.95</v>
      </c>
      <c r="J18" s="39"/>
      <c r="L18" s="241"/>
      <c r="M18" s="241"/>
      <c r="N18" s="241"/>
    </row>
    <row r="19" spans="1:14" ht="12.75">
      <c r="A19" s="36" t="s">
        <v>127</v>
      </c>
      <c r="B19" s="13"/>
      <c r="C19" s="37"/>
      <c r="D19" s="258">
        <f aca="true" t="shared" si="0" ref="D19:I19">D18</f>
        <v>123.62</v>
      </c>
      <c r="E19" s="303">
        <f t="shared" si="0"/>
        <v>175.59</v>
      </c>
      <c r="F19" s="258">
        <f t="shared" si="0"/>
        <v>219.4</v>
      </c>
      <c r="G19" s="258">
        <f t="shared" si="0"/>
        <v>260.5</v>
      </c>
      <c r="H19" s="258">
        <f t="shared" si="0"/>
        <v>301.99</v>
      </c>
      <c r="I19" s="258">
        <f t="shared" si="0"/>
        <v>379.95</v>
      </c>
      <c r="J19" s="39"/>
      <c r="L19" s="241"/>
      <c r="M19" s="241"/>
      <c r="N19" s="241"/>
    </row>
    <row r="20" spans="1:14" ht="12.75">
      <c r="A20" s="44" t="s">
        <v>128</v>
      </c>
      <c r="B20" s="45"/>
      <c r="C20" s="46"/>
      <c r="D20" s="301">
        <f>D18</f>
        <v>123.62</v>
      </c>
      <c r="E20" s="304">
        <v>176.55</v>
      </c>
      <c r="F20" s="301">
        <f>F18</f>
        <v>219.4</v>
      </c>
      <c r="G20" s="301">
        <f>G18</f>
        <v>260.5</v>
      </c>
      <c r="H20" s="301">
        <f>H18</f>
        <v>301.99</v>
      </c>
      <c r="I20" s="301">
        <f>I18</f>
        <v>379.95</v>
      </c>
      <c r="J20" s="39"/>
      <c r="L20" s="241"/>
      <c r="M20" s="241"/>
      <c r="N20" s="241"/>
    </row>
    <row r="21" spans="1:14" ht="12.75">
      <c r="A21" s="38" t="s">
        <v>129</v>
      </c>
      <c r="B21" s="13"/>
      <c r="C21" s="37"/>
      <c r="D21" s="1"/>
      <c r="E21" s="1"/>
      <c r="F21" s="1"/>
      <c r="G21" s="1"/>
      <c r="H21" s="1"/>
      <c r="I21" s="1"/>
      <c r="J21" s="25"/>
      <c r="L21" s="241"/>
      <c r="M21" s="241"/>
      <c r="N21" s="241"/>
    </row>
    <row r="22" spans="1:14" ht="12.75">
      <c r="A22" s="36" t="s">
        <v>75</v>
      </c>
      <c r="B22" s="13"/>
      <c r="C22" s="37"/>
      <c r="D22" s="39"/>
      <c r="E22" s="39"/>
      <c r="F22" s="39"/>
      <c r="G22" s="39"/>
      <c r="H22" s="39"/>
      <c r="I22" s="39"/>
      <c r="J22" s="39"/>
      <c r="L22" s="241"/>
      <c r="M22" s="241"/>
      <c r="N22" s="241"/>
    </row>
    <row r="23" spans="1:14" ht="12.75">
      <c r="A23" s="36" t="s">
        <v>76</v>
      </c>
      <c r="B23" s="13"/>
      <c r="C23" s="37"/>
      <c r="D23" s="39"/>
      <c r="E23" s="39"/>
      <c r="F23" s="39"/>
      <c r="G23" s="39"/>
      <c r="H23" s="39"/>
      <c r="I23" s="39"/>
      <c r="J23" s="39"/>
      <c r="L23" s="241"/>
      <c r="M23" s="241"/>
      <c r="N23" s="241"/>
    </row>
    <row r="24" spans="1:14" ht="12.75">
      <c r="A24" s="36" t="s">
        <v>130</v>
      </c>
      <c r="B24" s="13"/>
      <c r="C24" s="37"/>
      <c r="D24" s="39"/>
      <c r="E24" s="39"/>
      <c r="F24" s="39"/>
      <c r="G24" s="39"/>
      <c r="H24" s="39"/>
      <c r="I24" s="39"/>
      <c r="J24" s="39"/>
      <c r="L24" s="241"/>
      <c r="M24" s="241"/>
      <c r="N24" s="241"/>
    </row>
    <row r="25" spans="1:14" ht="12.75">
      <c r="A25" s="36" t="s">
        <v>78</v>
      </c>
      <c r="B25" s="13"/>
      <c r="C25" s="37"/>
      <c r="D25" s="39"/>
      <c r="E25" s="39"/>
      <c r="F25" s="39"/>
      <c r="G25" s="39"/>
      <c r="H25" s="39"/>
      <c r="I25" s="39"/>
      <c r="J25" s="39"/>
      <c r="L25" s="241"/>
      <c r="M25" s="241"/>
      <c r="N25" s="241"/>
    </row>
    <row r="26" spans="1:14" ht="12.75">
      <c r="A26" s="23"/>
      <c r="B26" s="1"/>
      <c r="C26" s="1"/>
      <c r="D26" s="1"/>
      <c r="E26" s="1"/>
      <c r="F26" s="1"/>
      <c r="G26" s="1"/>
      <c r="H26" s="1"/>
      <c r="I26" s="1"/>
      <c r="J26" s="25"/>
      <c r="L26" s="241"/>
      <c r="M26" s="241"/>
      <c r="N26" s="241"/>
    </row>
    <row r="27" spans="1:14" ht="12.75">
      <c r="A27" s="23"/>
      <c r="B27" s="1"/>
      <c r="C27" s="1"/>
      <c r="D27" s="1"/>
      <c r="E27" s="1"/>
      <c r="F27" s="1"/>
      <c r="G27" s="1"/>
      <c r="H27" s="1"/>
      <c r="I27" s="1"/>
      <c r="J27" s="25"/>
      <c r="L27" s="241"/>
      <c r="M27" s="241"/>
      <c r="N27" s="241"/>
    </row>
    <row r="28" spans="1:14" ht="12.75">
      <c r="A28" s="40" t="s">
        <v>131</v>
      </c>
      <c r="B28" s="11" t="s">
        <v>132</v>
      </c>
      <c r="C28" s="1"/>
      <c r="D28" s="1"/>
      <c r="E28" s="1"/>
      <c r="F28" s="1"/>
      <c r="G28" s="1"/>
      <c r="H28" s="1"/>
      <c r="I28" s="1"/>
      <c r="J28" s="25"/>
      <c r="L28" s="241"/>
      <c r="M28" s="241"/>
      <c r="N28" s="241"/>
    </row>
    <row r="29" spans="1:14" ht="12.75">
      <c r="A29" s="40"/>
      <c r="B29" s="11" t="s">
        <v>133</v>
      </c>
      <c r="C29" s="1"/>
      <c r="D29" s="1"/>
      <c r="E29" s="1"/>
      <c r="F29" s="1"/>
      <c r="G29" s="1"/>
      <c r="H29" s="1"/>
      <c r="I29" s="1"/>
      <c r="J29" s="25"/>
      <c r="L29" s="241"/>
      <c r="M29" s="241"/>
      <c r="N29" s="241"/>
    </row>
    <row r="30" spans="1:14" ht="12.75">
      <c r="A30" s="40"/>
      <c r="B30" s="11" t="s">
        <v>134</v>
      </c>
      <c r="C30" s="1"/>
      <c r="D30" s="1"/>
      <c r="E30" s="1"/>
      <c r="F30" s="1"/>
      <c r="G30" s="1"/>
      <c r="H30" s="1"/>
      <c r="I30" s="1"/>
      <c r="J30" s="25"/>
      <c r="L30" s="241"/>
      <c r="M30" s="241"/>
      <c r="N30" s="241"/>
    </row>
    <row r="31" spans="1:14" ht="12.75">
      <c r="A31" s="40"/>
      <c r="B31" s="11" t="s">
        <v>135</v>
      </c>
      <c r="C31" s="1"/>
      <c r="D31" s="1"/>
      <c r="E31" s="1"/>
      <c r="F31" s="1"/>
      <c r="G31" s="1"/>
      <c r="H31" s="1"/>
      <c r="I31" s="1"/>
      <c r="J31" s="25"/>
      <c r="L31" s="241"/>
      <c r="M31" s="241"/>
      <c r="N31" s="241"/>
    </row>
    <row r="32" spans="1:14" ht="12.75">
      <c r="A32" s="40"/>
      <c r="B32" s="11"/>
      <c r="C32" s="1"/>
      <c r="D32" s="1"/>
      <c r="E32" s="1"/>
      <c r="F32" s="1"/>
      <c r="G32" s="1"/>
      <c r="H32" s="1"/>
      <c r="I32" s="1"/>
      <c r="J32" s="25"/>
      <c r="L32" s="241"/>
      <c r="M32" s="241"/>
      <c r="N32" s="241"/>
    </row>
    <row r="33" spans="1:14" ht="12.75">
      <c r="A33" s="47" t="s">
        <v>80</v>
      </c>
      <c r="B33" s="48" t="s">
        <v>136</v>
      </c>
      <c r="C33" s="30"/>
      <c r="D33" s="30"/>
      <c r="E33" s="30"/>
      <c r="F33" s="30"/>
      <c r="G33" s="30"/>
      <c r="H33" s="30"/>
      <c r="I33" s="30"/>
      <c r="J33" s="31"/>
      <c r="L33" s="241"/>
      <c r="M33" s="241"/>
      <c r="N33" s="241"/>
    </row>
    <row r="34" spans="1:14" ht="12.75">
      <c r="A34" s="40"/>
      <c r="B34" s="11" t="s">
        <v>117</v>
      </c>
      <c r="C34" s="1"/>
      <c r="D34" s="1"/>
      <c r="E34" s="1"/>
      <c r="F34" s="1"/>
      <c r="G34" s="1"/>
      <c r="H34" s="1"/>
      <c r="I34" s="1"/>
      <c r="J34" s="25"/>
      <c r="L34" s="241"/>
      <c r="M34" s="241"/>
      <c r="N34" s="241"/>
    </row>
    <row r="35" spans="1:14" ht="12.75">
      <c r="A35" s="40"/>
      <c r="B35" s="11"/>
      <c r="C35" s="1"/>
      <c r="D35" s="1"/>
      <c r="E35" s="1"/>
      <c r="F35" s="1"/>
      <c r="G35" s="1"/>
      <c r="H35" s="1"/>
      <c r="I35" s="1"/>
      <c r="J35" s="25"/>
      <c r="L35" s="241"/>
      <c r="M35" s="241"/>
      <c r="N35" s="241"/>
    </row>
    <row r="36" spans="1:14" ht="12.75">
      <c r="A36" s="40" t="s">
        <v>81</v>
      </c>
      <c r="B36" s="163" t="str">
        <f>"Rates contained in this item include $6.07 per yard for recycling services."</f>
        <v>Rates contained in this item include $6.07 per yard for recycling services.</v>
      </c>
      <c r="C36" s="1"/>
      <c r="D36" s="1"/>
      <c r="E36" s="1"/>
      <c r="F36" s="1"/>
      <c r="G36" s="1"/>
      <c r="H36" s="1"/>
      <c r="I36" s="1"/>
      <c r="J36" s="25"/>
      <c r="L36" s="244" t="s">
        <v>246</v>
      </c>
      <c r="M36" s="241"/>
      <c r="N36" s="241"/>
    </row>
    <row r="37" spans="1:14" ht="12.75">
      <c r="A37" s="40"/>
      <c r="B37" s="11"/>
      <c r="C37" s="1"/>
      <c r="D37" s="1"/>
      <c r="E37" s="1"/>
      <c r="F37" s="1"/>
      <c r="G37" s="1"/>
      <c r="H37" s="1"/>
      <c r="I37" s="1"/>
      <c r="J37" s="25"/>
      <c r="L37" s="241"/>
      <c r="M37" s="241"/>
      <c r="N37" s="241"/>
    </row>
    <row r="38" spans="1:14" ht="12.75">
      <c r="A38" s="42" t="s">
        <v>82</v>
      </c>
      <c r="B38" s="48" t="s">
        <v>534</v>
      </c>
      <c r="C38" s="1"/>
      <c r="D38" s="1"/>
      <c r="E38" s="1"/>
      <c r="F38" s="1"/>
      <c r="G38" s="1"/>
      <c r="H38" s="1"/>
      <c r="I38" s="1"/>
      <c r="J38" s="25"/>
      <c r="L38" s="241"/>
      <c r="M38" s="241"/>
      <c r="N38" s="241"/>
    </row>
    <row r="39" spans="1:14" ht="12.75">
      <c r="A39" s="40"/>
      <c r="B39" s="11"/>
      <c r="C39" s="1"/>
      <c r="D39" s="1"/>
      <c r="E39" s="1"/>
      <c r="F39" s="1"/>
      <c r="G39" s="1"/>
      <c r="H39" s="1"/>
      <c r="I39" s="1"/>
      <c r="J39" s="25"/>
      <c r="L39" s="241"/>
      <c r="M39" s="241"/>
      <c r="N39" s="241"/>
    </row>
    <row r="40" spans="1:14" ht="12.75">
      <c r="A40" s="187" t="s">
        <v>535</v>
      </c>
      <c r="B40" s="1"/>
      <c r="C40" s="1"/>
      <c r="D40" s="1"/>
      <c r="E40" s="1"/>
      <c r="F40" s="1"/>
      <c r="G40" s="1"/>
      <c r="H40" s="1"/>
      <c r="I40" s="1"/>
      <c r="J40" s="25"/>
      <c r="L40" s="241"/>
      <c r="M40" s="241"/>
      <c r="N40" s="241"/>
    </row>
    <row r="41" spans="1:14" ht="12.75">
      <c r="A41" s="187" t="s">
        <v>528</v>
      </c>
      <c r="B41" s="1"/>
      <c r="C41" s="1"/>
      <c r="D41" s="30"/>
      <c r="E41" s="30"/>
      <c r="F41" s="30"/>
      <c r="G41" s="30"/>
      <c r="H41" s="30"/>
      <c r="I41" s="1"/>
      <c r="J41" s="25"/>
      <c r="L41" s="241"/>
      <c r="M41" s="241"/>
      <c r="N41" s="241"/>
    </row>
    <row r="42" spans="1:14" ht="12.75">
      <c r="A42" s="43"/>
      <c r="B42" s="11"/>
      <c r="C42" s="1"/>
      <c r="D42" s="1"/>
      <c r="E42" s="1"/>
      <c r="F42" s="1"/>
      <c r="G42" s="1"/>
      <c r="H42" s="1"/>
      <c r="I42" s="1"/>
      <c r="J42" s="25"/>
      <c r="L42" s="241"/>
      <c r="M42" s="241"/>
      <c r="N42" s="241"/>
    </row>
    <row r="43" spans="1:14" ht="12.75">
      <c r="A43" s="40"/>
      <c r="B43" s="11"/>
      <c r="C43" s="1"/>
      <c r="D43" s="1"/>
      <c r="E43" s="1"/>
      <c r="F43" s="1"/>
      <c r="G43" s="1"/>
      <c r="H43" s="1"/>
      <c r="I43" s="1"/>
      <c r="J43" s="25"/>
      <c r="L43" s="241"/>
      <c r="M43" s="241"/>
      <c r="N43" s="241"/>
    </row>
    <row r="44" spans="1:14" ht="12.75">
      <c r="A44" s="40" t="s">
        <v>118</v>
      </c>
      <c r="B44" s="11"/>
      <c r="C44" s="1"/>
      <c r="D44" s="1"/>
      <c r="E44" s="1"/>
      <c r="F44" s="1"/>
      <c r="G44" s="1"/>
      <c r="H44" s="1"/>
      <c r="I44" s="1"/>
      <c r="J44" s="25"/>
      <c r="L44" s="241"/>
      <c r="M44" s="241"/>
      <c r="N44" s="241"/>
    </row>
    <row r="45" spans="1:14" ht="12.75">
      <c r="A45" s="40"/>
      <c r="B45" s="11"/>
      <c r="C45" s="1"/>
      <c r="D45" s="1"/>
      <c r="E45" s="1"/>
      <c r="F45" s="1"/>
      <c r="G45" s="1"/>
      <c r="H45" s="1"/>
      <c r="I45" s="1"/>
      <c r="J45" s="25"/>
      <c r="L45" s="241"/>
      <c r="M45" s="241"/>
      <c r="N45" s="241"/>
    </row>
    <row r="46" spans="1:14" ht="12.75">
      <c r="A46" s="40"/>
      <c r="B46" s="401" t="str">
        <f>"A gate obstruction charge of $1.50 will be assessed per pick up for opening, unlocking, or closing gates, or moving obstructions in order to pick up solid waste."</f>
        <v>A gate obstruction charge of $1.50 will be assessed per pick up for opening, unlocking, or closing gates, or moving obstructions in order to pick up solid waste.</v>
      </c>
      <c r="C46" s="401"/>
      <c r="D46" s="401"/>
      <c r="E46" s="401"/>
      <c r="F46" s="401"/>
      <c r="G46" s="401"/>
      <c r="H46" s="401"/>
      <c r="I46" s="401"/>
      <c r="J46" s="25"/>
      <c r="L46" s="245">
        <v>1.4</v>
      </c>
      <c r="M46" s="241"/>
      <c r="N46" s="241"/>
    </row>
    <row r="47" spans="1:14" ht="12.75">
      <c r="A47" s="40"/>
      <c r="B47" s="401"/>
      <c r="C47" s="401"/>
      <c r="D47" s="401"/>
      <c r="E47" s="401"/>
      <c r="F47" s="401"/>
      <c r="G47" s="401"/>
      <c r="H47" s="401"/>
      <c r="I47" s="401"/>
      <c r="J47" s="25"/>
      <c r="L47" s="241"/>
      <c r="M47" s="241"/>
      <c r="N47" s="241"/>
    </row>
    <row r="48" spans="1:14" ht="12.75">
      <c r="A48" s="23"/>
      <c r="B48" s="1"/>
      <c r="C48" s="1"/>
      <c r="D48" s="1"/>
      <c r="E48" s="1"/>
      <c r="F48" s="1"/>
      <c r="G48" s="1"/>
      <c r="H48" s="1"/>
      <c r="I48" s="1"/>
      <c r="J48" s="25"/>
      <c r="L48" s="241"/>
      <c r="M48" s="241"/>
      <c r="N48" s="241"/>
    </row>
    <row r="49" spans="1:14" ht="12.75">
      <c r="A49" s="23"/>
      <c r="B49" s="1"/>
      <c r="C49" s="1"/>
      <c r="D49" s="1"/>
      <c r="E49" s="1"/>
      <c r="F49" s="1"/>
      <c r="G49" s="1"/>
      <c r="H49" s="1"/>
      <c r="I49" s="1"/>
      <c r="J49" s="25"/>
      <c r="L49" s="241"/>
      <c r="M49" s="241"/>
      <c r="N49" s="241"/>
    </row>
    <row r="50" spans="1:10" ht="12.75">
      <c r="A50" s="23"/>
      <c r="B50" s="1"/>
      <c r="C50" s="1"/>
      <c r="D50" s="1"/>
      <c r="E50" s="1"/>
      <c r="F50" s="1"/>
      <c r="G50" s="1"/>
      <c r="H50" s="1"/>
      <c r="I50" s="1"/>
      <c r="J50" s="25"/>
    </row>
    <row r="51" spans="1:10" ht="12.75">
      <c r="A51" s="23"/>
      <c r="B51" s="1"/>
      <c r="C51" s="1"/>
      <c r="D51" s="1"/>
      <c r="E51" s="1"/>
      <c r="F51" s="1"/>
      <c r="G51" s="1"/>
      <c r="H51" s="9" t="s">
        <v>138</v>
      </c>
      <c r="I51" s="400" t="str">
        <f>+'Item 100, page 1'!I50:J50</f>
        <v>July 31, 2018 ('C)</v>
      </c>
      <c r="J51" s="414" t="s">
        <v>139</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+'Check Sheet'!$B$53</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309">
        <f>+'Check Sheet'!$B$55</f>
        <v>43438</v>
      </c>
      <c r="C56" s="309">
        <f>+'Check Sheet'!C56</f>
        <v>0</v>
      </c>
      <c r="D56" s="27"/>
      <c r="E56" s="27"/>
      <c r="F56" s="27"/>
      <c r="G56" s="27"/>
      <c r="H56" s="70" t="s">
        <v>137</v>
      </c>
      <c r="I56" s="310">
        <f>+'Check Sheet'!$I$55</f>
        <v>43497</v>
      </c>
      <c r="J56" s="311">
        <f>+'Check Sheet'!I56</f>
        <v>0</v>
      </c>
    </row>
    <row r="57" spans="1:10" ht="12.75">
      <c r="A57" s="391" t="s">
        <v>17</v>
      </c>
      <c r="B57" s="392"/>
      <c r="C57" s="392"/>
      <c r="D57" s="392"/>
      <c r="E57" s="392"/>
      <c r="F57" s="392"/>
      <c r="G57" s="392"/>
      <c r="H57" s="392"/>
      <c r="I57" s="392"/>
      <c r="J57" s="393"/>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X60"/>
  <sheetViews>
    <sheetView showGridLines="0" zoomScalePageLayoutView="0" workbookViewId="0" topLeftCell="A1">
      <selection activeCell="B39" sqref="B39"/>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59" t="s">
        <v>531</v>
      </c>
      <c r="I2" s="192" t="s">
        <v>349</v>
      </c>
      <c r="J2" s="25"/>
    </row>
    <row r="3" spans="1:15" ht="12.75">
      <c r="A3" s="23"/>
      <c r="B3" s="1"/>
      <c r="C3" s="1"/>
      <c r="D3" s="1"/>
      <c r="E3" s="1"/>
      <c r="F3" s="1"/>
      <c r="G3" s="1"/>
      <c r="H3" s="185"/>
      <c r="I3" s="1"/>
      <c r="J3" s="25"/>
      <c r="K3" s="241"/>
      <c r="L3" s="241"/>
      <c r="M3" s="241"/>
      <c r="N3" s="241"/>
      <c r="O3" s="241"/>
    </row>
    <row r="4" spans="1:15" ht="12.75">
      <c r="A4" s="23" t="s">
        <v>1</v>
      </c>
      <c r="B4" s="1"/>
      <c r="C4" s="1"/>
      <c r="D4" s="256" t="str">
        <f>+'Check Sheet'!$D$4</f>
        <v>Fiorito Enterprises, Inc. &amp; Rabanco Companies - G-60  </v>
      </c>
      <c r="E4" s="1"/>
      <c r="F4" s="1"/>
      <c r="G4" s="1"/>
      <c r="H4" s="1"/>
      <c r="I4" s="1"/>
      <c r="J4" s="25"/>
      <c r="K4" s="241"/>
      <c r="L4" s="241"/>
      <c r="M4" s="241"/>
      <c r="N4" s="241"/>
      <c r="O4" s="241"/>
    </row>
    <row r="5" spans="1:15" ht="12.75">
      <c r="A5" s="26" t="s">
        <v>2</v>
      </c>
      <c r="B5" s="27"/>
      <c r="C5" s="27"/>
      <c r="D5" s="257" t="str">
        <f>+'Check Sheet'!$D$5</f>
        <v>Kent-Meridian Disposal Company, Allied Waste Services of Kent, &amp; Republic Services of Kent</v>
      </c>
      <c r="E5" s="27"/>
      <c r="F5" s="27"/>
      <c r="G5" s="27"/>
      <c r="H5" s="27"/>
      <c r="I5" s="27"/>
      <c r="J5" s="29"/>
      <c r="K5" s="241"/>
      <c r="L5" s="241"/>
      <c r="M5" s="241"/>
      <c r="N5" s="241"/>
      <c r="O5" s="241"/>
    </row>
    <row r="6" spans="1:15" ht="12.75">
      <c r="A6" s="23"/>
      <c r="B6" s="1"/>
      <c r="C6" s="1"/>
      <c r="D6" s="1"/>
      <c r="E6" s="1"/>
      <c r="F6" s="1"/>
      <c r="G6" s="1"/>
      <c r="H6" s="1"/>
      <c r="I6" s="1"/>
      <c r="J6" s="25"/>
      <c r="K6" s="241"/>
      <c r="L6" s="242" t="s">
        <v>343</v>
      </c>
      <c r="M6" s="243">
        <f>'[2]Combined LG'!$E$29</f>
        <v>0.1575905239375544</v>
      </c>
      <c r="N6" s="241"/>
      <c r="O6" s="241"/>
    </row>
    <row r="7" spans="1:15" ht="12.75">
      <c r="A7" s="406" t="s">
        <v>120</v>
      </c>
      <c r="B7" s="403"/>
      <c r="C7" s="403"/>
      <c r="D7" s="403"/>
      <c r="E7" s="403"/>
      <c r="F7" s="403"/>
      <c r="G7" s="403"/>
      <c r="H7" s="403"/>
      <c r="I7" s="403"/>
      <c r="J7" s="407"/>
      <c r="K7" s="241"/>
      <c r="L7" s="241"/>
      <c r="M7" s="241"/>
      <c r="N7" s="241"/>
      <c r="O7" s="241"/>
    </row>
    <row r="8" spans="1:15" ht="12.75">
      <c r="A8" s="408" t="s">
        <v>166</v>
      </c>
      <c r="B8" s="308"/>
      <c r="C8" s="308"/>
      <c r="D8" s="308"/>
      <c r="E8" s="308"/>
      <c r="F8" s="308"/>
      <c r="G8" s="308"/>
      <c r="H8" s="308"/>
      <c r="I8" s="308"/>
      <c r="J8" s="409"/>
      <c r="K8" s="241"/>
      <c r="L8" s="241"/>
      <c r="M8" s="241"/>
      <c r="N8" s="241"/>
      <c r="O8" s="241"/>
    </row>
    <row r="9" spans="1:15" ht="12.75">
      <c r="A9" s="410" t="s">
        <v>121</v>
      </c>
      <c r="B9" s="308"/>
      <c r="C9" s="308"/>
      <c r="D9" s="308"/>
      <c r="E9" s="308"/>
      <c r="F9" s="308"/>
      <c r="G9" s="308"/>
      <c r="H9" s="308"/>
      <c r="I9" s="308"/>
      <c r="J9" s="409"/>
      <c r="K9" s="241"/>
      <c r="L9" s="241"/>
      <c r="M9" s="241"/>
      <c r="N9" s="241"/>
      <c r="O9" s="241"/>
    </row>
    <row r="10" spans="1:15" ht="12.75">
      <c r="A10" s="23"/>
      <c r="B10" s="1"/>
      <c r="C10" s="1"/>
      <c r="D10" s="1"/>
      <c r="E10" s="1"/>
      <c r="F10" s="1"/>
      <c r="G10" s="1"/>
      <c r="H10" s="1"/>
      <c r="I10" s="1"/>
      <c r="J10" s="25"/>
      <c r="K10" s="241"/>
      <c r="L10" s="241"/>
      <c r="M10" s="241"/>
      <c r="N10" s="241"/>
      <c r="O10" s="241"/>
    </row>
    <row r="11" spans="1:15" ht="12.75">
      <c r="A11" s="260" t="str">
        <f>'Item 105, page 1'!A9</f>
        <v>Service Area: Unincorporated King County</v>
      </c>
      <c r="B11" s="1"/>
      <c r="C11" s="1"/>
      <c r="D11" s="1"/>
      <c r="E11" s="1"/>
      <c r="F11" s="1"/>
      <c r="G11" s="1"/>
      <c r="H11" s="1"/>
      <c r="I11" s="1"/>
      <c r="J11" s="25"/>
      <c r="K11" s="241"/>
      <c r="L11" s="241"/>
      <c r="M11" s="241"/>
      <c r="N11" s="241"/>
      <c r="O11" s="241"/>
    </row>
    <row r="12" spans="1:10" ht="12.75">
      <c r="A12" s="23"/>
      <c r="B12" s="1"/>
      <c r="C12" s="1"/>
      <c r="D12" s="1"/>
      <c r="E12" s="1"/>
      <c r="F12" s="1"/>
      <c r="G12" s="1"/>
      <c r="H12" s="1"/>
      <c r="I12" s="1"/>
      <c r="J12" s="25"/>
    </row>
    <row r="13" spans="1:10" ht="12.75">
      <c r="A13" s="187" t="s">
        <v>350</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411" t="s">
        <v>123</v>
      </c>
      <c r="E15" s="412"/>
      <c r="F15" s="412"/>
      <c r="G15" s="412"/>
      <c r="H15" s="412"/>
      <c r="I15" s="412"/>
      <c r="J15" s="413"/>
    </row>
    <row r="16" spans="1:10" ht="12.75">
      <c r="A16" s="34" t="s">
        <v>124</v>
      </c>
      <c r="B16" s="10"/>
      <c r="C16" s="35"/>
      <c r="D16" s="39" t="s">
        <v>63</v>
      </c>
      <c r="E16" s="39" t="s">
        <v>64</v>
      </c>
      <c r="F16" s="39" t="s">
        <v>65</v>
      </c>
      <c r="G16" s="39" t="s">
        <v>66</v>
      </c>
      <c r="H16" s="39" t="s">
        <v>338</v>
      </c>
      <c r="I16" s="39" t="s">
        <v>67</v>
      </c>
      <c r="J16" s="39"/>
    </row>
    <row r="17" spans="1:10" ht="12.75">
      <c r="A17" s="36" t="s">
        <v>125</v>
      </c>
      <c r="B17" s="13"/>
      <c r="C17" s="37"/>
      <c r="D17" s="39"/>
      <c r="E17" s="39"/>
      <c r="F17" s="39"/>
      <c r="G17" s="39"/>
      <c r="H17" s="39"/>
      <c r="I17" s="39"/>
      <c r="J17" s="39"/>
    </row>
    <row r="18" spans="1:10" ht="12.75">
      <c r="A18" s="36" t="s">
        <v>126</v>
      </c>
      <c r="B18" s="13"/>
      <c r="C18" s="37"/>
      <c r="D18" s="254">
        <v>137.16</v>
      </c>
      <c r="E18" s="254">
        <v>210.74</v>
      </c>
      <c r="F18" s="254">
        <v>268.91</v>
      </c>
      <c r="G18" s="254">
        <v>326.9</v>
      </c>
      <c r="H18" s="254">
        <v>384.7</v>
      </c>
      <c r="I18" s="254">
        <v>441.71</v>
      </c>
      <c r="J18" s="39"/>
    </row>
    <row r="19" spans="1:10" ht="12.75">
      <c r="A19" s="36" t="s">
        <v>127</v>
      </c>
      <c r="B19" s="13"/>
      <c r="C19" s="37"/>
      <c r="D19" s="258">
        <f aca="true" t="shared" si="0" ref="D19:I19">D18</f>
        <v>137.16</v>
      </c>
      <c r="E19" s="258">
        <f t="shared" si="0"/>
        <v>210.74</v>
      </c>
      <c r="F19" s="258">
        <f t="shared" si="0"/>
        <v>268.91</v>
      </c>
      <c r="G19" s="258">
        <f t="shared" si="0"/>
        <v>326.9</v>
      </c>
      <c r="H19" s="258">
        <f t="shared" si="0"/>
        <v>384.7</v>
      </c>
      <c r="I19" s="258">
        <f t="shared" si="0"/>
        <v>441.71</v>
      </c>
      <c r="J19" s="39"/>
    </row>
    <row r="20" spans="1:10" ht="12.75">
      <c r="A20" s="44" t="s">
        <v>128</v>
      </c>
      <c r="B20" s="45"/>
      <c r="C20" s="46"/>
      <c r="D20" s="258">
        <f aca="true" t="shared" si="1" ref="D20:I20">D18</f>
        <v>137.16</v>
      </c>
      <c r="E20" s="258">
        <f t="shared" si="1"/>
        <v>210.74</v>
      </c>
      <c r="F20" s="258">
        <f t="shared" si="1"/>
        <v>268.91</v>
      </c>
      <c r="G20" s="258">
        <f t="shared" si="1"/>
        <v>326.9</v>
      </c>
      <c r="H20" s="258">
        <f t="shared" si="1"/>
        <v>384.7</v>
      </c>
      <c r="I20" s="258">
        <f t="shared" si="1"/>
        <v>441.71</v>
      </c>
      <c r="J20" s="39"/>
    </row>
    <row r="21" spans="1:10" ht="12.75">
      <c r="A21" s="38" t="s">
        <v>129</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24" ht="12.75">
      <c r="A24" s="36" t="s">
        <v>130</v>
      </c>
      <c r="B24" s="13"/>
      <c r="C24" s="37"/>
      <c r="D24" s="39"/>
      <c r="E24" s="39"/>
      <c r="F24" s="39"/>
      <c r="G24" s="39"/>
      <c r="H24" s="39"/>
      <c r="I24" s="39"/>
      <c r="J24" s="39"/>
      <c r="L24" s="241"/>
      <c r="M24" s="241"/>
      <c r="N24" s="241"/>
      <c r="O24" s="241"/>
      <c r="P24" s="241"/>
      <c r="Q24" s="241"/>
      <c r="R24" s="241"/>
      <c r="S24" s="241"/>
      <c r="T24" s="241"/>
      <c r="U24" s="241"/>
      <c r="V24" s="241"/>
      <c r="W24" s="241"/>
      <c r="X24" s="241"/>
    </row>
    <row r="25" spans="1:24" ht="12.75">
      <c r="A25" s="36" t="s">
        <v>78</v>
      </c>
      <c r="B25" s="13"/>
      <c r="C25" s="37"/>
      <c r="D25" s="39"/>
      <c r="E25" s="39"/>
      <c r="F25" s="39"/>
      <c r="G25" s="39"/>
      <c r="H25" s="39"/>
      <c r="I25" s="39"/>
      <c r="J25" s="39"/>
      <c r="L25" s="241"/>
      <c r="M25" s="241"/>
      <c r="N25" s="241"/>
      <c r="O25" s="241"/>
      <c r="P25" s="241"/>
      <c r="Q25" s="241"/>
      <c r="R25" s="241"/>
      <c r="S25" s="241"/>
      <c r="T25" s="241"/>
      <c r="U25" s="241"/>
      <c r="V25" s="241"/>
      <c r="W25" s="241"/>
      <c r="X25" s="241"/>
    </row>
    <row r="26" spans="1:24" ht="12.75">
      <c r="A26" s="23"/>
      <c r="B26" s="1"/>
      <c r="C26" s="1"/>
      <c r="D26" s="1"/>
      <c r="E26" s="1"/>
      <c r="F26" s="1"/>
      <c r="G26" s="1"/>
      <c r="H26" s="1"/>
      <c r="I26" s="1"/>
      <c r="J26" s="25"/>
      <c r="L26" s="241"/>
      <c r="M26" s="241"/>
      <c r="N26" s="241"/>
      <c r="O26" s="241"/>
      <c r="P26" s="241"/>
      <c r="Q26" s="241"/>
      <c r="R26" s="241"/>
      <c r="S26" s="241"/>
      <c r="T26" s="241"/>
      <c r="U26" s="241"/>
      <c r="V26" s="241"/>
      <c r="W26" s="241"/>
      <c r="X26" s="241"/>
    </row>
    <row r="27" spans="1:24" ht="12.75">
      <c r="A27" s="23"/>
      <c r="B27" s="1"/>
      <c r="C27" s="1"/>
      <c r="D27" s="1"/>
      <c r="E27" s="1"/>
      <c r="F27" s="1"/>
      <c r="G27" s="1"/>
      <c r="H27" s="1"/>
      <c r="I27" s="1"/>
      <c r="J27" s="25"/>
      <c r="L27" s="241"/>
      <c r="M27" s="241"/>
      <c r="N27" s="241"/>
      <c r="O27" s="241"/>
      <c r="P27" s="241"/>
      <c r="Q27" s="241"/>
      <c r="R27" s="241"/>
      <c r="S27" s="241"/>
      <c r="T27" s="241"/>
      <c r="U27" s="241"/>
      <c r="V27" s="241"/>
      <c r="W27" s="241"/>
      <c r="X27" s="241"/>
    </row>
    <row r="28" spans="1:24" ht="12.75">
      <c r="A28" s="40" t="s">
        <v>131</v>
      </c>
      <c r="B28" s="11" t="s">
        <v>132</v>
      </c>
      <c r="C28" s="1"/>
      <c r="D28" s="1"/>
      <c r="E28" s="1"/>
      <c r="F28" s="1"/>
      <c r="G28" s="1"/>
      <c r="H28" s="1"/>
      <c r="I28" s="1"/>
      <c r="J28" s="25"/>
      <c r="L28" s="241"/>
      <c r="M28" s="241"/>
      <c r="N28" s="241"/>
      <c r="O28" s="241"/>
      <c r="P28" s="241"/>
      <c r="Q28" s="241"/>
      <c r="R28" s="241"/>
      <c r="S28" s="241"/>
      <c r="T28" s="241"/>
      <c r="U28" s="241"/>
      <c r="V28" s="241"/>
      <c r="W28" s="241"/>
      <c r="X28" s="241"/>
    </row>
    <row r="29" spans="1:24" ht="12.75">
      <c r="A29" s="40"/>
      <c r="B29" s="11" t="s">
        <v>133</v>
      </c>
      <c r="C29" s="1"/>
      <c r="D29" s="1"/>
      <c r="E29" s="1"/>
      <c r="F29" s="1"/>
      <c r="G29" s="1"/>
      <c r="H29" s="1"/>
      <c r="I29" s="1"/>
      <c r="J29" s="25"/>
      <c r="L29" s="241"/>
      <c r="M29" s="241"/>
      <c r="N29" s="241"/>
      <c r="O29" s="241"/>
      <c r="P29" s="241"/>
      <c r="Q29" s="241"/>
      <c r="R29" s="241"/>
      <c r="S29" s="241"/>
      <c r="T29" s="241"/>
      <c r="U29" s="241"/>
      <c r="V29" s="241"/>
      <c r="W29" s="241"/>
      <c r="X29" s="241"/>
    </row>
    <row r="30" spans="1:24" ht="12.75">
      <c r="A30" s="40"/>
      <c r="B30" s="11" t="s">
        <v>134</v>
      </c>
      <c r="C30" s="1"/>
      <c r="D30" s="1"/>
      <c r="E30" s="1"/>
      <c r="F30" s="1"/>
      <c r="G30" s="1"/>
      <c r="H30" s="1"/>
      <c r="I30" s="1"/>
      <c r="J30" s="25"/>
      <c r="L30" s="241"/>
      <c r="M30" s="241"/>
      <c r="N30" s="241"/>
      <c r="O30" s="241"/>
      <c r="P30" s="241"/>
      <c r="Q30" s="241"/>
      <c r="R30" s="241"/>
      <c r="S30" s="241"/>
      <c r="T30" s="241"/>
      <c r="U30" s="241"/>
      <c r="V30" s="241" t="e">
        <f>+'[2]Com Lifts'!$P$37</f>
        <v>#REF!</v>
      </c>
      <c r="W30" s="241"/>
      <c r="X30" s="241"/>
    </row>
    <row r="31" spans="1:24" ht="12.75">
      <c r="A31" s="40"/>
      <c r="B31" s="11" t="s">
        <v>135</v>
      </c>
      <c r="C31" s="1"/>
      <c r="D31" s="1"/>
      <c r="E31" s="1"/>
      <c r="F31" s="1"/>
      <c r="G31" s="1"/>
      <c r="H31" s="1"/>
      <c r="I31" s="1"/>
      <c r="J31" s="25"/>
      <c r="L31" s="241"/>
      <c r="M31" s="241"/>
      <c r="N31" s="241"/>
      <c r="O31" s="241"/>
      <c r="P31" s="241"/>
      <c r="Q31" s="241"/>
      <c r="R31" s="241"/>
      <c r="S31" s="241"/>
      <c r="T31" s="241"/>
      <c r="U31" s="241"/>
      <c r="V31" s="241"/>
      <c r="W31" s="241"/>
      <c r="X31" s="241"/>
    </row>
    <row r="32" spans="1:24" ht="12.75">
      <c r="A32" s="40"/>
      <c r="B32" s="11"/>
      <c r="C32" s="1"/>
      <c r="D32" s="1"/>
      <c r="E32" s="1"/>
      <c r="F32" s="1"/>
      <c r="G32" s="1"/>
      <c r="H32" s="1"/>
      <c r="I32" s="1"/>
      <c r="J32" s="25"/>
      <c r="L32" s="241"/>
      <c r="M32" s="241"/>
      <c r="N32" s="241"/>
      <c r="O32" s="241"/>
      <c r="P32" s="241"/>
      <c r="Q32" s="241"/>
      <c r="R32" s="241"/>
      <c r="S32" s="241"/>
      <c r="T32" s="241"/>
      <c r="U32" s="241"/>
      <c r="V32" s="241"/>
      <c r="W32" s="241"/>
      <c r="X32" s="241"/>
    </row>
    <row r="33" spans="1:24" ht="12.75">
      <c r="A33" s="47" t="s">
        <v>80</v>
      </c>
      <c r="B33" s="48" t="s">
        <v>136</v>
      </c>
      <c r="C33" s="30"/>
      <c r="D33" s="30"/>
      <c r="E33" s="30"/>
      <c r="F33" s="30"/>
      <c r="G33" s="30"/>
      <c r="H33" s="30"/>
      <c r="I33" s="30"/>
      <c r="J33" s="31"/>
      <c r="L33" s="241"/>
      <c r="M33" s="241"/>
      <c r="N33" s="241"/>
      <c r="O33" s="241"/>
      <c r="P33" s="241"/>
      <c r="Q33" s="241"/>
      <c r="R33" s="241"/>
      <c r="S33" s="241"/>
      <c r="T33" s="241"/>
      <c r="U33" s="241"/>
      <c r="V33" s="241"/>
      <c r="W33" s="241"/>
      <c r="X33" s="241"/>
    </row>
    <row r="34" spans="1:24" ht="12.75">
      <c r="A34" s="40"/>
      <c r="B34" s="11" t="s">
        <v>117</v>
      </c>
      <c r="C34" s="1"/>
      <c r="D34" s="1"/>
      <c r="E34" s="1"/>
      <c r="F34" s="1"/>
      <c r="G34" s="1"/>
      <c r="H34" s="1"/>
      <c r="I34" s="1"/>
      <c r="J34" s="25"/>
      <c r="L34" s="241"/>
      <c r="M34" s="241"/>
      <c r="N34" s="241"/>
      <c r="O34" s="241"/>
      <c r="P34" s="241"/>
      <c r="Q34" s="241"/>
      <c r="R34" s="241"/>
      <c r="S34" s="241"/>
      <c r="T34" s="241"/>
      <c r="U34" s="241"/>
      <c r="V34" s="241"/>
      <c r="W34" s="241"/>
      <c r="X34" s="241"/>
    </row>
    <row r="35" spans="1:24" ht="12.75">
      <c r="A35" s="40"/>
      <c r="B35" s="11"/>
      <c r="C35" s="1"/>
      <c r="D35" s="1"/>
      <c r="E35" s="1"/>
      <c r="F35" s="1"/>
      <c r="G35" s="1"/>
      <c r="H35" s="1"/>
      <c r="I35" s="1"/>
      <c r="J35" s="25"/>
      <c r="L35" s="241"/>
      <c r="M35" s="241"/>
      <c r="N35" s="241"/>
      <c r="O35" s="241"/>
      <c r="P35" s="241"/>
      <c r="Q35" s="241"/>
      <c r="R35" s="241"/>
      <c r="S35" s="241"/>
      <c r="T35" s="241"/>
      <c r="U35" s="241"/>
      <c r="V35" s="241"/>
      <c r="W35" s="241"/>
      <c r="X35" s="241"/>
    </row>
    <row r="36" spans="1:24" ht="12.75">
      <c r="A36" s="40" t="s">
        <v>81</v>
      </c>
      <c r="B36" s="163" t="str">
        <f>"Rates contained in this item include $ 8.67 per yard for recycling services."</f>
        <v>Rates contained in this item include $ 8.67 per yard for recycling services.</v>
      </c>
      <c r="C36" s="1"/>
      <c r="D36" s="1"/>
      <c r="E36" s="1"/>
      <c r="F36" s="1"/>
      <c r="G36" s="1"/>
      <c r="H36" s="1"/>
      <c r="I36" s="1"/>
      <c r="J36" s="25"/>
      <c r="L36" s="244" t="s">
        <v>246</v>
      </c>
      <c r="M36" s="241"/>
      <c r="N36" s="241"/>
      <c r="O36" s="241"/>
      <c r="P36" s="241"/>
      <c r="Q36" s="241"/>
      <c r="R36" s="241"/>
      <c r="S36" s="241"/>
      <c r="T36" s="241"/>
      <c r="U36" s="241"/>
      <c r="V36" s="241"/>
      <c r="W36" s="241"/>
      <c r="X36" s="241"/>
    </row>
    <row r="37" spans="1:24" ht="12.75">
      <c r="A37" s="40"/>
      <c r="B37" s="11"/>
      <c r="C37" s="1"/>
      <c r="D37" s="1"/>
      <c r="E37" s="1"/>
      <c r="F37" s="1"/>
      <c r="G37" s="1"/>
      <c r="H37" s="1"/>
      <c r="I37" s="1"/>
      <c r="J37" s="25"/>
      <c r="L37" s="241"/>
      <c r="M37" s="241"/>
      <c r="N37" s="241"/>
      <c r="O37" s="241"/>
      <c r="P37" s="241"/>
      <c r="Q37" s="241"/>
      <c r="R37" s="241"/>
      <c r="S37" s="241"/>
      <c r="T37" s="241"/>
      <c r="U37" s="241"/>
      <c r="V37" s="241"/>
      <c r="W37" s="241"/>
      <c r="X37" s="241"/>
    </row>
    <row r="38" spans="1:24" ht="12.75">
      <c r="A38" s="42" t="s">
        <v>82</v>
      </c>
      <c r="B38" s="48" t="s">
        <v>534</v>
      </c>
      <c r="C38" s="1"/>
      <c r="D38" s="1"/>
      <c r="E38" s="1"/>
      <c r="F38" s="1"/>
      <c r="G38" s="1"/>
      <c r="H38" s="1"/>
      <c r="I38" s="1"/>
      <c r="J38" s="25"/>
      <c r="L38" s="241"/>
      <c r="M38" s="241"/>
      <c r="N38" s="241"/>
      <c r="O38" s="241"/>
      <c r="P38" s="241"/>
      <c r="Q38" s="241"/>
      <c r="R38" s="241"/>
      <c r="S38" s="241"/>
      <c r="T38" s="241"/>
      <c r="U38" s="241"/>
      <c r="V38" s="241"/>
      <c r="W38" s="241"/>
      <c r="X38" s="241"/>
    </row>
    <row r="39" spans="1:24" ht="12.75">
      <c r="A39" s="40"/>
      <c r="B39" s="11"/>
      <c r="C39" s="1"/>
      <c r="D39" s="1"/>
      <c r="E39" s="1"/>
      <c r="F39" s="1"/>
      <c r="G39" s="1"/>
      <c r="H39" s="1"/>
      <c r="I39" s="1"/>
      <c r="J39" s="25"/>
      <c r="L39" s="241"/>
      <c r="M39" s="241"/>
      <c r="N39" s="241"/>
      <c r="O39" s="241"/>
      <c r="P39" s="241"/>
      <c r="Q39" s="241"/>
      <c r="R39" s="241"/>
      <c r="S39" s="241"/>
      <c r="T39" s="241"/>
      <c r="U39" s="241"/>
      <c r="V39" s="241"/>
      <c r="W39" s="241"/>
      <c r="X39" s="241"/>
    </row>
    <row r="40" spans="1:24" ht="12.75">
      <c r="A40" s="187" t="s">
        <v>535</v>
      </c>
      <c r="B40" s="1"/>
      <c r="C40" s="1"/>
      <c r="D40" s="1"/>
      <c r="E40" s="1"/>
      <c r="F40" s="1"/>
      <c r="G40" s="1"/>
      <c r="H40" s="1"/>
      <c r="I40" s="1"/>
      <c r="J40" s="25"/>
      <c r="L40" s="241"/>
      <c r="M40" s="241"/>
      <c r="N40" s="241"/>
      <c r="O40" s="241"/>
      <c r="P40" s="241"/>
      <c r="Q40" s="241"/>
      <c r="R40" s="241"/>
      <c r="S40" s="241"/>
      <c r="T40" s="241"/>
      <c r="U40" s="241"/>
      <c r="V40" s="241"/>
      <c r="W40" s="241"/>
      <c r="X40" s="241"/>
    </row>
    <row r="41" spans="1:24" ht="12.75">
      <c r="A41" s="187" t="s">
        <v>528</v>
      </c>
      <c r="B41" s="1"/>
      <c r="C41" s="1"/>
      <c r="D41" s="30"/>
      <c r="E41" s="30"/>
      <c r="F41" s="30"/>
      <c r="G41" s="30"/>
      <c r="H41" s="30"/>
      <c r="I41" s="1"/>
      <c r="J41" s="25"/>
      <c r="L41" s="241"/>
      <c r="M41" s="241"/>
      <c r="N41" s="241"/>
      <c r="O41" s="241"/>
      <c r="P41" s="241"/>
      <c r="Q41" s="241"/>
      <c r="R41" s="241"/>
      <c r="S41" s="241"/>
      <c r="T41" s="241"/>
      <c r="U41" s="241"/>
      <c r="V41" s="241"/>
      <c r="W41" s="241"/>
      <c r="X41" s="241"/>
    </row>
    <row r="42" spans="1:24" ht="12.75">
      <c r="A42" s="43"/>
      <c r="B42" s="11"/>
      <c r="C42" s="1"/>
      <c r="D42" s="1"/>
      <c r="E42" s="1"/>
      <c r="F42" s="1"/>
      <c r="G42" s="1"/>
      <c r="H42" s="1"/>
      <c r="I42" s="1"/>
      <c r="J42" s="25"/>
      <c r="L42" s="241"/>
      <c r="M42" s="241"/>
      <c r="N42" s="241"/>
      <c r="O42" s="241"/>
      <c r="P42" s="241"/>
      <c r="Q42" s="241"/>
      <c r="R42" s="241"/>
      <c r="S42" s="241"/>
      <c r="T42" s="241"/>
      <c r="U42" s="241"/>
      <c r="V42" s="241"/>
      <c r="W42" s="241"/>
      <c r="X42" s="241"/>
    </row>
    <row r="43" spans="1:24" ht="12.75">
      <c r="A43" s="40"/>
      <c r="B43" s="11"/>
      <c r="C43" s="1"/>
      <c r="D43" s="1"/>
      <c r="E43" s="1"/>
      <c r="F43" s="1"/>
      <c r="G43" s="1"/>
      <c r="H43" s="1"/>
      <c r="I43" s="1"/>
      <c r="J43" s="25"/>
      <c r="L43" s="241"/>
      <c r="M43" s="241"/>
      <c r="N43" s="241"/>
      <c r="O43" s="241"/>
      <c r="P43" s="241"/>
      <c r="Q43" s="241"/>
      <c r="R43" s="241"/>
      <c r="S43" s="241"/>
      <c r="T43" s="241"/>
      <c r="U43" s="241"/>
      <c r="V43" s="241"/>
      <c r="W43" s="241"/>
      <c r="X43" s="241"/>
    </row>
    <row r="44" spans="1:24" ht="12.75">
      <c r="A44" s="40" t="s">
        <v>118</v>
      </c>
      <c r="B44" s="11"/>
      <c r="C44" s="1"/>
      <c r="D44" s="1"/>
      <c r="E44" s="1"/>
      <c r="F44" s="1"/>
      <c r="G44" s="1"/>
      <c r="H44" s="1"/>
      <c r="I44" s="1"/>
      <c r="J44" s="25"/>
      <c r="L44" s="241"/>
      <c r="M44" s="241"/>
      <c r="N44" s="241"/>
      <c r="O44" s="241"/>
      <c r="P44" s="241"/>
      <c r="Q44" s="241"/>
      <c r="R44" s="241"/>
      <c r="S44" s="241"/>
      <c r="T44" s="241"/>
      <c r="U44" s="241"/>
      <c r="V44" s="241"/>
      <c r="W44" s="241"/>
      <c r="X44" s="241"/>
    </row>
    <row r="45" spans="1:24" ht="12.75">
      <c r="A45" s="40"/>
      <c r="B45" s="11"/>
      <c r="C45" s="1"/>
      <c r="D45" s="1"/>
      <c r="E45" s="1"/>
      <c r="F45" s="1"/>
      <c r="G45" s="1"/>
      <c r="H45" s="1"/>
      <c r="I45" s="1"/>
      <c r="J45" s="25"/>
      <c r="L45" s="241"/>
      <c r="M45" s="241"/>
      <c r="N45" s="241"/>
      <c r="O45" s="241"/>
      <c r="P45" s="241"/>
      <c r="Q45" s="241"/>
      <c r="R45" s="241"/>
      <c r="S45" s="241"/>
      <c r="T45" s="241"/>
      <c r="U45" s="241"/>
      <c r="V45" s="241"/>
      <c r="W45" s="241"/>
      <c r="X45" s="241"/>
    </row>
    <row r="46" spans="1:24" ht="12.75">
      <c r="A46" s="40"/>
      <c r="B46" s="401" t="str">
        <f>'Item 106, page 1 '!B46:I47</f>
        <v>A gate obstruction charge of $1.50 will be assessed per pick up for opening, unlocking, or closing gates, or moving obstructions in order to pick up solid waste.</v>
      </c>
      <c r="C46" s="401"/>
      <c r="D46" s="401"/>
      <c r="E46" s="401"/>
      <c r="F46" s="401"/>
      <c r="G46" s="401"/>
      <c r="H46" s="401"/>
      <c r="I46" s="401"/>
      <c r="J46" s="25"/>
      <c r="L46" s="245">
        <v>1.4</v>
      </c>
      <c r="M46" s="241"/>
      <c r="N46" s="241"/>
      <c r="O46" s="241"/>
      <c r="P46" s="241"/>
      <c r="Q46" s="241"/>
      <c r="R46" s="241"/>
      <c r="S46" s="241"/>
      <c r="T46" s="241"/>
      <c r="U46" s="241"/>
      <c r="V46" s="241"/>
      <c r="W46" s="241"/>
      <c r="X46" s="241"/>
    </row>
    <row r="47" spans="1:24" ht="12.75">
      <c r="A47" s="40"/>
      <c r="B47" s="401"/>
      <c r="C47" s="401"/>
      <c r="D47" s="401"/>
      <c r="E47" s="401"/>
      <c r="F47" s="401"/>
      <c r="G47" s="401"/>
      <c r="H47" s="401"/>
      <c r="I47" s="401"/>
      <c r="J47" s="25"/>
      <c r="L47" s="241"/>
      <c r="M47" s="241"/>
      <c r="N47" s="241"/>
      <c r="O47" s="241"/>
      <c r="P47" s="241"/>
      <c r="Q47" s="241"/>
      <c r="R47" s="241"/>
      <c r="S47" s="241"/>
      <c r="T47" s="241"/>
      <c r="U47" s="241"/>
      <c r="V47" s="241"/>
      <c r="W47" s="241"/>
      <c r="X47" s="241"/>
    </row>
    <row r="48" spans="1:24" ht="12.75">
      <c r="A48" s="23"/>
      <c r="B48" s="1"/>
      <c r="C48" s="1"/>
      <c r="D48" s="1"/>
      <c r="E48" s="1"/>
      <c r="F48" s="1"/>
      <c r="G48" s="1"/>
      <c r="H48" s="1"/>
      <c r="I48" s="1"/>
      <c r="J48" s="25"/>
      <c r="L48" s="241"/>
      <c r="M48" s="241"/>
      <c r="N48" s="241"/>
      <c r="O48" s="241"/>
      <c r="P48" s="241"/>
      <c r="Q48" s="241"/>
      <c r="R48" s="241"/>
      <c r="S48" s="241"/>
      <c r="T48" s="241"/>
      <c r="U48" s="241"/>
      <c r="V48" s="241"/>
      <c r="W48" s="241"/>
      <c r="X48" s="241"/>
    </row>
    <row r="49" spans="1:24" ht="12.75">
      <c r="A49" s="23"/>
      <c r="B49" s="1"/>
      <c r="C49" s="1"/>
      <c r="D49" s="1"/>
      <c r="E49" s="1"/>
      <c r="F49" s="1"/>
      <c r="G49" s="1"/>
      <c r="H49" s="1"/>
      <c r="I49" s="1"/>
      <c r="J49" s="25"/>
      <c r="L49" s="241"/>
      <c r="M49" s="241"/>
      <c r="N49" s="241"/>
      <c r="O49" s="241"/>
      <c r="P49" s="241"/>
      <c r="Q49" s="241"/>
      <c r="R49" s="241"/>
      <c r="S49" s="241"/>
      <c r="T49" s="241"/>
      <c r="U49" s="241"/>
      <c r="V49" s="241"/>
      <c r="W49" s="241"/>
      <c r="X49" s="241"/>
    </row>
    <row r="50" spans="1:24" ht="12.75">
      <c r="A50" s="23"/>
      <c r="B50" s="1"/>
      <c r="C50" s="1"/>
      <c r="D50" s="1"/>
      <c r="E50" s="1"/>
      <c r="F50" s="1"/>
      <c r="G50" s="1"/>
      <c r="H50" s="1"/>
      <c r="I50" s="1"/>
      <c r="J50" s="25"/>
      <c r="L50" s="241"/>
      <c r="M50" s="241"/>
      <c r="N50" s="241"/>
      <c r="O50" s="241"/>
      <c r="P50" s="241"/>
      <c r="Q50" s="241"/>
      <c r="R50" s="241"/>
      <c r="S50" s="241"/>
      <c r="T50" s="241"/>
      <c r="U50" s="241"/>
      <c r="V50" s="241"/>
      <c r="W50" s="241"/>
      <c r="X50" s="241"/>
    </row>
    <row r="51" spans="1:24" ht="12.75">
      <c r="A51" s="23"/>
      <c r="B51" s="1"/>
      <c r="C51" s="1"/>
      <c r="D51" s="1"/>
      <c r="E51" s="1"/>
      <c r="F51" s="1"/>
      <c r="G51" s="1"/>
      <c r="H51" s="9" t="s">
        <v>138</v>
      </c>
      <c r="I51" s="400" t="str">
        <f>+'Item 100, page 1'!I50:J50</f>
        <v>July 31, 2018 ('C)</v>
      </c>
      <c r="J51" s="414" t="s">
        <v>139</v>
      </c>
      <c r="L51" s="241"/>
      <c r="M51" s="241"/>
      <c r="N51" s="241"/>
      <c r="O51" s="241"/>
      <c r="P51" s="241"/>
      <c r="Q51" s="241"/>
      <c r="R51" s="241"/>
      <c r="S51" s="241"/>
      <c r="T51" s="241"/>
      <c r="U51" s="241"/>
      <c r="V51" s="241"/>
      <c r="W51" s="241"/>
      <c r="X51" s="241"/>
    </row>
    <row r="52" spans="1:24" ht="12.75">
      <c r="A52" s="23"/>
      <c r="B52" s="1"/>
      <c r="C52" s="1"/>
      <c r="D52" s="1"/>
      <c r="E52" s="1"/>
      <c r="F52" s="1"/>
      <c r="G52" s="1"/>
      <c r="H52" s="1"/>
      <c r="I52" s="1"/>
      <c r="J52" s="25"/>
      <c r="L52" s="241"/>
      <c r="M52" s="241"/>
      <c r="N52" s="241"/>
      <c r="O52" s="241"/>
      <c r="P52" s="241"/>
      <c r="Q52" s="241"/>
      <c r="R52" s="241"/>
      <c r="S52" s="241"/>
      <c r="T52" s="241"/>
      <c r="U52" s="241"/>
      <c r="V52" s="241"/>
      <c r="W52" s="241"/>
      <c r="X52" s="241"/>
    </row>
    <row r="53" spans="1:10" ht="12.75">
      <c r="A53" s="26"/>
      <c r="B53" s="27"/>
      <c r="C53" s="27"/>
      <c r="D53" s="27"/>
      <c r="E53" s="27"/>
      <c r="F53" s="27"/>
      <c r="G53" s="27"/>
      <c r="H53" s="27"/>
      <c r="I53" s="27"/>
      <c r="J53" s="29"/>
    </row>
    <row r="54" spans="1:10" ht="12.75">
      <c r="A54" s="23" t="s">
        <v>98</v>
      </c>
      <c r="B54" s="1" t="str">
        <f>+'Check Sheet'!$B$53</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309">
        <f>+'Check Sheet'!$B$55</f>
        <v>43438</v>
      </c>
      <c r="C56" s="309">
        <f>+'Check Sheet'!C56</f>
        <v>0</v>
      </c>
      <c r="D56" s="27"/>
      <c r="E56" s="27"/>
      <c r="F56" s="27"/>
      <c r="G56" s="27"/>
      <c r="H56" s="70" t="s">
        <v>137</v>
      </c>
      <c r="I56" s="310">
        <f>+'Check Sheet'!$I$55</f>
        <v>43497</v>
      </c>
      <c r="J56" s="311">
        <f>+'Check Sheet'!I56</f>
        <v>0</v>
      </c>
    </row>
    <row r="57" spans="1:10" ht="12.75">
      <c r="A57" s="391" t="s">
        <v>17</v>
      </c>
      <c r="B57" s="392"/>
      <c r="C57" s="392"/>
      <c r="D57" s="392"/>
      <c r="E57" s="392"/>
      <c r="F57" s="392"/>
      <c r="G57" s="392"/>
      <c r="H57" s="392"/>
      <c r="I57" s="392"/>
      <c r="J57" s="393"/>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B56:C56"/>
    <mergeCell ref="I56:J56"/>
    <mergeCell ref="A57:J57"/>
    <mergeCell ref="A7:J7"/>
    <mergeCell ref="A8:J8"/>
    <mergeCell ref="A9:J9"/>
    <mergeCell ref="D15:J15"/>
    <mergeCell ref="B46:I47"/>
    <mergeCell ref="I51:J51"/>
  </mergeCells>
  <printOptions horizontalCentered="1" verticalCentered="1"/>
  <pageMargins left="0.5" right="0.5" top="0.5" bottom="0.5" header="0.5" footer="0.5"/>
  <pageSetup fitToHeight="1" fitToWidth="1" horizontalDpi="600" verticalDpi="600" orientation="portrait" scale="83"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R61"/>
  <sheetViews>
    <sheetView showGridLines="0" zoomScale="110" zoomScaleNormal="110" zoomScalePageLayoutView="0" workbookViewId="0" topLeftCell="A25">
      <selection activeCell="H2" sqref="H2"/>
    </sheetView>
  </sheetViews>
  <sheetFormatPr defaultColWidth="9.140625" defaultRowHeight="12.75"/>
  <cols>
    <col min="1" max="1" width="10.28125" style="78" customWidth="1"/>
    <col min="2" max="3" width="9.140625" style="78" customWidth="1"/>
    <col min="4" max="10" width="12.42187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420</v>
      </c>
      <c r="I2" s="130" t="s">
        <v>223</v>
      </c>
      <c r="J2" s="82"/>
    </row>
    <row r="3" spans="1:15" ht="12.75">
      <c r="A3" s="84"/>
      <c r="B3" s="83"/>
      <c r="C3" s="83"/>
      <c r="D3" s="83"/>
      <c r="E3" s="83"/>
      <c r="F3" s="83"/>
      <c r="G3" s="83"/>
      <c r="H3" s="185"/>
      <c r="I3" s="83"/>
      <c r="J3" s="82"/>
      <c r="K3" s="242"/>
      <c r="L3" s="242"/>
      <c r="M3" s="242"/>
      <c r="N3" s="242"/>
      <c r="O3" s="242"/>
    </row>
    <row r="4" spans="1:15" ht="12.75">
      <c r="A4" s="84" t="s">
        <v>1</v>
      </c>
      <c r="B4" s="83"/>
      <c r="C4" s="83"/>
      <c r="D4" s="256" t="str">
        <f>+'Check Sheet'!$D$4</f>
        <v>Fiorito Enterprises, Inc. &amp; Rabanco Companies - G-60  </v>
      </c>
      <c r="E4" s="83"/>
      <c r="F4" s="83"/>
      <c r="G4" s="83"/>
      <c r="H4" s="83"/>
      <c r="I4" s="83"/>
      <c r="J4" s="82"/>
      <c r="K4" s="242"/>
      <c r="L4" s="242"/>
      <c r="M4" s="242"/>
      <c r="N4" s="242"/>
      <c r="O4" s="242"/>
    </row>
    <row r="5" spans="1:15" ht="12.75">
      <c r="A5" s="81" t="s">
        <v>2</v>
      </c>
      <c r="B5" s="80"/>
      <c r="C5" s="80"/>
      <c r="D5" s="257" t="str">
        <f>+'Check Sheet'!$D$5</f>
        <v>Kent-Meridian Disposal Company, Allied Waste Services of Kent, &amp; Republic Services of Kent</v>
      </c>
      <c r="E5" s="80"/>
      <c r="F5" s="80"/>
      <c r="G5" s="80"/>
      <c r="H5" s="80"/>
      <c r="I5" s="80"/>
      <c r="J5" s="79"/>
      <c r="K5" s="242"/>
      <c r="L5" s="242"/>
      <c r="M5" s="242"/>
      <c r="N5" s="242"/>
      <c r="O5" s="242"/>
    </row>
    <row r="6" spans="1:15" ht="12.75">
      <c r="A6" s="84"/>
      <c r="B6" s="83"/>
      <c r="C6" s="83"/>
      <c r="D6" s="83"/>
      <c r="E6" s="83"/>
      <c r="F6" s="83"/>
      <c r="G6" s="83"/>
      <c r="H6" s="83"/>
      <c r="I6" s="83"/>
      <c r="J6" s="82"/>
      <c r="K6" s="242"/>
      <c r="L6" s="242" t="s">
        <v>343</v>
      </c>
      <c r="M6" s="243">
        <f>'[2]Combined LG'!$E$29</f>
        <v>0.1575905239375544</v>
      </c>
      <c r="N6" s="242"/>
      <c r="O6" s="242"/>
    </row>
    <row r="7" spans="1:15" ht="12.75">
      <c r="A7" s="415" t="s">
        <v>160</v>
      </c>
      <c r="B7" s="315"/>
      <c r="C7" s="315"/>
      <c r="D7" s="315"/>
      <c r="E7" s="315"/>
      <c r="F7" s="315"/>
      <c r="G7" s="315"/>
      <c r="H7" s="315"/>
      <c r="I7" s="315"/>
      <c r="J7" s="317"/>
      <c r="K7" s="242"/>
      <c r="L7" s="242"/>
      <c r="M7" s="242"/>
      <c r="N7" s="242"/>
      <c r="O7" s="242"/>
    </row>
    <row r="8" spans="1:15" ht="12.75">
      <c r="A8" s="416" t="s">
        <v>159</v>
      </c>
      <c r="B8" s="417"/>
      <c r="C8" s="417"/>
      <c r="D8" s="417"/>
      <c r="E8" s="417"/>
      <c r="F8" s="417"/>
      <c r="G8" s="417"/>
      <c r="H8" s="417"/>
      <c r="I8" s="417"/>
      <c r="J8" s="418"/>
      <c r="K8" s="242"/>
      <c r="L8" s="242"/>
      <c r="M8" s="242"/>
      <c r="N8" s="242"/>
      <c r="O8" s="242"/>
    </row>
    <row r="9" spans="1:15" ht="12.75">
      <c r="A9" s="416" t="s">
        <v>158</v>
      </c>
      <c r="B9" s="417"/>
      <c r="C9" s="417"/>
      <c r="D9" s="417"/>
      <c r="E9" s="417"/>
      <c r="F9" s="417"/>
      <c r="G9" s="417"/>
      <c r="H9" s="417"/>
      <c r="I9" s="417"/>
      <c r="J9" s="418"/>
      <c r="K9" s="242"/>
      <c r="L9" s="242"/>
      <c r="M9" s="242"/>
      <c r="N9" s="242"/>
      <c r="O9" s="242"/>
    </row>
    <row r="10" spans="1:15" ht="12.75">
      <c r="A10" s="84"/>
      <c r="B10" s="83"/>
      <c r="C10" s="83"/>
      <c r="D10" s="83"/>
      <c r="E10" s="83"/>
      <c r="F10" s="83"/>
      <c r="G10" s="83"/>
      <c r="H10" s="83"/>
      <c r="I10" s="83"/>
      <c r="J10" s="82"/>
      <c r="K10" s="242"/>
      <c r="L10" s="242"/>
      <c r="M10" s="242"/>
      <c r="N10" s="242"/>
      <c r="O10" s="242"/>
    </row>
    <row r="11" spans="1:18" ht="12.75">
      <c r="A11" s="109" t="str">
        <f>'Item 106, page 1 '!A11</f>
        <v>Service Area: Unincorporated King County</v>
      </c>
      <c r="B11" s="83"/>
      <c r="C11" s="83"/>
      <c r="D11" s="83"/>
      <c r="E11" s="83"/>
      <c r="F11" s="83"/>
      <c r="G11" s="83"/>
      <c r="H11" s="83"/>
      <c r="I11" s="83"/>
      <c r="J11" s="82"/>
      <c r="K11" s="242"/>
      <c r="L11" s="250"/>
      <c r="M11" s="250"/>
      <c r="N11" s="250"/>
      <c r="O11" s="250"/>
      <c r="P11" s="83"/>
      <c r="Q11" s="83"/>
      <c r="R11" s="83"/>
    </row>
    <row r="12" spans="1:18" ht="12.75">
      <c r="A12" s="84"/>
      <c r="B12" s="83"/>
      <c r="C12" s="83"/>
      <c r="D12" s="83"/>
      <c r="E12" s="83"/>
      <c r="F12" s="83"/>
      <c r="G12" s="83"/>
      <c r="H12" s="83"/>
      <c r="I12" s="83"/>
      <c r="J12" s="82"/>
      <c r="K12" s="242"/>
      <c r="L12" s="250"/>
      <c r="M12" s="250"/>
      <c r="N12" s="250"/>
      <c r="O12" s="250"/>
      <c r="P12" s="83"/>
      <c r="Q12" s="83"/>
      <c r="R12" s="83"/>
    </row>
    <row r="13" spans="1:18" ht="12.75">
      <c r="A13" s="84"/>
      <c r="B13" s="108"/>
      <c r="C13" s="108"/>
      <c r="D13" s="419" t="s">
        <v>123</v>
      </c>
      <c r="E13" s="337"/>
      <c r="F13" s="337"/>
      <c r="G13" s="337"/>
      <c r="H13" s="337"/>
      <c r="I13" s="337"/>
      <c r="J13" s="338"/>
      <c r="K13" s="242"/>
      <c r="L13" s="250"/>
      <c r="M13" s="250"/>
      <c r="N13" s="250"/>
      <c r="O13" s="250"/>
      <c r="P13" s="83"/>
      <c r="Q13" s="83"/>
      <c r="R13" s="83"/>
    </row>
    <row r="14" spans="1:18" ht="12.75">
      <c r="A14" s="107" t="s">
        <v>124</v>
      </c>
      <c r="B14" s="106"/>
      <c r="C14" s="105"/>
      <c r="D14" s="104" t="s">
        <v>157</v>
      </c>
      <c r="E14" s="104" t="s">
        <v>156</v>
      </c>
      <c r="F14" s="104" t="s">
        <v>155</v>
      </c>
      <c r="G14" s="104" t="s">
        <v>154</v>
      </c>
      <c r="H14" s="104" t="s">
        <v>153</v>
      </c>
      <c r="I14" s="104" t="s">
        <v>165</v>
      </c>
      <c r="J14" s="104" t="s">
        <v>152</v>
      </c>
      <c r="K14" s="242"/>
      <c r="L14" s="250"/>
      <c r="M14" s="250"/>
      <c r="N14" s="250"/>
      <c r="O14" s="250"/>
      <c r="P14" s="83"/>
      <c r="Q14" s="83"/>
      <c r="R14" s="83"/>
    </row>
    <row r="15" spans="1:18" ht="12.75">
      <c r="A15" s="97" t="s">
        <v>125</v>
      </c>
      <c r="B15" s="96"/>
      <c r="C15" s="95"/>
      <c r="D15" s="254">
        <v>39.78</v>
      </c>
      <c r="E15" s="254">
        <v>41.82</v>
      </c>
      <c r="F15" s="254">
        <v>43.86</v>
      </c>
      <c r="G15" s="254">
        <v>45.9</v>
      </c>
      <c r="H15" s="254">
        <v>45.9</v>
      </c>
      <c r="I15" s="254">
        <v>47.94</v>
      </c>
      <c r="J15" s="254">
        <v>47.94</v>
      </c>
      <c r="K15" s="242"/>
      <c r="L15" s="250"/>
      <c r="M15" s="250"/>
      <c r="N15" s="250"/>
      <c r="O15" s="250"/>
      <c r="P15" s="83"/>
      <c r="Q15" s="83"/>
      <c r="R15" s="83"/>
    </row>
    <row r="16" spans="1:18" ht="12.75">
      <c r="A16" s="97" t="s">
        <v>126</v>
      </c>
      <c r="B16" s="96"/>
      <c r="C16" s="95"/>
      <c r="D16" s="254">
        <v>146.58</v>
      </c>
      <c r="E16" s="254">
        <v>155.26</v>
      </c>
      <c r="F16" s="254">
        <v>163.93</v>
      </c>
      <c r="G16" s="254">
        <v>172.6</v>
      </c>
      <c r="H16" s="254">
        <v>181.28</v>
      </c>
      <c r="I16" s="254">
        <v>189.95</v>
      </c>
      <c r="J16" s="254">
        <v>198.63</v>
      </c>
      <c r="K16" s="242"/>
      <c r="L16" s="250"/>
      <c r="M16" s="250"/>
      <c r="N16" s="250"/>
      <c r="O16" s="250"/>
      <c r="P16" s="83"/>
      <c r="Q16" s="83"/>
      <c r="R16" s="83"/>
    </row>
    <row r="17" spans="1:18" ht="12.75">
      <c r="A17" s="97" t="s">
        <v>127</v>
      </c>
      <c r="B17" s="96"/>
      <c r="C17" s="95"/>
      <c r="D17" s="255">
        <f>D16</f>
        <v>146.58</v>
      </c>
      <c r="E17" s="255">
        <f aca="true" t="shared" si="0" ref="E17:J17">E16</f>
        <v>155.26</v>
      </c>
      <c r="F17" s="255">
        <v>163.93</v>
      </c>
      <c r="G17" s="255">
        <f t="shared" si="0"/>
        <v>172.6</v>
      </c>
      <c r="H17" s="255">
        <f t="shared" si="0"/>
        <v>181.28</v>
      </c>
      <c r="I17" s="255">
        <f t="shared" si="0"/>
        <v>189.95</v>
      </c>
      <c r="J17" s="255">
        <f t="shared" si="0"/>
        <v>198.63</v>
      </c>
      <c r="K17" s="242"/>
      <c r="L17" s="247"/>
      <c r="M17" s="247"/>
      <c r="N17" s="247"/>
      <c r="O17" s="247"/>
      <c r="P17" s="192"/>
      <c r="Q17" s="192"/>
      <c r="R17" s="192"/>
    </row>
    <row r="18" spans="1:18" ht="12.75">
      <c r="A18" s="103" t="s">
        <v>128</v>
      </c>
      <c r="B18" s="102"/>
      <c r="C18" s="101"/>
      <c r="D18" s="254">
        <v>151.68</v>
      </c>
      <c r="E18" s="254">
        <v>160.36</v>
      </c>
      <c r="F18" s="254">
        <v>169.03</v>
      </c>
      <c r="G18" s="254">
        <v>177.7</v>
      </c>
      <c r="H18" s="254">
        <v>186.38</v>
      </c>
      <c r="I18" s="254">
        <v>195.05</v>
      </c>
      <c r="J18" s="254">
        <v>203.73</v>
      </c>
      <c r="K18" s="242"/>
      <c r="L18" s="248"/>
      <c r="M18" s="248"/>
      <c r="N18" s="248"/>
      <c r="O18" s="248"/>
      <c r="P18" s="193"/>
      <c r="Q18" s="193"/>
      <c r="R18" s="193"/>
    </row>
    <row r="19" spans="1:18" ht="12.75">
      <c r="A19" s="100" t="s">
        <v>129</v>
      </c>
      <c r="B19" s="96"/>
      <c r="C19" s="95"/>
      <c r="D19" s="99"/>
      <c r="E19" s="99"/>
      <c r="F19" s="99"/>
      <c r="G19" s="99"/>
      <c r="H19" s="99"/>
      <c r="I19" s="99"/>
      <c r="J19" s="98"/>
      <c r="K19" s="242"/>
      <c r="L19" s="250"/>
      <c r="M19" s="250"/>
      <c r="N19" s="250"/>
      <c r="O19" s="250"/>
      <c r="P19" s="83"/>
      <c r="Q19" s="83"/>
      <c r="R19" s="83"/>
    </row>
    <row r="20" spans="1:18" ht="12.75">
      <c r="A20" s="97" t="s">
        <v>75</v>
      </c>
      <c r="B20" s="96"/>
      <c r="C20" s="95"/>
      <c r="D20" s="254">
        <v>91.8</v>
      </c>
      <c r="E20" s="258">
        <f aca="true" t="shared" si="1" ref="E20:J20">D20</f>
        <v>91.8</v>
      </c>
      <c r="F20" s="258">
        <f t="shared" si="1"/>
        <v>91.8</v>
      </c>
      <c r="G20" s="258">
        <f t="shared" si="1"/>
        <v>91.8</v>
      </c>
      <c r="H20" s="258">
        <f t="shared" si="1"/>
        <v>91.8</v>
      </c>
      <c r="I20" s="258">
        <f t="shared" si="1"/>
        <v>91.8</v>
      </c>
      <c r="J20" s="258">
        <f t="shared" si="1"/>
        <v>91.8</v>
      </c>
      <c r="K20" s="242"/>
      <c r="L20" s="250"/>
      <c r="M20" s="250"/>
      <c r="N20" s="250"/>
      <c r="O20" s="250"/>
      <c r="P20" s="83"/>
      <c r="Q20" s="83"/>
      <c r="R20" s="83"/>
    </row>
    <row r="21" spans="1:18" ht="12.75">
      <c r="A21" s="97" t="s">
        <v>76</v>
      </c>
      <c r="B21" s="96"/>
      <c r="C21" s="95"/>
      <c r="D21" s="254">
        <v>146.58</v>
      </c>
      <c r="E21" s="254">
        <v>155.26</v>
      </c>
      <c r="F21" s="254">
        <v>163.93</v>
      </c>
      <c r="G21" s="254">
        <v>172.6</v>
      </c>
      <c r="H21" s="254">
        <v>181.28</v>
      </c>
      <c r="I21" s="254">
        <v>189.95</v>
      </c>
      <c r="J21" s="254">
        <v>198.63</v>
      </c>
      <c r="K21" s="242"/>
      <c r="L21" s="250"/>
      <c r="M21" s="250"/>
      <c r="N21" s="250"/>
      <c r="O21" s="250"/>
      <c r="P21" s="83"/>
      <c r="Q21" s="83"/>
      <c r="R21" s="83"/>
    </row>
    <row r="22" spans="1:18" ht="12.75">
      <c r="A22" s="97" t="s">
        <v>130</v>
      </c>
      <c r="B22" s="96"/>
      <c r="C22" s="95"/>
      <c r="D22" s="254">
        <v>3.93</v>
      </c>
      <c r="E22" s="258">
        <f aca="true" t="shared" si="2" ref="E22:J22">D22</f>
        <v>3.93</v>
      </c>
      <c r="F22" s="258">
        <f t="shared" si="2"/>
        <v>3.93</v>
      </c>
      <c r="G22" s="258">
        <f t="shared" si="2"/>
        <v>3.93</v>
      </c>
      <c r="H22" s="258">
        <f t="shared" si="2"/>
        <v>3.93</v>
      </c>
      <c r="I22" s="258">
        <f t="shared" si="2"/>
        <v>3.93</v>
      </c>
      <c r="J22" s="258">
        <f t="shared" si="2"/>
        <v>3.93</v>
      </c>
      <c r="K22" s="242"/>
      <c r="L22" s="250"/>
      <c r="M22" s="250"/>
      <c r="N22" s="250"/>
      <c r="O22" s="250"/>
      <c r="P22" s="83"/>
      <c r="Q22" s="83"/>
      <c r="R22" s="83"/>
    </row>
    <row r="23" spans="1:18" ht="12.75">
      <c r="A23" s="97" t="s">
        <v>78</v>
      </c>
      <c r="B23" s="96"/>
      <c r="C23" s="95"/>
      <c r="D23" s="94" t="s">
        <v>151</v>
      </c>
      <c r="E23" s="94" t="s">
        <v>151</v>
      </c>
      <c r="F23" s="94" t="s">
        <v>151</v>
      </c>
      <c r="G23" s="94" t="s">
        <v>151</v>
      </c>
      <c r="H23" s="94" t="s">
        <v>151</v>
      </c>
      <c r="I23" s="94" t="s">
        <v>151</v>
      </c>
      <c r="J23" s="94" t="s">
        <v>151</v>
      </c>
      <c r="K23" s="242"/>
      <c r="L23" s="250"/>
      <c r="M23" s="250"/>
      <c r="N23" s="250"/>
      <c r="O23" s="250"/>
      <c r="P23" s="83"/>
      <c r="Q23" s="83"/>
      <c r="R23" s="83"/>
    </row>
    <row r="24" spans="1:18" ht="12.75">
      <c r="A24" s="84"/>
      <c r="B24" s="83"/>
      <c r="C24" s="83"/>
      <c r="D24" s="83"/>
      <c r="E24" s="83"/>
      <c r="F24" s="83"/>
      <c r="G24" s="83"/>
      <c r="H24" s="83"/>
      <c r="I24" s="83"/>
      <c r="J24" s="82"/>
      <c r="K24" s="242"/>
      <c r="L24" s="250"/>
      <c r="M24" s="250"/>
      <c r="N24" s="250"/>
      <c r="O24" s="250"/>
      <c r="P24" s="83"/>
      <c r="Q24" s="83"/>
      <c r="R24" s="83"/>
    </row>
    <row r="25" spans="1:18" ht="12.75">
      <c r="A25" s="84"/>
      <c r="B25" s="83"/>
      <c r="C25" s="83"/>
      <c r="D25" s="83"/>
      <c r="E25" s="83"/>
      <c r="F25" s="83"/>
      <c r="G25" s="83"/>
      <c r="H25" s="83"/>
      <c r="I25" s="83"/>
      <c r="J25" s="82"/>
      <c r="K25" s="242"/>
      <c r="L25" s="250"/>
      <c r="M25" s="250"/>
      <c r="N25" s="250"/>
      <c r="O25" s="250"/>
      <c r="P25" s="83"/>
      <c r="Q25" s="83"/>
      <c r="R25" s="83"/>
    </row>
    <row r="26" spans="1:15" ht="12.75">
      <c r="A26" s="87" t="s">
        <v>131</v>
      </c>
      <c r="B26" s="86" t="s">
        <v>150</v>
      </c>
      <c r="C26" s="83"/>
      <c r="D26" s="83"/>
      <c r="E26" s="83"/>
      <c r="F26" s="83"/>
      <c r="G26" s="83"/>
      <c r="H26" s="83"/>
      <c r="I26" s="83"/>
      <c r="J26" s="82"/>
      <c r="K26" s="242"/>
      <c r="L26" s="242"/>
      <c r="M26" s="242"/>
      <c r="N26" s="242"/>
      <c r="O26" s="242"/>
    </row>
    <row r="27" spans="1:15" ht="12.75">
      <c r="A27" s="93" t="s">
        <v>149</v>
      </c>
      <c r="B27" s="86" t="s">
        <v>416</v>
      </c>
      <c r="C27" s="83"/>
      <c r="D27" s="83"/>
      <c r="E27" s="83"/>
      <c r="F27" s="83"/>
      <c r="G27" s="83"/>
      <c r="H27" s="83"/>
      <c r="I27" s="83"/>
      <c r="J27" s="82"/>
      <c r="K27" s="242"/>
      <c r="L27" s="242"/>
      <c r="M27" s="242"/>
      <c r="N27" s="242"/>
      <c r="O27" s="242"/>
    </row>
    <row r="28" spans="1:15" ht="12.75">
      <c r="A28" s="87"/>
      <c r="B28" s="86" t="str">
        <f>+'Item 110'!B23</f>
        <v>to the disposal site.  Excess miles will be charged for at $3.06 per mile or fraction of a</v>
      </c>
      <c r="C28" s="83"/>
      <c r="D28" s="83"/>
      <c r="E28" s="83"/>
      <c r="F28" s="83"/>
      <c r="G28" s="83"/>
      <c r="H28" s="83"/>
      <c r="I28" s="83"/>
      <c r="J28" s="82"/>
      <c r="K28" s="242"/>
      <c r="L28" s="242">
        <v>2.85</v>
      </c>
      <c r="M28" s="242"/>
      <c r="N28" s="242"/>
      <c r="O28" s="242"/>
    </row>
    <row r="29" spans="1:15" ht="12.75">
      <c r="A29" s="87"/>
      <c r="B29" s="86" t="s">
        <v>148</v>
      </c>
      <c r="C29" s="83"/>
      <c r="D29" s="83"/>
      <c r="E29" s="83"/>
      <c r="F29" s="83"/>
      <c r="G29" s="83"/>
      <c r="H29" s="83"/>
      <c r="I29" s="83"/>
      <c r="J29" s="82"/>
      <c r="K29" s="242"/>
      <c r="L29" s="242"/>
      <c r="M29" s="242"/>
      <c r="N29" s="242"/>
      <c r="O29" s="242"/>
    </row>
    <row r="30" spans="1:15" ht="12.75">
      <c r="A30" s="87" t="s">
        <v>81</v>
      </c>
      <c r="B30" s="86" t="s">
        <v>147</v>
      </c>
      <c r="C30" s="83"/>
      <c r="D30" s="83"/>
      <c r="E30" s="83"/>
      <c r="F30" s="83"/>
      <c r="G30" s="83"/>
      <c r="H30" s="83"/>
      <c r="I30" s="83"/>
      <c r="J30" s="82"/>
      <c r="K30" s="242"/>
      <c r="L30" s="242"/>
      <c r="M30" s="242"/>
      <c r="N30" s="242"/>
      <c r="O30" s="242"/>
    </row>
    <row r="31" spans="1:15" ht="12.75">
      <c r="A31" s="92" t="s">
        <v>119</v>
      </c>
      <c r="B31" s="89" t="s">
        <v>146</v>
      </c>
      <c r="C31" s="88"/>
      <c r="D31" s="88"/>
      <c r="E31" s="88"/>
      <c r="F31" s="88"/>
      <c r="G31" s="88"/>
      <c r="H31" s="88"/>
      <c r="I31" s="88"/>
      <c r="J31" s="91"/>
      <c r="K31" s="242"/>
      <c r="L31" s="242"/>
      <c r="M31" s="242"/>
      <c r="N31" s="242"/>
      <c r="O31" s="242"/>
    </row>
    <row r="32" spans="1:15" ht="12.75">
      <c r="A32" s="87"/>
      <c r="B32" s="86" t="s">
        <v>145</v>
      </c>
      <c r="C32" s="83"/>
      <c r="D32" s="83"/>
      <c r="E32" s="83"/>
      <c r="F32" s="83"/>
      <c r="G32" s="83"/>
      <c r="H32" s="83"/>
      <c r="I32" s="83"/>
      <c r="J32" s="82"/>
      <c r="K32" s="242"/>
      <c r="L32" s="242"/>
      <c r="M32" s="242"/>
      <c r="N32" s="242"/>
      <c r="O32" s="242"/>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141</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c r="B38" s="86"/>
      <c r="C38" s="83"/>
      <c r="D38" s="83"/>
      <c r="E38" s="83"/>
      <c r="F38" s="83"/>
      <c r="G38" s="83"/>
      <c r="H38" s="83"/>
      <c r="I38" s="83"/>
      <c r="J38" s="82"/>
    </row>
    <row r="39" spans="1:10" ht="12.75">
      <c r="A39" s="87" t="s">
        <v>82</v>
      </c>
      <c r="B39" s="48" t="str">
        <f>+'Item 105, page 1'!C31</f>
        <v>Recycling (credit)/debit (if applicable) is: ($0.24) (R) per yard.</v>
      </c>
      <c r="C39" s="83"/>
      <c r="D39" s="83"/>
      <c r="E39" s="83"/>
      <c r="F39" s="83"/>
      <c r="G39" s="83"/>
      <c r="H39" s="83"/>
      <c r="I39" s="83"/>
      <c r="J39" s="82"/>
    </row>
    <row r="40" spans="1:10" ht="12.75">
      <c r="A40" s="87"/>
      <c r="B40" s="86"/>
      <c r="C40" s="83"/>
      <c r="D40" s="83"/>
      <c r="E40" s="83"/>
      <c r="F40" s="83"/>
      <c r="G40" s="83"/>
      <c r="H40" s="83"/>
      <c r="I40" s="83"/>
      <c r="J40" s="82"/>
    </row>
    <row r="41" spans="1:10" ht="12.75">
      <c r="A41" s="87" t="s">
        <v>86</v>
      </c>
      <c r="B41" s="11" t="str">
        <f>+'Item 105, page 1'!C27</f>
        <v>Rates contained in this item include $1.73 per yard for recycling services.</v>
      </c>
      <c r="C41" s="83"/>
      <c r="D41" s="83"/>
      <c r="E41" s="83"/>
      <c r="F41" s="83"/>
      <c r="G41" s="83"/>
      <c r="H41" s="83"/>
      <c r="I41" s="83"/>
      <c r="J41" s="82"/>
    </row>
    <row r="42" spans="1:10" ht="12.75">
      <c r="A42" s="87"/>
      <c r="B42" s="86"/>
      <c r="C42" s="83"/>
      <c r="D42" s="83"/>
      <c r="E42" s="83"/>
      <c r="F42" s="83"/>
      <c r="G42" s="83"/>
      <c r="H42" s="83"/>
      <c r="I42" s="83"/>
      <c r="J42" s="82"/>
    </row>
    <row r="43" spans="1:10" ht="12.75">
      <c r="A43" s="187" t="s">
        <v>422</v>
      </c>
      <c r="B43" s="1"/>
      <c r="C43" s="1"/>
      <c r="D43" s="1"/>
      <c r="E43" s="1"/>
      <c r="F43" s="1"/>
      <c r="G43" s="1"/>
      <c r="H43" s="1"/>
      <c r="I43" s="83"/>
      <c r="J43" s="82"/>
    </row>
    <row r="44" spans="1:10" ht="12.75">
      <c r="A44" s="187" t="s">
        <v>419</v>
      </c>
      <c r="B44" s="1"/>
      <c r="C44" s="1"/>
      <c r="D44" s="30"/>
      <c r="E44" s="30"/>
      <c r="F44" s="30"/>
      <c r="G44" s="30"/>
      <c r="H44" s="30"/>
      <c r="I44" s="83"/>
      <c r="J44" s="82"/>
    </row>
    <row r="45" spans="1:10" ht="12.75">
      <c r="A45" s="87" t="s">
        <v>118</v>
      </c>
      <c r="B45" s="86"/>
      <c r="C45" s="83"/>
      <c r="D45" s="83"/>
      <c r="E45" s="83"/>
      <c r="F45" s="83"/>
      <c r="G45" s="83"/>
      <c r="H45" s="83"/>
      <c r="I45" s="83"/>
      <c r="J45" s="82"/>
    </row>
    <row r="46" spans="1:10" ht="12.75">
      <c r="A46" s="86"/>
      <c r="B46" s="86"/>
      <c r="C46" s="83"/>
      <c r="D46" s="83"/>
      <c r="E46" s="83"/>
      <c r="F46" s="83"/>
      <c r="G46" s="83"/>
      <c r="H46" s="83"/>
      <c r="I46" s="83"/>
      <c r="J46" s="82"/>
    </row>
    <row r="47" spans="2:10" ht="12.75">
      <c r="B47" s="86" t="str">
        <f>'Item 110'!B34</f>
        <v>Lock rental  $10.00/mo./locking device</v>
      </c>
      <c r="C47" s="83"/>
      <c r="D47" s="83"/>
      <c r="E47" s="83"/>
      <c r="F47" s="83"/>
      <c r="G47" s="83"/>
      <c r="H47" s="83"/>
      <c r="I47" s="83"/>
      <c r="J47" s="82"/>
    </row>
    <row r="48" spans="1:10" ht="12.75">
      <c r="A48" s="87"/>
      <c r="B48" s="401" t="str">
        <f>+'Item 106, page 1 '!$B$46</f>
        <v>A gate obstruction charge of $1.50 will be assessed per pick up for opening, unlocking, or closing gates, or moving obstructions in order to pick up solid waste.</v>
      </c>
      <c r="C48" s="401"/>
      <c r="D48" s="401"/>
      <c r="E48" s="401"/>
      <c r="F48" s="401"/>
      <c r="G48" s="401"/>
      <c r="H48" s="401"/>
      <c r="I48" s="401"/>
      <c r="J48" s="82"/>
    </row>
    <row r="49" spans="1:10" ht="12.75">
      <c r="A49" s="87"/>
      <c r="B49" s="401"/>
      <c r="C49" s="401"/>
      <c r="D49" s="401"/>
      <c r="E49" s="401"/>
      <c r="F49" s="401"/>
      <c r="G49" s="401"/>
      <c r="H49" s="401"/>
      <c r="I49" s="401"/>
      <c r="J49" s="82"/>
    </row>
    <row r="50" spans="1:10" ht="12.75">
      <c r="A50" s="87"/>
      <c r="B50" s="86"/>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5" t="s">
        <v>138</v>
      </c>
      <c r="I52" s="420" t="str">
        <f>+'Item 100, page 1'!I50:J50</f>
        <v>July 31, 2018 ('C)</v>
      </c>
      <c r="J52" s="421" t="s">
        <v>139</v>
      </c>
    </row>
    <row r="53" spans="1:10" ht="12.75">
      <c r="A53" s="84"/>
      <c r="B53" s="83"/>
      <c r="C53" s="83"/>
      <c r="D53" s="83"/>
      <c r="E53" s="83"/>
      <c r="F53" s="83"/>
      <c r="G53" s="83"/>
      <c r="H53" s="83"/>
      <c r="I53" s="83"/>
      <c r="J53" s="82"/>
    </row>
    <row r="54" spans="1:10" ht="12.75">
      <c r="A54" s="81"/>
      <c r="B54" s="80"/>
      <c r="C54" s="80"/>
      <c r="D54" s="80"/>
      <c r="E54" s="80"/>
      <c r="F54" s="80"/>
      <c r="G54" s="80"/>
      <c r="H54" s="80"/>
      <c r="I54" s="80"/>
      <c r="J54" s="79"/>
    </row>
    <row r="55" spans="1:10" ht="12.75">
      <c r="A55" s="23" t="s">
        <v>98</v>
      </c>
      <c r="B55" s="1" t="str">
        <f>+'Check Sheet'!$B$53</f>
        <v>Rick Waldren, Business Unit Controller</v>
      </c>
      <c r="C55" s="1"/>
      <c r="D55" s="83"/>
      <c r="E55" s="83"/>
      <c r="F55" s="83"/>
      <c r="G55" s="83"/>
      <c r="H55" s="83"/>
      <c r="I55" s="83"/>
      <c r="J55" s="82"/>
    </row>
    <row r="56" spans="1:10" ht="12.75">
      <c r="A56" s="23"/>
      <c r="B56" s="1"/>
      <c r="C56" s="1"/>
      <c r="D56" s="83"/>
      <c r="E56" s="83"/>
      <c r="F56" s="83"/>
      <c r="G56" s="83"/>
      <c r="H56" s="83"/>
      <c r="I56" s="83"/>
      <c r="J56" s="82"/>
    </row>
    <row r="57" spans="1:10" ht="12.75">
      <c r="A57" s="26" t="s">
        <v>99</v>
      </c>
      <c r="B57" s="309">
        <f>+'Check Sheet'!$B$55</f>
        <v>43438</v>
      </c>
      <c r="C57" s="309">
        <f>+'Check Sheet'!C56</f>
        <v>0</v>
      </c>
      <c r="D57" s="80"/>
      <c r="E57" s="80"/>
      <c r="F57" s="80"/>
      <c r="G57" s="80"/>
      <c r="H57" s="70" t="s">
        <v>137</v>
      </c>
      <c r="I57" s="310">
        <f>+'Check Sheet'!$I$55</f>
        <v>43497</v>
      </c>
      <c r="J57" s="311">
        <f>+'Check Sheet'!I56</f>
        <v>0</v>
      </c>
    </row>
    <row r="58" spans="1:10" ht="12.75">
      <c r="A58" s="321" t="s">
        <v>17</v>
      </c>
      <c r="B58" s="322"/>
      <c r="C58" s="322"/>
      <c r="D58" s="322"/>
      <c r="E58" s="322"/>
      <c r="F58" s="322"/>
      <c r="G58" s="322"/>
      <c r="H58" s="322"/>
      <c r="I58" s="322"/>
      <c r="J58" s="323"/>
    </row>
    <row r="59" spans="1:10" ht="12.75">
      <c r="A59" s="84"/>
      <c r="B59" s="83"/>
      <c r="C59" s="83"/>
      <c r="D59" s="83"/>
      <c r="E59" s="83"/>
      <c r="F59" s="83"/>
      <c r="G59" s="83"/>
      <c r="H59" s="83"/>
      <c r="I59" s="83"/>
      <c r="J59" s="82"/>
    </row>
    <row r="60" spans="1:10" ht="12.75">
      <c r="A60" s="84" t="s">
        <v>18</v>
      </c>
      <c r="B60" s="83"/>
      <c r="C60" s="83"/>
      <c r="D60" s="83"/>
      <c r="E60" s="83"/>
      <c r="F60" s="83"/>
      <c r="G60" s="83"/>
      <c r="H60" s="83"/>
      <c r="I60" s="83"/>
      <c r="J60" s="82"/>
    </row>
    <row r="61" spans="1:10" ht="12.75">
      <c r="A61" s="81"/>
      <c r="B61" s="80"/>
      <c r="C61" s="80"/>
      <c r="D61" s="80"/>
      <c r="E61" s="80"/>
      <c r="F61" s="80"/>
      <c r="G61" s="80"/>
      <c r="H61" s="80"/>
      <c r="I61" s="80"/>
      <c r="J61" s="79"/>
    </row>
  </sheetData>
  <sheetProtection/>
  <mergeCells count="9">
    <mergeCell ref="A58:J58"/>
    <mergeCell ref="A7:J7"/>
    <mergeCell ref="A8:J8"/>
    <mergeCell ref="A9:J9"/>
    <mergeCell ref="D13:J13"/>
    <mergeCell ref="B57:C57"/>
    <mergeCell ref="I57:J57"/>
    <mergeCell ref="I52:J52"/>
    <mergeCell ref="B48:I49"/>
  </mergeCells>
  <printOptions horizontalCentered="1" verticalCentered="1"/>
  <pageMargins left="0.5" right="0.5" top="0.5" bottom="0.5" header="0.5" footer="0.5"/>
  <pageSetup fitToHeight="1" fitToWidth="1" horizontalDpi="600" verticalDpi="600" orientation="portrait" scale="84"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O49"/>
  <sheetViews>
    <sheetView showGridLines="0" zoomScale="120" zoomScaleNormal="120" zoomScalePageLayoutView="0" workbookViewId="0" topLeftCell="A13">
      <selection activeCell="A32" sqref="A32"/>
    </sheetView>
  </sheetViews>
  <sheetFormatPr defaultColWidth="9.140625" defaultRowHeight="12.75"/>
  <cols>
    <col min="1" max="1" width="10.28125" style="78" customWidth="1"/>
    <col min="2" max="3" width="9.140625" style="78" customWidth="1"/>
    <col min="4" max="10" width="12.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420</v>
      </c>
      <c r="I2" s="130" t="s">
        <v>224</v>
      </c>
      <c r="J2" s="82"/>
    </row>
    <row r="3" spans="1:10" ht="12.75">
      <c r="A3" s="84"/>
      <c r="B3" s="83"/>
      <c r="C3" s="83"/>
      <c r="D3" s="83"/>
      <c r="E3" s="83"/>
      <c r="F3" s="83"/>
      <c r="G3" s="83"/>
      <c r="H3" s="185"/>
      <c r="I3" s="83"/>
      <c r="J3" s="82"/>
    </row>
    <row r="4" spans="1:15" ht="12.75">
      <c r="A4" s="84" t="s">
        <v>1</v>
      </c>
      <c r="B4" s="83"/>
      <c r="C4" s="83"/>
      <c r="D4" s="252" t="str">
        <f>+'Check Sheet'!$D$4</f>
        <v>Fiorito Enterprises, Inc. &amp; Rabanco Companies - G-60  </v>
      </c>
      <c r="E4" s="83"/>
      <c r="F4" s="83"/>
      <c r="G4" s="83"/>
      <c r="H4" s="83"/>
      <c r="I4" s="83"/>
      <c r="J4" s="82"/>
      <c r="K4" s="242"/>
      <c r="L4" s="242"/>
      <c r="M4" s="242"/>
      <c r="N4" s="242"/>
      <c r="O4" s="242"/>
    </row>
    <row r="5" spans="1:15" ht="12.75">
      <c r="A5" s="81" t="s">
        <v>2</v>
      </c>
      <c r="B5" s="80"/>
      <c r="C5" s="80"/>
      <c r="D5" s="253" t="str">
        <f>+'Check Sheet'!$D$5</f>
        <v>Kent-Meridian Disposal Company, Allied Waste Services of Kent, &amp; Republic Services of Kent</v>
      </c>
      <c r="E5" s="80"/>
      <c r="F5" s="80"/>
      <c r="G5" s="80"/>
      <c r="H5" s="80"/>
      <c r="I5" s="80"/>
      <c r="J5" s="79"/>
      <c r="K5" s="242"/>
      <c r="L5" s="242"/>
      <c r="M5" s="242"/>
      <c r="N5" s="242"/>
      <c r="O5" s="242"/>
    </row>
    <row r="6" spans="1:15" ht="12.75">
      <c r="A6" s="84"/>
      <c r="B6" s="83"/>
      <c r="C6" s="83"/>
      <c r="D6" s="83"/>
      <c r="E6" s="83"/>
      <c r="F6" s="83"/>
      <c r="G6" s="83"/>
      <c r="H6" s="83"/>
      <c r="I6" s="83"/>
      <c r="J6" s="82"/>
      <c r="K6" s="242"/>
      <c r="L6" s="242" t="s">
        <v>343</v>
      </c>
      <c r="M6" s="243">
        <f>'[2]Combined LG'!$E$29</f>
        <v>0.1575905239375544</v>
      </c>
      <c r="N6" s="242"/>
      <c r="O6" s="242"/>
    </row>
    <row r="7" spans="1:15" ht="12.75">
      <c r="A7" s="415" t="s">
        <v>167</v>
      </c>
      <c r="B7" s="315"/>
      <c r="C7" s="315"/>
      <c r="D7" s="315"/>
      <c r="E7" s="315"/>
      <c r="F7" s="315"/>
      <c r="G7" s="315"/>
      <c r="H7" s="315"/>
      <c r="I7" s="315"/>
      <c r="J7" s="317"/>
      <c r="K7" s="242"/>
      <c r="L7" s="242"/>
      <c r="M7" s="242"/>
      <c r="N7" s="242"/>
      <c r="O7" s="242"/>
    </row>
    <row r="8" spans="1:15" ht="12.75">
      <c r="A8" s="416" t="s">
        <v>166</v>
      </c>
      <c r="B8" s="417"/>
      <c r="C8" s="417"/>
      <c r="D8" s="417"/>
      <c r="E8" s="417"/>
      <c r="F8" s="417"/>
      <c r="G8" s="417"/>
      <c r="H8" s="417"/>
      <c r="I8" s="417"/>
      <c r="J8" s="418"/>
      <c r="K8" s="242"/>
      <c r="L8" s="242"/>
      <c r="M8" s="242"/>
      <c r="N8" s="242"/>
      <c r="O8" s="242"/>
    </row>
    <row r="9" spans="1:15" ht="12.75">
      <c r="A9" s="416" t="s">
        <v>158</v>
      </c>
      <c r="B9" s="417"/>
      <c r="C9" s="417"/>
      <c r="D9" s="417"/>
      <c r="E9" s="417"/>
      <c r="F9" s="417"/>
      <c r="G9" s="417"/>
      <c r="H9" s="417"/>
      <c r="I9" s="417"/>
      <c r="J9" s="418"/>
      <c r="K9" s="242"/>
      <c r="L9" s="242"/>
      <c r="M9" s="242"/>
      <c r="N9" s="242"/>
      <c r="O9" s="242"/>
    </row>
    <row r="10" spans="1:15" ht="12.75">
      <c r="A10" s="84"/>
      <c r="B10" s="83"/>
      <c r="C10" s="83"/>
      <c r="D10" s="83"/>
      <c r="E10" s="83"/>
      <c r="F10" s="83"/>
      <c r="G10" s="83"/>
      <c r="H10" s="83"/>
      <c r="I10" s="83"/>
      <c r="J10" s="82"/>
      <c r="K10" s="242"/>
      <c r="L10" s="242"/>
      <c r="M10" s="242"/>
      <c r="N10" s="242"/>
      <c r="O10" s="242"/>
    </row>
    <row r="11" spans="1:15" ht="12.75">
      <c r="A11" s="109" t="str">
        <f>'Item 107'!A11</f>
        <v>Service Area: Unincorporated King County</v>
      </c>
      <c r="B11" s="83"/>
      <c r="C11" s="83"/>
      <c r="D11" s="83"/>
      <c r="E11" s="83"/>
      <c r="F11" s="83"/>
      <c r="G11" s="83"/>
      <c r="H11" s="83"/>
      <c r="I11" s="83"/>
      <c r="J11" s="82"/>
      <c r="K11" s="242"/>
      <c r="L11" s="242"/>
      <c r="M11" s="242"/>
      <c r="N11" s="242"/>
      <c r="O11" s="242"/>
    </row>
    <row r="12" spans="1:15" ht="12.75">
      <c r="A12" s="84"/>
      <c r="B12" s="83"/>
      <c r="C12" s="83"/>
      <c r="D12" s="83"/>
      <c r="E12" s="83"/>
      <c r="F12" s="83"/>
      <c r="G12" s="83"/>
      <c r="H12" s="83"/>
      <c r="I12" s="83"/>
      <c r="J12" s="82"/>
      <c r="K12" s="242"/>
      <c r="L12" s="242"/>
      <c r="M12" s="242"/>
      <c r="N12" s="242"/>
      <c r="O12" s="242"/>
    </row>
    <row r="13" spans="1:15" ht="12.75">
      <c r="A13" s="84"/>
      <c r="B13" s="108"/>
      <c r="C13" s="108"/>
      <c r="D13" s="419" t="s">
        <v>123</v>
      </c>
      <c r="E13" s="337"/>
      <c r="F13" s="337"/>
      <c r="G13" s="337"/>
      <c r="H13" s="337"/>
      <c r="I13" s="337"/>
      <c r="J13" s="338"/>
      <c r="K13" s="242"/>
      <c r="L13" s="242"/>
      <c r="M13" s="242"/>
      <c r="N13" s="242"/>
      <c r="O13" s="242"/>
    </row>
    <row r="14" spans="1:15" ht="12.75">
      <c r="A14" s="107" t="s">
        <v>124</v>
      </c>
      <c r="B14" s="106"/>
      <c r="C14" s="105"/>
      <c r="D14" s="104" t="s">
        <v>157</v>
      </c>
      <c r="E14" s="104" t="s">
        <v>156</v>
      </c>
      <c r="F14" s="104" t="s">
        <v>155</v>
      </c>
      <c r="G14" s="104" t="s">
        <v>154</v>
      </c>
      <c r="H14" s="104" t="s">
        <v>153</v>
      </c>
      <c r="I14" s="104" t="s">
        <v>165</v>
      </c>
      <c r="J14" s="104" t="s">
        <v>152</v>
      </c>
      <c r="K14" s="242"/>
      <c r="L14" s="242"/>
      <c r="M14" s="242"/>
      <c r="N14" s="242"/>
      <c r="O14" s="242"/>
    </row>
    <row r="15" spans="1:15" ht="12.75">
      <c r="A15" s="97" t="s">
        <v>126</v>
      </c>
      <c r="B15" s="96"/>
      <c r="C15" s="95"/>
      <c r="D15" s="254">
        <v>212.8</v>
      </c>
      <c r="E15" s="254">
        <v>243.16</v>
      </c>
      <c r="F15" s="254">
        <v>273.52</v>
      </c>
      <c r="G15" s="254">
        <v>303.88</v>
      </c>
      <c r="H15" s="254">
        <v>334.24</v>
      </c>
      <c r="I15" s="254">
        <v>364.6</v>
      </c>
      <c r="J15" s="254">
        <v>394.96</v>
      </c>
      <c r="K15" s="242"/>
      <c r="L15" s="242"/>
      <c r="M15" s="242"/>
      <c r="N15" s="242"/>
      <c r="O15" s="242"/>
    </row>
    <row r="16" spans="1:15" ht="12.75">
      <c r="A16" s="97" t="s">
        <v>127</v>
      </c>
      <c r="B16" s="96"/>
      <c r="C16" s="95"/>
      <c r="D16" s="255">
        <f>D15</f>
        <v>212.8</v>
      </c>
      <c r="E16" s="255">
        <f aca="true" t="shared" si="0" ref="E16:J16">E15</f>
        <v>243.16</v>
      </c>
      <c r="F16" s="255">
        <f t="shared" si="0"/>
        <v>273.52</v>
      </c>
      <c r="G16" s="255">
        <f t="shared" si="0"/>
        <v>303.88</v>
      </c>
      <c r="H16" s="255">
        <f t="shared" si="0"/>
        <v>334.24</v>
      </c>
      <c r="I16" s="255">
        <f t="shared" si="0"/>
        <v>364.6</v>
      </c>
      <c r="J16" s="255">
        <f t="shared" si="0"/>
        <v>394.96</v>
      </c>
      <c r="K16" s="242"/>
      <c r="L16" s="242"/>
      <c r="M16" s="242"/>
      <c r="N16" s="242"/>
      <c r="O16" s="242"/>
    </row>
    <row r="17" spans="1:15" ht="12.75">
      <c r="A17" s="100" t="s">
        <v>129</v>
      </c>
      <c r="B17" s="96"/>
      <c r="C17" s="95"/>
      <c r="D17" s="83"/>
      <c r="E17" s="83"/>
      <c r="F17" s="83"/>
      <c r="G17" s="83"/>
      <c r="H17" s="83"/>
      <c r="I17" s="83"/>
      <c r="J17" s="82"/>
      <c r="K17" s="242"/>
      <c r="L17" s="242"/>
      <c r="M17" s="242"/>
      <c r="N17" s="242"/>
      <c r="O17" s="242"/>
    </row>
    <row r="18" spans="1:15" ht="12.75">
      <c r="A18" s="97" t="s">
        <v>76</v>
      </c>
      <c r="B18" s="96"/>
      <c r="C18" s="95"/>
      <c r="D18" s="114" t="s">
        <v>151</v>
      </c>
      <c r="E18" s="114" t="s">
        <v>151</v>
      </c>
      <c r="F18" s="114" t="s">
        <v>151</v>
      </c>
      <c r="G18" s="114" t="s">
        <v>151</v>
      </c>
      <c r="H18" s="114" t="s">
        <v>151</v>
      </c>
      <c r="I18" s="114" t="s">
        <v>151</v>
      </c>
      <c r="J18" s="114" t="s">
        <v>151</v>
      </c>
      <c r="K18" s="242"/>
      <c r="L18" s="242"/>
      <c r="M18" s="242"/>
      <c r="N18" s="242"/>
      <c r="O18" s="242"/>
    </row>
    <row r="19" spans="1:15" ht="12.75">
      <c r="A19" s="84"/>
      <c r="B19" s="83"/>
      <c r="C19" s="83"/>
      <c r="D19" s="83"/>
      <c r="E19" s="83"/>
      <c r="F19" s="83"/>
      <c r="G19" s="83"/>
      <c r="H19" s="83"/>
      <c r="I19" s="83"/>
      <c r="J19" s="82"/>
      <c r="K19" s="242"/>
      <c r="L19" s="242"/>
      <c r="M19" s="242"/>
      <c r="N19" s="242"/>
      <c r="O19" s="242"/>
    </row>
    <row r="20" spans="1:15" ht="12.75">
      <c r="A20" s="84"/>
      <c r="B20" s="83"/>
      <c r="C20" s="83"/>
      <c r="D20" s="83"/>
      <c r="E20" s="83"/>
      <c r="F20" s="83"/>
      <c r="G20" s="83"/>
      <c r="H20" s="83"/>
      <c r="I20" s="83"/>
      <c r="J20" s="82"/>
      <c r="K20" s="242"/>
      <c r="L20" s="242"/>
      <c r="M20" s="242"/>
      <c r="N20" s="242"/>
      <c r="O20" s="242"/>
    </row>
    <row r="21" spans="1:15" ht="12.75">
      <c r="A21" s="87" t="s">
        <v>131</v>
      </c>
      <c r="B21" s="86" t="s">
        <v>150</v>
      </c>
      <c r="C21" s="83"/>
      <c r="D21" s="83"/>
      <c r="E21" s="83"/>
      <c r="F21" s="83"/>
      <c r="G21" s="83"/>
      <c r="H21" s="83"/>
      <c r="I21" s="83"/>
      <c r="J21" s="82"/>
      <c r="K21" s="242"/>
      <c r="L21" s="242"/>
      <c r="M21" s="242"/>
      <c r="N21" s="242"/>
      <c r="O21" s="242"/>
    </row>
    <row r="22" spans="1:15" ht="12.75">
      <c r="A22" s="93" t="s">
        <v>149</v>
      </c>
      <c r="B22" s="86" t="s">
        <v>416</v>
      </c>
      <c r="C22" s="83"/>
      <c r="D22" s="83"/>
      <c r="E22" s="83"/>
      <c r="F22" s="83"/>
      <c r="G22" s="83"/>
      <c r="H22" s="83"/>
      <c r="I22" s="83"/>
      <c r="J22" s="82"/>
      <c r="K22" s="242"/>
      <c r="L22" s="242"/>
      <c r="M22" s="242"/>
      <c r="N22" s="242"/>
      <c r="O22" s="242"/>
    </row>
    <row r="23" spans="1:15" ht="12.75">
      <c r="A23" s="87"/>
      <c r="B23" s="86" t="str">
        <f>"to the disposal site.  Excess miles will be charged for at $3.06 per mile or fraction of a"</f>
        <v>to the disposal site.  Excess miles will be charged for at $3.06 per mile or fraction of a</v>
      </c>
      <c r="C23" s="83"/>
      <c r="D23" s="83"/>
      <c r="E23" s="83"/>
      <c r="F23" s="83"/>
      <c r="G23" s="83"/>
      <c r="H23" s="83"/>
      <c r="I23" s="83"/>
      <c r="J23" s="82"/>
      <c r="K23" s="242"/>
      <c r="L23" s="242">
        <v>2.85</v>
      </c>
      <c r="M23" s="242"/>
      <c r="N23" s="242"/>
      <c r="O23" s="242"/>
    </row>
    <row r="24" spans="1:15" ht="12.75">
      <c r="A24" s="87"/>
      <c r="B24" s="86" t="s">
        <v>164</v>
      </c>
      <c r="C24" s="83"/>
      <c r="D24" s="83"/>
      <c r="E24" s="83"/>
      <c r="F24" s="83"/>
      <c r="G24" s="83"/>
      <c r="H24" s="83"/>
      <c r="I24" s="83"/>
      <c r="J24" s="82"/>
      <c r="K24" s="242"/>
      <c r="L24" s="242"/>
      <c r="M24" s="242"/>
      <c r="N24" s="242"/>
      <c r="O24" s="242"/>
    </row>
    <row r="25" spans="1:15" ht="12.75">
      <c r="A25" s="87" t="s">
        <v>163</v>
      </c>
      <c r="B25" s="86" t="s">
        <v>162</v>
      </c>
      <c r="C25" s="83"/>
      <c r="D25" s="83"/>
      <c r="E25" s="83"/>
      <c r="F25" s="83"/>
      <c r="G25" s="83"/>
      <c r="H25" s="83"/>
      <c r="I25" s="83"/>
      <c r="J25" s="82"/>
      <c r="K25" s="242"/>
      <c r="L25" s="242"/>
      <c r="M25" s="242"/>
      <c r="N25" s="242"/>
      <c r="O25" s="242"/>
    </row>
    <row r="26" spans="1:15" ht="12.75">
      <c r="A26" s="92" t="s">
        <v>119</v>
      </c>
      <c r="B26" s="89" t="s">
        <v>161</v>
      </c>
      <c r="C26" s="88"/>
      <c r="D26" s="88"/>
      <c r="E26" s="88"/>
      <c r="F26" s="88"/>
      <c r="G26" s="88"/>
      <c r="H26" s="88"/>
      <c r="I26" s="88"/>
      <c r="J26" s="91" t="s">
        <v>119</v>
      </c>
      <c r="K26" s="242"/>
      <c r="L26" s="242"/>
      <c r="M26" s="242"/>
      <c r="N26" s="242"/>
      <c r="O26" s="242"/>
    </row>
    <row r="27" spans="1:15" ht="12.75">
      <c r="A27" s="87" t="s">
        <v>82</v>
      </c>
      <c r="B27" s="48" t="str">
        <f>+'Item 106, page 1 '!B38</f>
        <v>Recycling debit/&lt;credit&gt; (if applicable) is: ($.84)(R) per yard.</v>
      </c>
      <c r="C27" s="83"/>
      <c r="D27" s="83"/>
      <c r="E27" s="83"/>
      <c r="F27" s="83"/>
      <c r="G27" s="83"/>
      <c r="H27" s="83"/>
      <c r="I27" s="83"/>
      <c r="J27" s="82"/>
      <c r="K27" s="242"/>
      <c r="L27" s="242"/>
      <c r="M27" s="242"/>
      <c r="N27" s="242"/>
      <c r="O27" s="242"/>
    </row>
    <row r="28" spans="1:15" ht="12.75">
      <c r="A28" s="87"/>
      <c r="B28" s="86"/>
      <c r="C28" s="83"/>
      <c r="D28" s="83"/>
      <c r="E28" s="83"/>
      <c r="F28" s="83"/>
      <c r="G28" s="83"/>
      <c r="H28" s="83"/>
      <c r="I28" s="83"/>
      <c r="J28" s="82"/>
      <c r="K28" s="242"/>
      <c r="L28" s="242"/>
      <c r="M28" s="242"/>
      <c r="N28" s="242"/>
      <c r="O28" s="242"/>
    </row>
    <row r="29" spans="1:15" ht="12.75">
      <c r="A29" s="87" t="s">
        <v>86</v>
      </c>
      <c r="B29" s="11" t="str">
        <f>'Item 106, page 1 '!B36</f>
        <v>Rates contained in this item include $6.07 per yard for recycling services.</v>
      </c>
      <c r="C29" s="83"/>
      <c r="D29" s="83"/>
      <c r="E29" s="83"/>
      <c r="F29" s="83"/>
      <c r="G29" s="83"/>
      <c r="H29" s="83"/>
      <c r="I29" s="83"/>
      <c r="J29" s="82"/>
      <c r="K29" s="242"/>
      <c r="L29" s="242"/>
      <c r="M29" s="242"/>
      <c r="N29" s="242"/>
      <c r="O29" s="242"/>
    </row>
    <row r="30" spans="1:15" ht="12.75">
      <c r="A30" s="187" t="s">
        <v>422</v>
      </c>
      <c r="B30" s="1"/>
      <c r="C30" s="1"/>
      <c r="D30" s="1"/>
      <c r="E30" s="1"/>
      <c r="F30" s="1"/>
      <c r="G30" s="1"/>
      <c r="H30" s="1"/>
      <c r="I30" s="83"/>
      <c r="J30" s="82"/>
      <c r="K30" s="242"/>
      <c r="L30" s="242"/>
      <c r="M30" s="242"/>
      <c r="N30" s="242"/>
      <c r="O30" s="242"/>
    </row>
    <row r="31" spans="1:10" ht="12.75">
      <c r="A31" s="187" t="s">
        <v>487</v>
      </c>
      <c r="B31" s="1"/>
      <c r="C31" s="1"/>
      <c r="D31" s="30"/>
      <c r="E31" s="30"/>
      <c r="F31" s="30"/>
      <c r="G31" s="30"/>
      <c r="H31" s="30"/>
      <c r="I31" s="83"/>
      <c r="J31" s="82"/>
    </row>
    <row r="32" spans="1:10" ht="12.75">
      <c r="A32" s="87" t="s">
        <v>118</v>
      </c>
      <c r="B32" s="86"/>
      <c r="C32" s="83"/>
      <c r="D32" s="83"/>
      <c r="E32" s="83"/>
      <c r="F32" s="83"/>
      <c r="G32" s="83"/>
      <c r="H32" s="83"/>
      <c r="I32" s="83"/>
      <c r="J32" s="82"/>
    </row>
    <row r="33" spans="1:10" ht="12.75">
      <c r="A33" s="87"/>
      <c r="B33" s="86"/>
      <c r="C33" s="83"/>
      <c r="D33" s="88"/>
      <c r="E33" s="88"/>
      <c r="F33" s="88"/>
      <c r="G33" s="88"/>
      <c r="H33" s="83"/>
      <c r="I33" s="83"/>
      <c r="J33" s="82"/>
    </row>
    <row r="34" spans="1:10" ht="12.75">
      <c r="A34" s="87"/>
      <c r="B34" s="86" t="s">
        <v>417</v>
      </c>
      <c r="C34" s="83"/>
      <c r="D34" s="83"/>
      <c r="E34" s="83"/>
      <c r="F34" s="83"/>
      <c r="G34" s="83"/>
      <c r="H34" s="83"/>
      <c r="I34" s="83"/>
      <c r="J34" s="82"/>
    </row>
    <row r="35" spans="1:10" ht="12.75">
      <c r="A35" s="86"/>
      <c r="B35" s="86"/>
      <c r="C35" s="83"/>
      <c r="D35" s="83"/>
      <c r="E35" s="83"/>
      <c r="F35" s="83"/>
      <c r="G35" s="83"/>
      <c r="H35" s="83"/>
      <c r="I35" s="83"/>
      <c r="J35" s="82"/>
    </row>
    <row r="36" spans="2:10" ht="12.75">
      <c r="B36" s="401" t="str">
        <f>+'Item 106, page 1 '!$B$46</f>
        <v>A gate obstruction charge of $1.50 will be assessed per pick up for opening, unlocking, or closing gates, or moving obstructions in order to pick up solid waste.</v>
      </c>
      <c r="C36" s="401"/>
      <c r="D36" s="401"/>
      <c r="E36" s="401"/>
      <c r="F36" s="401"/>
      <c r="G36" s="401"/>
      <c r="H36" s="401"/>
      <c r="I36" s="401"/>
      <c r="J36" s="82"/>
    </row>
    <row r="37" spans="1:10" ht="12.75">
      <c r="A37" s="87"/>
      <c r="B37" s="401"/>
      <c r="C37" s="401"/>
      <c r="D37" s="401"/>
      <c r="E37" s="401"/>
      <c r="F37" s="401"/>
      <c r="G37" s="401"/>
      <c r="H37" s="401"/>
      <c r="I37" s="401"/>
      <c r="J37" s="82"/>
    </row>
    <row r="38" spans="1:10" ht="12.75">
      <c r="A38" s="84"/>
      <c r="B38" s="83"/>
      <c r="C38" s="83"/>
      <c r="D38" s="83"/>
      <c r="E38" s="83"/>
      <c r="F38" s="83"/>
      <c r="G38" s="83"/>
      <c r="H38" s="83"/>
      <c r="I38" s="83"/>
      <c r="J38" s="82"/>
    </row>
    <row r="39" spans="1:10" ht="12.75">
      <c r="A39" s="84"/>
      <c r="B39" s="86"/>
      <c r="C39" s="83"/>
      <c r="D39" s="83"/>
      <c r="E39" s="83"/>
      <c r="F39" s="83"/>
      <c r="G39" s="83"/>
      <c r="H39" s="83"/>
      <c r="I39" s="83"/>
      <c r="J39" s="82"/>
    </row>
    <row r="40" spans="1:10" ht="12.75">
      <c r="A40" s="84"/>
      <c r="B40" s="83"/>
      <c r="C40" s="83"/>
      <c r="D40" s="83"/>
      <c r="E40" s="83"/>
      <c r="F40" s="83"/>
      <c r="G40" s="83"/>
      <c r="H40" s="85" t="s">
        <v>138</v>
      </c>
      <c r="I40" s="420" t="str">
        <f>+'Item 100, page 1'!I50:J50</f>
        <v>July 31, 2018 ('C)</v>
      </c>
      <c r="J40" s="421" t="s">
        <v>139</v>
      </c>
    </row>
    <row r="41" spans="1:10" ht="12.75">
      <c r="A41" s="84"/>
      <c r="B41" s="83"/>
      <c r="C41" s="83"/>
      <c r="D41" s="83"/>
      <c r="E41" s="83"/>
      <c r="F41" s="83"/>
      <c r="G41" s="83"/>
      <c r="H41" s="83"/>
      <c r="I41" s="83"/>
      <c r="J41" s="82"/>
    </row>
    <row r="42" spans="1:10" ht="12.75">
      <c r="A42" s="81"/>
      <c r="B42" s="80"/>
      <c r="C42" s="80"/>
      <c r="D42" s="80"/>
      <c r="E42" s="80"/>
      <c r="F42" s="80"/>
      <c r="G42" s="80"/>
      <c r="H42" s="80"/>
      <c r="I42" s="80"/>
      <c r="J42" s="79"/>
    </row>
    <row r="43" spans="1:10" ht="12.75">
      <c r="A43" s="23" t="s">
        <v>98</v>
      </c>
      <c r="B43" s="1" t="str">
        <f>+'Check Sheet'!$B$53</f>
        <v>Rick Waldren, Business Unit Controller</v>
      </c>
      <c r="C43" s="1"/>
      <c r="D43" s="83"/>
      <c r="E43" s="83"/>
      <c r="F43" s="83"/>
      <c r="G43" s="83"/>
      <c r="H43" s="83"/>
      <c r="I43" s="83"/>
      <c r="J43" s="82"/>
    </row>
    <row r="44" spans="1:10" ht="12.75">
      <c r="A44" s="23"/>
      <c r="B44" s="1"/>
      <c r="C44" s="1"/>
      <c r="D44" s="83"/>
      <c r="E44" s="83"/>
      <c r="F44" s="83"/>
      <c r="J44" s="82"/>
    </row>
    <row r="45" spans="1:10" ht="12.75">
      <c r="A45" s="26" t="s">
        <v>99</v>
      </c>
      <c r="B45" s="309">
        <f>+'Check Sheet'!$B$55</f>
        <v>43438</v>
      </c>
      <c r="C45" s="309">
        <f>+'Check Sheet'!C44</f>
        <v>0</v>
      </c>
      <c r="D45" s="80"/>
      <c r="E45" s="80"/>
      <c r="F45" s="80"/>
      <c r="H45" s="70" t="s">
        <v>137</v>
      </c>
      <c r="I45" s="310">
        <f>+'Check Sheet'!$I$55</f>
        <v>43497</v>
      </c>
      <c r="J45" s="311" t="str">
        <f>+'Check Sheet'!I44</f>
        <v>Current Revision</v>
      </c>
    </row>
    <row r="46" spans="1:10" ht="12.75">
      <c r="A46" s="321" t="s">
        <v>17</v>
      </c>
      <c r="B46" s="322"/>
      <c r="C46" s="322"/>
      <c r="D46" s="322"/>
      <c r="E46" s="322"/>
      <c r="F46" s="322"/>
      <c r="G46" s="322"/>
      <c r="H46" s="322"/>
      <c r="I46" s="322"/>
      <c r="J46" s="323"/>
    </row>
    <row r="47" spans="1:10" ht="12.75">
      <c r="A47" s="84"/>
      <c r="B47" s="83"/>
      <c r="C47" s="83"/>
      <c r="D47" s="83"/>
      <c r="E47" s="83"/>
      <c r="F47" s="83"/>
      <c r="G47" s="83"/>
      <c r="H47" s="83"/>
      <c r="I47" s="83"/>
      <c r="J47" s="82"/>
    </row>
    <row r="48" spans="1:10" ht="12.75">
      <c r="A48" s="84" t="s">
        <v>18</v>
      </c>
      <c r="B48" s="83"/>
      <c r="C48" s="83"/>
      <c r="D48" s="83"/>
      <c r="E48" s="83"/>
      <c r="F48" s="83"/>
      <c r="G48" s="83"/>
      <c r="H48" s="83"/>
      <c r="I48" s="83"/>
      <c r="J48" s="82"/>
    </row>
    <row r="49" spans="1:10" ht="12.75">
      <c r="A49" s="81"/>
      <c r="B49" s="80"/>
      <c r="C49" s="80"/>
      <c r="D49" s="80"/>
      <c r="E49" s="80"/>
      <c r="F49" s="80"/>
      <c r="G49" s="80"/>
      <c r="H49" s="80"/>
      <c r="I49" s="80"/>
      <c r="J49" s="79"/>
    </row>
  </sheetData>
  <sheetProtection/>
  <mergeCells count="9">
    <mergeCell ref="A46:J46"/>
    <mergeCell ref="A7:J7"/>
    <mergeCell ref="A8:J8"/>
    <mergeCell ref="A9:J9"/>
    <mergeCell ref="D13:J13"/>
    <mergeCell ref="B45:C45"/>
    <mergeCell ref="I45:J45"/>
    <mergeCell ref="I40:J40"/>
    <mergeCell ref="B36:I37"/>
  </mergeCells>
  <printOptions horizontalCentered="1" verticalCentered="1"/>
  <pageMargins left="0.5" right="0.5" top="0.5" bottom="0.5" header="0.5" footer="0.5"/>
  <pageSetup fitToHeight="1" fitToWidth="1" horizontalDpi="600" verticalDpi="600" orientation="portrait" scale="86"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N44"/>
  <sheetViews>
    <sheetView showGridLines="0" zoomScalePageLayoutView="0" workbookViewId="0" topLeftCell="A1">
      <selection activeCell="I17" sqref="I17:J18"/>
    </sheetView>
  </sheetViews>
  <sheetFormatPr defaultColWidth="9.140625" defaultRowHeight="12.75"/>
  <cols>
    <col min="1" max="2" width="9.140625" style="78" customWidth="1"/>
    <col min="3" max="3" width="11.140625" style="78" customWidth="1"/>
    <col min="4" max="7" width="9.14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425</v>
      </c>
      <c r="I2" s="130" t="s">
        <v>225</v>
      </c>
      <c r="J2" s="82"/>
    </row>
    <row r="3" spans="1:10" ht="12.75">
      <c r="A3" s="84"/>
      <c r="B3" s="83"/>
      <c r="C3" s="83"/>
      <c r="D3" s="83"/>
      <c r="E3" s="83"/>
      <c r="F3" s="83"/>
      <c r="G3" s="83"/>
      <c r="H3" s="185"/>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84"/>
      <c r="B7" s="83"/>
      <c r="C7" s="83"/>
      <c r="D7" s="83"/>
      <c r="E7" s="83"/>
      <c r="F7" s="83"/>
      <c r="G7" s="83"/>
      <c r="H7" s="83"/>
      <c r="I7" s="83"/>
      <c r="J7" s="82"/>
    </row>
    <row r="8" spans="1:10" ht="12.75">
      <c r="A8" s="316" t="s">
        <v>211</v>
      </c>
      <c r="B8" s="315"/>
      <c r="C8" s="315"/>
      <c r="D8" s="315"/>
      <c r="E8" s="315"/>
      <c r="F8" s="315"/>
      <c r="G8" s="315"/>
      <c r="H8" s="315"/>
      <c r="I8" s="315"/>
      <c r="J8" s="317"/>
    </row>
    <row r="9" spans="1:10" ht="12.75">
      <c r="A9" s="84"/>
      <c r="B9" s="83"/>
      <c r="C9" s="83"/>
      <c r="D9" s="83"/>
      <c r="E9" s="83"/>
      <c r="F9" s="83"/>
      <c r="G9" s="83"/>
      <c r="H9" s="83"/>
      <c r="I9" s="83"/>
      <c r="J9" s="82"/>
    </row>
    <row r="10" spans="1:10" ht="12.75">
      <c r="A10" s="84" t="s">
        <v>210</v>
      </c>
      <c r="B10" s="83"/>
      <c r="C10" s="83"/>
      <c r="D10" s="83"/>
      <c r="E10" s="83"/>
      <c r="F10" s="83"/>
      <c r="G10" s="83"/>
      <c r="H10" s="83"/>
      <c r="I10" s="83"/>
      <c r="J10" s="82"/>
    </row>
    <row r="11" spans="1:10" ht="12.75">
      <c r="A11" s="84"/>
      <c r="B11" s="83"/>
      <c r="C11" s="83"/>
      <c r="D11" s="83"/>
      <c r="E11" s="83"/>
      <c r="F11" s="83"/>
      <c r="G11" s="83"/>
      <c r="H11" s="83"/>
      <c r="I11" s="83"/>
      <c r="J11" s="82"/>
    </row>
    <row r="12" spans="1:10" ht="12.75">
      <c r="A12" s="84" t="s">
        <v>209</v>
      </c>
      <c r="B12" s="83"/>
      <c r="C12" s="83"/>
      <c r="D12" s="83"/>
      <c r="E12" s="83"/>
      <c r="F12" s="83"/>
      <c r="G12" s="83"/>
      <c r="H12" s="83"/>
      <c r="I12" s="83"/>
      <c r="J12" s="82"/>
    </row>
    <row r="13" spans="1:10" ht="12.75">
      <c r="A13" s="116"/>
      <c r="B13" s="88"/>
      <c r="C13" s="124"/>
      <c r="D13" s="125"/>
      <c r="E13" s="433" t="s">
        <v>208</v>
      </c>
      <c r="F13" s="434"/>
      <c r="G13" s="124"/>
      <c r="H13" s="125"/>
      <c r="I13" s="433" t="s">
        <v>207</v>
      </c>
      <c r="J13" s="434"/>
    </row>
    <row r="14" spans="1:10" ht="12.75">
      <c r="A14" s="84"/>
      <c r="B14" s="83"/>
      <c r="C14" s="432" t="s">
        <v>206</v>
      </c>
      <c r="D14" s="418"/>
      <c r="E14" s="432" t="s">
        <v>205</v>
      </c>
      <c r="F14" s="418"/>
      <c r="G14" s="432" t="s">
        <v>204</v>
      </c>
      <c r="H14" s="418"/>
      <c r="I14" s="432" t="s">
        <v>203</v>
      </c>
      <c r="J14" s="418"/>
    </row>
    <row r="15" spans="1:13" ht="12.75">
      <c r="A15" s="109"/>
      <c r="B15" s="83"/>
      <c r="C15" s="397" t="s">
        <v>202</v>
      </c>
      <c r="D15" s="340"/>
      <c r="E15" s="397" t="s">
        <v>202</v>
      </c>
      <c r="F15" s="340"/>
      <c r="G15" s="397" t="s">
        <v>201</v>
      </c>
      <c r="H15" s="340"/>
      <c r="I15" s="397" t="s">
        <v>200</v>
      </c>
      <c r="J15" s="340"/>
      <c r="L15" s="190"/>
      <c r="M15" s="190"/>
    </row>
    <row r="16" spans="1:14" ht="19.5" customHeight="1">
      <c r="A16" s="117" t="s">
        <v>199</v>
      </c>
      <c r="B16" s="95"/>
      <c r="C16" s="426" t="s">
        <v>480</v>
      </c>
      <c r="D16" s="427" t="str">
        <f>TEXT(M16*(1+'[1]Combined LG'!$G$6),"$0.00 (A)")</f>
        <v>$1.01 (A)</v>
      </c>
      <c r="E16" s="428" t="str">
        <f>C16</f>
        <v>$14.82 (A)</v>
      </c>
      <c r="F16" s="429"/>
      <c r="G16" s="428" t="str">
        <f>E16</f>
        <v>$14.82 (A)</v>
      </c>
      <c r="H16" s="429"/>
      <c r="I16" s="426" t="s">
        <v>481</v>
      </c>
      <c r="J16" s="427" t="str">
        <f>TEXT(S16*(1+'[1]Combined LG'!$G$6),"$0.00 (A)")</f>
        <v>$0.00 (A)</v>
      </c>
      <c r="L16" s="190">
        <v>12.95</v>
      </c>
      <c r="M16" s="190">
        <v>0.93</v>
      </c>
      <c r="N16" s="78">
        <v>0.02</v>
      </c>
    </row>
    <row r="17" spans="1:13" ht="12.75">
      <c r="A17" s="113" t="s">
        <v>197</v>
      </c>
      <c r="B17" s="111"/>
      <c r="C17" s="422"/>
      <c r="D17" s="430"/>
      <c r="E17" s="422"/>
      <c r="F17" s="423"/>
      <c r="G17" s="422"/>
      <c r="H17" s="423"/>
      <c r="I17" s="422"/>
      <c r="J17" s="423"/>
      <c r="L17" s="190"/>
      <c r="M17" s="190"/>
    </row>
    <row r="18" spans="1:13" ht="12.75">
      <c r="A18" s="126" t="s">
        <v>198</v>
      </c>
      <c r="B18" s="79"/>
      <c r="C18" s="424"/>
      <c r="D18" s="431"/>
      <c r="E18" s="424"/>
      <c r="F18" s="425"/>
      <c r="G18" s="424"/>
      <c r="H18" s="425"/>
      <c r="I18" s="424"/>
      <c r="J18" s="425"/>
      <c r="L18" s="190"/>
      <c r="M18" s="190"/>
    </row>
    <row r="19" spans="1:10" ht="12.75">
      <c r="A19" s="113" t="s">
        <v>197</v>
      </c>
      <c r="B19" s="111"/>
      <c r="C19" s="422" t="str">
        <f>C16</f>
        <v>$14.82 (A)</v>
      </c>
      <c r="D19" s="423"/>
      <c r="E19" s="422" t="str">
        <f>C19</f>
        <v>$14.82 (A)</v>
      </c>
      <c r="F19" s="423"/>
      <c r="G19" s="422" t="str">
        <f>E19</f>
        <v>$14.82 (A)</v>
      </c>
      <c r="H19" s="423"/>
      <c r="I19" s="422" t="str">
        <f>I16</f>
        <v>$1.00 (A)</v>
      </c>
      <c r="J19" s="423"/>
    </row>
    <row r="20" spans="1:10" ht="12.75">
      <c r="A20" s="126" t="s">
        <v>196</v>
      </c>
      <c r="B20" s="79"/>
      <c r="C20" s="424"/>
      <c r="D20" s="425"/>
      <c r="E20" s="424"/>
      <c r="F20" s="425"/>
      <c r="G20" s="424"/>
      <c r="H20" s="425"/>
      <c r="I20" s="424"/>
      <c r="J20" s="425"/>
    </row>
    <row r="21" spans="1:10" ht="12.75">
      <c r="A21" s="84"/>
      <c r="B21" s="83"/>
      <c r="C21" s="83"/>
      <c r="D21" s="88"/>
      <c r="E21" s="88"/>
      <c r="F21" s="88"/>
      <c r="G21" s="88"/>
      <c r="H21" s="83"/>
      <c r="I21" s="83"/>
      <c r="J21" s="82"/>
    </row>
    <row r="22" spans="1:10" ht="12.75">
      <c r="A22" s="84"/>
      <c r="B22" s="83"/>
      <c r="C22" s="83"/>
      <c r="D22" s="88"/>
      <c r="E22" s="88"/>
      <c r="F22" s="88"/>
      <c r="G22" s="88"/>
      <c r="H22" s="83"/>
      <c r="I22" s="83"/>
      <c r="J22" s="82"/>
    </row>
    <row r="23" spans="1:10" ht="12.75">
      <c r="A23" s="84"/>
      <c r="B23" s="83"/>
      <c r="C23" s="83"/>
      <c r="D23" s="88"/>
      <c r="E23" s="88"/>
      <c r="F23" s="88"/>
      <c r="G23" s="88"/>
      <c r="H23" s="83"/>
      <c r="I23" s="83"/>
      <c r="J23" s="82"/>
    </row>
    <row r="24" spans="1:10" ht="12.75">
      <c r="A24" s="84"/>
      <c r="B24" s="83"/>
      <c r="C24" s="83"/>
      <c r="D24" s="88"/>
      <c r="E24" s="88"/>
      <c r="F24" s="88"/>
      <c r="G24" s="88"/>
      <c r="H24" s="83"/>
      <c r="I24" s="83"/>
      <c r="J24" s="82"/>
    </row>
    <row r="25" spans="1:10" ht="12.75">
      <c r="A25" s="84"/>
      <c r="B25" s="83"/>
      <c r="C25" s="83"/>
      <c r="D25" s="88"/>
      <c r="E25" s="88"/>
      <c r="F25" s="88"/>
      <c r="G25" s="88"/>
      <c r="H25" s="83"/>
      <c r="I25" s="83"/>
      <c r="J25" s="82"/>
    </row>
    <row r="26" spans="1:10" ht="12.75">
      <c r="A26" s="84"/>
      <c r="B26" s="83"/>
      <c r="C26" s="83"/>
      <c r="D26" s="88"/>
      <c r="E26" s="88"/>
      <c r="F26" s="88"/>
      <c r="G26" s="88"/>
      <c r="H26" s="83"/>
      <c r="I26" s="83"/>
      <c r="J26" s="82"/>
    </row>
    <row r="27" spans="1:10" ht="12.75">
      <c r="A27" s="84"/>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B29" s="83"/>
      <c r="C29" s="83"/>
      <c r="D29" s="88"/>
      <c r="E29" s="88"/>
      <c r="F29" s="88"/>
      <c r="G29" s="88"/>
      <c r="H29" s="83"/>
      <c r="I29" s="83"/>
      <c r="J29" s="82"/>
    </row>
    <row r="30" spans="1:10" ht="12.75">
      <c r="A30" s="84"/>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83"/>
      <c r="C32" s="83"/>
      <c r="D32" s="83"/>
      <c r="E32" s="83"/>
      <c r="F32" s="83"/>
      <c r="G32" s="83"/>
      <c r="H32" s="83"/>
      <c r="I32" s="83"/>
      <c r="J32" s="82"/>
    </row>
    <row r="33" spans="1:10" ht="12.75">
      <c r="A33" s="84"/>
      <c r="B33" s="83"/>
      <c r="C33" s="83"/>
      <c r="D33" s="83"/>
      <c r="E33" s="83"/>
      <c r="F33" s="83"/>
      <c r="G33" s="83"/>
      <c r="H33" s="83"/>
      <c r="I33" s="83"/>
      <c r="J33" s="82"/>
    </row>
    <row r="34" spans="1:10" ht="12.75">
      <c r="A34" s="84"/>
      <c r="B34" s="83"/>
      <c r="C34" s="83"/>
      <c r="D34" s="83"/>
      <c r="E34" s="83"/>
      <c r="F34" s="83"/>
      <c r="G34" s="83"/>
      <c r="H34" s="83"/>
      <c r="I34" s="83"/>
      <c r="J34" s="82"/>
    </row>
    <row r="35" spans="1:10" ht="12.75">
      <c r="A35" s="84"/>
      <c r="B35" s="83"/>
      <c r="C35" s="83"/>
      <c r="D35" s="83"/>
      <c r="E35" s="83"/>
      <c r="F35" s="83"/>
      <c r="G35" s="83"/>
      <c r="H35" s="83"/>
      <c r="I35" s="83"/>
      <c r="J35" s="82"/>
    </row>
    <row r="36" spans="1:10" ht="12.75">
      <c r="A36" s="81"/>
      <c r="B36" s="80"/>
      <c r="C36" s="80"/>
      <c r="D36" s="80"/>
      <c r="E36" s="80"/>
      <c r="F36" s="80"/>
      <c r="G36" s="80"/>
      <c r="H36" s="80"/>
      <c r="I36" s="80"/>
      <c r="J36" s="79"/>
    </row>
    <row r="37" spans="1:10" ht="12.75">
      <c r="A37" s="23" t="s">
        <v>98</v>
      </c>
      <c r="B37" s="1" t="str">
        <f>+'Check Sheet'!$B$53</f>
        <v>Rick Waldren, Business Unit Controller</v>
      </c>
      <c r="C37" s="1"/>
      <c r="D37" s="83"/>
      <c r="E37" s="83"/>
      <c r="F37" s="83"/>
      <c r="G37" s="83"/>
      <c r="H37" s="83"/>
      <c r="I37" s="83"/>
      <c r="J37" s="82"/>
    </row>
    <row r="38" spans="1:10" ht="12.75">
      <c r="A38" s="23"/>
      <c r="B38" s="1"/>
      <c r="C38" s="1"/>
      <c r="D38" s="83"/>
      <c r="E38" s="83"/>
      <c r="F38" s="83"/>
      <c r="J38" s="82"/>
    </row>
    <row r="39" spans="1:10" ht="12.75">
      <c r="A39" s="26" t="s">
        <v>99</v>
      </c>
      <c r="B39" s="309">
        <f>+'Check Sheet'!$B$55</f>
        <v>43438</v>
      </c>
      <c r="C39" s="309">
        <f>+'Check Sheet'!C39</f>
        <v>1</v>
      </c>
      <c r="D39" s="80"/>
      <c r="E39" s="80"/>
      <c r="F39" s="80"/>
      <c r="H39" s="70" t="s">
        <v>137</v>
      </c>
      <c r="I39" s="310">
        <f>+'Check Sheet'!$I$55</f>
        <v>43497</v>
      </c>
      <c r="J39" s="311">
        <f>+'Check Sheet'!I39</f>
        <v>0</v>
      </c>
    </row>
    <row r="40" spans="1:10" ht="12.75">
      <c r="A40" s="321" t="s">
        <v>17</v>
      </c>
      <c r="B40" s="322"/>
      <c r="C40" s="322"/>
      <c r="D40" s="322"/>
      <c r="E40" s="322"/>
      <c r="F40" s="322"/>
      <c r="G40" s="322"/>
      <c r="H40" s="322"/>
      <c r="I40" s="322"/>
      <c r="J40" s="323"/>
    </row>
    <row r="41" spans="1:10" ht="12.75">
      <c r="A41" s="81"/>
      <c r="B41" s="80"/>
      <c r="C41" s="80"/>
      <c r="D41" s="80"/>
      <c r="E41" s="80"/>
      <c r="F41" s="80"/>
      <c r="G41" s="80"/>
      <c r="H41" s="80"/>
      <c r="I41" s="80"/>
      <c r="J41" s="79"/>
    </row>
    <row r="42" spans="1:10" ht="12.75">
      <c r="A42" s="84"/>
      <c r="B42" s="83"/>
      <c r="C42" s="83"/>
      <c r="D42" s="83"/>
      <c r="E42" s="83"/>
      <c r="F42" s="83"/>
      <c r="G42" s="83"/>
      <c r="H42" s="83"/>
      <c r="I42" s="83"/>
      <c r="J42" s="82"/>
    </row>
    <row r="43" spans="1:10" ht="12.75">
      <c r="A43" s="84" t="s">
        <v>18</v>
      </c>
      <c r="B43" s="83"/>
      <c r="C43" s="83"/>
      <c r="D43" s="83"/>
      <c r="E43" s="83"/>
      <c r="F43" s="83"/>
      <c r="G43" s="83"/>
      <c r="H43" s="83"/>
      <c r="I43" s="83"/>
      <c r="J43" s="82"/>
    </row>
    <row r="44" spans="1:10" ht="12.75">
      <c r="A44" s="81"/>
      <c r="B44" s="80"/>
      <c r="C44" s="80"/>
      <c r="D44" s="80"/>
      <c r="E44" s="80"/>
      <c r="F44" s="80"/>
      <c r="G44" s="80"/>
      <c r="H44" s="80"/>
      <c r="I44" s="80"/>
      <c r="J44" s="79"/>
    </row>
  </sheetData>
  <sheetProtection/>
  <mergeCells count="27">
    <mergeCell ref="E14:F14"/>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A8:J8"/>
    <mergeCell ref="C14:D14"/>
    <mergeCell ref="G14:H14"/>
    <mergeCell ref="C15:D15"/>
    <mergeCell ref="E13:F13"/>
    <mergeCell ref="G17:H18"/>
    <mergeCell ref="I16:J16"/>
    <mergeCell ref="G16:H16"/>
    <mergeCell ref="C17:C18"/>
    <mergeCell ref="D17:D18"/>
    <mergeCell ref="C16:D16"/>
    <mergeCell ref="I17:J18"/>
  </mergeCells>
  <printOptions horizontalCentered="1" verticalCentered="1"/>
  <pageMargins left="0.5" right="0.5" top="0.5" bottom="0.5" header="0.5" footer="0.5"/>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3">
      <selection activeCell="A46" sqref="A46:J46"/>
    </sheetView>
  </sheetViews>
  <sheetFormatPr defaultColWidth="9.140625" defaultRowHeight="12.75"/>
  <cols>
    <col min="7" max="7" width="12.8515625" style="0" customWidth="1"/>
    <col min="9" max="9" width="11.8515625" style="0" customWidth="1"/>
    <col min="10" max="10" width="7.28125" style="0" customWidth="1"/>
  </cols>
  <sheetData>
    <row r="1" spans="1:10" ht="12.75">
      <c r="A1" s="265"/>
      <c r="B1" s="266"/>
      <c r="C1" s="266"/>
      <c r="D1" s="266"/>
      <c r="E1" s="266"/>
      <c r="F1" s="266"/>
      <c r="G1" s="266"/>
      <c r="H1" s="266"/>
      <c r="I1" s="266"/>
      <c r="J1" s="267"/>
    </row>
    <row r="2" spans="1:10" ht="12.75">
      <c r="A2" s="268" t="s">
        <v>0</v>
      </c>
      <c r="B2" s="269">
        <v>26</v>
      </c>
      <c r="C2" s="270"/>
      <c r="D2" s="270"/>
      <c r="E2" s="270"/>
      <c r="F2" s="270"/>
      <c r="G2" s="270" t="s">
        <v>408</v>
      </c>
      <c r="H2" s="372" t="s">
        <v>442</v>
      </c>
      <c r="I2" s="372"/>
      <c r="J2" s="271"/>
    </row>
    <row r="3" spans="1:10" ht="12.75">
      <c r="A3" s="268"/>
      <c r="B3" s="270"/>
      <c r="C3" s="270"/>
      <c r="D3" s="270"/>
      <c r="E3" s="270"/>
      <c r="F3" s="270"/>
      <c r="G3" s="270"/>
      <c r="H3" s="270"/>
      <c r="I3" s="270"/>
      <c r="J3" s="271"/>
    </row>
    <row r="4" spans="1:10" ht="12.75">
      <c r="A4" s="268" t="s">
        <v>1</v>
      </c>
      <c r="B4" s="270"/>
      <c r="C4" s="270"/>
      <c r="D4" s="270" t="s">
        <v>426</v>
      </c>
      <c r="E4" s="270"/>
      <c r="F4" s="270"/>
      <c r="G4" s="270"/>
      <c r="H4" s="270"/>
      <c r="I4" s="270"/>
      <c r="J4" s="271"/>
    </row>
    <row r="5" spans="1:10" ht="12.75">
      <c r="A5" s="272" t="s">
        <v>2</v>
      </c>
      <c r="B5" s="273"/>
      <c r="C5" s="273"/>
      <c r="D5" s="273" t="str">
        <f>+'Check Sheet'!$D$5</f>
        <v>Kent-Meridian Disposal Company, Allied Waste Services of Kent, &amp; Republic Services of Kent</v>
      </c>
      <c r="E5" s="273"/>
      <c r="F5" s="273"/>
      <c r="G5" s="273"/>
      <c r="H5" s="273"/>
      <c r="I5" s="273"/>
      <c r="J5" s="274"/>
    </row>
    <row r="6" spans="1:10" ht="12.75">
      <c r="A6" s="268"/>
      <c r="B6" s="270"/>
      <c r="C6" s="270"/>
      <c r="D6" s="270"/>
      <c r="E6" s="270"/>
      <c r="F6" s="270"/>
      <c r="G6" s="270"/>
      <c r="H6" s="270"/>
      <c r="I6" s="270"/>
      <c r="J6" s="271"/>
    </row>
    <row r="7" spans="1:10" ht="12.75">
      <c r="A7" s="435" t="s">
        <v>427</v>
      </c>
      <c r="B7" s="371"/>
      <c r="C7" s="371"/>
      <c r="D7" s="371"/>
      <c r="E7" s="371"/>
      <c r="F7" s="371"/>
      <c r="G7" s="371"/>
      <c r="H7" s="371"/>
      <c r="I7" s="371"/>
      <c r="J7" s="436"/>
    </row>
    <row r="8" spans="1:10" ht="12.75">
      <c r="A8" s="268"/>
      <c r="B8" s="270"/>
      <c r="C8" s="270"/>
      <c r="D8" s="270"/>
      <c r="E8" s="270"/>
      <c r="F8" s="270"/>
      <c r="G8" s="270"/>
      <c r="H8" s="270"/>
      <c r="I8" s="270"/>
      <c r="J8" s="271"/>
    </row>
    <row r="9" spans="1:10" ht="12.75">
      <c r="A9" s="268" t="s">
        <v>428</v>
      </c>
      <c r="B9" s="270"/>
      <c r="C9" s="270"/>
      <c r="D9" s="270"/>
      <c r="E9" s="270"/>
      <c r="F9" s="270"/>
      <c r="G9" s="270"/>
      <c r="H9" s="270"/>
      <c r="I9" s="270"/>
      <c r="J9" s="271"/>
    </row>
    <row r="10" spans="1:10" ht="12.75">
      <c r="A10" s="268"/>
      <c r="B10" s="270"/>
      <c r="C10" s="270"/>
      <c r="D10" s="270"/>
      <c r="E10" s="270"/>
      <c r="F10" s="270"/>
      <c r="G10" s="270"/>
      <c r="H10" s="270"/>
      <c r="I10" s="270"/>
      <c r="J10" s="271"/>
    </row>
    <row r="11" spans="1:10" ht="12.75">
      <c r="A11" s="362" t="s">
        <v>429</v>
      </c>
      <c r="B11" s="437"/>
      <c r="C11" s="437"/>
      <c r="D11" s="437"/>
      <c r="E11" s="363"/>
      <c r="F11" s="362" t="s">
        <v>430</v>
      </c>
      <c r="G11" s="363"/>
      <c r="H11" s="362" t="s">
        <v>431</v>
      </c>
      <c r="I11" s="437"/>
      <c r="J11" s="363"/>
    </row>
    <row r="12" spans="1:10" ht="12.75">
      <c r="A12" s="276" t="s">
        <v>432</v>
      </c>
      <c r="B12" s="277"/>
      <c r="C12" s="277"/>
      <c r="D12" s="277"/>
      <c r="E12" s="278"/>
      <c r="F12" s="276" t="s">
        <v>433</v>
      </c>
      <c r="G12" s="278"/>
      <c r="H12" s="276" t="s">
        <v>440</v>
      </c>
      <c r="I12" s="277"/>
      <c r="J12" s="278"/>
    </row>
    <row r="13" spans="1:10" ht="12.75">
      <c r="A13" s="276" t="s">
        <v>432</v>
      </c>
      <c r="B13" s="277"/>
      <c r="C13" s="277"/>
      <c r="D13" s="277"/>
      <c r="E13" s="278"/>
      <c r="F13" s="276" t="s">
        <v>434</v>
      </c>
      <c r="G13" s="278"/>
      <c r="H13" s="276" t="s">
        <v>441</v>
      </c>
      <c r="I13" s="277"/>
      <c r="J13" s="278"/>
    </row>
    <row r="14" spans="1:10" ht="12.75">
      <c r="A14" s="276" t="s">
        <v>436</v>
      </c>
      <c r="B14" s="277"/>
      <c r="C14" s="277"/>
      <c r="D14" s="277"/>
      <c r="E14" s="278"/>
      <c r="F14" s="276" t="s">
        <v>435</v>
      </c>
      <c r="G14" s="278"/>
      <c r="H14" s="12" t="s">
        <v>483</v>
      </c>
      <c r="I14" s="277"/>
      <c r="J14" s="278"/>
    </row>
    <row r="15" spans="1:10" ht="12.75">
      <c r="A15" s="276" t="s">
        <v>436</v>
      </c>
      <c r="B15" s="277"/>
      <c r="C15" s="277"/>
      <c r="D15" s="277"/>
      <c r="E15" s="278"/>
      <c r="F15" s="276" t="s">
        <v>443</v>
      </c>
      <c r="G15" s="278"/>
      <c r="H15" s="12" t="s">
        <v>484</v>
      </c>
      <c r="I15" s="277"/>
      <c r="J15" s="278"/>
    </row>
    <row r="16" spans="1:10" ht="12.75">
      <c r="A16" s="276"/>
      <c r="B16" s="277"/>
      <c r="C16" s="277"/>
      <c r="D16" s="277"/>
      <c r="E16" s="278"/>
      <c r="F16" s="276"/>
      <c r="G16" s="278"/>
      <c r="H16" s="276"/>
      <c r="I16" s="277"/>
      <c r="J16" s="278"/>
    </row>
    <row r="17" spans="1:10" ht="12.75">
      <c r="A17" s="276"/>
      <c r="B17" s="277"/>
      <c r="C17" s="277"/>
      <c r="D17" s="277"/>
      <c r="E17" s="278"/>
      <c r="F17" s="276"/>
      <c r="G17" s="278"/>
      <c r="H17" s="276"/>
      <c r="I17" s="277"/>
      <c r="J17" s="278"/>
    </row>
    <row r="18" spans="1:10" ht="12.75">
      <c r="A18" s="276"/>
      <c r="B18" s="277"/>
      <c r="C18" s="277"/>
      <c r="D18" s="277"/>
      <c r="E18" s="278"/>
      <c r="F18" s="276"/>
      <c r="G18" s="278"/>
      <c r="H18" s="276"/>
      <c r="I18" s="277"/>
      <c r="J18" s="278"/>
    </row>
    <row r="19" spans="1:10" ht="12.75">
      <c r="A19" s="276"/>
      <c r="B19" s="277"/>
      <c r="C19" s="277"/>
      <c r="D19" s="277"/>
      <c r="E19" s="278"/>
      <c r="F19" s="276"/>
      <c r="G19" s="278"/>
      <c r="H19" s="276"/>
      <c r="I19" s="277"/>
      <c r="J19" s="278"/>
    </row>
    <row r="20" spans="1:10" ht="12.75">
      <c r="A20" s="276"/>
      <c r="B20" s="277"/>
      <c r="C20" s="277"/>
      <c r="D20" s="277"/>
      <c r="E20" s="278"/>
      <c r="F20" s="276"/>
      <c r="G20" s="278"/>
      <c r="H20" s="276"/>
      <c r="I20" s="277"/>
      <c r="J20" s="278"/>
    </row>
    <row r="21" spans="1:10" ht="12.75">
      <c r="A21" s="276"/>
      <c r="B21" s="277"/>
      <c r="C21" s="277"/>
      <c r="D21" s="277"/>
      <c r="E21" s="278"/>
      <c r="F21" s="276"/>
      <c r="G21" s="278"/>
      <c r="H21" s="276"/>
      <c r="I21" s="277"/>
      <c r="J21" s="278"/>
    </row>
    <row r="22" spans="1:10" ht="12.75">
      <c r="A22" s="276"/>
      <c r="B22" s="277"/>
      <c r="C22" s="277"/>
      <c r="D22" s="277"/>
      <c r="E22" s="278"/>
      <c r="F22" s="276"/>
      <c r="G22" s="278"/>
      <c r="H22" s="276"/>
      <c r="I22" s="277"/>
      <c r="J22" s="278"/>
    </row>
    <row r="23" spans="1:10" ht="12.75">
      <c r="A23" s="276"/>
      <c r="B23" s="277"/>
      <c r="C23" s="277"/>
      <c r="D23" s="277"/>
      <c r="E23" s="278"/>
      <c r="F23" s="276"/>
      <c r="G23" s="278"/>
      <c r="H23" s="276"/>
      <c r="I23" s="277"/>
      <c r="J23" s="278"/>
    </row>
    <row r="24" spans="1:10" ht="12.75">
      <c r="A24" s="276"/>
      <c r="B24" s="277"/>
      <c r="C24" s="277"/>
      <c r="D24" s="277"/>
      <c r="E24" s="278"/>
      <c r="F24" s="276"/>
      <c r="G24" s="278"/>
      <c r="H24" s="276"/>
      <c r="I24" s="277"/>
      <c r="J24" s="278"/>
    </row>
    <row r="25" spans="1:10" ht="12.75">
      <c r="A25" s="276"/>
      <c r="B25" s="277"/>
      <c r="C25" s="277"/>
      <c r="D25" s="277"/>
      <c r="E25" s="278"/>
      <c r="F25" s="276"/>
      <c r="G25" s="278"/>
      <c r="H25" s="276"/>
      <c r="I25" s="277"/>
      <c r="J25" s="278"/>
    </row>
    <row r="26" spans="1:10" ht="12.75">
      <c r="A26" s="276"/>
      <c r="B26" s="277"/>
      <c r="C26" s="277"/>
      <c r="D26" s="277"/>
      <c r="E26" s="278"/>
      <c r="F26" s="276"/>
      <c r="G26" s="278"/>
      <c r="H26" s="276"/>
      <c r="I26" s="277"/>
      <c r="J26" s="278"/>
    </row>
    <row r="27" spans="1:10" ht="12.75">
      <c r="A27" s="276"/>
      <c r="B27" s="277"/>
      <c r="C27" s="277"/>
      <c r="D27" s="277"/>
      <c r="E27" s="278"/>
      <c r="F27" s="276"/>
      <c r="G27" s="278"/>
      <c r="H27" s="276"/>
      <c r="I27" s="277"/>
      <c r="J27" s="278"/>
    </row>
    <row r="28" spans="1:10" ht="12.75">
      <c r="A28" s="276"/>
      <c r="B28" s="277"/>
      <c r="C28" s="277"/>
      <c r="D28" s="277"/>
      <c r="E28" s="278"/>
      <c r="F28" s="276"/>
      <c r="G28" s="278"/>
      <c r="H28" s="276"/>
      <c r="I28" s="277"/>
      <c r="J28" s="278"/>
    </row>
    <row r="29" spans="1:10" ht="12.75">
      <c r="A29" s="276"/>
      <c r="B29" s="277"/>
      <c r="C29" s="277"/>
      <c r="D29" s="277"/>
      <c r="E29" s="278"/>
      <c r="F29" s="276"/>
      <c r="G29" s="278"/>
      <c r="H29" s="276"/>
      <c r="I29" s="277"/>
      <c r="J29" s="278"/>
    </row>
    <row r="30" spans="1:10" ht="12.75">
      <c r="A30" s="276"/>
      <c r="B30" s="277"/>
      <c r="C30" s="277"/>
      <c r="D30" s="277"/>
      <c r="E30" s="278"/>
      <c r="F30" s="276"/>
      <c r="G30" s="278"/>
      <c r="H30" s="276"/>
      <c r="I30" s="277"/>
      <c r="J30" s="278"/>
    </row>
    <row r="31" spans="1:10" ht="12.75">
      <c r="A31" s="268"/>
      <c r="B31" s="270"/>
      <c r="C31" s="270"/>
      <c r="D31" s="270"/>
      <c r="E31" s="270"/>
      <c r="F31" s="270"/>
      <c r="G31" s="270"/>
      <c r="H31" s="270"/>
      <c r="I31" s="270"/>
      <c r="J31" s="271"/>
    </row>
    <row r="32" spans="1:10" ht="12.75">
      <c r="A32" s="268"/>
      <c r="B32" s="270"/>
      <c r="C32" s="270"/>
      <c r="D32" s="270"/>
      <c r="E32" s="270"/>
      <c r="F32" s="270"/>
      <c r="G32" s="270"/>
      <c r="H32" s="270"/>
      <c r="I32" s="270"/>
      <c r="J32" s="271"/>
    </row>
    <row r="33" spans="1:10" ht="12.75">
      <c r="A33" s="268"/>
      <c r="B33" s="270"/>
      <c r="C33" s="270"/>
      <c r="D33" s="270"/>
      <c r="E33" s="270"/>
      <c r="F33" s="270"/>
      <c r="G33" s="270"/>
      <c r="H33" s="270"/>
      <c r="I33" s="270"/>
      <c r="J33" s="271"/>
    </row>
    <row r="34" spans="1:10" ht="12.75">
      <c r="A34" s="268" t="s">
        <v>437</v>
      </c>
      <c r="B34" s="270"/>
      <c r="C34" s="270"/>
      <c r="D34" s="275"/>
      <c r="E34" s="275"/>
      <c r="F34" s="275"/>
      <c r="G34" s="275"/>
      <c r="H34" s="270"/>
      <c r="I34" s="270"/>
      <c r="J34" s="271"/>
    </row>
    <row r="35" spans="1:10" ht="12.75">
      <c r="A35" s="279" t="s">
        <v>438</v>
      </c>
      <c r="B35" s="270"/>
      <c r="C35" s="270"/>
      <c r="D35" s="270"/>
      <c r="E35" s="270"/>
      <c r="F35" s="270"/>
      <c r="G35" s="270"/>
      <c r="H35" s="270"/>
      <c r="I35" s="270"/>
      <c r="J35" s="271"/>
    </row>
    <row r="36" spans="1:10" ht="12.75">
      <c r="A36" s="280" t="s">
        <v>439</v>
      </c>
      <c r="B36" s="270"/>
      <c r="C36" s="270"/>
      <c r="D36" s="270"/>
      <c r="E36" s="270"/>
      <c r="F36" s="270"/>
      <c r="G36" s="270"/>
      <c r="H36" s="270"/>
      <c r="I36" s="270"/>
      <c r="J36" s="271"/>
    </row>
    <row r="37" spans="1:10" ht="12.75">
      <c r="A37" s="268"/>
      <c r="B37" s="270"/>
      <c r="C37" s="270"/>
      <c r="D37" s="270"/>
      <c r="E37" s="270"/>
      <c r="F37" s="270"/>
      <c r="G37" s="270"/>
      <c r="H37" s="270"/>
      <c r="I37" s="270"/>
      <c r="J37" s="271"/>
    </row>
    <row r="38" spans="1:10" ht="12.75">
      <c r="A38" s="268"/>
      <c r="B38" s="270"/>
      <c r="C38" s="270"/>
      <c r="D38" s="270"/>
      <c r="E38" s="270"/>
      <c r="F38" s="270"/>
      <c r="G38" s="270"/>
      <c r="H38" s="270"/>
      <c r="I38" s="270"/>
      <c r="J38" s="271"/>
    </row>
    <row r="39" spans="1:10" ht="12.75">
      <c r="A39" s="268"/>
      <c r="B39" s="270"/>
      <c r="C39" s="270"/>
      <c r="D39" s="270"/>
      <c r="E39" s="270"/>
      <c r="F39" s="270"/>
      <c r="G39" s="270"/>
      <c r="H39" s="270"/>
      <c r="I39" s="270"/>
      <c r="J39" s="271"/>
    </row>
    <row r="40" spans="1:10" ht="12.75">
      <c r="A40" s="268"/>
      <c r="B40" s="270"/>
      <c r="C40" s="270"/>
      <c r="D40" s="270"/>
      <c r="E40" s="270"/>
      <c r="F40" s="270"/>
      <c r="G40" s="270"/>
      <c r="H40" s="270"/>
      <c r="I40" s="270"/>
      <c r="J40" s="271"/>
    </row>
    <row r="41" spans="1:10" ht="12.75">
      <c r="A41" s="268"/>
      <c r="B41" s="270"/>
      <c r="C41" s="270"/>
      <c r="D41" s="270"/>
      <c r="E41" s="270"/>
      <c r="F41" s="270"/>
      <c r="G41" s="270"/>
      <c r="H41" s="270"/>
      <c r="I41" s="270"/>
      <c r="J41" s="271"/>
    </row>
    <row r="42" spans="1:10" ht="12.75">
      <c r="A42" s="272"/>
      <c r="B42" s="273"/>
      <c r="C42" s="273"/>
      <c r="D42" s="273"/>
      <c r="E42" s="273"/>
      <c r="F42" s="273"/>
      <c r="G42" s="273"/>
      <c r="H42" s="273"/>
      <c r="I42" s="273"/>
      <c r="J42" s="274"/>
    </row>
    <row r="43" spans="1:10" ht="12.75">
      <c r="A43" s="268" t="s">
        <v>98</v>
      </c>
      <c r="B43" s="270" t="s">
        <v>418</v>
      </c>
      <c r="C43" s="270"/>
      <c r="D43" s="270"/>
      <c r="E43" s="270"/>
      <c r="F43" s="270"/>
      <c r="G43" s="270"/>
      <c r="H43" s="270"/>
      <c r="I43" s="270"/>
      <c r="J43" s="271"/>
    </row>
    <row r="44" spans="1:10" ht="12.75">
      <c r="A44" s="268"/>
      <c r="B44" s="270"/>
      <c r="C44" s="270"/>
      <c r="D44" s="270"/>
      <c r="E44" s="270"/>
      <c r="F44" s="270"/>
      <c r="G44" s="270"/>
      <c r="H44" s="270"/>
      <c r="I44" s="270"/>
      <c r="J44" s="271"/>
    </row>
    <row r="45" spans="1:10" ht="12.75">
      <c r="A45" s="272" t="s">
        <v>485</v>
      </c>
      <c r="B45" s="273"/>
      <c r="C45" s="273"/>
      <c r="D45" s="273"/>
      <c r="E45" s="273"/>
      <c r="F45" s="273"/>
      <c r="G45" s="273" t="s">
        <v>486</v>
      </c>
      <c r="I45" s="273"/>
      <c r="J45" s="274"/>
    </row>
    <row r="46" spans="1:10" ht="12.75">
      <c r="A46" s="379" t="s">
        <v>17</v>
      </c>
      <c r="B46" s="380"/>
      <c r="C46" s="380"/>
      <c r="D46" s="380"/>
      <c r="E46" s="380"/>
      <c r="F46" s="380"/>
      <c r="G46" s="380"/>
      <c r="H46" s="380"/>
      <c r="I46" s="380"/>
      <c r="J46" s="381"/>
    </row>
    <row r="47" spans="1:10" ht="12.75">
      <c r="A47" s="268"/>
      <c r="B47" s="270"/>
      <c r="C47" s="270"/>
      <c r="D47" s="270"/>
      <c r="E47" s="270"/>
      <c r="F47" s="270"/>
      <c r="G47" s="270"/>
      <c r="H47" s="270"/>
      <c r="I47" s="270"/>
      <c r="J47" s="271"/>
    </row>
    <row r="48" spans="1:10" ht="12.75">
      <c r="A48" s="268" t="s">
        <v>18</v>
      </c>
      <c r="B48" s="270"/>
      <c r="C48" s="270"/>
      <c r="D48" s="270"/>
      <c r="E48" s="270"/>
      <c r="F48" s="270"/>
      <c r="G48" s="270"/>
      <c r="H48" s="270"/>
      <c r="I48" s="270"/>
      <c r="J48" s="271"/>
    </row>
    <row r="49" spans="1:10" ht="12.75">
      <c r="A49" s="272"/>
      <c r="B49" s="273"/>
      <c r="C49" s="273"/>
      <c r="D49" s="273"/>
      <c r="E49" s="273"/>
      <c r="F49" s="273"/>
      <c r="G49" s="273"/>
      <c r="H49" s="273"/>
      <c r="I49" s="273"/>
      <c r="J49" s="274"/>
    </row>
  </sheetData>
  <sheetProtection/>
  <mergeCells count="6">
    <mergeCell ref="H2:I2"/>
    <mergeCell ref="A7:J7"/>
    <mergeCell ref="A11:E11"/>
    <mergeCell ref="F11:G11"/>
    <mergeCell ref="H11:J11"/>
    <mergeCell ref="A46:J46"/>
  </mergeCells>
  <printOptions horizontalCentered="1" verticalCentered="1"/>
  <pageMargins left="0.5" right="0.5" top="0.5" bottom="0.5" header="0.5" footer="0.5"/>
  <pageSetup fitToHeight="1" fitToWidth="1" horizontalDpi="600" verticalDpi="600" orientation="portrait" scale="92"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4">
      <selection activeCell="F34" sqref="F34"/>
    </sheetView>
  </sheetViews>
  <sheetFormatPr defaultColWidth="9.140625" defaultRowHeight="12.75"/>
  <cols>
    <col min="1" max="1" width="10.421875" style="78" customWidth="1"/>
    <col min="2" max="2" width="10.140625" style="78" customWidth="1"/>
    <col min="3" max="3" width="7.8515625" style="78" customWidth="1"/>
    <col min="4" max="12" width="10.7109375" style="78" customWidth="1"/>
    <col min="13" max="13" width="12.28125" style="78" bestFit="1" customWidth="1"/>
    <col min="14" max="16384" width="9.140625" style="78" customWidth="1"/>
  </cols>
  <sheetData>
    <row r="1" spans="1:13" ht="12.75">
      <c r="A1" s="113"/>
      <c r="B1" s="112"/>
      <c r="C1" s="112"/>
      <c r="D1" s="112"/>
      <c r="E1" s="112"/>
      <c r="F1" s="112"/>
      <c r="G1" s="112"/>
      <c r="H1" s="112"/>
      <c r="I1" s="112"/>
      <c r="J1" s="112"/>
      <c r="K1" s="112"/>
      <c r="L1" s="112"/>
      <c r="M1" s="111"/>
    </row>
    <row r="2" spans="1:13" ht="12.75">
      <c r="A2" s="84" t="s">
        <v>0</v>
      </c>
      <c r="B2" s="110">
        <v>27</v>
      </c>
      <c r="C2" s="83"/>
      <c r="D2" s="83"/>
      <c r="E2" s="83"/>
      <c r="F2" s="83"/>
      <c r="G2" s="83"/>
      <c r="H2" s="417"/>
      <c r="I2" s="417"/>
      <c r="J2" s="83"/>
      <c r="K2" s="108" t="s">
        <v>444</v>
      </c>
      <c r="L2" s="130" t="s">
        <v>380</v>
      </c>
      <c r="M2" s="134"/>
    </row>
    <row r="3" spans="1:13" ht="12.75">
      <c r="A3" s="84"/>
      <c r="B3" s="83"/>
      <c r="C3" s="83"/>
      <c r="D3" s="83"/>
      <c r="E3" s="83"/>
      <c r="F3" s="83"/>
      <c r="G3" s="83"/>
      <c r="H3" s="83"/>
      <c r="I3" s="83"/>
      <c r="J3" s="83"/>
      <c r="K3" s="83"/>
      <c r="L3" s="83"/>
      <c r="M3" s="82"/>
    </row>
    <row r="4" spans="1:13" ht="12.75">
      <c r="A4" s="84" t="s">
        <v>1</v>
      </c>
      <c r="B4" s="83"/>
      <c r="C4" s="83"/>
      <c r="D4" s="256" t="str">
        <f>+'Check Sheet'!$D$4</f>
        <v>Fiorito Enterprises, Inc. &amp; Rabanco Companies - G-60  </v>
      </c>
      <c r="E4" s="83"/>
      <c r="F4" s="83"/>
      <c r="G4" s="83"/>
      <c r="H4" s="83"/>
      <c r="I4" s="83"/>
      <c r="J4" s="83"/>
      <c r="K4" s="83"/>
      <c r="L4" s="83"/>
      <c r="M4" s="82"/>
    </row>
    <row r="5" spans="1:13" ht="12.75">
      <c r="A5" s="81" t="s">
        <v>2</v>
      </c>
      <c r="B5" s="80"/>
      <c r="C5" s="80"/>
      <c r="D5" s="257" t="str">
        <f>+'Check Sheet'!$D$5</f>
        <v>Kent-Meridian Disposal Company, Allied Waste Services of Kent, &amp; Republic Services of Kent</v>
      </c>
      <c r="E5" s="80"/>
      <c r="F5" s="80"/>
      <c r="G5" s="80"/>
      <c r="H5" s="80"/>
      <c r="I5" s="80"/>
      <c r="J5" s="80"/>
      <c r="K5" s="80"/>
      <c r="L5" s="80"/>
      <c r="M5" s="79"/>
    </row>
    <row r="6" spans="1:16" ht="12.75">
      <c r="A6" s="84"/>
      <c r="B6" s="83"/>
      <c r="C6" s="83"/>
      <c r="D6" s="83"/>
      <c r="E6" s="83"/>
      <c r="F6" s="83"/>
      <c r="G6" s="83"/>
      <c r="H6" s="83"/>
      <c r="I6" s="83"/>
      <c r="J6" s="83"/>
      <c r="K6" s="83"/>
      <c r="L6" s="83"/>
      <c r="M6" s="82"/>
      <c r="O6" s="78" t="s">
        <v>343</v>
      </c>
      <c r="P6" s="191">
        <f>'[2]Combined LG'!$E$29</f>
        <v>0.1575905239375544</v>
      </c>
    </row>
    <row r="7" spans="1:13" ht="12.75">
      <c r="A7" s="316" t="s">
        <v>168</v>
      </c>
      <c r="B7" s="315"/>
      <c r="C7" s="315"/>
      <c r="D7" s="315"/>
      <c r="E7" s="315"/>
      <c r="F7" s="315"/>
      <c r="G7" s="315"/>
      <c r="H7" s="315"/>
      <c r="I7" s="315"/>
      <c r="J7" s="315"/>
      <c r="K7" s="83"/>
      <c r="L7" s="83"/>
      <c r="M7" s="82"/>
    </row>
    <row r="8" spans="1:13" ht="12.75">
      <c r="A8" s="432" t="s">
        <v>169</v>
      </c>
      <c r="B8" s="417"/>
      <c r="C8" s="417"/>
      <c r="D8" s="417"/>
      <c r="E8" s="417"/>
      <c r="F8" s="417"/>
      <c r="G8" s="417"/>
      <c r="H8" s="417"/>
      <c r="I8" s="417"/>
      <c r="J8" s="417"/>
      <c r="K8" s="83"/>
      <c r="L8" s="83"/>
      <c r="M8" s="82"/>
    </row>
    <row r="9" spans="1:13" ht="12.75">
      <c r="A9" s="432" t="s">
        <v>121</v>
      </c>
      <c r="B9" s="417"/>
      <c r="C9" s="417"/>
      <c r="D9" s="417"/>
      <c r="E9" s="417"/>
      <c r="F9" s="417"/>
      <c r="G9" s="417"/>
      <c r="H9" s="417"/>
      <c r="I9" s="417"/>
      <c r="J9" s="417"/>
      <c r="K9" s="83"/>
      <c r="L9" s="83"/>
      <c r="M9" s="82"/>
    </row>
    <row r="10" spans="1:24" ht="12.75">
      <c r="A10" s="84"/>
      <c r="B10" s="83"/>
      <c r="C10" s="83"/>
      <c r="D10" s="83"/>
      <c r="E10" s="83"/>
      <c r="F10" s="83"/>
      <c r="G10" s="83"/>
      <c r="H10" s="83"/>
      <c r="I10" s="83"/>
      <c r="J10" s="83"/>
      <c r="K10" s="83"/>
      <c r="L10" s="83"/>
      <c r="M10" s="82"/>
      <c r="O10" s="83"/>
      <c r="P10" s="83"/>
      <c r="Q10" s="83"/>
      <c r="R10" s="83"/>
      <c r="S10" s="83"/>
      <c r="T10" s="83"/>
      <c r="U10" s="83"/>
      <c r="V10" s="83"/>
      <c r="W10" s="83"/>
      <c r="X10" s="83"/>
    </row>
    <row r="11" spans="1:24" ht="12.75">
      <c r="A11" s="109" t="s">
        <v>214</v>
      </c>
      <c r="B11" s="83"/>
      <c r="C11" s="83"/>
      <c r="D11" s="83"/>
      <c r="E11" s="83"/>
      <c r="F11" s="83"/>
      <c r="G11" s="83"/>
      <c r="H11" s="83"/>
      <c r="I11" s="83"/>
      <c r="J11" s="83"/>
      <c r="K11" s="83"/>
      <c r="L11" s="83"/>
      <c r="M11" s="82"/>
      <c r="O11" s="83"/>
      <c r="P11" s="83"/>
      <c r="Q11" s="83"/>
      <c r="R11" s="83"/>
      <c r="S11" s="83"/>
      <c r="T11" s="83"/>
      <c r="U11" s="83"/>
      <c r="V11" s="83"/>
      <c r="W11" s="83"/>
      <c r="X11" s="83"/>
    </row>
    <row r="12" spans="1:24" ht="12.75">
      <c r="A12" s="84"/>
      <c r="B12" s="83"/>
      <c r="C12" s="83"/>
      <c r="D12" s="83"/>
      <c r="E12" s="83"/>
      <c r="F12" s="83"/>
      <c r="G12" s="83"/>
      <c r="H12" s="83"/>
      <c r="I12" s="83"/>
      <c r="J12" s="83"/>
      <c r="K12" s="83"/>
      <c r="L12" s="83"/>
      <c r="M12" s="82"/>
      <c r="O12" s="83"/>
      <c r="P12" s="83"/>
      <c r="Q12" s="83"/>
      <c r="R12" s="83"/>
      <c r="S12" s="83"/>
      <c r="T12" s="83"/>
      <c r="U12" s="83"/>
      <c r="V12" s="83"/>
      <c r="W12" s="83"/>
      <c r="X12" s="83"/>
    </row>
    <row r="13" spans="1:24" ht="12.75">
      <c r="A13" s="84"/>
      <c r="B13" s="108"/>
      <c r="C13" s="108"/>
      <c r="D13" s="419" t="s">
        <v>123</v>
      </c>
      <c r="E13" s="337"/>
      <c r="F13" s="337"/>
      <c r="G13" s="337"/>
      <c r="H13" s="337"/>
      <c r="I13" s="337"/>
      <c r="J13" s="337"/>
      <c r="K13" s="96"/>
      <c r="L13" s="96"/>
      <c r="M13" s="95"/>
      <c r="O13" s="83"/>
      <c r="P13" s="83"/>
      <c r="Q13" s="83"/>
      <c r="R13" s="83"/>
      <c r="S13" s="83"/>
      <c r="T13" s="83"/>
      <c r="U13" s="83"/>
      <c r="V13" s="83"/>
      <c r="W13" s="83"/>
      <c r="X13" s="83"/>
    </row>
    <row r="14" spans="1:24" ht="12.75">
      <c r="A14" s="107" t="s">
        <v>124</v>
      </c>
      <c r="B14" s="106"/>
      <c r="C14" s="105"/>
      <c r="D14" s="104" t="s">
        <v>170</v>
      </c>
      <c r="E14" s="104" t="s">
        <v>171</v>
      </c>
      <c r="F14" s="104" t="s">
        <v>172</v>
      </c>
      <c r="G14" s="104" t="s">
        <v>63</v>
      </c>
      <c r="H14" s="104" t="s">
        <v>335</v>
      </c>
      <c r="I14" s="104" t="s">
        <v>64</v>
      </c>
      <c r="J14" s="104" t="s">
        <v>65</v>
      </c>
      <c r="K14" s="104" t="s">
        <v>66</v>
      </c>
      <c r="L14" s="104" t="s">
        <v>67</v>
      </c>
      <c r="M14" s="104" t="s">
        <v>68</v>
      </c>
      <c r="O14" s="192"/>
      <c r="P14" s="192"/>
      <c r="Q14" s="192"/>
      <c r="R14" s="192"/>
      <c r="S14" s="192"/>
      <c r="T14" s="192"/>
      <c r="U14" s="192"/>
      <c r="V14" s="192"/>
      <c r="W14" s="192"/>
      <c r="X14" s="192"/>
    </row>
    <row r="15" spans="1:24" ht="12.75">
      <c r="A15" s="97" t="s">
        <v>125</v>
      </c>
      <c r="B15" s="96"/>
      <c r="C15" s="95"/>
      <c r="D15" s="145">
        <f>'Item 105, page 1'!C16</f>
        <v>1.27</v>
      </c>
      <c r="E15" s="145">
        <f>'Item 105, page 1'!D16</f>
        <v>1.53</v>
      </c>
      <c r="F15" s="145">
        <f>'Item 105, page 1'!E16</f>
        <v>1.53</v>
      </c>
      <c r="G15" s="145">
        <f>'Item 105, page 1'!F16</f>
        <v>11.02</v>
      </c>
      <c r="H15" s="145">
        <f>'Item 105, page 1'!G16</f>
        <v>11.47</v>
      </c>
      <c r="I15" s="145">
        <f>'Item 105, page 1'!H16</f>
        <v>12.19</v>
      </c>
      <c r="J15" s="145">
        <f>'Item 105, page 1'!I16</f>
        <v>13.06</v>
      </c>
      <c r="K15" s="145">
        <f>'Item 105, page 1'!J16</f>
        <v>13.97</v>
      </c>
      <c r="L15" s="145">
        <f>'Item 105, page 1'!K16</f>
        <v>16.57</v>
      </c>
      <c r="M15" s="145">
        <f>'Item 105, page 1'!L16</f>
        <v>19.23</v>
      </c>
      <c r="O15" s="236"/>
      <c r="P15" s="83"/>
      <c r="Q15" s="83"/>
      <c r="R15" s="83"/>
      <c r="S15" s="83"/>
      <c r="T15" s="83"/>
      <c r="U15" s="83"/>
      <c r="V15" s="83"/>
      <c r="W15" s="83"/>
      <c r="X15" s="83"/>
    </row>
    <row r="16" spans="1:24" ht="12.75">
      <c r="A16" s="97" t="s">
        <v>126</v>
      </c>
      <c r="B16" s="96"/>
      <c r="C16" s="95"/>
      <c r="D16" s="291" t="s">
        <v>489</v>
      </c>
      <c r="E16" s="291" t="s">
        <v>497</v>
      </c>
      <c r="F16" s="291" t="s">
        <v>476</v>
      </c>
      <c r="G16" s="291" t="s">
        <v>490</v>
      </c>
      <c r="H16" s="291" t="s">
        <v>491</v>
      </c>
      <c r="I16" s="291" t="s">
        <v>492</v>
      </c>
      <c r="J16" s="291" t="s">
        <v>493</v>
      </c>
      <c r="K16" s="291" t="s">
        <v>494</v>
      </c>
      <c r="L16" s="291" t="s">
        <v>495</v>
      </c>
      <c r="M16" s="291" t="s">
        <v>496</v>
      </c>
      <c r="O16" s="292"/>
      <c r="P16" s="293"/>
      <c r="Q16" s="293"/>
      <c r="R16" s="293"/>
      <c r="S16" s="293"/>
      <c r="T16" s="293"/>
      <c r="U16" s="293"/>
      <c r="V16" s="293"/>
      <c r="W16" s="293"/>
      <c r="X16" s="293"/>
    </row>
    <row r="17" spans="1:24" ht="12.75">
      <c r="A17" s="97" t="s">
        <v>127</v>
      </c>
      <c r="B17" s="96"/>
      <c r="C17" s="95"/>
      <c r="D17" s="145" t="str">
        <f>D16</f>
        <v>$4.00 (A)</v>
      </c>
      <c r="E17" s="145" t="str">
        <f aca="true" t="shared" si="0" ref="E17:M17">E16</f>
        <v>$6.52 (A)</v>
      </c>
      <c r="F17" s="145" t="str">
        <f t="shared" si="0"/>
        <v>$9.75 (A)</v>
      </c>
      <c r="G17" s="145" t="str">
        <f t="shared" si="0"/>
        <v>$20.86 (A)</v>
      </c>
      <c r="H17" s="145" t="str">
        <f t="shared" si="0"/>
        <v>$28.08 (A)</v>
      </c>
      <c r="I17" s="145" t="str">
        <f t="shared" si="0"/>
        <v>$38.91 (A)</v>
      </c>
      <c r="J17" s="145" t="str">
        <f t="shared" si="0"/>
        <v>$55.31 (A)</v>
      </c>
      <c r="K17" s="145" t="str">
        <f t="shared" si="0"/>
        <v>$69.09 (A)</v>
      </c>
      <c r="L17" s="145" t="str">
        <f t="shared" si="0"/>
        <v>$102.54 (A)</v>
      </c>
      <c r="M17" s="145" t="str">
        <f t="shared" si="0"/>
        <v>$128.94 (A)</v>
      </c>
      <c r="O17" s="294"/>
      <c r="P17" s="294"/>
      <c r="Q17" s="294"/>
      <c r="R17" s="294"/>
      <c r="S17" s="294"/>
      <c r="T17" s="294"/>
      <c r="U17" s="294"/>
      <c r="V17" s="294"/>
      <c r="W17" s="294"/>
      <c r="X17" s="294"/>
    </row>
    <row r="18" spans="1:24" ht="12.75">
      <c r="A18" s="103" t="s">
        <v>128</v>
      </c>
      <c r="B18" s="102"/>
      <c r="C18" s="101"/>
      <c r="D18" s="254" t="s">
        <v>504</v>
      </c>
      <c r="E18" s="254" t="s">
        <v>482</v>
      </c>
      <c r="F18" s="254" t="s">
        <v>477</v>
      </c>
      <c r="G18" s="254" t="s">
        <v>498</v>
      </c>
      <c r="H18" s="254" t="s">
        <v>505</v>
      </c>
      <c r="I18" s="254" t="s">
        <v>499</v>
      </c>
      <c r="J18" s="254" t="s">
        <v>500</v>
      </c>
      <c r="K18" s="254" t="s">
        <v>501</v>
      </c>
      <c r="L18" s="254" t="s">
        <v>502</v>
      </c>
      <c r="M18" s="254" t="s">
        <v>503</v>
      </c>
      <c r="O18" s="293"/>
      <c r="P18" s="293"/>
      <c r="Q18" s="293"/>
      <c r="R18" s="293"/>
      <c r="S18" s="293"/>
      <c r="T18" s="293"/>
      <c r="U18" s="293"/>
      <c r="V18" s="293"/>
      <c r="W18" s="293"/>
      <c r="X18" s="293"/>
    </row>
    <row r="19" spans="1:24" ht="12.75">
      <c r="A19" s="100" t="s">
        <v>129</v>
      </c>
      <c r="B19" s="96"/>
      <c r="C19" s="95"/>
      <c r="D19" s="83"/>
      <c r="E19" s="83"/>
      <c r="F19" s="83"/>
      <c r="G19" s="83"/>
      <c r="H19" s="83"/>
      <c r="I19" s="83"/>
      <c r="J19" s="83"/>
      <c r="K19" s="83"/>
      <c r="L19" s="83"/>
      <c r="M19" s="82"/>
      <c r="O19" s="193"/>
      <c r="P19" s="193"/>
      <c r="Q19" s="193"/>
      <c r="R19" s="193"/>
      <c r="S19" s="193"/>
      <c r="T19" s="193"/>
      <c r="U19" s="193"/>
      <c r="V19" s="1"/>
      <c r="W19" s="1"/>
      <c r="X19" s="1"/>
    </row>
    <row r="20" spans="1:24" ht="12.75">
      <c r="A20" s="97" t="s">
        <v>75</v>
      </c>
      <c r="B20" s="96"/>
      <c r="C20" s="95"/>
      <c r="D20" s="94"/>
      <c r="E20" s="94"/>
      <c r="F20" s="94"/>
      <c r="G20" s="123">
        <v>40.8</v>
      </c>
      <c r="H20" s="123">
        <f>G20</f>
        <v>40.8</v>
      </c>
      <c r="I20" s="123">
        <f aca="true" t="shared" si="1" ref="I20:M22">H20</f>
        <v>40.8</v>
      </c>
      <c r="J20" s="123">
        <f t="shared" si="1"/>
        <v>40.8</v>
      </c>
      <c r="K20" s="123">
        <f t="shared" si="1"/>
        <v>40.8</v>
      </c>
      <c r="L20" s="123">
        <f t="shared" si="1"/>
        <v>40.8</v>
      </c>
      <c r="M20" s="123">
        <f t="shared" si="1"/>
        <v>40.8</v>
      </c>
      <c r="O20" s="193"/>
      <c r="P20" s="193"/>
      <c r="Q20" s="193"/>
      <c r="R20" s="193"/>
      <c r="S20" s="193"/>
      <c r="T20" s="193"/>
      <c r="U20" s="193"/>
      <c r="V20" s="1"/>
      <c r="W20" s="1"/>
      <c r="X20" s="1"/>
    </row>
    <row r="21" spans="1:27" ht="12.75">
      <c r="A21" s="97" t="s">
        <v>76</v>
      </c>
      <c r="B21" s="96"/>
      <c r="C21" s="95"/>
      <c r="D21" s="94"/>
      <c r="E21" s="94"/>
      <c r="F21" s="94"/>
      <c r="G21" s="123" t="str">
        <f>G18</f>
        <v>$22.36 (A)</v>
      </c>
      <c r="H21" s="123" t="str">
        <f aca="true" t="shared" si="2" ref="H21:M21">H18</f>
        <v>$29.33 (A)</v>
      </c>
      <c r="I21" s="123" t="str">
        <f t="shared" si="2"/>
        <v>$42.36 (A)</v>
      </c>
      <c r="J21" s="123" t="str">
        <f t="shared" si="2"/>
        <v>$58.66 (A)</v>
      </c>
      <c r="K21" s="123" t="str">
        <f t="shared" si="2"/>
        <v>$72.26 (A)</v>
      </c>
      <c r="L21" s="123" t="str">
        <f t="shared" si="2"/>
        <v>$108.35 (A)</v>
      </c>
      <c r="M21" s="123" t="str">
        <f t="shared" si="2"/>
        <v>$131.57 (A)</v>
      </c>
      <c r="O21" s="1"/>
      <c r="P21" s="1"/>
      <c r="Q21" s="1"/>
      <c r="R21" s="193"/>
      <c r="S21" s="193"/>
      <c r="T21" s="193"/>
      <c r="U21" s="193"/>
      <c r="V21" s="193"/>
      <c r="W21" s="193"/>
      <c r="X21" s="193"/>
      <c r="Y21" s="22"/>
      <c r="Z21" s="22"/>
      <c r="AA21" s="22"/>
    </row>
    <row r="22" spans="1:24" ht="12.75">
      <c r="A22" s="97" t="s">
        <v>130</v>
      </c>
      <c r="B22" s="96"/>
      <c r="C22" s="95"/>
      <c r="D22" s="94"/>
      <c r="E22" s="94"/>
      <c r="F22" s="94"/>
      <c r="G22" s="123">
        <v>1.02</v>
      </c>
      <c r="H22" s="123">
        <f>G22</f>
        <v>1.02</v>
      </c>
      <c r="I22" s="123">
        <f t="shared" si="1"/>
        <v>1.02</v>
      </c>
      <c r="J22" s="123">
        <f t="shared" si="1"/>
        <v>1.02</v>
      </c>
      <c r="K22" s="123">
        <f t="shared" si="1"/>
        <v>1.02</v>
      </c>
      <c r="L22" s="123">
        <f t="shared" si="1"/>
        <v>1.02</v>
      </c>
      <c r="M22" s="123">
        <f t="shared" si="1"/>
        <v>1.02</v>
      </c>
      <c r="O22" s="1"/>
      <c r="P22" s="1"/>
      <c r="Q22" s="1"/>
      <c r="R22" s="83"/>
      <c r="S22" s="83"/>
      <c r="T22" s="83"/>
      <c r="U22" s="83"/>
      <c r="V22" s="83"/>
      <c r="W22" s="83"/>
      <c r="X22" s="83"/>
    </row>
    <row r="23" spans="1:24" ht="12.75">
      <c r="A23" s="97" t="s">
        <v>78</v>
      </c>
      <c r="B23" s="96"/>
      <c r="C23" s="95"/>
      <c r="D23" s="114"/>
      <c r="E23" s="114"/>
      <c r="F23" s="114"/>
      <c r="G23" s="145">
        <f>G15</f>
        <v>11.02</v>
      </c>
      <c r="H23" s="145">
        <f aca="true" t="shared" si="3" ref="H23:M23">H15</f>
        <v>11.47</v>
      </c>
      <c r="I23" s="145">
        <f t="shared" si="3"/>
        <v>12.19</v>
      </c>
      <c r="J23" s="145">
        <f t="shared" si="3"/>
        <v>13.06</v>
      </c>
      <c r="K23" s="145">
        <f t="shared" si="3"/>
        <v>13.97</v>
      </c>
      <c r="L23" s="145">
        <f t="shared" si="3"/>
        <v>16.57</v>
      </c>
      <c r="M23" s="145">
        <f t="shared" si="3"/>
        <v>19.23</v>
      </c>
      <c r="O23" s="193"/>
      <c r="P23" s="193"/>
      <c r="Q23" s="193"/>
      <c r="R23" s="193"/>
      <c r="S23" s="193"/>
      <c r="T23" s="193"/>
      <c r="U23" s="193"/>
      <c r="V23" s="1"/>
      <c r="W23" s="1"/>
      <c r="X23" s="1"/>
    </row>
    <row r="24" spans="1:24" ht="12.75">
      <c r="A24" s="84"/>
      <c r="B24" s="83"/>
      <c r="C24" s="83"/>
      <c r="D24" s="83"/>
      <c r="E24" s="83"/>
      <c r="F24" s="83"/>
      <c r="G24" s="83"/>
      <c r="H24" s="83" t="s">
        <v>119</v>
      </c>
      <c r="I24" s="83"/>
      <c r="J24" s="83"/>
      <c r="K24" s="83"/>
      <c r="L24" s="83"/>
      <c r="M24" s="82"/>
      <c r="O24" s="83"/>
      <c r="P24" s="83"/>
      <c r="Q24" s="83"/>
      <c r="R24" s="83"/>
      <c r="S24" s="83"/>
      <c r="T24" s="83"/>
      <c r="U24" s="83"/>
      <c r="V24" s="83"/>
      <c r="W24" s="83"/>
      <c r="X24" s="83"/>
    </row>
    <row r="25" spans="1:24" ht="12.75">
      <c r="A25" s="84"/>
      <c r="B25" s="83"/>
      <c r="C25" s="83"/>
      <c r="D25" s="83"/>
      <c r="E25" s="83"/>
      <c r="F25" s="83"/>
      <c r="G25" s="83"/>
      <c r="H25" s="83"/>
      <c r="I25" s="83"/>
      <c r="J25" s="83"/>
      <c r="K25" s="83"/>
      <c r="L25" s="83"/>
      <c r="M25" s="82"/>
      <c r="O25" s="83"/>
      <c r="P25" s="83"/>
      <c r="Q25" s="83"/>
      <c r="R25" s="83"/>
      <c r="S25" s="83"/>
      <c r="T25" s="83"/>
      <c r="U25" s="83"/>
      <c r="V25" s="83"/>
      <c r="W25" s="83"/>
      <c r="X25" s="83"/>
    </row>
    <row r="26" spans="1:24" ht="12.75">
      <c r="A26" s="87" t="s">
        <v>131</v>
      </c>
      <c r="B26" s="86" t="s">
        <v>132</v>
      </c>
      <c r="C26" s="83"/>
      <c r="D26" s="83"/>
      <c r="E26" s="83"/>
      <c r="F26" s="83"/>
      <c r="G26" s="83"/>
      <c r="H26" s="83"/>
      <c r="I26" s="83"/>
      <c r="J26" s="83"/>
      <c r="K26" s="83"/>
      <c r="L26" s="83"/>
      <c r="M26" s="82"/>
      <c r="O26" s="83"/>
      <c r="P26" s="83"/>
      <c r="Q26" s="83"/>
      <c r="R26" s="83"/>
      <c r="S26" s="83"/>
      <c r="T26" s="83"/>
      <c r="U26" s="83"/>
      <c r="V26" s="83"/>
      <c r="W26" s="83"/>
      <c r="X26" s="83"/>
    </row>
    <row r="27" spans="1:13" ht="12.75">
      <c r="A27" s="87"/>
      <c r="B27" s="86" t="s">
        <v>133</v>
      </c>
      <c r="C27" s="83"/>
      <c r="D27" s="83"/>
      <c r="E27" s="83"/>
      <c r="F27" s="83"/>
      <c r="G27" s="83"/>
      <c r="H27" s="83"/>
      <c r="I27" s="83"/>
      <c r="J27" s="83"/>
      <c r="K27" s="83"/>
      <c r="L27" s="83"/>
      <c r="M27" s="82"/>
    </row>
    <row r="28" spans="1:13" ht="12.75">
      <c r="A28" s="87"/>
      <c r="B28" s="86" t="s">
        <v>134</v>
      </c>
      <c r="C28" s="83"/>
      <c r="D28" s="83"/>
      <c r="E28" s="83"/>
      <c r="F28" s="83"/>
      <c r="G28" s="83"/>
      <c r="H28" s="83"/>
      <c r="I28" s="83"/>
      <c r="J28" s="83"/>
      <c r="K28" s="83"/>
      <c r="L28" s="83"/>
      <c r="M28" s="82"/>
    </row>
    <row r="29" spans="1:13" ht="12.75">
      <c r="A29" s="87"/>
      <c r="B29" s="86" t="s">
        <v>135</v>
      </c>
      <c r="C29" s="83"/>
      <c r="D29" s="83"/>
      <c r="E29" s="83"/>
      <c r="F29" s="83"/>
      <c r="G29" s="83"/>
      <c r="H29" s="83"/>
      <c r="I29" s="83"/>
      <c r="J29" s="83"/>
      <c r="K29" s="83"/>
      <c r="L29" s="83"/>
      <c r="M29" s="82"/>
    </row>
    <row r="30" spans="1:13" ht="12.75">
      <c r="A30" s="87"/>
      <c r="B30" s="86"/>
      <c r="C30" s="83"/>
      <c r="D30" s="83"/>
      <c r="E30" s="83"/>
      <c r="F30" s="83"/>
      <c r="G30" s="83"/>
      <c r="H30" s="83"/>
      <c r="I30" s="83"/>
      <c r="J30" s="83"/>
      <c r="K30" s="83"/>
      <c r="L30" s="83"/>
      <c r="M30" s="82"/>
    </row>
    <row r="31" spans="1:13" ht="12.75">
      <c r="A31" s="118" t="s">
        <v>80</v>
      </c>
      <c r="B31" s="119" t="s">
        <v>116</v>
      </c>
      <c r="C31" s="88"/>
      <c r="D31" s="88"/>
      <c r="E31" s="88"/>
      <c r="F31" s="88"/>
      <c r="G31" s="88"/>
      <c r="H31" s="88"/>
      <c r="I31" s="88"/>
      <c r="J31" s="88"/>
      <c r="K31" s="83"/>
      <c r="L31" s="83"/>
      <c r="M31" s="82"/>
    </row>
    <row r="32" spans="1:13" ht="12.75">
      <c r="A32" s="87"/>
      <c r="B32" s="86" t="s">
        <v>117</v>
      </c>
      <c r="C32" s="83"/>
      <c r="D32" s="83"/>
      <c r="E32" s="83"/>
      <c r="F32" s="83"/>
      <c r="G32" s="83"/>
      <c r="H32" s="83"/>
      <c r="I32" s="83"/>
      <c r="J32" s="83"/>
      <c r="K32" s="83"/>
      <c r="L32" s="83"/>
      <c r="M32" s="82"/>
    </row>
    <row r="33" spans="1:13" ht="12.75">
      <c r="A33" s="90"/>
      <c r="B33" s="86"/>
      <c r="C33" s="83"/>
      <c r="D33" s="83"/>
      <c r="E33" s="83"/>
      <c r="F33" s="83"/>
      <c r="G33" s="83"/>
      <c r="H33" s="83"/>
      <c r="I33" s="83"/>
      <c r="J33" s="83"/>
      <c r="K33" s="83"/>
      <c r="L33" s="83"/>
      <c r="M33" s="82"/>
    </row>
    <row r="34" spans="1:13" ht="12.75">
      <c r="A34" s="87" t="s">
        <v>81</v>
      </c>
      <c r="B34" s="86" t="s">
        <v>506</v>
      </c>
      <c r="C34" s="83"/>
      <c r="D34" s="83"/>
      <c r="E34" s="83"/>
      <c r="F34" s="83"/>
      <c r="G34" s="83"/>
      <c r="H34" s="83"/>
      <c r="I34" s="83"/>
      <c r="J34" s="83"/>
      <c r="K34" s="83"/>
      <c r="L34" s="83"/>
      <c r="M34" s="82"/>
    </row>
    <row r="35" spans="1:13" ht="12.75">
      <c r="A35" s="84"/>
      <c r="B35" s="78" t="s">
        <v>173</v>
      </c>
      <c r="C35" s="83"/>
      <c r="D35" s="83"/>
      <c r="E35" s="83"/>
      <c r="F35" s="83"/>
      <c r="G35" s="83"/>
      <c r="H35" s="83"/>
      <c r="I35" s="83"/>
      <c r="J35" s="83"/>
      <c r="K35" s="83"/>
      <c r="L35" s="83"/>
      <c r="M35" s="82"/>
    </row>
    <row r="36" spans="1:13" ht="12.75">
      <c r="A36" s="84"/>
      <c r="B36" s="78" t="s">
        <v>445</v>
      </c>
      <c r="C36" s="83"/>
      <c r="D36" s="83"/>
      <c r="E36" s="83"/>
      <c r="F36" s="83"/>
      <c r="G36" s="83"/>
      <c r="H36" s="83"/>
      <c r="I36" s="83"/>
      <c r="J36" s="83"/>
      <c r="K36" s="83"/>
      <c r="L36" s="83"/>
      <c r="M36" s="82"/>
    </row>
    <row r="37" spans="1:13" ht="12.75">
      <c r="A37" s="84"/>
      <c r="C37" s="83"/>
      <c r="D37" s="83"/>
      <c r="E37" s="83"/>
      <c r="F37" s="83"/>
      <c r="G37" s="83"/>
      <c r="H37" s="83"/>
      <c r="I37" s="83"/>
      <c r="J37" s="83"/>
      <c r="K37" s="83"/>
      <c r="L37" s="83"/>
      <c r="M37" s="82"/>
    </row>
    <row r="38" spans="1:13" ht="12.75">
      <c r="A38" s="84"/>
      <c r="C38" s="83"/>
      <c r="D38" s="83"/>
      <c r="E38" s="83"/>
      <c r="F38" s="83"/>
      <c r="G38" s="83"/>
      <c r="H38" s="83"/>
      <c r="I38" s="83"/>
      <c r="J38" s="83"/>
      <c r="K38" s="83"/>
      <c r="L38" s="83"/>
      <c r="M38" s="82"/>
    </row>
    <row r="39" spans="1:13" ht="12.75">
      <c r="A39" s="87"/>
      <c r="B39" s="86"/>
      <c r="C39" s="83"/>
      <c r="D39" s="83"/>
      <c r="E39" s="83"/>
      <c r="F39" s="83"/>
      <c r="G39" s="83"/>
      <c r="H39" s="83"/>
      <c r="I39" s="83"/>
      <c r="J39" s="83"/>
      <c r="K39" s="83"/>
      <c r="L39" s="83"/>
      <c r="M39" s="82"/>
    </row>
    <row r="40" spans="1:13" ht="12.75">
      <c r="A40" s="87" t="s">
        <v>118</v>
      </c>
      <c r="B40" s="86"/>
      <c r="C40" s="83"/>
      <c r="D40" s="83"/>
      <c r="E40" s="83"/>
      <c r="F40" s="83"/>
      <c r="G40" s="83"/>
      <c r="H40" s="83"/>
      <c r="I40" s="83"/>
      <c r="J40" s="83"/>
      <c r="K40" s="83"/>
      <c r="L40" s="83"/>
      <c r="M40" s="82"/>
    </row>
    <row r="41" spans="1:13" ht="12.75">
      <c r="A41" s="84"/>
      <c r="B41" s="83"/>
      <c r="C41" s="83"/>
      <c r="D41" s="83"/>
      <c r="E41" s="83"/>
      <c r="F41" s="83"/>
      <c r="G41" s="83"/>
      <c r="H41" s="83"/>
      <c r="I41" s="83"/>
      <c r="J41" s="83"/>
      <c r="K41" s="83"/>
      <c r="L41" s="83"/>
      <c r="M41" s="82"/>
    </row>
    <row r="42" spans="2:13" ht="12.75">
      <c r="B42" s="86" t="str">
        <f>'Item 110'!B34</f>
        <v>Lock rental  $10.00/mo./locking device</v>
      </c>
      <c r="C42" s="83"/>
      <c r="D42" s="83"/>
      <c r="E42" s="83"/>
      <c r="F42" s="83"/>
      <c r="G42" s="83"/>
      <c r="H42" s="83"/>
      <c r="I42" s="83"/>
      <c r="J42" s="83"/>
      <c r="K42" s="83"/>
      <c r="L42" s="83"/>
      <c r="M42" s="82"/>
    </row>
    <row r="43" spans="1:13" ht="12.75">
      <c r="A43" s="87"/>
      <c r="C43" s="83"/>
      <c r="D43" s="88"/>
      <c r="E43" s="88"/>
      <c r="F43" s="88"/>
      <c r="G43" s="88"/>
      <c r="H43" s="83"/>
      <c r="I43" s="83"/>
      <c r="J43" s="83"/>
      <c r="K43" s="83"/>
      <c r="L43" s="83"/>
      <c r="M43" s="82"/>
    </row>
    <row r="44" spans="1:13" ht="12.75">
      <c r="A44" s="87"/>
      <c r="B44" s="401" t="str">
        <f>+'Item 106, page 1 '!$B$46</f>
        <v>A gate obstruction charge of $1.50 will be assessed per pick up for opening, unlocking, or closing gates, or moving obstructions in order to pick up solid waste.</v>
      </c>
      <c r="C44" s="401"/>
      <c r="D44" s="401"/>
      <c r="E44" s="401"/>
      <c r="F44" s="401"/>
      <c r="G44" s="401"/>
      <c r="H44" s="401"/>
      <c r="I44" s="401"/>
      <c r="J44" s="83"/>
      <c r="K44" s="83"/>
      <c r="L44" s="83"/>
      <c r="M44" s="82"/>
    </row>
    <row r="45" spans="1:13" ht="12.75">
      <c r="A45" s="87"/>
      <c r="B45" s="401"/>
      <c r="C45" s="401"/>
      <c r="D45" s="401"/>
      <c r="E45" s="401"/>
      <c r="F45" s="401"/>
      <c r="G45" s="401"/>
      <c r="H45" s="401"/>
      <c r="I45" s="401"/>
      <c r="J45" s="83"/>
      <c r="K45" s="83"/>
      <c r="L45" s="83"/>
      <c r="M45" s="82"/>
    </row>
    <row r="46" spans="1:13" ht="12.75">
      <c r="A46" s="84"/>
      <c r="B46" s="83"/>
      <c r="C46" s="83"/>
      <c r="D46" s="83"/>
      <c r="E46" s="83"/>
      <c r="F46" s="83"/>
      <c r="G46" s="83"/>
      <c r="H46" s="83"/>
      <c r="I46" s="83"/>
      <c r="J46" s="83"/>
      <c r="K46" s="83"/>
      <c r="L46" s="83"/>
      <c r="M46" s="82"/>
    </row>
    <row r="47" spans="1:13" ht="12.75">
      <c r="A47" s="84"/>
      <c r="B47" s="83"/>
      <c r="C47" s="83"/>
      <c r="D47" s="83"/>
      <c r="E47" s="83"/>
      <c r="F47" s="83"/>
      <c r="G47" s="83"/>
      <c r="H47" s="83"/>
      <c r="I47" s="83"/>
      <c r="J47" s="83"/>
      <c r="K47" s="83"/>
      <c r="L47" s="83"/>
      <c r="M47" s="82"/>
    </row>
    <row r="48" spans="1:13" ht="12.75">
      <c r="A48" s="81"/>
      <c r="B48" s="80"/>
      <c r="C48" s="80"/>
      <c r="D48" s="80"/>
      <c r="E48" s="80"/>
      <c r="F48" s="80"/>
      <c r="G48" s="80"/>
      <c r="H48" s="80"/>
      <c r="I48" s="80"/>
      <c r="J48" s="80"/>
      <c r="K48" s="83"/>
      <c r="L48" s="83"/>
      <c r="M48" s="82"/>
    </row>
    <row r="49" spans="1:13" ht="12.75">
      <c r="A49" s="23" t="s">
        <v>98</v>
      </c>
      <c r="B49" s="1" t="str">
        <f>+'Check Sheet'!$B$53</f>
        <v>Rick Waldren, Business Unit Controller</v>
      </c>
      <c r="C49" s="1"/>
      <c r="D49" s="83"/>
      <c r="E49" s="83"/>
      <c r="F49" s="83"/>
      <c r="G49" s="83"/>
      <c r="H49" s="83"/>
      <c r="I49" s="83"/>
      <c r="J49" s="83"/>
      <c r="K49" s="112"/>
      <c r="L49" s="112"/>
      <c r="M49" s="111"/>
    </row>
    <row r="50" spans="1:13" ht="12.75">
      <c r="A50" s="23"/>
      <c r="B50" s="1"/>
      <c r="C50" s="1"/>
      <c r="D50" s="83"/>
      <c r="E50" s="83"/>
      <c r="F50" s="83"/>
      <c r="G50" s="83"/>
      <c r="H50" s="83"/>
      <c r="I50" s="83"/>
      <c r="J50" s="83"/>
      <c r="K50" s="83"/>
      <c r="L50" s="83"/>
      <c r="M50" s="82"/>
    </row>
    <row r="51" spans="1:13" ht="12.75">
      <c r="A51" s="26" t="s">
        <v>99</v>
      </c>
      <c r="B51" s="309">
        <f>+'Check Sheet'!$B$55</f>
        <v>43438</v>
      </c>
      <c r="C51" s="309">
        <f>+'Check Sheet'!C51</f>
        <v>0</v>
      </c>
      <c r="D51" s="127"/>
      <c r="E51" s="80"/>
      <c r="F51" s="80"/>
      <c r="G51" s="80"/>
      <c r="K51" s="70" t="s">
        <v>137</v>
      </c>
      <c r="L51" s="310">
        <f>+'Check Sheet'!$I$55</f>
        <v>43497</v>
      </c>
      <c r="M51" s="311">
        <f>+'Check Sheet'!L51</f>
        <v>0</v>
      </c>
    </row>
    <row r="52" spans="1:13" ht="12.75">
      <c r="A52" s="321" t="s">
        <v>17</v>
      </c>
      <c r="B52" s="322"/>
      <c r="C52" s="322"/>
      <c r="D52" s="322"/>
      <c r="E52" s="322"/>
      <c r="F52" s="322"/>
      <c r="G52" s="322"/>
      <c r="H52" s="322"/>
      <c r="I52" s="322"/>
      <c r="J52" s="322"/>
      <c r="K52" s="83"/>
      <c r="L52" s="83"/>
      <c r="M52" s="82"/>
    </row>
    <row r="53" spans="1:13" ht="12.75">
      <c r="A53" s="84"/>
      <c r="B53" s="83"/>
      <c r="C53" s="83"/>
      <c r="D53" s="83"/>
      <c r="E53" s="83"/>
      <c r="F53" s="83"/>
      <c r="G53" s="83"/>
      <c r="H53" s="83"/>
      <c r="I53" s="83"/>
      <c r="J53" s="83"/>
      <c r="K53" s="83"/>
      <c r="L53" s="83"/>
      <c r="M53" s="82"/>
    </row>
    <row r="54" spans="1:13" ht="12.75">
      <c r="A54" s="84" t="s">
        <v>18</v>
      </c>
      <c r="B54" s="83"/>
      <c r="C54" s="83"/>
      <c r="D54" s="83"/>
      <c r="E54" s="83"/>
      <c r="F54" s="83"/>
      <c r="G54" s="83"/>
      <c r="H54" s="83"/>
      <c r="I54" s="83"/>
      <c r="J54" s="83"/>
      <c r="K54" s="83"/>
      <c r="L54" s="83"/>
      <c r="M54" s="82"/>
    </row>
    <row r="55" spans="1:13" ht="12.75">
      <c r="A55" s="81"/>
      <c r="B55" s="80"/>
      <c r="C55" s="80"/>
      <c r="D55" s="80"/>
      <c r="E55" s="80"/>
      <c r="F55" s="80"/>
      <c r="G55" s="80"/>
      <c r="H55" s="80"/>
      <c r="I55" s="80"/>
      <c r="J55" s="80"/>
      <c r="K55" s="80"/>
      <c r="L55" s="80"/>
      <c r="M55" s="79"/>
    </row>
  </sheetData>
  <sheetProtection/>
  <mergeCells count="9">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M6" sqref="M6:N6"/>
    </sheetView>
  </sheetViews>
  <sheetFormatPr defaultColWidth="9.140625" defaultRowHeight="12.75"/>
  <cols>
    <col min="2" max="2" width="5.7109375" style="0" customWidth="1"/>
    <col min="3" max="3" width="24.8515625" style="0" customWidth="1"/>
    <col min="4" max="4" width="10.8515625" style="0" customWidth="1"/>
    <col min="5" max="5" width="10.28125" style="0" bestFit="1" customWidth="1"/>
    <col min="6" max="6" width="10.28125" style="0" customWidth="1"/>
    <col min="7" max="8" width="9.421875" style="0" bestFit="1" customWidth="1"/>
    <col min="9" max="9" width="10.28125" style="0" bestFit="1" customWidth="1"/>
    <col min="10" max="10" width="7.140625" style="0" customWidth="1"/>
    <col min="11" max="11" width="10.57421875" style="0" bestFit="1" customWidth="1"/>
  </cols>
  <sheetData>
    <row r="1" spans="1:13" ht="12.75">
      <c r="A1" s="201"/>
      <c r="B1" s="201"/>
      <c r="C1" s="201"/>
      <c r="D1" s="201"/>
      <c r="E1" s="201"/>
      <c r="F1" s="201"/>
      <c r="G1" s="201"/>
      <c r="H1" s="201"/>
      <c r="I1" s="201"/>
      <c r="J1" s="201"/>
      <c r="K1" s="201"/>
      <c r="L1" s="201"/>
      <c r="M1" s="201"/>
    </row>
    <row r="2" spans="1:13" ht="12.75">
      <c r="A2" s="201"/>
      <c r="B2" s="202"/>
      <c r="C2" s="203"/>
      <c r="D2" s="203"/>
      <c r="E2" s="203"/>
      <c r="F2" s="203"/>
      <c r="G2" s="203"/>
      <c r="H2" s="203"/>
      <c r="I2" s="203"/>
      <c r="J2" s="204"/>
      <c r="K2" s="201"/>
      <c r="L2" s="201"/>
      <c r="M2" s="201"/>
    </row>
    <row r="3" spans="1:13" ht="12.75">
      <c r="A3" s="201"/>
      <c r="B3" s="205"/>
      <c r="C3" s="206"/>
      <c r="D3" s="305" t="s">
        <v>382</v>
      </c>
      <c r="E3" s="305"/>
      <c r="F3" s="305"/>
      <c r="G3" s="306"/>
      <c r="H3" s="307" t="s">
        <v>383</v>
      </c>
      <c r="I3" s="305"/>
      <c r="J3" s="207"/>
      <c r="K3" s="201"/>
      <c r="L3" s="201"/>
      <c r="M3" s="201"/>
    </row>
    <row r="4" spans="1:13" ht="12.75">
      <c r="A4" s="201"/>
      <c r="B4" s="205"/>
      <c r="C4" s="305" t="s">
        <v>384</v>
      </c>
      <c r="D4" s="305" t="s">
        <v>9</v>
      </c>
      <c r="E4" s="305" t="s">
        <v>385</v>
      </c>
      <c r="F4" s="206" t="s">
        <v>386</v>
      </c>
      <c r="G4" s="208" t="s">
        <v>386</v>
      </c>
      <c r="H4" s="307" t="s">
        <v>9</v>
      </c>
      <c r="I4" s="305" t="s">
        <v>385</v>
      </c>
      <c r="J4" s="207"/>
      <c r="K4" s="201"/>
      <c r="L4" s="201"/>
      <c r="M4" s="201"/>
    </row>
    <row r="5" spans="1:13" ht="12.75">
      <c r="A5" s="201"/>
      <c r="B5" s="205"/>
      <c r="C5" s="305"/>
      <c r="D5" s="305"/>
      <c r="E5" s="305"/>
      <c r="F5" s="206" t="s">
        <v>387</v>
      </c>
      <c r="G5" s="208" t="s">
        <v>388</v>
      </c>
      <c r="H5" s="307"/>
      <c r="I5" s="305"/>
      <c r="J5" s="207"/>
      <c r="K5" s="201"/>
      <c r="L5" s="201"/>
      <c r="M5" s="201"/>
    </row>
    <row r="6" spans="1:13" ht="12.75">
      <c r="A6" s="201"/>
      <c r="B6" s="205"/>
      <c r="C6" s="209" t="s">
        <v>389</v>
      </c>
      <c r="D6" s="230">
        <v>3.7</v>
      </c>
      <c r="E6" s="231" t="str">
        <f>LEFT('Item 240'!$D$16,FIND(" ",'Item 240'!$D$16))</f>
        <v>$4.00 </v>
      </c>
      <c r="F6" s="210">
        <f>+E6-D6</f>
        <v>0.2999999999999998</v>
      </c>
      <c r="G6" s="211">
        <f>+F6/D6</f>
        <v>0.08108108108108103</v>
      </c>
      <c r="H6" s="230">
        <v>1.25</v>
      </c>
      <c r="I6" s="231" t="e">
        <f>LEFT('Item 240'!D$15,FIND(" ",'Item 240'!D$15))</f>
        <v>#VALUE!</v>
      </c>
      <c r="J6" s="207"/>
      <c r="K6" s="201"/>
      <c r="L6" s="201"/>
      <c r="M6" s="201"/>
    </row>
    <row r="7" spans="1:13" ht="12.75">
      <c r="A7" s="201"/>
      <c r="B7" s="205"/>
      <c r="C7" s="209" t="s">
        <v>390</v>
      </c>
      <c r="D7" s="230">
        <v>19.1</v>
      </c>
      <c r="E7" s="231" t="str">
        <f>LEFT('Item 240'!$G$16,FIND(" ",'Item 240'!$G$16))</f>
        <v>$20.86 </v>
      </c>
      <c r="F7" s="210">
        <f aca="true" t="shared" si="0" ref="F7:F15">+E7-D7</f>
        <v>1.759999999999998</v>
      </c>
      <c r="G7" s="211">
        <f aca="true" t="shared" si="1" ref="G7:G15">+F7/D7</f>
        <v>0.09214659685863863</v>
      </c>
      <c r="H7" s="230">
        <v>10.8</v>
      </c>
      <c r="I7" s="231" t="e">
        <f>LEFT('Item 240'!G$15,FIND(" ",'Item 240'!G$15))</f>
        <v>#VALUE!</v>
      </c>
      <c r="J7" s="207"/>
      <c r="K7" s="201"/>
      <c r="L7" s="201"/>
      <c r="M7" s="201"/>
    </row>
    <row r="8" spans="1:13" ht="12.75">
      <c r="A8" s="201"/>
      <c r="B8" s="205"/>
      <c r="C8" s="209" t="s">
        <v>391</v>
      </c>
      <c r="D8" s="230">
        <v>35.64</v>
      </c>
      <c r="E8" s="231" t="str">
        <f>LEFT('Item 240'!$I$16,FIND(" ",'Item 240'!$I$16))</f>
        <v>$38.91 </v>
      </c>
      <c r="F8" s="210">
        <f t="shared" si="0"/>
        <v>3.269999999999996</v>
      </c>
      <c r="G8" s="211">
        <f t="shared" si="1"/>
        <v>0.09175084175084164</v>
      </c>
      <c r="H8" s="230">
        <v>11.95</v>
      </c>
      <c r="I8" s="231" t="e">
        <f>LEFT('Item 240'!I$15,FIND(" ",'Item 240'!I$15))</f>
        <v>#VALUE!</v>
      </c>
      <c r="J8" s="207"/>
      <c r="K8" s="201"/>
      <c r="L8" s="201"/>
      <c r="M8" s="201"/>
    </row>
    <row r="9" spans="1:13" ht="12.75">
      <c r="A9" s="201"/>
      <c r="B9" s="205"/>
      <c r="C9" s="209" t="s">
        <v>392</v>
      </c>
      <c r="D9" s="230">
        <v>50.56</v>
      </c>
      <c r="E9" s="231" t="str">
        <f>LEFT('Item 240'!$J$16,FIND(" ",'Item 240'!$J$16))</f>
        <v>$55.31 </v>
      </c>
      <c r="F9" s="210">
        <f t="shared" si="0"/>
        <v>4.75</v>
      </c>
      <c r="G9" s="211">
        <f t="shared" si="1"/>
        <v>0.09394778481012658</v>
      </c>
      <c r="H9" s="230">
        <v>12.8</v>
      </c>
      <c r="I9" s="231" t="e">
        <f>LEFT('Item 240'!J$15,FIND(" ",'Item 240'!J$15))</f>
        <v>#VALUE!</v>
      </c>
      <c r="J9" s="207"/>
      <c r="K9" s="201"/>
      <c r="L9" s="201"/>
      <c r="M9" s="201"/>
    </row>
    <row r="10" spans="1:13" ht="12.75">
      <c r="A10" s="201"/>
      <c r="B10" s="205"/>
      <c r="C10" s="209" t="s">
        <v>393</v>
      </c>
      <c r="D10" s="230">
        <v>62.99</v>
      </c>
      <c r="E10" s="231" t="str">
        <f>LEFT('Item 240'!$K$16,FIND(" ",'Item 240'!$K$16))</f>
        <v>$69.09 </v>
      </c>
      <c r="F10" s="210">
        <f t="shared" si="0"/>
        <v>6.100000000000001</v>
      </c>
      <c r="G10" s="211">
        <f t="shared" si="1"/>
        <v>0.09684076837593271</v>
      </c>
      <c r="H10" s="230">
        <v>13.7</v>
      </c>
      <c r="I10" s="231" t="e">
        <f>LEFT('Item 240'!K$15,FIND(" ",'Item 240'!K$15))</f>
        <v>#VALUE!</v>
      </c>
      <c r="J10" s="207"/>
      <c r="K10" s="201"/>
      <c r="L10" s="201"/>
      <c r="M10" s="201"/>
    </row>
    <row r="11" spans="1:13" ht="12.75">
      <c r="A11" s="201"/>
      <c r="B11" s="205"/>
      <c r="C11" s="209" t="s">
        <v>394</v>
      </c>
      <c r="D11" s="230">
        <v>94.02</v>
      </c>
      <c r="E11" s="231" t="str">
        <f>LEFT('Item 240'!$L$16,FIND(" ",'Item 240'!$L$16))</f>
        <v>$102.54 </v>
      </c>
      <c r="F11" s="210">
        <f t="shared" si="0"/>
        <v>8.52000000000001</v>
      </c>
      <c r="G11" s="211">
        <f t="shared" si="1"/>
        <v>0.09061901723037663</v>
      </c>
      <c r="H11" s="230">
        <v>16.25</v>
      </c>
      <c r="I11" s="231" t="e">
        <f>LEFT('Item 240'!L$15,FIND(" ",'Item 240'!L$15))</f>
        <v>#VALUE!</v>
      </c>
      <c r="J11" s="207"/>
      <c r="K11" s="201"/>
      <c r="L11" s="201"/>
      <c r="M11" s="201"/>
    </row>
    <row r="12" spans="1:13" ht="4.5" customHeight="1">
      <c r="A12" s="201"/>
      <c r="B12" s="205"/>
      <c r="C12" s="212"/>
      <c r="D12" s="231"/>
      <c r="E12" s="231"/>
      <c r="F12" s="210"/>
      <c r="G12" s="211"/>
      <c r="H12" s="231"/>
      <c r="I12" s="231"/>
      <c r="J12" s="207"/>
      <c r="K12" s="201"/>
      <c r="L12" s="201"/>
      <c r="M12" s="201"/>
    </row>
    <row r="13" spans="1:13" ht="12.75">
      <c r="A13" s="201"/>
      <c r="B13" s="205"/>
      <c r="C13" s="213" t="s">
        <v>395</v>
      </c>
      <c r="D13" s="231"/>
      <c r="E13" s="231"/>
      <c r="F13" s="210"/>
      <c r="G13" s="211"/>
      <c r="H13" s="231"/>
      <c r="I13" s="231"/>
      <c r="J13" s="207"/>
      <c r="K13" s="201"/>
      <c r="L13" s="201"/>
      <c r="M13" s="201"/>
    </row>
    <row r="14" spans="1:13" ht="12.75">
      <c r="A14" s="201"/>
      <c r="B14" s="205"/>
      <c r="C14" s="209" t="s">
        <v>396</v>
      </c>
      <c r="D14" s="230">
        <v>126.7</v>
      </c>
      <c r="E14" s="231" t="str">
        <f>LEFT('Item 260'!H21,FIND(" ",'Item 260'!H21))</f>
        <v>$143.51 </v>
      </c>
      <c r="F14" s="210">
        <f t="shared" si="0"/>
        <v>16.809999999999988</v>
      </c>
      <c r="G14" s="211">
        <f t="shared" si="1"/>
        <v>0.13267561168113645</v>
      </c>
      <c r="H14" s="230">
        <v>45</v>
      </c>
      <c r="I14" s="231" t="str">
        <f>LEFT('Item 260'!H15,FIND(" ",'Item 260'!H15))</f>
        <v>$50.97 </v>
      </c>
      <c r="J14" s="207"/>
      <c r="K14" s="201"/>
      <c r="L14" s="201"/>
      <c r="M14" s="201"/>
    </row>
    <row r="15" spans="1:13" ht="12.75">
      <c r="A15" s="201"/>
      <c r="B15" s="205"/>
      <c r="C15" s="209" t="s">
        <v>397</v>
      </c>
      <c r="D15" s="230">
        <v>90</v>
      </c>
      <c r="E15" s="231" t="str">
        <f>LEFT('Item 260'!H20,FIND(" ",'Item 260'!H20))</f>
        <v>$101.94 </v>
      </c>
      <c r="F15" s="210">
        <f t="shared" si="0"/>
        <v>11.939999999999998</v>
      </c>
      <c r="G15" s="211">
        <f t="shared" si="1"/>
        <v>0.13266666666666665</v>
      </c>
      <c r="H15" s="212"/>
      <c r="I15" s="212"/>
      <c r="J15" s="207"/>
      <c r="K15" s="201"/>
      <c r="L15" s="201"/>
      <c r="M15" s="201"/>
    </row>
    <row r="16" spans="1:13" ht="12.75">
      <c r="A16" s="201"/>
      <c r="B16" s="214"/>
      <c r="C16" s="215"/>
      <c r="D16" s="215"/>
      <c r="E16" s="215"/>
      <c r="F16" s="215"/>
      <c r="G16" s="215"/>
      <c r="H16" s="215"/>
      <c r="I16" s="215"/>
      <c r="J16" s="216"/>
      <c r="K16" s="201"/>
      <c r="L16" s="201"/>
      <c r="M16" s="201"/>
    </row>
    <row r="17" spans="1:13" ht="12.75">
      <c r="A17" s="201"/>
      <c r="B17" s="201"/>
      <c r="C17" s="201"/>
      <c r="D17" s="201"/>
      <c r="E17" s="201"/>
      <c r="F17" s="201"/>
      <c r="G17" s="201"/>
      <c r="H17" s="201"/>
      <c r="I17" s="201"/>
      <c r="J17" s="201"/>
      <c r="K17" s="201"/>
      <c r="L17" s="201"/>
      <c r="M17" s="201"/>
    </row>
    <row r="18" spans="1:13" ht="12.75">
      <c r="A18" s="201"/>
      <c r="B18" s="202"/>
      <c r="C18" s="203"/>
      <c r="D18" s="203"/>
      <c r="E18" s="203"/>
      <c r="F18" s="203"/>
      <c r="G18" s="203"/>
      <c r="H18" s="203"/>
      <c r="I18" s="203"/>
      <c r="J18" s="204"/>
      <c r="K18" s="201" t="s">
        <v>14</v>
      </c>
      <c r="L18" s="201"/>
      <c r="M18" s="201"/>
    </row>
    <row r="19" spans="1:13" ht="12.75">
      <c r="A19" s="201"/>
      <c r="B19" s="205"/>
      <c r="C19" s="226" t="s">
        <v>398</v>
      </c>
      <c r="D19" s="206" t="s">
        <v>35</v>
      </c>
      <c r="E19" s="305" t="s">
        <v>399</v>
      </c>
      <c r="F19" s="305"/>
      <c r="G19" s="217" t="s">
        <v>386</v>
      </c>
      <c r="H19" s="217" t="s">
        <v>386</v>
      </c>
      <c r="I19" s="218"/>
      <c r="J19" s="207"/>
      <c r="K19" s="201"/>
      <c r="L19" s="201"/>
      <c r="M19" s="201"/>
    </row>
    <row r="20" spans="1:13" ht="22.5">
      <c r="A20" s="201"/>
      <c r="B20" s="205"/>
      <c r="C20" s="223" t="s">
        <v>400</v>
      </c>
      <c r="D20" s="206" t="s">
        <v>29</v>
      </c>
      <c r="E20" s="206" t="s">
        <v>9</v>
      </c>
      <c r="F20" s="206" t="s">
        <v>385</v>
      </c>
      <c r="G20" s="217" t="s">
        <v>387</v>
      </c>
      <c r="H20" s="217" t="s">
        <v>388</v>
      </c>
      <c r="I20" s="218"/>
      <c r="J20" s="207"/>
      <c r="K20" s="201"/>
      <c r="L20" s="201"/>
      <c r="M20" s="201"/>
    </row>
    <row r="21" spans="1:13" ht="12.75">
      <c r="A21" s="201"/>
      <c r="B21" s="205"/>
      <c r="C21" s="224" t="s">
        <v>401</v>
      </c>
      <c r="D21" s="212" t="s">
        <v>402</v>
      </c>
      <c r="E21" s="230">
        <v>9.13</v>
      </c>
      <c r="F21" s="231" t="e">
        <f>LEFT('Item 100, page 1'!C21,FIND(" ",'Item 100, page 1'!C21))</f>
        <v>#VALUE!</v>
      </c>
      <c r="G21" s="234" t="e">
        <f aca="true" t="shared" si="2" ref="G21:G26">+F21-E21</f>
        <v>#VALUE!</v>
      </c>
      <c r="H21" s="219" t="e">
        <f aca="true" t="shared" si="3" ref="H21:H26">+G21/E21</f>
        <v>#VALUE!</v>
      </c>
      <c r="I21" s="218"/>
      <c r="J21" s="207"/>
      <c r="K21" s="201"/>
      <c r="L21" s="201"/>
      <c r="M21" s="201"/>
    </row>
    <row r="22" spans="1:13" ht="12.75">
      <c r="A22" s="201"/>
      <c r="B22" s="205"/>
      <c r="C22" s="224" t="s">
        <v>42</v>
      </c>
      <c r="D22" s="212" t="s">
        <v>402</v>
      </c>
      <c r="E22" s="230">
        <v>14.94</v>
      </c>
      <c r="F22" s="231" t="e">
        <f>LEFT('Item 100, page 1'!C22,FIND(" ",'Item 100, page 1'!C22))</f>
        <v>#VALUE!</v>
      </c>
      <c r="G22" s="234" t="e">
        <f t="shared" si="2"/>
        <v>#VALUE!</v>
      </c>
      <c r="H22" s="219" t="e">
        <f t="shared" si="3"/>
        <v>#VALUE!</v>
      </c>
      <c r="I22" s="218"/>
      <c r="J22" s="207"/>
      <c r="K22" s="201"/>
      <c r="L22" s="201"/>
      <c r="M22" s="201"/>
    </row>
    <row r="23" spans="1:13" ht="12.75">
      <c r="A23" s="201"/>
      <c r="B23" s="205"/>
      <c r="C23" s="224" t="s">
        <v>403</v>
      </c>
      <c r="D23" s="212" t="s">
        <v>402</v>
      </c>
      <c r="E23" s="230">
        <v>24.2</v>
      </c>
      <c r="F23" s="231" t="e">
        <f>LEFT('Item 100, page 1'!C23,FIND(" ",'Item 100, page 1'!C23))</f>
        <v>#VALUE!</v>
      </c>
      <c r="G23" s="234" t="e">
        <f t="shared" si="2"/>
        <v>#VALUE!</v>
      </c>
      <c r="H23" s="219" t="e">
        <f t="shared" si="3"/>
        <v>#VALUE!</v>
      </c>
      <c r="I23" s="218"/>
      <c r="J23" s="207"/>
      <c r="K23" s="201"/>
      <c r="L23" s="201"/>
      <c r="M23" s="201"/>
    </row>
    <row r="24" spans="1:13" ht="12.75">
      <c r="A24" s="201"/>
      <c r="B24" s="205"/>
      <c r="C24" s="224" t="s">
        <v>404</v>
      </c>
      <c r="D24" s="212" t="s">
        <v>402</v>
      </c>
      <c r="E24" s="230">
        <v>13.69</v>
      </c>
      <c r="F24" s="231" t="e">
        <f>LEFT('Item 100, page 1'!C27,FIND(" ",'Item 100, page 1'!C27))</f>
        <v>#VALUE!</v>
      </c>
      <c r="G24" s="234" t="e">
        <f t="shared" si="2"/>
        <v>#VALUE!</v>
      </c>
      <c r="H24" s="219" t="e">
        <f t="shared" si="3"/>
        <v>#VALUE!</v>
      </c>
      <c r="I24" s="218"/>
      <c r="J24" s="207"/>
      <c r="K24" s="201"/>
      <c r="L24" s="201"/>
      <c r="M24" s="201"/>
    </row>
    <row r="25" spans="1:13" ht="12.75">
      <c r="A25" s="201"/>
      <c r="B25" s="205"/>
      <c r="C25" s="224" t="s">
        <v>405</v>
      </c>
      <c r="D25" s="212" t="s">
        <v>402</v>
      </c>
      <c r="E25" s="230">
        <v>22.06</v>
      </c>
      <c r="F25" s="231" t="e">
        <f>LEFT('Item 100, page 1'!C28,FIND(" ",'Item 100, page 1'!C28))</f>
        <v>#VALUE!</v>
      </c>
      <c r="G25" s="234" t="e">
        <f t="shared" si="2"/>
        <v>#VALUE!</v>
      </c>
      <c r="H25" s="219" t="e">
        <f t="shared" si="3"/>
        <v>#VALUE!</v>
      </c>
      <c r="I25" s="218"/>
      <c r="J25" s="207"/>
      <c r="K25" s="201"/>
      <c r="L25" s="201"/>
      <c r="M25" s="201"/>
    </row>
    <row r="26" spans="1:13" ht="13.5" thickBot="1">
      <c r="A26" s="201"/>
      <c r="B26" s="205"/>
      <c r="C26" s="225" t="s">
        <v>406</v>
      </c>
      <c r="D26" s="220" t="s">
        <v>402</v>
      </c>
      <c r="E26" s="232">
        <v>29.61</v>
      </c>
      <c r="F26" s="233" t="e">
        <f>LEFT('Item 100, page 1'!C29,FIND(" ",'Item 100, page 1'!C29))</f>
        <v>#VALUE!</v>
      </c>
      <c r="G26" s="235" t="e">
        <f t="shared" si="2"/>
        <v>#VALUE!</v>
      </c>
      <c r="H26" s="221" t="e">
        <f t="shared" si="3"/>
        <v>#VALUE!</v>
      </c>
      <c r="I26" s="218"/>
      <c r="J26" s="207"/>
      <c r="K26" s="201"/>
      <c r="L26" s="201"/>
      <c r="M26" s="201"/>
    </row>
    <row r="27" spans="1:13" ht="3" customHeight="1">
      <c r="A27" s="201"/>
      <c r="B27" s="205"/>
      <c r="C27" s="224"/>
      <c r="D27" s="212"/>
      <c r="E27" s="231"/>
      <c r="F27" s="231"/>
      <c r="G27" s="234"/>
      <c r="H27" s="222"/>
      <c r="I27" s="218"/>
      <c r="J27" s="207"/>
      <c r="K27" s="201"/>
      <c r="L27" s="201"/>
      <c r="M27" s="201"/>
    </row>
    <row r="28" spans="1:13" ht="12.75">
      <c r="A28" s="201"/>
      <c r="B28" s="205"/>
      <c r="C28" s="224" t="s">
        <v>51</v>
      </c>
      <c r="D28" s="212" t="s">
        <v>407</v>
      </c>
      <c r="E28" s="230">
        <v>7.81</v>
      </c>
      <c r="F28" s="231" t="e">
        <f>LEFT('Item 100, page 1'!D31,FIND(" ",'Item 100, page 1'!D31))</f>
        <v>#VALUE!</v>
      </c>
      <c r="G28" s="234" t="e">
        <f>+F28-E28</f>
        <v>#VALUE!</v>
      </c>
      <c r="H28" s="219" t="e">
        <f>+G28/E28</f>
        <v>#VALUE!</v>
      </c>
      <c r="I28" s="218"/>
      <c r="J28" s="207"/>
      <c r="K28" s="201"/>
      <c r="L28" s="201"/>
      <c r="M28" s="201"/>
    </row>
    <row r="29" spans="1:13" ht="3" customHeight="1">
      <c r="A29" s="201"/>
      <c r="B29" s="205"/>
      <c r="C29" s="224"/>
      <c r="D29" s="212"/>
      <c r="E29" s="231"/>
      <c r="F29" s="231"/>
      <c r="G29" s="234"/>
      <c r="H29" s="222"/>
      <c r="I29" s="218"/>
      <c r="J29" s="207"/>
      <c r="K29" s="201"/>
      <c r="L29" s="201"/>
      <c r="M29" s="201"/>
    </row>
    <row r="30" spans="1:13" ht="12.75">
      <c r="A30" s="201"/>
      <c r="B30" s="205"/>
      <c r="C30" s="224" t="s">
        <v>52</v>
      </c>
      <c r="D30" s="212" t="s">
        <v>407</v>
      </c>
      <c r="E30" s="230">
        <v>8.38</v>
      </c>
      <c r="F30" s="231" t="e">
        <f>LEFT('Item 100, page 1'!E32,FIND(" ",'Item 100, page 1'!E32))</f>
        <v>#VALUE!</v>
      </c>
      <c r="G30" s="234" t="e">
        <f>+F30-E30</f>
        <v>#VALUE!</v>
      </c>
      <c r="H30" s="219" t="e">
        <f>+G30/E30</f>
        <v>#VALUE!</v>
      </c>
      <c r="I30" s="218"/>
      <c r="J30" s="207"/>
      <c r="K30" s="201"/>
      <c r="L30" s="201"/>
      <c r="M30" s="201"/>
    </row>
    <row r="31" spans="1:13" ht="12.75">
      <c r="A31" s="201"/>
      <c r="B31" s="214"/>
      <c r="C31" s="215"/>
      <c r="D31" s="215"/>
      <c r="E31" s="215"/>
      <c r="F31" s="215"/>
      <c r="G31" s="215"/>
      <c r="H31" s="215"/>
      <c r="I31" s="215"/>
      <c r="J31" s="216"/>
      <c r="K31" s="201"/>
      <c r="L31" s="201"/>
      <c r="M31" s="201"/>
    </row>
    <row r="32" spans="1:13" ht="12.75">
      <c r="A32" s="201"/>
      <c r="B32" s="201"/>
      <c r="C32" s="201"/>
      <c r="D32" s="201"/>
      <c r="E32" s="201"/>
      <c r="F32" s="201"/>
      <c r="G32" s="201"/>
      <c r="H32" s="201"/>
      <c r="I32" s="201"/>
      <c r="J32" s="201"/>
      <c r="K32" s="201"/>
      <c r="L32" s="201"/>
      <c r="M32" s="201"/>
    </row>
    <row r="33" spans="1:13" ht="12.75">
      <c r="A33" s="201"/>
      <c r="B33" s="201"/>
      <c r="C33" s="201"/>
      <c r="D33" s="201"/>
      <c r="E33" s="201"/>
      <c r="F33" s="201"/>
      <c r="G33" s="201"/>
      <c r="H33" s="201"/>
      <c r="I33" s="201"/>
      <c r="J33" s="201"/>
      <c r="K33" s="201"/>
      <c r="L33" s="201"/>
      <c r="M33" s="201"/>
    </row>
    <row r="34" spans="1:13" ht="12.75">
      <c r="A34" s="201"/>
      <c r="B34" s="202"/>
      <c r="C34" s="227"/>
      <c r="D34" s="203"/>
      <c r="E34" s="203"/>
      <c r="F34" s="203"/>
      <c r="G34" s="203"/>
      <c r="H34" s="203"/>
      <c r="I34" s="203"/>
      <c r="J34" s="204"/>
      <c r="K34" s="201" t="s">
        <v>15</v>
      </c>
      <c r="L34" s="201"/>
      <c r="M34" s="201"/>
    </row>
    <row r="35" spans="1:13" ht="12.75">
      <c r="A35" s="201"/>
      <c r="B35" s="205"/>
      <c r="C35" s="226" t="s">
        <v>398</v>
      </c>
      <c r="D35" s="206" t="s">
        <v>35</v>
      </c>
      <c r="E35" s="305" t="s">
        <v>399</v>
      </c>
      <c r="F35" s="305"/>
      <c r="G35" s="217" t="s">
        <v>386</v>
      </c>
      <c r="H35" s="217" t="s">
        <v>386</v>
      </c>
      <c r="I35" s="218"/>
      <c r="J35" s="207"/>
      <c r="K35" s="201"/>
      <c r="L35" s="201"/>
      <c r="M35" s="201"/>
    </row>
    <row r="36" spans="1:13" ht="22.5">
      <c r="A36" s="201"/>
      <c r="B36" s="205"/>
      <c r="C36" s="223" t="s">
        <v>400</v>
      </c>
      <c r="D36" s="206" t="s">
        <v>29</v>
      </c>
      <c r="E36" s="206" t="s">
        <v>9</v>
      </c>
      <c r="F36" s="206" t="s">
        <v>385</v>
      </c>
      <c r="G36" s="217" t="s">
        <v>387</v>
      </c>
      <c r="H36" s="217" t="s">
        <v>388</v>
      </c>
      <c r="I36" s="218"/>
      <c r="J36" s="207"/>
      <c r="K36" s="201"/>
      <c r="L36" s="201"/>
      <c r="M36" s="201"/>
    </row>
    <row r="37" spans="1:13" ht="12.75">
      <c r="A37" s="201"/>
      <c r="B37" s="205"/>
      <c r="C37" s="224" t="s">
        <v>401</v>
      </c>
      <c r="D37" s="212" t="s">
        <v>402</v>
      </c>
      <c r="E37" s="230"/>
      <c r="F37" s="231"/>
      <c r="G37" s="234">
        <f aca="true" t="shared" si="4" ref="G37:G42">+F37-E37</f>
        <v>0</v>
      </c>
      <c r="H37" s="219" t="e">
        <f aca="true" t="shared" si="5" ref="H37:H42">+G37/E37</f>
        <v>#DIV/0!</v>
      </c>
      <c r="I37" s="218"/>
      <c r="J37" s="207"/>
      <c r="K37" s="201"/>
      <c r="L37" s="201"/>
      <c r="M37" s="201"/>
    </row>
    <row r="38" spans="1:13" ht="12.75">
      <c r="A38" s="201"/>
      <c r="B38" s="205"/>
      <c r="C38" s="224" t="s">
        <v>42</v>
      </c>
      <c r="D38" s="212" t="s">
        <v>402</v>
      </c>
      <c r="E38" s="230"/>
      <c r="F38" s="231"/>
      <c r="G38" s="234">
        <f t="shared" si="4"/>
        <v>0</v>
      </c>
      <c r="H38" s="219" t="e">
        <f t="shared" si="5"/>
        <v>#DIV/0!</v>
      </c>
      <c r="I38" s="218"/>
      <c r="J38" s="207"/>
      <c r="K38" s="201"/>
      <c r="L38" s="201"/>
      <c r="M38" s="201"/>
    </row>
    <row r="39" spans="1:13" ht="12.75">
      <c r="A39" s="201"/>
      <c r="B39" s="205"/>
      <c r="C39" s="224" t="s">
        <v>403</v>
      </c>
      <c r="D39" s="212" t="s">
        <v>402</v>
      </c>
      <c r="E39" s="230"/>
      <c r="F39" s="231"/>
      <c r="G39" s="234">
        <f t="shared" si="4"/>
        <v>0</v>
      </c>
      <c r="H39" s="219" t="e">
        <f t="shared" si="5"/>
        <v>#DIV/0!</v>
      </c>
      <c r="I39" s="218"/>
      <c r="J39" s="207"/>
      <c r="K39" s="201"/>
      <c r="L39" s="201"/>
      <c r="M39" s="201"/>
    </row>
    <row r="40" spans="1:13" ht="12.75">
      <c r="A40" s="201"/>
      <c r="B40" s="205"/>
      <c r="C40" s="224" t="s">
        <v>404</v>
      </c>
      <c r="D40" s="212" t="s">
        <v>402</v>
      </c>
      <c r="E40" s="230"/>
      <c r="F40" s="231"/>
      <c r="G40" s="234">
        <f t="shared" si="4"/>
        <v>0</v>
      </c>
      <c r="H40" s="219" t="e">
        <f t="shared" si="5"/>
        <v>#DIV/0!</v>
      </c>
      <c r="I40" s="218"/>
      <c r="J40" s="207"/>
      <c r="K40" s="201"/>
      <c r="L40" s="201"/>
      <c r="M40" s="201"/>
    </row>
    <row r="41" spans="1:13" ht="12.75">
      <c r="A41" s="201"/>
      <c r="B41" s="205"/>
      <c r="C41" s="224" t="s">
        <v>405</v>
      </c>
      <c r="D41" s="212" t="s">
        <v>402</v>
      </c>
      <c r="E41" s="230"/>
      <c r="F41" s="231"/>
      <c r="G41" s="234">
        <f t="shared" si="4"/>
        <v>0</v>
      </c>
      <c r="H41" s="219" t="e">
        <f t="shared" si="5"/>
        <v>#DIV/0!</v>
      </c>
      <c r="I41" s="218"/>
      <c r="J41" s="207"/>
      <c r="K41" s="201"/>
      <c r="L41" s="201"/>
      <c r="M41" s="201"/>
    </row>
    <row r="42" spans="1:13" ht="13.5" thickBot="1">
      <c r="A42" s="201"/>
      <c r="B42" s="205"/>
      <c r="C42" s="225" t="s">
        <v>406</v>
      </c>
      <c r="D42" s="220" t="s">
        <v>402</v>
      </c>
      <c r="E42" s="232"/>
      <c r="F42" s="233"/>
      <c r="G42" s="235">
        <f t="shared" si="4"/>
        <v>0</v>
      </c>
      <c r="H42" s="221" t="e">
        <f t="shared" si="5"/>
        <v>#DIV/0!</v>
      </c>
      <c r="I42" s="218"/>
      <c r="J42" s="207"/>
      <c r="K42" s="201"/>
      <c r="L42" s="201"/>
      <c r="M42" s="201"/>
    </row>
    <row r="43" spans="1:13" ht="3" customHeight="1">
      <c r="A43" s="201"/>
      <c r="B43" s="205"/>
      <c r="C43" s="224"/>
      <c r="D43" s="212"/>
      <c r="E43" s="231"/>
      <c r="F43" s="231"/>
      <c r="G43" s="234"/>
      <c r="H43" s="222"/>
      <c r="I43" s="218"/>
      <c r="J43" s="207"/>
      <c r="K43" s="201"/>
      <c r="L43" s="201"/>
      <c r="M43" s="201"/>
    </row>
    <row r="44" spans="1:13" ht="12.75">
      <c r="A44" s="201"/>
      <c r="B44" s="205"/>
      <c r="C44" s="224" t="s">
        <v>51</v>
      </c>
      <c r="D44" s="212" t="s">
        <v>407</v>
      </c>
      <c r="E44" s="230"/>
      <c r="F44" s="231"/>
      <c r="G44" s="234">
        <f>+F44-E44</f>
        <v>0</v>
      </c>
      <c r="H44" s="219" t="e">
        <f>+G44/E44</f>
        <v>#DIV/0!</v>
      </c>
      <c r="I44" s="218"/>
      <c r="J44" s="207"/>
      <c r="K44" s="201"/>
      <c r="L44" s="201"/>
      <c r="M44" s="201"/>
    </row>
    <row r="45" spans="1:13" ht="3" customHeight="1">
      <c r="A45" s="201"/>
      <c r="B45" s="205"/>
      <c r="C45" s="224"/>
      <c r="D45" s="212"/>
      <c r="E45" s="231"/>
      <c r="F45" s="231"/>
      <c r="G45" s="234"/>
      <c r="H45" s="222"/>
      <c r="I45" s="218"/>
      <c r="J45" s="207"/>
      <c r="K45" s="201"/>
      <c r="L45" s="201"/>
      <c r="M45" s="201"/>
    </row>
    <row r="46" spans="1:13" ht="12.75">
      <c r="A46" s="201"/>
      <c r="B46" s="205"/>
      <c r="C46" s="224" t="s">
        <v>52</v>
      </c>
      <c r="D46" s="212" t="s">
        <v>407</v>
      </c>
      <c r="E46" s="230"/>
      <c r="F46" s="231"/>
      <c r="G46" s="234">
        <f>+F46-E46</f>
        <v>0</v>
      </c>
      <c r="H46" s="219" t="e">
        <f>+G46/E46</f>
        <v>#DIV/0!</v>
      </c>
      <c r="I46" s="218"/>
      <c r="J46" s="207"/>
      <c r="K46" s="201"/>
      <c r="L46" s="201"/>
      <c r="M46" s="201"/>
    </row>
    <row r="47" spans="1:13" ht="12.75">
      <c r="A47" s="201"/>
      <c r="B47" s="214"/>
      <c r="C47" s="228"/>
      <c r="D47" s="215"/>
      <c r="E47" s="215"/>
      <c r="F47" s="215"/>
      <c r="G47" s="215"/>
      <c r="H47" s="215"/>
      <c r="I47" s="215"/>
      <c r="J47" s="216"/>
      <c r="K47" s="201"/>
      <c r="L47" s="201"/>
      <c r="M47" s="201"/>
    </row>
    <row r="48" spans="1:13" ht="12.75">
      <c r="A48" s="201"/>
      <c r="B48" s="201"/>
      <c r="C48" s="229"/>
      <c r="D48" s="201"/>
      <c r="E48" s="201"/>
      <c r="F48" s="201"/>
      <c r="G48" s="201"/>
      <c r="H48" s="201"/>
      <c r="I48" s="201"/>
      <c r="J48" s="201"/>
      <c r="K48" s="201"/>
      <c r="L48" s="201"/>
      <c r="M48" s="201"/>
    </row>
    <row r="49" spans="1:13" ht="12.75">
      <c r="A49" s="201"/>
      <c r="B49" s="201"/>
      <c r="C49" s="229"/>
      <c r="D49" s="201"/>
      <c r="E49" s="201"/>
      <c r="F49" s="201"/>
      <c r="G49" s="201"/>
      <c r="H49" s="201"/>
      <c r="I49" s="201"/>
      <c r="J49" s="201"/>
      <c r="K49" s="201"/>
      <c r="L49" s="201"/>
      <c r="M49" s="201"/>
    </row>
    <row r="50" spans="1:13" ht="12.75">
      <c r="A50" s="201"/>
      <c r="B50" s="201"/>
      <c r="C50" s="229"/>
      <c r="D50" s="201"/>
      <c r="E50" s="201"/>
      <c r="F50" s="201"/>
      <c r="G50" s="201"/>
      <c r="H50" s="201"/>
      <c r="I50" s="201"/>
      <c r="J50" s="201"/>
      <c r="K50" s="201"/>
      <c r="L50" s="201"/>
      <c r="M50" s="201"/>
    </row>
    <row r="51" spans="1:13" ht="12.75">
      <c r="A51" s="201"/>
      <c r="B51" s="201"/>
      <c r="C51" s="229"/>
      <c r="D51" s="201"/>
      <c r="E51" s="201"/>
      <c r="F51" s="201"/>
      <c r="G51" s="201"/>
      <c r="H51" s="201"/>
      <c r="I51" s="201"/>
      <c r="J51" s="201"/>
      <c r="K51" s="201"/>
      <c r="L51" s="201"/>
      <c r="M51" s="201"/>
    </row>
    <row r="52" spans="1:13" ht="12.75">
      <c r="A52" s="201"/>
      <c r="B52" s="201"/>
      <c r="C52" s="229"/>
      <c r="D52" s="201"/>
      <c r="E52" s="201"/>
      <c r="F52" s="201"/>
      <c r="G52" s="201"/>
      <c r="H52" s="201"/>
      <c r="I52" s="201"/>
      <c r="J52" s="201"/>
      <c r="K52" s="201"/>
      <c r="L52" s="201"/>
      <c r="M52" s="201"/>
    </row>
    <row r="53" spans="1:13" ht="12.75">
      <c r="A53" s="201"/>
      <c r="B53" s="201"/>
      <c r="C53" s="229"/>
      <c r="D53" s="201"/>
      <c r="E53" s="201"/>
      <c r="F53" s="201"/>
      <c r="G53" s="201"/>
      <c r="H53" s="201"/>
      <c r="I53" s="201"/>
      <c r="J53" s="201"/>
      <c r="K53" s="201"/>
      <c r="L53" s="201"/>
      <c r="M53" s="201"/>
    </row>
    <row r="54" spans="1:13" ht="12.75">
      <c r="A54" s="201"/>
      <c r="B54" s="201"/>
      <c r="C54" s="229"/>
      <c r="D54" s="201"/>
      <c r="E54" s="201"/>
      <c r="F54" s="201"/>
      <c r="G54" s="201"/>
      <c r="H54" s="201"/>
      <c r="I54" s="201"/>
      <c r="J54" s="201"/>
      <c r="K54" s="201"/>
      <c r="L54" s="201"/>
      <c r="M54" s="201"/>
    </row>
    <row r="55" spans="1:13" ht="12.75">
      <c r="A55" s="201"/>
      <c r="B55" s="201"/>
      <c r="C55" s="229"/>
      <c r="D55" s="201"/>
      <c r="E55" s="201"/>
      <c r="F55" s="201"/>
      <c r="G55" s="201"/>
      <c r="H55" s="201"/>
      <c r="I55" s="201"/>
      <c r="J55" s="201"/>
      <c r="K55" s="201"/>
      <c r="L55" s="201"/>
      <c r="M55" s="201"/>
    </row>
    <row r="56" spans="1:13" ht="12.75">
      <c r="A56" s="201"/>
      <c r="B56" s="201"/>
      <c r="C56" s="229"/>
      <c r="D56" s="201"/>
      <c r="E56" s="201"/>
      <c r="F56" s="201"/>
      <c r="G56" s="201"/>
      <c r="H56" s="201"/>
      <c r="I56" s="201"/>
      <c r="J56" s="201"/>
      <c r="K56" s="201"/>
      <c r="L56" s="201"/>
      <c r="M56" s="201"/>
    </row>
    <row r="57" spans="1:13" ht="12.75">
      <c r="A57" s="201"/>
      <c r="B57" s="201"/>
      <c r="C57" s="229"/>
      <c r="D57" s="201"/>
      <c r="E57" s="201"/>
      <c r="F57" s="201"/>
      <c r="G57" s="201"/>
      <c r="H57" s="201"/>
      <c r="I57" s="201"/>
      <c r="J57" s="201"/>
      <c r="K57" s="201"/>
      <c r="L57" s="201"/>
      <c r="M57" s="201"/>
    </row>
    <row r="58" spans="1:13" ht="12.75">
      <c r="A58" s="201"/>
      <c r="B58" s="201"/>
      <c r="C58" s="229"/>
      <c r="D58" s="201"/>
      <c r="E58" s="201"/>
      <c r="F58" s="201"/>
      <c r="G58" s="201"/>
      <c r="H58" s="201"/>
      <c r="I58" s="201"/>
      <c r="J58" s="201"/>
      <c r="K58" s="201"/>
      <c r="L58" s="201"/>
      <c r="M58" s="201"/>
    </row>
    <row r="59" spans="1:13" ht="12.75">
      <c r="A59" s="201"/>
      <c r="B59" s="201"/>
      <c r="C59" s="229"/>
      <c r="D59" s="201"/>
      <c r="E59" s="201"/>
      <c r="F59" s="201"/>
      <c r="G59" s="201"/>
      <c r="H59" s="201"/>
      <c r="I59" s="201"/>
      <c r="J59" s="201"/>
      <c r="K59" s="201"/>
      <c r="L59" s="201"/>
      <c r="M59" s="201"/>
    </row>
    <row r="60" spans="1:13" ht="12.75">
      <c r="A60" s="201"/>
      <c r="B60" s="201"/>
      <c r="C60" s="229"/>
      <c r="D60" s="201"/>
      <c r="E60" s="201"/>
      <c r="F60" s="201"/>
      <c r="G60" s="201"/>
      <c r="H60" s="201"/>
      <c r="I60" s="201"/>
      <c r="J60" s="201"/>
      <c r="K60" s="201"/>
      <c r="L60" s="201"/>
      <c r="M60" s="201"/>
    </row>
    <row r="61" spans="1:13" ht="12.75">
      <c r="A61" s="201"/>
      <c r="B61" s="201"/>
      <c r="C61" s="201"/>
      <c r="D61" s="201"/>
      <c r="E61" s="201"/>
      <c r="F61" s="201"/>
      <c r="G61" s="201"/>
      <c r="H61" s="201"/>
      <c r="I61" s="201"/>
      <c r="J61" s="201"/>
      <c r="K61" s="201"/>
      <c r="L61" s="201"/>
      <c r="M61" s="201"/>
    </row>
    <row r="62" spans="1:13" ht="12.75">
      <c r="A62" s="201"/>
      <c r="B62" s="201"/>
      <c r="C62" s="201"/>
      <c r="D62" s="201"/>
      <c r="E62" s="201"/>
      <c r="F62" s="201"/>
      <c r="G62" s="201"/>
      <c r="H62" s="201"/>
      <c r="I62" s="201"/>
      <c r="J62" s="201"/>
      <c r="K62" s="201"/>
      <c r="L62" s="201"/>
      <c r="M62" s="201"/>
    </row>
    <row r="63" spans="1:13" ht="12.75">
      <c r="A63" s="201"/>
      <c r="B63" s="201"/>
      <c r="C63" s="201"/>
      <c r="D63" s="201"/>
      <c r="E63" s="201"/>
      <c r="F63" s="201"/>
      <c r="G63" s="201"/>
      <c r="H63" s="201"/>
      <c r="I63" s="201"/>
      <c r="J63" s="201"/>
      <c r="K63" s="201"/>
      <c r="L63" s="201"/>
      <c r="M63" s="201"/>
    </row>
    <row r="64" spans="1:13" ht="12.75">
      <c r="A64" s="201"/>
      <c r="B64" s="201"/>
      <c r="C64" s="201"/>
      <c r="D64" s="201"/>
      <c r="E64" s="201"/>
      <c r="F64" s="201"/>
      <c r="G64" s="201"/>
      <c r="H64" s="201"/>
      <c r="I64" s="201"/>
      <c r="J64" s="201"/>
      <c r="K64" s="201"/>
      <c r="L64" s="201"/>
      <c r="M64" s="201"/>
    </row>
    <row r="65" spans="1:13" ht="12.75">
      <c r="A65" s="201"/>
      <c r="B65" s="201"/>
      <c r="C65" s="201"/>
      <c r="D65" s="201"/>
      <c r="E65" s="201"/>
      <c r="F65" s="201"/>
      <c r="G65" s="201"/>
      <c r="H65" s="201"/>
      <c r="I65" s="201"/>
      <c r="J65" s="201"/>
      <c r="K65" s="201"/>
      <c r="L65" s="201"/>
      <c r="M65" s="201"/>
    </row>
    <row r="66" spans="1:13" ht="12.75">
      <c r="A66" s="201"/>
      <c r="B66" s="201"/>
      <c r="C66" s="201"/>
      <c r="D66" s="201"/>
      <c r="E66" s="201"/>
      <c r="F66" s="201"/>
      <c r="G66" s="201"/>
      <c r="H66" s="201"/>
      <c r="I66" s="201"/>
      <c r="J66" s="201"/>
      <c r="K66" s="201"/>
      <c r="L66" s="201"/>
      <c r="M66" s="201"/>
    </row>
    <row r="67" spans="1:13" ht="12.75">
      <c r="A67" s="201"/>
      <c r="B67" s="201"/>
      <c r="C67" s="201"/>
      <c r="D67" s="201"/>
      <c r="E67" s="201"/>
      <c r="F67" s="201"/>
      <c r="G67" s="201"/>
      <c r="H67" s="201"/>
      <c r="I67" s="201"/>
      <c r="J67" s="201"/>
      <c r="K67" s="201"/>
      <c r="L67" s="201"/>
      <c r="M67" s="201"/>
    </row>
    <row r="68" spans="1:13" ht="12.75">
      <c r="A68" s="201"/>
      <c r="B68" s="201"/>
      <c r="C68" s="201"/>
      <c r="D68" s="201"/>
      <c r="E68" s="201"/>
      <c r="F68" s="201"/>
      <c r="G68" s="201"/>
      <c r="H68" s="201"/>
      <c r="I68" s="201"/>
      <c r="J68" s="201"/>
      <c r="K68" s="201"/>
      <c r="L68" s="201"/>
      <c r="M68" s="201"/>
    </row>
    <row r="69" spans="1:13" ht="12.75">
      <c r="A69" s="201"/>
      <c r="B69" s="201"/>
      <c r="C69" s="201"/>
      <c r="D69" s="201"/>
      <c r="E69" s="201"/>
      <c r="F69" s="201"/>
      <c r="G69" s="201"/>
      <c r="H69" s="201"/>
      <c r="I69" s="201"/>
      <c r="J69" s="201"/>
      <c r="K69" s="201"/>
      <c r="L69" s="201"/>
      <c r="M69" s="201"/>
    </row>
    <row r="70" spans="1:13" ht="12.75">
      <c r="A70" s="201"/>
      <c r="B70" s="201"/>
      <c r="C70" s="201"/>
      <c r="D70" s="201"/>
      <c r="E70" s="201"/>
      <c r="F70" s="201"/>
      <c r="G70" s="201"/>
      <c r="H70" s="201"/>
      <c r="I70" s="201"/>
      <c r="J70" s="201"/>
      <c r="K70" s="201"/>
      <c r="L70" s="201"/>
      <c r="M70" s="201"/>
    </row>
    <row r="71" spans="1:13" ht="12.75">
      <c r="A71" s="201"/>
      <c r="B71" s="201"/>
      <c r="C71" s="201"/>
      <c r="D71" s="201"/>
      <c r="E71" s="201"/>
      <c r="F71" s="201"/>
      <c r="G71" s="201"/>
      <c r="H71" s="201"/>
      <c r="I71" s="201"/>
      <c r="J71" s="201"/>
      <c r="K71" s="201"/>
      <c r="L71" s="201"/>
      <c r="M71" s="201"/>
    </row>
    <row r="72" spans="1:13" ht="12.75">
      <c r="A72" s="201"/>
      <c r="B72" s="201"/>
      <c r="C72" s="201"/>
      <c r="D72" s="201"/>
      <c r="E72" s="201"/>
      <c r="F72" s="201"/>
      <c r="G72" s="201"/>
      <c r="H72" s="201"/>
      <c r="I72" s="201"/>
      <c r="J72" s="201"/>
      <c r="K72" s="201"/>
      <c r="L72" s="201"/>
      <c r="M72" s="201"/>
    </row>
    <row r="73" spans="1:13" ht="12.75">
      <c r="A73" s="201"/>
      <c r="B73" s="201"/>
      <c r="C73" s="201"/>
      <c r="D73" s="201"/>
      <c r="E73" s="201"/>
      <c r="F73" s="201"/>
      <c r="G73" s="201"/>
      <c r="H73" s="201"/>
      <c r="I73" s="201"/>
      <c r="J73" s="201"/>
      <c r="K73" s="201"/>
      <c r="L73" s="201"/>
      <c r="M73" s="201"/>
    </row>
    <row r="74" spans="1:13" ht="12.75">
      <c r="A74" s="201"/>
      <c r="B74" s="201"/>
      <c r="C74" s="201"/>
      <c r="D74" s="201"/>
      <c r="E74" s="201"/>
      <c r="F74" s="201"/>
      <c r="G74" s="201"/>
      <c r="H74" s="201"/>
      <c r="I74" s="201"/>
      <c r="J74" s="201"/>
      <c r="K74" s="201"/>
      <c r="L74" s="201"/>
      <c r="M74" s="201"/>
    </row>
    <row r="75" spans="1:13" ht="12.75">
      <c r="A75" s="201"/>
      <c r="B75" s="201"/>
      <c r="C75" s="201"/>
      <c r="D75" s="201"/>
      <c r="E75" s="201"/>
      <c r="F75" s="201"/>
      <c r="G75" s="201"/>
      <c r="H75" s="201"/>
      <c r="I75" s="201"/>
      <c r="J75" s="201"/>
      <c r="K75" s="201"/>
      <c r="L75" s="201"/>
      <c r="M75" s="201"/>
    </row>
    <row r="76" spans="1:13" ht="12.75">
      <c r="A76" s="201"/>
      <c r="B76" s="201"/>
      <c r="C76" s="201"/>
      <c r="D76" s="201"/>
      <c r="E76" s="201"/>
      <c r="F76" s="201"/>
      <c r="G76" s="201"/>
      <c r="H76" s="201"/>
      <c r="I76" s="201"/>
      <c r="J76" s="201"/>
      <c r="K76" s="201"/>
      <c r="L76" s="201"/>
      <c r="M76" s="201"/>
    </row>
    <row r="77" spans="1:13" ht="12.75">
      <c r="A77" s="201"/>
      <c r="B77" s="201"/>
      <c r="C77" s="201"/>
      <c r="D77" s="201"/>
      <c r="E77" s="201"/>
      <c r="F77" s="201"/>
      <c r="G77" s="201"/>
      <c r="H77" s="201"/>
      <c r="I77" s="201"/>
      <c r="J77" s="201"/>
      <c r="K77" s="201"/>
      <c r="L77" s="201"/>
      <c r="M77" s="201"/>
    </row>
    <row r="78" spans="1:13" ht="12.75">
      <c r="A78" s="201"/>
      <c r="B78" s="201"/>
      <c r="C78" s="201"/>
      <c r="D78" s="201"/>
      <c r="E78" s="201"/>
      <c r="F78" s="201"/>
      <c r="G78" s="201"/>
      <c r="H78" s="201"/>
      <c r="I78" s="201"/>
      <c r="J78" s="201"/>
      <c r="K78" s="201"/>
      <c r="L78" s="201"/>
      <c r="M78" s="201"/>
    </row>
    <row r="79" spans="1:13" ht="12.75">
      <c r="A79" s="201"/>
      <c r="B79" s="201"/>
      <c r="C79" s="201"/>
      <c r="D79" s="201"/>
      <c r="E79" s="201"/>
      <c r="F79" s="201"/>
      <c r="G79" s="201"/>
      <c r="H79" s="201"/>
      <c r="I79" s="201"/>
      <c r="J79" s="201"/>
      <c r="K79" s="201"/>
      <c r="L79" s="201"/>
      <c r="M79" s="201"/>
    </row>
    <row r="80" spans="1:13" ht="12.75">
      <c r="A80" s="201"/>
      <c r="B80" s="201"/>
      <c r="C80" s="201"/>
      <c r="D80" s="201"/>
      <c r="E80" s="201"/>
      <c r="F80" s="201"/>
      <c r="G80" s="201"/>
      <c r="H80" s="201"/>
      <c r="I80" s="201"/>
      <c r="J80" s="201"/>
      <c r="K80" s="201"/>
      <c r="L80" s="201"/>
      <c r="M80" s="201"/>
    </row>
    <row r="81" spans="1:13" ht="12.75">
      <c r="A81" s="201"/>
      <c r="B81" s="201"/>
      <c r="C81" s="201"/>
      <c r="D81" s="201"/>
      <c r="E81" s="201"/>
      <c r="F81" s="201"/>
      <c r="G81" s="201"/>
      <c r="H81" s="201"/>
      <c r="I81" s="201"/>
      <c r="J81" s="201"/>
      <c r="K81" s="201"/>
      <c r="L81" s="201"/>
      <c r="M81" s="201"/>
    </row>
    <row r="82" spans="1:13" ht="12.75">
      <c r="A82" s="201"/>
      <c r="B82" s="201"/>
      <c r="C82" s="201"/>
      <c r="D82" s="201"/>
      <c r="E82" s="201"/>
      <c r="F82" s="201"/>
      <c r="G82" s="201"/>
      <c r="H82" s="201"/>
      <c r="I82" s="201"/>
      <c r="J82" s="201"/>
      <c r="K82" s="201"/>
      <c r="L82" s="201"/>
      <c r="M82" s="201"/>
    </row>
    <row r="83" spans="1:13" ht="12.75">
      <c r="A83" s="201"/>
      <c r="B83" s="201"/>
      <c r="C83" s="201"/>
      <c r="D83" s="201"/>
      <c r="E83" s="201"/>
      <c r="F83" s="201"/>
      <c r="G83" s="201"/>
      <c r="H83" s="201"/>
      <c r="I83" s="201"/>
      <c r="J83" s="201"/>
      <c r="K83" s="201"/>
      <c r="L83" s="201"/>
      <c r="M83" s="201"/>
    </row>
    <row r="84" spans="1:13" ht="12.75">
      <c r="A84" s="201"/>
      <c r="B84" s="201"/>
      <c r="C84" s="201"/>
      <c r="D84" s="201"/>
      <c r="E84" s="201"/>
      <c r="F84" s="201"/>
      <c r="G84" s="201"/>
      <c r="H84" s="201"/>
      <c r="I84" s="201"/>
      <c r="J84" s="201"/>
      <c r="K84" s="201"/>
      <c r="L84" s="201"/>
      <c r="M84" s="201"/>
    </row>
    <row r="85" spans="1:13" ht="12.75">
      <c r="A85" s="201"/>
      <c r="B85" s="201"/>
      <c r="C85" s="201"/>
      <c r="D85" s="201"/>
      <c r="E85" s="201"/>
      <c r="F85" s="201"/>
      <c r="G85" s="201"/>
      <c r="H85" s="201"/>
      <c r="I85" s="201"/>
      <c r="J85" s="201"/>
      <c r="K85" s="201"/>
      <c r="L85" s="201"/>
      <c r="M85" s="201"/>
    </row>
    <row r="86" spans="1:13" ht="12.75">
      <c r="A86" s="201"/>
      <c r="B86" s="201"/>
      <c r="C86" s="201"/>
      <c r="D86" s="201"/>
      <c r="E86" s="201"/>
      <c r="F86" s="201"/>
      <c r="G86" s="201"/>
      <c r="H86" s="201"/>
      <c r="I86" s="201"/>
      <c r="J86" s="201"/>
      <c r="K86" s="201"/>
      <c r="L86" s="201"/>
      <c r="M86" s="201"/>
    </row>
    <row r="87" spans="1:13" ht="12.75">
      <c r="A87" s="201"/>
      <c r="B87" s="201"/>
      <c r="C87" s="201"/>
      <c r="D87" s="201"/>
      <c r="E87" s="201"/>
      <c r="F87" s="201"/>
      <c r="G87" s="201"/>
      <c r="H87" s="201"/>
      <c r="I87" s="201"/>
      <c r="J87" s="201"/>
      <c r="K87" s="201"/>
      <c r="L87" s="201"/>
      <c r="M87" s="201"/>
    </row>
    <row r="88" spans="1:13" ht="12.75">
      <c r="A88" s="201"/>
      <c r="B88" s="201"/>
      <c r="C88" s="201"/>
      <c r="D88" s="201"/>
      <c r="E88" s="201"/>
      <c r="F88" s="201"/>
      <c r="G88" s="201"/>
      <c r="H88" s="201"/>
      <c r="I88" s="201"/>
      <c r="J88" s="201"/>
      <c r="K88" s="201"/>
      <c r="L88" s="201"/>
      <c r="M88" s="201"/>
    </row>
    <row r="89" spans="1:13" ht="12.75">
      <c r="A89" s="201"/>
      <c r="B89" s="201"/>
      <c r="C89" s="201"/>
      <c r="D89" s="201"/>
      <c r="E89" s="201"/>
      <c r="F89" s="201"/>
      <c r="G89" s="201"/>
      <c r="H89" s="201"/>
      <c r="I89" s="201"/>
      <c r="J89" s="201"/>
      <c r="K89" s="201"/>
      <c r="L89" s="201"/>
      <c r="M89" s="201"/>
    </row>
    <row r="90" spans="1:13" ht="12.75">
      <c r="A90" s="201"/>
      <c r="B90" s="201"/>
      <c r="C90" s="201"/>
      <c r="D90" s="201"/>
      <c r="E90" s="201"/>
      <c r="F90" s="201"/>
      <c r="G90" s="201"/>
      <c r="H90" s="201"/>
      <c r="I90" s="201"/>
      <c r="J90" s="201"/>
      <c r="K90" s="201"/>
      <c r="L90" s="201"/>
      <c r="M90" s="201"/>
    </row>
    <row r="91" spans="1:13" ht="12.75">
      <c r="A91" s="201"/>
      <c r="B91" s="201"/>
      <c r="C91" s="201"/>
      <c r="D91" s="201"/>
      <c r="E91" s="201"/>
      <c r="F91" s="201"/>
      <c r="G91" s="201"/>
      <c r="H91" s="201"/>
      <c r="I91" s="201"/>
      <c r="J91" s="201"/>
      <c r="K91" s="201"/>
      <c r="L91" s="201"/>
      <c r="M91" s="201"/>
    </row>
    <row r="92" spans="1:13" ht="12.75">
      <c r="A92" s="201"/>
      <c r="B92" s="201"/>
      <c r="C92" s="201"/>
      <c r="D92" s="201"/>
      <c r="E92" s="201"/>
      <c r="F92" s="201"/>
      <c r="G92" s="201"/>
      <c r="H92" s="201"/>
      <c r="I92" s="201"/>
      <c r="J92" s="201"/>
      <c r="K92" s="201"/>
      <c r="L92" s="201"/>
      <c r="M92" s="201"/>
    </row>
    <row r="93" spans="1:13" ht="12.75">
      <c r="A93" s="201"/>
      <c r="B93" s="201"/>
      <c r="C93" s="201"/>
      <c r="D93" s="201"/>
      <c r="E93" s="201"/>
      <c r="F93" s="201"/>
      <c r="G93" s="201"/>
      <c r="H93" s="201"/>
      <c r="I93" s="201"/>
      <c r="J93" s="201"/>
      <c r="K93" s="201"/>
      <c r="L93" s="201"/>
      <c r="M93" s="201"/>
    </row>
    <row r="94" spans="1:13" ht="12.75">
      <c r="A94" s="201"/>
      <c r="B94" s="201"/>
      <c r="C94" s="201"/>
      <c r="D94" s="201"/>
      <c r="E94" s="201"/>
      <c r="F94" s="201"/>
      <c r="G94" s="201"/>
      <c r="H94" s="201"/>
      <c r="I94" s="201"/>
      <c r="J94" s="201"/>
      <c r="K94" s="201"/>
      <c r="L94" s="201"/>
      <c r="M94" s="201"/>
    </row>
    <row r="95" spans="1:13" ht="12.75">
      <c r="A95" s="201"/>
      <c r="B95" s="201"/>
      <c r="C95" s="201"/>
      <c r="D95" s="201"/>
      <c r="E95" s="201"/>
      <c r="F95" s="201"/>
      <c r="G95" s="201"/>
      <c r="H95" s="201"/>
      <c r="I95" s="201"/>
      <c r="J95" s="201"/>
      <c r="K95" s="201"/>
      <c r="L95" s="201"/>
      <c r="M95" s="201"/>
    </row>
    <row r="96" spans="1:13" ht="12.75">
      <c r="A96" s="201"/>
      <c r="B96" s="201"/>
      <c r="C96" s="201"/>
      <c r="D96" s="201"/>
      <c r="E96" s="201"/>
      <c r="F96" s="201"/>
      <c r="G96" s="201"/>
      <c r="H96" s="201"/>
      <c r="I96" s="201"/>
      <c r="J96" s="201"/>
      <c r="K96" s="201"/>
      <c r="L96" s="201"/>
      <c r="M96" s="201"/>
    </row>
    <row r="97" spans="1:13" ht="12.75">
      <c r="A97" s="201"/>
      <c r="B97" s="201"/>
      <c r="C97" s="201"/>
      <c r="D97" s="201"/>
      <c r="E97" s="201"/>
      <c r="F97" s="201"/>
      <c r="G97" s="201"/>
      <c r="H97" s="201"/>
      <c r="I97" s="201"/>
      <c r="J97" s="201"/>
      <c r="K97" s="201"/>
      <c r="L97" s="201"/>
      <c r="M97" s="201"/>
    </row>
    <row r="98" spans="1:13" ht="12.75">
      <c r="A98" s="201"/>
      <c r="B98" s="201"/>
      <c r="C98" s="201"/>
      <c r="D98" s="201"/>
      <c r="E98" s="201"/>
      <c r="F98" s="201"/>
      <c r="G98" s="201"/>
      <c r="H98" s="201"/>
      <c r="I98" s="201"/>
      <c r="J98" s="201"/>
      <c r="K98" s="201"/>
      <c r="L98" s="201"/>
      <c r="M98" s="201"/>
    </row>
    <row r="99" spans="1:13" ht="12.75">
      <c r="A99" s="201"/>
      <c r="B99" s="201"/>
      <c r="C99" s="201"/>
      <c r="D99" s="201"/>
      <c r="E99" s="201"/>
      <c r="F99" s="201"/>
      <c r="G99" s="201"/>
      <c r="H99" s="201"/>
      <c r="I99" s="201"/>
      <c r="J99" s="201"/>
      <c r="K99" s="201"/>
      <c r="L99" s="201"/>
      <c r="M99" s="201"/>
    </row>
    <row r="100" spans="1:13" ht="12.75">
      <c r="A100" s="201"/>
      <c r="B100" s="201"/>
      <c r="C100" s="201"/>
      <c r="D100" s="201"/>
      <c r="E100" s="201"/>
      <c r="F100" s="201"/>
      <c r="G100" s="201"/>
      <c r="H100" s="201"/>
      <c r="I100" s="201"/>
      <c r="J100" s="201"/>
      <c r="K100" s="201"/>
      <c r="L100" s="201"/>
      <c r="M100" s="201"/>
    </row>
    <row r="101" spans="1:13" ht="12.75">
      <c r="A101" s="201"/>
      <c r="B101" s="201"/>
      <c r="C101" s="201"/>
      <c r="D101" s="201"/>
      <c r="E101" s="201"/>
      <c r="F101" s="201"/>
      <c r="G101" s="201"/>
      <c r="H101" s="201"/>
      <c r="I101" s="201"/>
      <c r="J101" s="201"/>
      <c r="K101" s="201"/>
      <c r="L101" s="201"/>
      <c r="M101" s="201"/>
    </row>
    <row r="102" spans="1:13" ht="12.75">
      <c r="A102" s="201"/>
      <c r="B102" s="201"/>
      <c r="C102" s="201"/>
      <c r="D102" s="201"/>
      <c r="E102" s="201"/>
      <c r="F102" s="201"/>
      <c r="G102" s="201"/>
      <c r="H102" s="201"/>
      <c r="I102" s="201"/>
      <c r="J102" s="201"/>
      <c r="K102" s="201"/>
      <c r="L102" s="201"/>
      <c r="M102" s="201"/>
    </row>
    <row r="103" spans="1:13" ht="12.75">
      <c r="A103" s="201"/>
      <c r="B103" s="201"/>
      <c r="C103" s="201"/>
      <c r="D103" s="201"/>
      <c r="E103" s="201"/>
      <c r="F103" s="201"/>
      <c r="G103" s="201"/>
      <c r="H103" s="201"/>
      <c r="I103" s="201"/>
      <c r="J103" s="201"/>
      <c r="K103" s="201"/>
      <c r="L103" s="201"/>
      <c r="M103" s="201"/>
    </row>
    <row r="104" spans="1:13" ht="12.75">
      <c r="A104" s="201"/>
      <c r="B104" s="201"/>
      <c r="C104" s="201"/>
      <c r="D104" s="201"/>
      <c r="E104" s="201"/>
      <c r="F104" s="201"/>
      <c r="G104" s="201"/>
      <c r="H104" s="201"/>
      <c r="I104" s="201"/>
      <c r="J104" s="201"/>
      <c r="K104" s="201"/>
      <c r="L104" s="201"/>
      <c r="M104" s="201"/>
    </row>
    <row r="105" spans="1:13" ht="12.75">
      <c r="A105" s="201"/>
      <c r="B105" s="201"/>
      <c r="C105" s="201"/>
      <c r="D105" s="201"/>
      <c r="E105" s="201"/>
      <c r="F105" s="201"/>
      <c r="G105" s="201"/>
      <c r="H105" s="201"/>
      <c r="I105" s="201"/>
      <c r="J105" s="201"/>
      <c r="K105" s="201"/>
      <c r="L105" s="201"/>
      <c r="M105" s="201"/>
    </row>
    <row r="106" spans="1:13" ht="12.75">
      <c r="A106" s="201"/>
      <c r="B106" s="201"/>
      <c r="C106" s="201"/>
      <c r="D106" s="201"/>
      <c r="E106" s="201"/>
      <c r="F106" s="201"/>
      <c r="G106" s="201"/>
      <c r="H106" s="201"/>
      <c r="I106" s="201"/>
      <c r="J106" s="201"/>
      <c r="K106" s="201"/>
      <c r="L106" s="201"/>
      <c r="M106" s="201"/>
    </row>
    <row r="107" spans="1:13" ht="12.75">
      <c r="A107" s="201"/>
      <c r="B107" s="201"/>
      <c r="C107" s="201"/>
      <c r="D107" s="201"/>
      <c r="E107" s="201"/>
      <c r="F107" s="201"/>
      <c r="G107" s="201"/>
      <c r="H107" s="201"/>
      <c r="I107" s="201"/>
      <c r="J107" s="201"/>
      <c r="K107" s="201"/>
      <c r="L107" s="201"/>
      <c r="M107" s="201"/>
    </row>
    <row r="108" spans="1:13" ht="12.75">
      <c r="A108" s="201"/>
      <c r="B108" s="201"/>
      <c r="C108" s="201"/>
      <c r="D108" s="201"/>
      <c r="E108" s="201"/>
      <c r="F108" s="201"/>
      <c r="G108" s="201"/>
      <c r="H108" s="201"/>
      <c r="I108" s="201"/>
      <c r="J108" s="201"/>
      <c r="K108" s="201"/>
      <c r="L108" s="201"/>
      <c r="M108" s="201"/>
    </row>
    <row r="109" spans="1:13" ht="12.75">
      <c r="A109" s="201"/>
      <c r="B109" s="201"/>
      <c r="C109" s="201"/>
      <c r="D109" s="201"/>
      <c r="E109" s="201"/>
      <c r="F109" s="201"/>
      <c r="G109" s="201"/>
      <c r="H109" s="201"/>
      <c r="I109" s="201"/>
      <c r="J109" s="201"/>
      <c r="K109" s="201"/>
      <c r="L109" s="201"/>
      <c r="M109" s="201"/>
    </row>
    <row r="110" spans="1:13" ht="12.75">
      <c r="A110" s="201"/>
      <c r="B110" s="201"/>
      <c r="C110" s="201"/>
      <c r="D110" s="201"/>
      <c r="E110" s="201"/>
      <c r="F110" s="201"/>
      <c r="G110" s="201"/>
      <c r="H110" s="201"/>
      <c r="I110" s="201"/>
      <c r="J110" s="201"/>
      <c r="K110" s="201"/>
      <c r="L110" s="201"/>
      <c r="M110" s="201"/>
    </row>
    <row r="111" spans="1:13" ht="12.75">
      <c r="A111" s="201"/>
      <c r="B111" s="201"/>
      <c r="C111" s="201"/>
      <c r="D111" s="201"/>
      <c r="E111" s="201"/>
      <c r="F111" s="201"/>
      <c r="G111" s="201"/>
      <c r="H111" s="201"/>
      <c r="I111" s="201"/>
      <c r="J111" s="201"/>
      <c r="K111" s="201"/>
      <c r="L111" s="201"/>
      <c r="M111" s="201"/>
    </row>
    <row r="112" spans="1:13" ht="12.75">
      <c r="A112" s="201"/>
      <c r="B112" s="201"/>
      <c r="C112" s="201"/>
      <c r="D112" s="201"/>
      <c r="E112" s="201"/>
      <c r="F112" s="201"/>
      <c r="G112" s="201"/>
      <c r="H112" s="201"/>
      <c r="I112" s="201"/>
      <c r="J112" s="201"/>
      <c r="K112" s="201"/>
      <c r="L112" s="201"/>
      <c r="M112" s="201"/>
    </row>
    <row r="113" spans="1:13" ht="12.75">
      <c r="A113" s="201"/>
      <c r="B113" s="201"/>
      <c r="C113" s="201"/>
      <c r="D113" s="201"/>
      <c r="E113" s="201"/>
      <c r="F113" s="201"/>
      <c r="G113" s="201"/>
      <c r="H113" s="201"/>
      <c r="I113" s="201"/>
      <c r="J113" s="201"/>
      <c r="K113" s="201"/>
      <c r="L113" s="201"/>
      <c r="M113" s="201"/>
    </row>
    <row r="114" spans="1:13" ht="12.75">
      <c r="A114" s="201"/>
      <c r="B114" s="201"/>
      <c r="C114" s="201"/>
      <c r="D114" s="201"/>
      <c r="E114" s="201"/>
      <c r="F114" s="201"/>
      <c r="G114" s="201"/>
      <c r="H114" s="201"/>
      <c r="I114" s="201"/>
      <c r="J114" s="201"/>
      <c r="K114" s="201"/>
      <c r="L114" s="201"/>
      <c r="M114" s="201"/>
    </row>
    <row r="115" spans="1:13" ht="12.75">
      <c r="A115" s="201"/>
      <c r="B115" s="201"/>
      <c r="C115" s="201"/>
      <c r="D115" s="201"/>
      <c r="E115" s="201"/>
      <c r="F115" s="201"/>
      <c r="G115" s="201"/>
      <c r="H115" s="201"/>
      <c r="I115" s="201"/>
      <c r="J115" s="201"/>
      <c r="K115" s="201"/>
      <c r="L115" s="201"/>
      <c r="M115" s="201"/>
    </row>
    <row r="116" spans="1:13" ht="12.75">
      <c r="A116" s="201"/>
      <c r="B116" s="201"/>
      <c r="C116" s="201"/>
      <c r="D116" s="201"/>
      <c r="E116" s="201"/>
      <c r="F116" s="201"/>
      <c r="G116" s="201"/>
      <c r="H116" s="201"/>
      <c r="I116" s="201"/>
      <c r="J116" s="201"/>
      <c r="K116" s="201"/>
      <c r="L116" s="201"/>
      <c r="M116" s="201"/>
    </row>
    <row r="117" spans="1:13" ht="12.75">
      <c r="A117" s="201"/>
      <c r="B117" s="201"/>
      <c r="C117" s="201"/>
      <c r="D117" s="201"/>
      <c r="E117" s="201"/>
      <c r="F117" s="201"/>
      <c r="G117" s="201"/>
      <c r="H117" s="201"/>
      <c r="I117" s="201"/>
      <c r="J117" s="201"/>
      <c r="K117" s="201"/>
      <c r="L117" s="201"/>
      <c r="M117" s="201"/>
    </row>
    <row r="118" spans="1:13" ht="12.75">
      <c r="A118" s="201"/>
      <c r="B118" s="201"/>
      <c r="C118" s="201"/>
      <c r="D118" s="201"/>
      <c r="E118" s="201"/>
      <c r="F118" s="201"/>
      <c r="G118" s="201"/>
      <c r="H118" s="201"/>
      <c r="I118" s="201"/>
      <c r="J118" s="201"/>
      <c r="K118" s="201"/>
      <c r="L118" s="201"/>
      <c r="M118" s="201"/>
    </row>
    <row r="119" spans="1:13" ht="12.75">
      <c r="A119" s="201"/>
      <c r="B119" s="201"/>
      <c r="C119" s="201"/>
      <c r="D119" s="201"/>
      <c r="E119" s="201"/>
      <c r="F119" s="201"/>
      <c r="G119" s="201"/>
      <c r="H119" s="201"/>
      <c r="I119" s="201"/>
      <c r="J119" s="201"/>
      <c r="K119" s="201"/>
      <c r="L119" s="201"/>
      <c r="M119" s="201"/>
    </row>
    <row r="120" spans="1:13" ht="12.75">
      <c r="A120" s="201"/>
      <c r="B120" s="201"/>
      <c r="C120" s="201"/>
      <c r="D120" s="201"/>
      <c r="E120" s="201"/>
      <c r="F120" s="201"/>
      <c r="G120" s="201"/>
      <c r="H120" s="201"/>
      <c r="I120" s="201"/>
      <c r="J120" s="201"/>
      <c r="K120" s="201"/>
      <c r="L120" s="201"/>
      <c r="M120" s="201"/>
    </row>
    <row r="121" spans="1:13" ht="12.75">
      <c r="A121" s="201"/>
      <c r="B121" s="201"/>
      <c r="C121" s="201"/>
      <c r="D121" s="201"/>
      <c r="E121" s="201"/>
      <c r="F121" s="201"/>
      <c r="G121" s="201"/>
      <c r="H121" s="201"/>
      <c r="I121" s="201"/>
      <c r="J121" s="201"/>
      <c r="K121" s="201"/>
      <c r="L121" s="201"/>
      <c r="M121" s="201"/>
    </row>
    <row r="122" spans="1:13" ht="12.75">
      <c r="A122" s="201"/>
      <c r="B122" s="201"/>
      <c r="C122" s="201"/>
      <c r="D122" s="201"/>
      <c r="E122" s="201"/>
      <c r="F122" s="201"/>
      <c r="G122" s="201"/>
      <c r="H122" s="201"/>
      <c r="I122" s="201"/>
      <c r="J122" s="201"/>
      <c r="K122" s="201"/>
      <c r="L122" s="201"/>
      <c r="M122" s="201"/>
    </row>
    <row r="123" spans="1:13" ht="12.75">
      <c r="A123" s="201"/>
      <c r="B123" s="201"/>
      <c r="C123" s="201"/>
      <c r="D123" s="201"/>
      <c r="E123" s="201"/>
      <c r="F123" s="201"/>
      <c r="G123" s="201"/>
      <c r="H123" s="201"/>
      <c r="I123" s="201"/>
      <c r="J123" s="201"/>
      <c r="K123" s="201"/>
      <c r="L123" s="201"/>
      <c r="M123" s="201"/>
    </row>
    <row r="124" spans="1:13" ht="12.75">
      <c r="A124" s="201"/>
      <c r="B124" s="201"/>
      <c r="C124" s="201"/>
      <c r="D124" s="201"/>
      <c r="E124" s="201"/>
      <c r="F124" s="201"/>
      <c r="G124" s="201"/>
      <c r="H124" s="201"/>
      <c r="I124" s="201"/>
      <c r="J124" s="201"/>
      <c r="K124" s="201"/>
      <c r="L124" s="201"/>
      <c r="M124" s="201"/>
    </row>
    <row r="125" spans="1:13" ht="12.75">
      <c r="A125" s="201"/>
      <c r="B125" s="201"/>
      <c r="C125" s="201"/>
      <c r="D125" s="201"/>
      <c r="E125" s="201"/>
      <c r="F125" s="201"/>
      <c r="G125" s="201"/>
      <c r="H125" s="201"/>
      <c r="I125" s="201"/>
      <c r="J125" s="201"/>
      <c r="K125" s="201"/>
      <c r="L125" s="201"/>
      <c r="M125" s="201"/>
    </row>
    <row r="126" spans="1:13" ht="12.75">
      <c r="A126" s="201"/>
      <c r="B126" s="201"/>
      <c r="C126" s="201"/>
      <c r="D126" s="201"/>
      <c r="E126" s="201"/>
      <c r="F126" s="201"/>
      <c r="G126" s="201"/>
      <c r="H126" s="201"/>
      <c r="I126" s="201"/>
      <c r="J126" s="201"/>
      <c r="K126" s="201"/>
      <c r="L126" s="201"/>
      <c r="M126" s="201"/>
    </row>
    <row r="127" spans="1:13" ht="12.75">
      <c r="A127" s="201"/>
      <c r="B127" s="201"/>
      <c r="C127" s="201"/>
      <c r="D127" s="201"/>
      <c r="E127" s="201"/>
      <c r="F127" s="201"/>
      <c r="G127" s="201"/>
      <c r="H127" s="201"/>
      <c r="I127" s="201"/>
      <c r="J127" s="201"/>
      <c r="K127" s="201"/>
      <c r="L127" s="201"/>
      <c r="M127" s="201"/>
    </row>
    <row r="128" spans="1:13" ht="12.75">
      <c r="A128" s="201"/>
      <c r="B128" s="201"/>
      <c r="C128" s="201"/>
      <c r="D128" s="201"/>
      <c r="E128" s="201"/>
      <c r="F128" s="201"/>
      <c r="G128" s="201"/>
      <c r="H128" s="201"/>
      <c r="I128" s="201"/>
      <c r="J128" s="201"/>
      <c r="K128" s="201"/>
      <c r="L128" s="201"/>
      <c r="M128" s="201"/>
    </row>
    <row r="129" spans="1:13" ht="12.75">
      <c r="A129" s="201"/>
      <c r="B129" s="201"/>
      <c r="C129" s="201"/>
      <c r="D129" s="201"/>
      <c r="E129" s="201"/>
      <c r="F129" s="201"/>
      <c r="G129" s="201"/>
      <c r="H129" s="201"/>
      <c r="I129" s="201"/>
      <c r="J129" s="201"/>
      <c r="K129" s="201"/>
      <c r="L129" s="201"/>
      <c r="M129" s="201"/>
    </row>
    <row r="130" spans="1:13" ht="12.75">
      <c r="A130" s="201"/>
      <c r="B130" s="201"/>
      <c r="C130" s="201"/>
      <c r="D130" s="201"/>
      <c r="E130" s="201"/>
      <c r="F130" s="201"/>
      <c r="G130" s="201"/>
      <c r="H130" s="201"/>
      <c r="I130" s="201"/>
      <c r="J130" s="201"/>
      <c r="K130" s="201"/>
      <c r="L130" s="201"/>
      <c r="M130" s="201"/>
    </row>
    <row r="131" spans="1:13" ht="12.75">
      <c r="A131" s="201"/>
      <c r="B131" s="201"/>
      <c r="C131" s="201"/>
      <c r="D131" s="201"/>
      <c r="E131" s="201"/>
      <c r="F131" s="201"/>
      <c r="G131" s="201"/>
      <c r="H131" s="201"/>
      <c r="I131" s="201"/>
      <c r="J131" s="201"/>
      <c r="K131" s="201"/>
      <c r="L131" s="201"/>
      <c r="M131" s="201"/>
    </row>
    <row r="132" spans="1:13" ht="12.75">
      <c r="A132" s="201"/>
      <c r="B132" s="201"/>
      <c r="C132" s="201"/>
      <c r="D132" s="201"/>
      <c r="E132" s="201"/>
      <c r="F132" s="201"/>
      <c r="G132" s="201"/>
      <c r="H132" s="201"/>
      <c r="I132" s="201"/>
      <c r="J132" s="201"/>
      <c r="K132" s="201"/>
      <c r="L132" s="201"/>
      <c r="M132" s="201"/>
    </row>
    <row r="133" spans="1:13" ht="12.75">
      <c r="A133" s="201"/>
      <c r="B133" s="201"/>
      <c r="C133" s="201"/>
      <c r="D133" s="201"/>
      <c r="E133" s="201"/>
      <c r="F133" s="201"/>
      <c r="G133" s="201"/>
      <c r="H133" s="201"/>
      <c r="I133" s="201"/>
      <c r="J133" s="201"/>
      <c r="K133" s="201"/>
      <c r="L133" s="201"/>
      <c r="M133" s="201"/>
    </row>
    <row r="134" spans="1:13" ht="12.75">
      <c r="A134" s="201"/>
      <c r="B134" s="201"/>
      <c r="C134" s="201"/>
      <c r="D134" s="201"/>
      <c r="E134" s="201"/>
      <c r="F134" s="201"/>
      <c r="G134" s="201"/>
      <c r="H134" s="201"/>
      <c r="I134" s="201"/>
      <c r="J134" s="201"/>
      <c r="K134" s="201"/>
      <c r="L134" s="201"/>
      <c r="M134" s="201"/>
    </row>
    <row r="135" spans="1:13" ht="12.75">
      <c r="A135" s="201"/>
      <c r="B135" s="201"/>
      <c r="C135" s="201"/>
      <c r="D135" s="201"/>
      <c r="E135" s="201"/>
      <c r="F135" s="201"/>
      <c r="G135" s="201"/>
      <c r="H135" s="201"/>
      <c r="I135" s="201"/>
      <c r="J135" s="201"/>
      <c r="K135" s="201"/>
      <c r="L135" s="201"/>
      <c r="M135" s="201"/>
    </row>
    <row r="136" spans="1:13" ht="12.75">
      <c r="A136" s="201"/>
      <c r="B136" s="201"/>
      <c r="C136" s="201"/>
      <c r="D136" s="201"/>
      <c r="E136" s="201"/>
      <c r="F136" s="201"/>
      <c r="G136" s="201"/>
      <c r="H136" s="201"/>
      <c r="I136" s="201"/>
      <c r="J136" s="201"/>
      <c r="K136" s="201"/>
      <c r="L136" s="201"/>
      <c r="M136" s="201"/>
    </row>
    <row r="137" spans="1:13" ht="12.75">
      <c r="A137" s="201"/>
      <c r="B137" s="201"/>
      <c r="C137" s="201"/>
      <c r="D137" s="201"/>
      <c r="E137" s="201"/>
      <c r="F137" s="201"/>
      <c r="G137" s="201"/>
      <c r="H137" s="201"/>
      <c r="I137" s="201"/>
      <c r="J137" s="201"/>
      <c r="K137" s="201"/>
      <c r="L137" s="201"/>
      <c r="M137" s="201"/>
    </row>
    <row r="138" spans="1:13" ht="12.75">
      <c r="A138" s="201"/>
      <c r="B138" s="201"/>
      <c r="C138" s="201"/>
      <c r="D138" s="201"/>
      <c r="E138" s="201"/>
      <c r="F138" s="201"/>
      <c r="G138" s="201"/>
      <c r="H138" s="201"/>
      <c r="I138" s="201"/>
      <c r="J138" s="201"/>
      <c r="K138" s="201"/>
      <c r="L138" s="201"/>
      <c r="M138" s="201"/>
    </row>
    <row r="139" spans="1:13" ht="12.75">
      <c r="A139" s="201"/>
      <c r="B139" s="201"/>
      <c r="C139" s="201"/>
      <c r="D139" s="201"/>
      <c r="E139" s="201"/>
      <c r="F139" s="201"/>
      <c r="G139" s="201"/>
      <c r="H139" s="201"/>
      <c r="I139" s="201"/>
      <c r="J139" s="201"/>
      <c r="K139" s="201"/>
      <c r="L139" s="201"/>
      <c r="M139" s="201"/>
    </row>
    <row r="140" spans="1:13" ht="12.75">
      <c r="A140" s="201"/>
      <c r="B140" s="201"/>
      <c r="C140" s="201"/>
      <c r="D140" s="201"/>
      <c r="E140" s="201"/>
      <c r="F140" s="201"/>
      <c r="G140" s="201"/>
      <c r="H140" s="201"/>
      <c r="I140" s="201"/>
      <c r="J140" s="201"/>
      <c r="K140" s="201"/>
      <c r="L140" s="201"/>
      <c r="M140" s="201"/>
    </row>
    <row r="141" spans="1:13" ht="12.75">
      <c r="A141" s="201"/>
      <c r="B141" s="201"/>
      <c r="C141" s="201"/>
      <c r="D141" s="201"/>
      <c r="E141" s="201"/>
      <c r="F141" s="201"/>
      <c r="G141" s="201"/>
      <c r="H141" s="201"/>
      <c r="I141" s="201"/>
      <c r="J141" s="201"/>
      <c r="K141" s="201"/>
      <c r="L141" s="201"/>
      <c r="M141" s="201"/>
    </row>
    <row r="142" spans="1:13" ht="12.75">
      <c r="A142" s="201"/>
      <c r="B142" s="201"/>
      <c r="C142" s="201"/>
      <c r="D142" s="201"/>
      <c r="E142" s="201"/>
      <c r="F142" s="201"/>
      <c r="G142" s="201"/>
      <c r="H142" s="201"/>
      <c r="I142" s="201"/>
      <c r="J142" s="201"/>
      <c r="K142" s="201"/>
      <c r="L142" s="201"/>
      <c r="M142" s="201"/>
    </row>
    <row r="143" spans="1:13" ht="12.75">
      <c r="A143" s="201"/>
      <c r="B143" s="201"/>
      <c r="C143" s="201"/>
      <c r="D143" s="201"/>
      <c r="E143" s="201"/>
      <c r="F143" s="201"/>
      <c r="G143" s="201"/>
      <c r="H143" s="201"/>
      <c r="I143" s="201"/>
      <c r="J143" s="201"/>
      <c r="K143" s="201"/>
      <c r="L143" s="201"/>
      <c r="M143" s="201"/>
    </row>
    <row r="144" spans="1:13" ht="12.75">
      <c r="A144" s="201"/>
      <c r="B144" s="201"/>
      <c r="C144" s="201"/>
      <c r="D144" s="201"/>
      <c r="E144" s="201"/>
      <c r="F144" s="201"/>
      <c r="G144" s="201"/>
      <c r="H144" s="201"/>
      <c r="I144" s="201"/>
      <c r="J144" s="201"/>
      <c r="K144" s="201"/>
      <c r="L144" s="201"/>
      <c r="M144" s="201"/>
    </row>
    <row r="145" spans="1:13" ht="12.75">
      <c r="A145" s="201"/>
      <c r="B145" s="201"/>
      <c r="C145" s="201"/>
      <c r="D145" s="201"/>
      <c r="E145" s="201"/>
      <c r="F145" s="201"/>
      <c r="G145" s="201"/>
      <c r="H145" s="201"/>
      <c r="I145" s="201"/>
      <c r="J145" s="201"/>
      <c r="K145" s="201"/>
      <c r="L145" s="201"/>
      <c r="M145" s="201"/>
    </row>
    <row r="146" spans="1:13" ht="12.75">
      <c r="A146" s="201"/>
      <c r="B146" s="201"/>
      <c r="C146" s="201"/>
      <c r="D146" s="201"/>
      <c r="E146" s="201"/>
      <c r="F146" s="201"/>
      <c r="G146" s="201"/>
      <c r="H146" s="201"/>
      <c r="I146" s="201"/>
      <c r="J146" s="201"/>
      <c r="K146" s="201"/>
      <c r="L146" s="201"/>
      <c r="M146" s="201"/>
    </row>
    <row r="147" spans="1:13" ht="12.75">
      <c r="A147" s="201"/>
      <c r="B147" s="201"/>
      <c r="C147" s="201"/>
      <c r="D147" s="201"/>
      <c r="E147" s="201"/>
      <c r="F147" s="201"/>
      <c r="G147" s="201"/>
      <c r="H147" s="201"/>
      <c r="I147" s="201"/>
      <c r="J147" s="201"/>
      <c r="K147" s="201"/>
      <c r="L147" s="201"/>
      <c r="M147" s="201"/>
    </row>
    <row r="148" spans="1:13" ht="12.75">
      <c r="A148" s="201"/>
      <c r="B148" s="201"/>
      <c r="C148" s="201"/>
      <c r="D148" s="201"/>
      <c r="E148" s="201"/>
      <c r="F148" s="201"/>
      <c r="G148" s="201"/>
      <c r="H148" s="201"/>
      <c r="I148" s="201"/>
      <c r="J148" s="201"/>
      <c r="K148" s="201"/>
      <c r="L148" s="201"/>
      <c r="M148" s="201"/>
    </row>
    <row r="149" spans="1:13" ht="12.75">
      <c r="A149" s="201"/>
      <c r="B149" s="201"/>
      <c r="C149" s="201"/>
      <c r="D149" s="201"/>
      <c r="E149" s="201"/>
      <c r="F149" s="201"/>
      <c r="G149" s="201"/>
      <c r="H149" s="201"/>
      <c r="I149" s="201"/>
      <c r="J149" s="201"/>
      <c r="K149" s="201"/>
      <c r="L149" s="201"/>
      <c r="M149" s="201"/>
    </row>
    <row r="150" spans="1:13" ht="12.75">
      <c r="A150" s="201"/>
      <c r="B150" s="201"/>
      <c r="C150" s="201"/>
      <c r="D150" s="201"/>
      <c r="E150" s="201"/>
      <c r="F150" s="201"/>
      <c r="G150" s="201"/>
      <c r="H150" s="201"/>
      <c r="I150" s="201"/>
      <c r="J150" s="201"/>
      <c r="K150" s="201"/>
      <c r="L150" s="201"/>
      <c r="M150" s="201"/>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tabColor theme="3"/>
    <pageSetUpPr fitToPage="1"/>
  </sheetPr>
  <dimension ref="A1:T47"/>
  <sheetViews>
    <sheetView showGridLines="0" zoomScalePageLayoutView="0" workbookViewId="0" topLeftCell="A13">
      <selection activeCell="M6" sqref="M6:N6"/>
    </sheetView>
  </sheetViews>
  <sheetFormatPr defaultColWidth="9.140625" defaultRowHeight="12.75"/>
  <cols>
    <col min="1" max="2" width="9.140625" style="78" customWidth="1"/>
    <col min="3" max="3" width="11.140625" style="78" customWidth="1"/>
    <col min="4" max="5" width="9.140625" style="78" customWidth="1"/>
    <col min="6" max="6" width="11.7109375" style="78" customWidth="1"/>
    <col min="7" max="7" width="6.0039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344</v>
      </c>
      <c r="I2" s="130" t="s">
        <v>226</v>
      </c>
      <c r="J2" s="82"/>
    </row>
    <row r="3" spans="1:10" ht="12.75">
      <c r="A3" s="84"/>
      <c r="B3" s="83"/>
      <c r="C3" s="83"/>
      <c r="D3" s="83"/>
      <c r="E3" s="83"/>
      <c r="F3" s="83"/>
      <c r="G3" s="83"/>
      <c r="H3" s="185"/>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84"/>
      <c r="B7" s="83"/>
      <c r="C7" s="83"/>
      <c r="D7" s="83"/>
      <c r="E7" s="83"/>
      <c r="F7" s="83"/>
      <c r="G7" s="83"/>
      <c r="H7" s="83"/>
      <c r="I7" s="83"/>
      <c r="J7" s="82"/>
    </row>
    <row r="8" spans="1:10" ht="12.75">
      <c r="A8" s="316" t="s">
        <v>351</v>
      </c>
      <c r="B8" s="315"/>
      <c r="C8" s="315"/>
      <c r="D8" s="315"/>
      <c r="E8" s="315"/>
      <c r="F8" s="315"/>
      <c r="G8" s="315"/>
      <c r="H8" s="315"/>
      <c r="I8" s="315"/>
      <c r="J8" s="317"/>
    </row>
    <row r="9" spans="1:10" ht="12.75">
      <c r="A9" s="84"/>
      <c r="B9" s="83"/>
      <c r="C9" s="83"/>
      <c r="D9" s="83"/>
      <c r="E9" s="83"/>
      <c r="F9" s="83"/>
      <c r="G9" s="83"/>
      <c r="H9" s="83"/>
      <c r="I9" s="83"/>
      <c r="J9" s="82"/>
    </row>
    <row r="10" spans="1:10" ht="12.75">
      <c r="A10" s="109" t="s">
        <v>352</v>
      </c>
      <c r="B10" s="83"/>
      <c r="C10" s="83"/>
      <c r="D10" s="83"/>
      <c r="E10" s="83"/>
      <c r="F10" s="83"/>
      <c r="G10" s="83"/>
      <c r="H10" s="83"/>
      <c r="I10" s="83"/>
      <c r="J10" s="82"/>
    </row>
    <row r="11" spans="1:10" ht="12.75">
      <c r="A11" s="84" t="s">
        <v>353</v>
      </c>
      <c r="B11" s="83"/>
      <c r="C11" s="83"/>
      <c r="D11" s="83"/>
      <c r="E11" s="83"/>
      <c r="F11" s="83"/>
      <c r="G11" s="83"/>
      <c r="H11" s="83"/>
      <c r="I11" s="83"/>
      <c r="J11" s="82"/>
    </row>
    <row r="12" spans="1:10" ht="12.75">
      <c r="A12" s="84" t="s">
        <v>354</v>
      </c>
      <c r="B12" s="83"/>
      <c r="C12" s="83"/>
      <c r="D12" s="83"/>
      <c r="E12" s="83"/>
      <c r="F12" s="83"/>
      <c r="G12" s="83"/>
      <c r="H12" s="83"/>
      <c r="I12" s="83"/>
      <c r="J12" s="82"/>
    </row>
    <row r="13" spans="1:10" ht="12.75">
      <c r="A13" s="84" t="s">
        <v>355</v>
      </c>
      <c r="B13" s="83"/>
      <c r="C13" s="83"/>
      <c r="D13" s="83"/>
      <c r="E13" s="83"/>
      <c r="F13" s="83"/>
      <c r="G13" s="83"/>
      <c r="H13" s="83"/>
      <c r="I13" s="83"/>
      <c r="J13" s="82"/>
    </row>
    <row r="14" spans="1:10" ht="12.75">
      <c r="A14" s="196" t="s">
        <v>358</v>
      </c>
      <c r="B14" s="83"/>
      <c r="C14" s="83"/>
      <c r="D14" s="83"/>
      <c r="E14" s="83"/>
      <c r="F14" s="83"/>
      <c r="G14" s="83"/>
      <c r="H14" s="83"/>
      <c r="I14" s="83"/>
      <c r="J14" s="82"/>
    </row>
    <row r="15" spans="1:13" ht="12.75">
      <c r="A15" s="196" t="s">
        <v>359</v>
      </c>
      <c r="B15" s="83"/>
      <c r="C15" s="83"/>
      <c r="D15" s="83"/>
      <c r="E15" s="83"/>
      <c r="F15" s="83"/>
      <c r="G15" s="83"/>
      <c r="H15" s="83"/>
      <c r="I15" s="83"/>
      <c r="J15" s="82"/>
      <c r="L15" s="190"/>
      <c r="M15" s="190"/>
    </row>
    <row r="16" spans="1:13" ht="12.75">
      <c r="A16" s="84" t="s">
        <v>356</v>
      </c>
      <c r="B16" s="83"/>
      <c r="C16" s="83"/>
      <c r="D16" s="83"/>
      <c r="E16" s="83"/>
      <c r="F16" s="83"/>
      <c r="G16" s="83"/>
      <c r="H16" s="83"/>
      <c r="I16" s="83"/>
      <c r="J16" s="82"/>
      <c r="L16" s="190">
        <v>12.95</v>
      </c>
      <c r="M16" s="190">
        <v>0.93</v>
      </c>
    </row>
    <row r="17" spans="1:13" ht="12.75">
      <c r="A17" s="196" t="s">
        <v>357</v>
      </c>
      <c r="B17" s="83"/>
      <c r="C17" s="83"/>
      <c r="D17" s="83"/>
      <c r="E17" s="83"/>
      <c r="F17" s="83"/>
      <c r="G17" s="83"/>
      <c r="H17" s="83"/>
      <c r="I17" s="83"/>
      <c r="J17" s="82"/>
      <c r="L17" s="190"/>
      <c r="M17" s="190"/>
    </row>
    <row r="18" spans="2:13" ht="12.75">
      <c r="B18" s="83"/>
      <c r="C18" s="83"/>
      <c r="D18" s="83"/>
      <c r="E18" s="83"/>
      <c r="F18" s="83"/>
      <c r="G18" s="83"/>
      <c r="H18" s="83"/>
      <c r="I18" s="83"/>
      <c r="J18" s="82"/>
      <c r="L18" s="190"/>
      <c r="M18" s="190"/>
    </row>
    <row r="19" spans="1:10" ht="12.75">
      <c r="A19" s="109" t="s">
        <v>360</v>
      </c>
      <c r="B19" s="83"/>
      <c r="C19" s="83"/>
      <c r="D19" s="83"/>
      <c r="E19" s="83"/>
      <c r="F19" s="83"/>
      <c r="G19" s="83"/>
      <c r="H19" s="83"/>
      <c r="I19" s="83"/>
      <c r="J19" s="82"/>
    </row>
    <row r="20" spans="1:10" ht="12.75">
      <c r="A20" s="84" t="s">
        <v>361</v>
      </c>
      <c r="B20" s="83"/>
      <c r="C20" s="83"/>
      <c r="D20" s="83"/>
      <c r="E20" s="83"/>
      <c r="F20" s="83"/>
      <c r="G20" s="83"/>
      <c r="H20" s="83"/>
      <c r="I20" s="83"/>
      <c r="J20" s="82"/>
    </row>
    <row r="21" spans="1:10" ht="12.75">
      <c r="A21" s="84" t="s">
        <v>362</v>
      </c>
      <c r="B21" s="83"/>
      <c r="C21" s="83"/>
      <c r="D21" s="83"/>
      <c r="E21" s="83"/>
      <c r="F21" s="83"/>
      <c r="G21" s="83"/>
      <c r="H21" s="83"/>
      <c r="I21" s="83"/>
      <c r="J21" s="82"/>
    </row>
    <row r="22" spans="1:10" ht="12.75">
      <c r="A22" s="84" t="s">
        <v>365</v>
      </c>
      <c r="B22" s="83"/>
      <c r="C22" s="83"/>
      <c r="D22" s="83"/>
      <c r="E22" s="83"/>
      <c r="F22" s="83"/>
      <c r="G22" s="83"/>
      <c r="H22" s="83"/>
      <c r="I22" s="83"/>
      <c r="J22" s="82"/>
    </row>
    <row r="23" spans="1:10" ht="12.75">
      <c r="A23" s="84" t="s">
        <v>363</v>
      </c>
      <c r="B23" s="83"/>
      <c r="C23" s="83"/>
      <c r="D23" s="83"/>
      <c r="E23" s="83"/>
      <c r="F23" s="83"/>
      <c r="G23" s="83"/>
      <c r="H23" s="83"/>
      <c r="I23" s="83"/>
      <c r="J23" s="82"/>
    </row>
    <row r="24" spans="1:10" ht="12.75">
      <c r="A24" s="84" t="s">
        <v>364</v>
      </c>
      <c r="B24" s="83"/>
      <c r="C24" s="83"/>
      <c r="D24" s="88"/>
      <c r="E24" s="88"/>
      <c r="F24" s="88"/>
      <c r="G24" s="88"/>
      <c r="H24" s="83"/>
      <c r="I24" s="83"/>
      <c r="J24" s="82"/>
    </row>
    <row r="25" spans="1:10" ht="12.75">
      <c r="A25" s="84"/>
      <c r="B25" s="83"/>
      <c r="C25" s="83"/>
      <c r="D25" s="88"/>
      <c r="E25" s="88"/>
      <c r="F25" s="88"/>
      <c r="G25" s="88"/>
      <c r="H25" s="83"/>
      <c r="I25" s="83"/>
      <c r="J25" s="82"/>
    </row>
    <row r="26" spans="1:10" ht="12.75">
      <c r="A26" s="109" t="s">
        <v>366</v>
      </c>
      <c r="B26" s="83"/>
      <c r="C26" s="83"/>
      <c r="D26" s="88"/>
      <c r="E26" s="88"/>
      <c r="F26" s="88"/>
      <c r="G26" s="88"/>
      <c r="H26" s="83"/>
      <c r="I26" s="83"/>
      <c r="J26" s="82"/>
    </row>
    <row r="27" spans="1:10" ht="12.75">
      <c r="A27" s="84" t="s">
        <v>367</v>
      </c>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E29" s="443" t="s">
        <v>376</v>
      </c>
      <c r="F29" s="443"/>
      <c r="G29" s="443"/>
      <c r="H29" s="443"/>
      <c r="I29" s="197"/>
      <c r="J29" s="198"/>
    </row>
    <row r="30" spans="1:10" ht="25.5">
      <c r="A30" s="84"/>
      <c r="B30" s="80" t="s">
        <v>368</v>
      </c>
      <c r="C30" s="80"/>
      <c r="D30" s="199"/>
      <c r="E30" s="200" t="s">
        <v>374</v>
      </c>
      <c r="F30" s="442" t="s">
        <v>375</v>
      </c>
      <c r="G30" s="442"/>
      <c r="H30" s="200" t="s">
        <v>204</v>
      </c>
      <c r="I30" s="83"/>
      <c r="J30" s="82"/>
    </row>
    <row r="31" spans="1:17" ht="12.75">
      <c r="A31" s="84"/>
      <c r="B31" s="445" t="s">
        <v>369</v>
      </c>
      <c r="C31" s="445"/>
      <c r="D31" s="445"/>
      <c r="E31" s="83"/>
      <c r="F31" s="83"/>
      <c r="G31" s="83"/>
      <c r="H31" s="83"/>
      <c r="I31" s="83"/>
      <c r="J31" s="82"/>
      <c r="Q31" s="240" t="s">
        <v>414</v>
      </c>
    </row>
    <row r="32" spans="1:20" ht="12.75">
      <c r="A32" s="84"/>
      <c r="B32" s="438" t="s">
        <v>370</v>
      </c>
      <c r="C32" s="438"/>
      <c r="D32" s="438"/>
      <c r="E32" s="239">
        <f>+L32</f>
        <v>75</v>
      </c>
      <c r="F32" s="239">
        <f>+M32</f>
        <v>35</v>
      </c>
      <c r="H32" s="239">
        <f>+O32</f>
        <v>75</v>
      </c>
      <c r="I32" s="83"/>
      <c r="J32" s="82"/>
      <c r="L32" s="190">
        <v>75</v>
      </c>
      <c r="M32" s="190">
        <v>35</v>
      </c>
      <c r="N32" s="190"/>
      <c r="O32" s="190">
        <f>L32</f>
        <v>75</v>
      </c>
      <c r="Q32" s="149" t="str">
        <f>TEXT(L32*(1+$M$6),"$0.00")&amp;" (A)"</f>
        <v>$86.82 (A)</v>
      </c>
      <c r="R32" s="444" t="str">
        <f>TEXT(M32*(1+$M$6),"$0.00")&amp;" (A)"</f>
        <v>$40.52 (A)</v>
      </c>
      <c r="S32" s="444"/>
      <c r="T32" s="149" t="str">
        <f>TEXT(O32*(1+$M$6),"$0.00")&amp;" (A)"</f>
        <v>$86.82 (A)</v>
      </c>
    </row>
    <row r="33" spans="1:20" ht="12.75">
      <c r="A33" s="84"/>
      <c r="B33" s="438" t="s">
        <v>371</v>
      </c>
      <c r="C33" s="438"/>
      <c r="D33" s="438"/>
      <c r="E33" s="239">
        <f aca="true" t="shared" si="0" ref="E33:E38">+L33</f>
        <v>75</v>
      </c>
      <c r="F33" s="239">
        <f aca="true" t="shared" si="1" ref="F33:H38">+M33</f>
        <v>35</v>
      </c>
      <c r="H33" s="239">
        <f t="shared" si="1"/>
        <v>75</v>
      </c>
      <c r="I33" s="83"/>
      <c r="J33" s="82"/>
      <c r="L33" s="190">
        <f>L32</f>
        <v>75</v>
      </c>
      <c r="M33" s="190">
        <f>M32</f>
        <v>35</v>
      </c>
      <c r="N33" s="190"/>
      <c r="O33" s="190">
        <f>O32</f>
        <v>75</v>
      </c>
      <c r="Q33" s="146" t="str">
        <f>Q32</f>
        <v>$86.82 (A)</v>
      </c>
      <c r="R33" s="439" t="str">
        <f>R32</f>
        <v>$40.52 (A)</v>
      </c>
      <c r="S33" s="439"/>
      <c r="T33" s="146" t="str">
        <f>T32</f>
        <v>$86.82 (A)</v>
      </c>
    </row>
    <row r="34" spans="1:20" ht="12.75">
      <c r="A34" s="84"/>
      <c r="B34" s="438" t="s">
        <v>372</v>
      </c>
      <c r="C34" s="438"/>
      <c r="D34" s="438"/>
      <c r="E34" s="239">
        <f t="shared" si="0"/>
        <v>75</v>
      </c>
      <c r="F34" s="239">
        <f t="shared" si="1"/>
        <v>35</v>
      </c>
      <c r="H34" s="239">
        <f t="shared" si="1"/>
        <v>75</v>
      </c>
      <c r="I34" s="83"/>
      <c r="J34" s="82"/>
      <c r="L34" s="190">
        <f>L33</f>
        <v>75</v>
      </c>
      <c r="M34" s="190">
        <f>M33</f>
        <v>35</v>
      </c>
      <c r="N34" s="190"/>
      <c r="O34" s="190">
        <f>O33</f>
        <v>75</v>
      </c>
      <c r="Q34" s="146" t="str">
        <f>Q33</f>
        <v>$86.82 (A)</v>
      </c>
      <c r="R34" s="439" t="str">
        <f>R33</f>
        <v>$40.52 (A)</v>
      </c>
      <c r="S34" s="439"/>
      <c r="T34" s="146" t="str">
        <f>T33</f>
        <v>$86.82 (A)</v>
      </c>
    </row>
    <row r="35" spans="1:20" ht="12.75">
      <c r="A35" s="84"/>
      <c r="B35" s="440" t="s">
        <v>373</v>
      </c>
      <c r="C35" s="440"/>
      <c r="D35" s="440"/>
      <c r="F35" s="239"/>
      <c r="H35" s="239"/>
      <c r="I35" s="83"/>
      <c r="J35" s="82"/>
      <c r="L35" s="190"/>
      <c r="M35" s="190"/>
      <c r="N35" s="190"/>
      <c r="O35" s="190"/>
      <c r="Q35" s="83"/>
      <c r="R35" s="441"/>
      <c r="S35" s="441"/>
      <c r="T35" s="83"/>
    </row>
    <row r="36" spans="1:20" ht="12.75">
      <c r="A36" s="84"/>
      <c r="B36" s="438" t="s">
        <v>370</v>
      </c>
      <c r="C36" s="438"/>
      <c r="D36" s="438"/>
      <c r="E36" s="239">
        <f t="shared" si="0"/>
        <v>75</v>
      </c>
      <c r="F36" s="239">
        <f t="shared" si="1"/>
        <v>35</v>
      </c>
      <c r="H36" s="239">
        <f t="shared" si="1"/>
        <v>75</v>
      </c>
      <c r="I36" s="83"/>
      <c r="J36" s="82"/>
      <c r="L36" s="190">
        <f>L34</f>
        <v>75</v>
      </c>
      <c r="M36" s="190">
        <f>M34</f>
        <v>35</v>
      </c>
      <c r="N36" s="190"/>
      <c r="O36" s="190">
        <f>O34</f>
        <v>75</v>
      </c>
      <c r="Q36" s="146" t="str">
        <f>Q32</f>
        <v>$86.82 (A)</v>
      </c>
      <c r="R36" s="439" t="str">
        <f>R34</f>
        <v>$40.52 (A)</v>
      </c>
      <c r="S36" s="439"/>
      <c r="T36" s="146" t="str">
        <f>T32</f>
        <v>$86.82 (A)</v>
      </c>
    </row>
    <row r="37" spans="1:20" ht="12.75">
      <c r="A37" s="84"/>
      <c r="B37" s="438" t="s">
        <v>371</v>
      </c>
      <c r="C37" s="438"/>
      <c r="D37" s="438"/>
      <c r="E37" s="239">
        <f t="shared" si="0"/>
        <v>75</v>
      </c>
      <c r="F37" s="239">
        <f t="shared" si="1"/>
        <v>35</v>
      </c>
      <c r="H37" s="239">
        <f t="shared" si="1"/>
        <v>75</v>
      </c>
      <c r="I37" s="83"/>
      <c r="J37" s="82"/>
      <c r="L37" s="190">
        <f>L36</f>
        <v>75</v>
      </c>
      <c r="M37" s="190">
        <f>M36</f>
        <v>35</v>
      </c>
      <c r="N37" s="190"/>
      <c r="O37" s="190">
        <f>O36</f>
        <v>75</v>
      </c>
      <c r="Q37" s="146" t="str">
        <f>Q36</f>
        <v>$86.82 (A)</v>
      </c>
      <c r="R37" s="439" t="str">
        <f>R36</f>
        <v>$40.52 (A)</v>
      </c>
      <c r="S37" s="439"/>
      <c r="T37" s="146" t="str">
        <f>T36</f>
        <v>$86.82 (A)</v>
      </c>
    </row>
    <row r="38" spans="1:20" ht="12.75">
      <c r="A38" s="84"/>
      <c r="B38" s="438" t="s">
        <v>372</v>
      </c>
      <c r="C38" s="438"/>
      <c r="D38" s="438"/>
      <c r="E38" s="239">
        <f t="shared" si="0"/>
        <v>75</v>
      </c>
      <c r="F38" s="239">
        <f t="shared" si="1"/>
        <v>35</v>
      </c>
      <c r="H38" s="239">
        <f t="shared" si="1"/>
        <v>75</v>
      </c>
      <c r="I38" s="83"/>
      <c r="J38" s="82"/>
      <c r="L38" s="190">
        <f>L37</f>
        <v>75</v>
      </c>
      <c r="M38" s="190">
        <f>M37</f>
        <v>35</v>
      </c>
      <c r="N38" s="190"/>
      <c r="O38" s="190">
        <f>O37</f>
        <v>75</v>
      </c>
      <c r="Q38" s="146" t="str">
        <f>Q37</f>
        <v>$86.82 (A)</v>
      </c>
      <c r="R38" s="439" t="str">
        <f>R37</f>
        <v>$40.52 (A)</v>
      </c>
      <c r="S38" s="439"/>
      <c r="T38" s="146" t="str">
        <f>T37</f>
        <v>$86.82 (A)</v>
      </c>
    </row>
    <row r="39" spans="1:15" ht="12.75">
      <c r="A39" s="81"/>
      <c r="B39" s="80"/>
      <c r="C39" s="80"/>
      <c r="D39" s="80"/>
      <c r="E39" s="80"/>
      <c r="F39" s="80"/>
      <c r="G39" s="80"/>
      <c r="H39" s="80"/>
      <c r="I39" s="80"/>
      <c r="J39" s="79"/>
      <c r="L39" s="190"/>
      <c r="M39" s="190"/>
      <c r="N39" s="190"/>
      <c r="O39" s="190"/>
    </row>
    <row r="40" spans="1:10" ht="12.75">
      <c r="A40" s="23" t="s">
        <v>98</v>
      </c>
      <c r="B40" s="131" t="str">
        <f>+'Check Sheet'!$B$53</f>
        <v>Rick Waldren, Business Unit Controller</v>
      </c>
      <c r="C40" s="1"/>
      <c r="D40" s="83"/>
      <c r="E40" s="83"/>
      <c r="F40" s="83"/>
      <c r="G40" s="83"/>
      <c r="H40" s="83"/>
      <c r="I40" s="83"/>
      <c r="J40" s="82"/>
    </row>
    <row r="41" spans="1:10" ht="12.75">
      <c r="A41" s="23"/>
      <c r="B41" s="1"/>
      <c r="C41" s="1"/>
      <c r="D41" s="83"/>
      <c r="E41" s="83"/>
      <c r="F41" s="83"/>
      <c r="J41" s="82"/>
    </row>
    <row r="42" spans="1:10" ht="12.75">
      <c r="A42" s="26" t="s">
        <v>99</v>
      </c>
      <c r="B42" s="318">
        <f>+'Check Sheet'!$B$55</f>
        <v>43438</v>
      </c>
      <c r="C42" s="318">
        <f>+'Check Sheet'!C39</f>
        <v>1</v>
      </c>
      <c r="D42" s="80"/>
      <c r="E42" s="80"/>
      <c r="F42" s="80"/>
      <c r="H42" s="70" t="s">
        <v>137</v>
      </c>
      <c r="I42" s="319">
        <f>+'Check Sheet'!$I$55</f>
        <v>43497</v>
      </c>
      <c r="J42" s="320">
        <f>+'Check Sheet'!I39</f>
        <v>0</v>
      </c>
    </row>
    <row r="43" spans="1:10" ht="12.75">
      <c r="A43" s="321" t="s">
        <v>17</v>
      </c>
      <c r="B43" s="322"/>
      <c r="C43" s="322"/>
      <c r="D43" s="322"/>
      <c r="E43" s="322"/>
      <c r="F43" s="322"/>
      <c r="G43" s="322"/>
      <c r="H43" s="322"/>
      <c r="I43" s="322"/>
      <c r="J43" s="323"/>
    </row>
    <row r="44" spans="1:10" ht="12.75">
      <c r="A44" s="81"/>
      <c r="B44" s="80"/>
      <c r="C44" s="80"/>
      <c r="D44" s="80"/>
      <c r="E44" s="80"/>
      <c r="F44" s="80"/>
      <c r="G44" s="80"/>
      <c r="H44" s="80"/>
      <c r="I44" s="80"/>
      <c r="J44" s="79"/>
    </row>
    <row r="45" spans="1:10" ht="12.75">
      <c r="A45" s="84"/>
      <c r="B45" s="83"/>
      <c r="C45" s="83"/>
      <c r="D45" s="83"/>
      <c r="E45" s="83"/>
      <c r="F45" s="83"/>
      <c r="G45" s="83"/>
      <c r="H45" s="83"/>
      <c r="I45" s="83"/>
      <c r="J45" s="82"/>
    </row>
    <row r="46" spans="1:10" ht="12.75">
      <c r="A46" s="84" t="s">
        <v>18</v>
      </c>
      <c r="B46" s="83"/>
      <c r="C46" s="83"/>
      <c r="D46" s="83"/>
      <c r="E46" s="83"/>
      <c r="F46" s="83"/>
      <c r="G46" s="83"/>
      <c r="H46" s="83"/>
      <c r="I46" s="83"/>
      <c r="J46" s="82"/>
    </row>
    <row r="47" spans="1:10" ht="12.75">
      <c r="A47" s="81"/>
      <c r="B47" s="80"/>
      <c r="C47" s="80"/>
      <c r="D47" s="80"/>
      <c r="E47" s="80"/>
      <c r="F47" s="80"/>
      <c r="G47" s="80"/>
      <c r="H47" s="80"/>
      <c r="I47" s="80"/>
      <c r="J47" s="79"/>
    </row>
  </sheetData>
  <sheetProtection/>
  <mergeCells count="21">
    <mergeCell ref="A8:J8"/>
    <mergeCell ref="F30:G30"/>
    <mergeCell ref="E29:H29"/>
    <mergeCell ref="R32:S32"/>
    <mergeCell ref="R33:S33"/>
    <mergeCell ref="B31:D31"/>
    <mergeCell ref="B32:D32"/>
    <mergeCell ref="B33:D33"/>
    <mergeCell ref="B34:D34"/>
    <mergeCell ref="B35:D35"/>
    <mergeCell ref="R35:S35"/>
    <mergeCell ref="R34:S34"/>
    <mergeCell ref="R36:S36"/>
    <mergeCell ref="R37:S37"/>
    <mergeCell ref="B42:C42"/>
    <mergeCell ref="I42:J42"/>
    <mergeCell ref="B36:D36"/>
    <mergeCell ref="B38:D38"/>
    <mergeCell ref="A43:J43"/>
    <mergeCell ref="R38:S38"/>
    <mergeCell ref="B37:D37"/>
  </mergeCells>
  <printOptions horizontalCentered="1" verticalCentered="1"/>
  <pageMargins left="0.5" right="0.5" top="0.5" bottom="0.5"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377</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6" t="s">
        <v>313</v>
      </c>
      <c r="B7" s="315"/>
      <c r="C7" s="315"/>
      <c r="D7" s="315"/>
      <c r="E7" s="315"/>
      <c r="F7" s="315"/>
      <c r="G7" s="315"/>
      <c r="H7" s="315"/>
      <c r="I7" s="315"/>
      <c r="J7" s="317"/>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ustomHeight="1">
      <c r="A10" s="84"/>
      <c r="B10" s="331" t="s">
        <v>314</v>
      </c>
      <c r="C10" s="331"/>
      <c r="D10" s="331"/>
      <c r="E10" s="331"/>
      <c r="F10" s="331"/>
      <c r="G10" s="331"/>
      <c r="H10" s="331"/>
      <c r="I10" s="331"/>
      <c r="J10" s="82"/>
    </row>
    <row r="11" spans="1:10" ht="12.75">
      <c r="A11" s="84"/>
      <c r="B11" s="331"/>
      <c r="C11" s="331"/>
      <c r="D11" s="331"/>
      <c r="E11" s="331"/>
      <c r="F11" s="331"/>
      <c r="G11" s="331"/>
      <c r="H11" s="331"/>
      <c r="I11" s="331"/>
      <c r="J11" s="82"/>
    </row>
    <row r="12" spans="1:10" ht="12.75">
      <c r="A12" s="84"/>
      <c r="B12" s="331"/>
      <c r="C12" s="331"/>
      <c r="D12" s="331"/>
      <c r="E12" s="331"/>
      <c r="F12" s="331"/>
      <c r="G12" s="331"/>
      <c r="H12" s="331"/>
      <c r="I12" s="331"/>
      <c r="J12" s="82"/>
    </row>
    <row r="13" spans="1:10" ht="12.75">
      <c r="A13" s="84"/>
      <c r="B13" s="331"/>
      <c r="C13" s="331"/>
      <c r="D13" s="331"/>
      <c r="E13" s="331"/>
      <c r="F13" s="331"/>
      <c r="G13" s="331"/>
      <c r="H13" s="331"/>
      <c r="I13" s="331"/>
      <c r="J13" s="82"/>
    </row>
    <row r="14" spans="1:12" ht="12.75">
      <c r="A14" s="84"/>
      <c r="B14" s="177"/>
      <c r="C14" s="158" t="str">
        <f>TEXT(L14*(1+$M$6),"$0.00")&amp;" (A)"</f>
        <v>$2.49 (A)</v>
      </c>
      <c r="D14" s="179" t="s">
        <v>315</v>
      </c>
      <c r="E14" s="177"/>
      <c r="F14" s="177"/>
      <c r="G14" s="177"/>
      <c r="H14" s="177"/>
      <c r="I14" s="177"/>
      <c r="J14" s="82"/>
      <c r="L14" s="78">
        <v>2.15</v>
      </c>
    </row>
    <row r="15" spans="1:10" ht="12.75">
      <c r="A15" s="84"/>
      <c r="B15" s="177"/>
      <c r="C15" s="177"/>
      <c r="D15" s="177"/>
      <c r="E15" s="177"/>
      <c r="F15" s="177"/>
      <c r="G15" s="177"/>
      <c r="H15" s="177"/>
      <c r="I15" s="177"/>
      <c r="J15" s="82"/>
    </row>
    <row r="16" spans="1:10" ht="12.75">
      <c r="A16" s="84"/>
      <c r="B16" s="177"/>
      <c r="C16" s="177"/>
      <c r="D16" s="177"/>
      <c r="E16" s="177"/>
      <c r="F16" s="177"/>
      <c r="G16" s="177"/>
      <c r="H16" s="177"/>
      <c r="I16" s="177"/>
      <c r="J16" s="82"/>
    </row>
    <row r="17" spans="1:10" ht="12.75">
      <c r="A17" s="84"/>
      <c r="B17" s="130"/>
      <c r="C17" s="130"/>
      <c r="D17" s="130"/>
      <c r="E17" s="130"/>
      <c r="F17" s="130"/>
      <c r="G17" s="130"/>
      <c r="H17" s="130"/>
      <c r="I17" s="130"/>
      <c r="J17" s="82"/>
    </row>
    <row r="18" spans="1:10" ht="12.75">
      <c r="A18" s="92"/>
      <c r="B18" s="130"/>
      <c r="C18" s="130"/>
      <c r="D18" s="130"/>
      <c r="E18" s="165"/>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8">
        <f>+'Check Sheet'!$B$55</f>
        <v>43438</v>
      </c>
      <c r="C54" s="318">
        <f>+'Check Sheet'!C54</f>
        <v>0</v>
      </c>
      <c r="D54" s="80"/>
      <c r="E54" s="80"/>
      <c r="F54" s="80"/>
      <c r="H54" s="70" t="s">
        <v>137</v>
      </c>
      <c r="I54" s="319">
        <f>+'Check Sheet'!$I$55</f>
        <v>43497</v>
      </c>
      <c r="J54" s="320">
        <f>+'Check Sheet'!I54</f>
        <v>0</v>
      </c>
    </row>
    <row r="55" spans="1:10" ht="12.75">
      <c r="A55" s="321" t="s">
        <v>17</v>
      </c>
      <c r="B55" s="322"/>
      <c r="C55" s="322"/>
      <c r="D55" s="322"/>
      <c r="E55" s="322"/>
      <c r="F55" s="322"/>
      <c r="G55" s="322"/>
      <c r="H55" s="322"/>
      <c r="I55" s="322"/>
      <c r="J55" s="323"/>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N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6" width="9.140625" style="78" customWidth="1"/>
    <col min="7" max="7" width="10.421875" style="78" customWidth="1"/>
    <col min="8" max="8" width="9.140625" style="78" customWidth="1"/>
    <col min="9" max="9" width="9.710937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243</v>
      </c>
      <c r="I2" s="130" t="s">
        <v>378</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6" t="s">
        <v>316</v>
      </c>
      <c r="B7" s="315"/>
      <c r="C7" s="315"/>
      <c r="D7" s="315"/>
      <c r="E7" s="315"/>
      <c r="F7" s="315"/>
      <c r="G7" s="315"/>
      <c r="H7" s="315"/>
      <c r="I7" s="315"/>
      <c r="J7" s="317"/>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ustomHeight="1">
      <c r="A10" s="84"/>
      <c r="B10" s="331" t="s">
        <v>317</v>
      </c>
      <c r="C10" s="331"/>
      <c r="D10" s="331"/>
      <c r="E10" s="331"/>
      <c r="F10" s="331"/>
      <c r="G10" s="331"/>
      <c r="H10" s="331"/>
      <c r="I10" s="331"/>
      <c r="J10" s="82"/>
    </row>
    <row r="11" spans="1:10" ht="12.75">
      <c r="A11" s="84"/>
      <c r="B11" s="331"/>
      <c r="C11" s="331"/>
      <c r="D11" s="331"/>
      <c r="E11" s="331"/>
      <c r="F11" s="331"/>
      <c r="G11" s="331"/>
      <c r="H11" s="331"/>
      <c r="I11" s="331"/>
      <c r="J11" s="82"/>
    </row>
    <row r="12" spans="1:10" ht="12.75">
      <c r="A12" s="84"/>
      <c r="B12" s="177"/>
      <c r="C12" s="177"/>
      <c r="D12" s="177"/>
      <c r="E12" s="177"/>
      <c r="F12" s="177"/>
      <c r="G12" s="177"/>
      <c r="H12" s="177"/>
      <c r="I12" s="177"/>
      <c r="J12" s="82"/>
    </row>
    <row r="13" spans="1:10" ht="12.75">
      <c r="A13" s="84"/>
      <c r="B13" s="177"/>
      <c r="C13" s="177"/>
      <c r="D13" s="177"/>
      <c r="E13" s="177"/>
      <c r="F13" s="177"/>
      <c r="G13" s="177"/>
      <c r="H13" s="177"/>
      <c r="I13" s="177"/>
      <c r="J13" s="82"/>
    </row>
    <row r="14" spans="1:10" ht="13.5" thickBot="1">
      <c r="A14" s="84"/>
      <c r="B14" s="452" t="s">
        <v>319</v>
      </c>
      <c r="C14" s="453"/>
      <c r="D14" s="453"/>
      <c r="E14" s="454"/>
      <c r="F14" s="461" t="s">
        <v>318</v>
      </c>
      <c r="G14" s="462"/>
      <c r="H14" s="461" t="s">
        <v>204</v>
      </c>
      <c r="I14" s="462"/>
      <c r="J14" s="82"/>
    </row>
    <row r="15" spans="1:14" ht="12.75">
      <c r="A15" s="84"/>
      <c r="B15" s="455" t="s">
        <v>320</v>
      </c>
      <c r="C15" s="456"/>
      <c r="D15" s="456"/>
      <c r="E15" s="457"/>
      <c r="F15" s="450" t="str">
        <f>TEXT(L15*(1+$M$6),"$0.00")&amp;" (A)"</f>
        <v>$0.00 (A)</v>
      </c>
      <c r="G15" s="451" t="str">
        <f>TEXT(P15*(1+$M$6),"$0.00")&amp;" (A)"</f>
        <v>$0.00 (A)</v>
      </c>
      <c r="H15" s="450" t="str">
        <f>TEXT(M15*(1+M6)+N15,"$0.00 (A)")</f>
        <v>$12.07 (A)</v>
      </c>
      <c r="I15" s="451"/>
      <c r="J15" s="82"/>
      <c r="M15" s="78">
        <v>10.41</v>
      </c>
      <c r="N15" s="78">
        <v>0.02</v>
      </c>
    </row>
    <row r="16" spans="1:14" ht="12.75">
      <c r="A16" s="84"/>
      <c r="B16" s="458" t="s">
        <v>321</v>
      </c>
      <c r="C16" s="459"/>
      <c r="D16" s="459"/>
      <c r="E16" s="460"/>
      <c r="F16" s="450" t="str">
        <f>TEXT(L16*(1+$M$6),"$0.00")&amp;" (A)"</f>
        <v>$0.00 (A)</v>
      </c>
      <c r="G16" s="451" t="str">
        <f>TEXT(P16*(1+$M$6),"$0.00")&amp;" (A)"</f>
        <v>$0.00 (A)</v>
      </c>
      <c r="H16" s="450" t="str">
        <f>TEXT(M16*(1+M6)+N16,"$0.00 (A)")</f>
        <v>$12.87 (A)</v>
      </c>
      <c r="I16" s="451"/>
      <c r="J16" s="82"/>
      <c r="M16" s="78">
        <v>11.12</v>
      </c>
      <c r="N16" s="78">
        <v>0</v>
      </c>
    </row>
    <row r="17" spans="1:13" ht="12.75">
      <c r="A17" s="84"/>
      <c r="B17" s="458" t="s">
        <v>322</v>
      </c>
      <c r="C17" s="459"/>
      <c r="D17" s="459"/>
      <c r="E17" s="460"/>
      <c r="F17" s="450" t="str">
        <f>TEXT(L17*(1+$M$6),"$0.00")&amp;" (A)"</f>
        <v>$0.00 (A)</v>
      </c>
      <c r="G17" s="451" t="str">
        <f>TEXT(P17*(1+$M$6),"$0.00")&amp;" (A)"</f>
        <v>$0.00 (A)</v>
      </c>
      <c r="H17" s="448"/>
      <c r="I17" s="449"/>
      <c r="J17" s="82"/>
      <c r="M17" s="78">
        <v>0</v>
      </c>
    </row>
    <row r="18" spans="1:10" ht="12.75">
      <c r="A18" s="92"/>
      <c r="B18" s="458"/>
      <c r="C18" s="459"/>
      <c r="D18" s="459"/>
      <c r="E18" s="460"/>
      <c r="F18" s="446"/>
      <c r="G18" s="447"/>
      <c r="H18" s="446"/>
      <c r="I18" s="447"/>
      <c r="J18" s="91"/>
    </row>
    <row r="19" spans="1:10" ht="12.75">
      <c r="A19" s="84"/>
      <c r="B19" s="458"/>
      <c r="C19" s="459"/>
      <c r="D19" s="459"/>
      <c r="E19" s="460"/>
      <c r="F19" s="446"/>
      <c r="G19" s="447"/>
      <c r="H19" s="446"/>
      <c r="I19" s="447"/>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8">
        <f>+'Check Sheet'!$B$55</f>
        <v>43438</v>
      </c>
      <c r="C54" s="318">
        <f>+'Check Sheet'!C54</f>
        <v>0</v>
      </c>
      <c r="D54" s="80"/>
      <c r="E54" s="80"/>
      <c r="F54" s="80"/>
      <c r="H54" s="70" t="s">
        <v>137</v>
      </c>
      <c r="I54" s="319">
        <f>+'Check Sheet'!$I$55</f>
        <v>43497</v>
      </c>
      <c r="J54" s="320">
        <f>+'Check Sheet'!I54</f>
        <v>0</v>
      </c>
    </row>
    <row r="55" spans="1:10" ht="12.75">
      <c r="A55" s="321" t="s">
        <v>17</v>
      </c>
      <c r="B55" s="322"/>
      <c r="C55" s="322"/>
      <c r="D55" s="322"/>
      <c r="E55" s="322"/>
      <c r="F55" s="322"/>
      <c r="G55" s="322"/>
      <c r="H55" s="322"/>
      <c r="I55" s="322"/>
      <c r="J55" s="323"/>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23">
    <mergeCell ref="A7:J7"/>
    <mergeCell ref="B54:C54"/>
    <mergeCell ref="I54:J54"/>
    <mergeCell ref="B18:E18"/>
    <mergeCell ref="B19:E19"/>
    <mergeCell ref="H15:I15"/>
    <mergeCell ref="H14:I14"/>
    <mergeCell ref="A55:J55"/>
    <mergeCell ref="B10:I11"/>
    <mergeCell ref="F14:G14"/>
    <mergeCell ref="F15:G15"/>
    <mergeCell ref="F16:G16"/>
    <mergeCell ref="F17:G17"/>
    <mergeCell ref="H19:I19"/>
    <mergeCell ref="B17:E17"/>
    <mergeCell ref="F18:G18"/>
    <mergeCell ref="F19:G19"/>
    <mergeCell ref="H18:I18"/>
    <mergeCell ref="H17:I17"/>
    <mergeCell ref="H16:I16"/>
    <mergeCell ref="B14:E14"/>
    <mergeCell ref="B15:E15"/>
    <mergeCell ref="B16:E16"/>
  </mergeCells>
  <printOptions horizontalCentered="1" verticalCentered="1"/>
  <pageMargins left="0.5" right="0.5" top="0.5" bottom="0.5" header="0.5" footer="0.5"/>
  <pageSetup fitToHeight="1" fitToWidth="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M56"/>
  <sheetViews>
    <sheetView showGridLines="0" zoomScale="80" zoomScaleNormal="80" zoomScalePageLayoutView="0" workbookViewId="0" topLeftCell="A13">
      <selection activeCell="E19" sqref="E19"/>
    </sheetView>
  </sheetViews>
  <sheetFormatPr defaultColWidth="9.140625" defaultRowHeight="12.75"/>
  <cols>
    <col min="1" max="1" width="10.28125" style="78" customWidth="1"/>
    <col min="2" max="3" width="9.140625" style="78" customWidth="1"/>
    <col min="4" max="10" width="11.7109375" style="78" customWidth="1"/>
    <col min="11" max="11" width="9.140625" style="78" customWidth="1"/>
    <col min="12" max="15" width="0" style="78" hidden="1" customWidth="1"/>
    <col min="16"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444</v>
      </c>
      <c r="I2" s="130" t="s">
        <v>227</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5" t="s">
        <v>174</v>
      </c>
      <c r="B7" s="315"/>
      <c r="C7" s="315"/>
      <c r="D7" s="315"/>
      <c r="E7" s="315"/>
      <c r="F7" s="315"/>
      <c r="G7" s="315"/>
      <c r="H7" s="315"/>
      <c r="I7" s="315"/>
      <c r="J7" s="317"/>
    </row>
    <row r="8" spans="1:10" ht="12.75">
      <c r="A8" s="416" t="s">
        <v>175</v>
      </c>
      <c r="B8" s="417"/>
      <c r="C8" s="417"/>
      <c r="D8" s="417"/>
      <c r="E8" s="417"/>
      <c r="F8" s="417"/>
      <c r="G8" s="417"/>
      <c r="H8" s="417"/>
      <c r="I8" s="417"/>
      <c r="J8" s="418"/>
    </row>
    <row r="9" spans="1:10" ht="12.75">
      <c r="A9" s="432" t="s">
        <v>176</v>
      </c>
      <c r="B9" s="463"/>
      <c r="C9" s="463"/>
      <c r="D9" s="463"/>
      <c r="E9" s="463"/>
      <c r="F9" s="463"/>
      <c r="G9" s="463"/>
      <c r="H9" s="463"/>
      <c r="I9" s="463"/>
      <c r="J9" s="464"/>
    </row>
    <row r="10" spans="1:10" ht="12.75">
      <c r="A10" s="432" t="s">
        <v>121</v>
      </c>
      <c r="B10" s="417"/>
      <c r="C10" s="417"/>
      <c r="D10" s="417"/>
      <c r="E10" s="417"/>
      <c r="F10" s="417"/>
      <c r="G10" s="417"/>
      <c r="H10" s="417"/>
      <c r="I10" s="417"/>
      <c r="J10" s="418"/>
    </row>
    <row r="11" spans="1:10" ht="12.75">
      <c r="A11" s="84"/>
      <c r="B11" s="83"/>
      <c r="C11" s="83"/>
      <c r="D11" s="83"/>
      <c r="E11" s="83"/>
      <c r="F11" s="83"/>
      <c r="G11" s="83"/>
      <c r="H11" s="83"/>
      <c r="I11" s="83"/>
      <c r="J11" s="82"/>
    </row>
    <row r="12" spans="1:10" ht="12.75">
      <c r="A12" s="109" t="str">
        <f>'Item 240'!A11</f>
        <v>Service Area:  As defined in Appendix A</v>
      </c>
      <c r="B12" s="83"/>
      <c r="C12" s="83"/>
      <c r="D12" s="83"/>
      <c r="E12" s="83"/>
      <c r="F12" s="83"/>
      <c r="G12" s="83"/>
      <c r="H12" s="83"/>
      <c r="I12" s="83"/>
      <c r="J12" s="82"/>
    </row>
    <row r="13" spans="1:10" ht="12.75">
      <c r="A13" s="84"/>
      <c r="B13" s="83"/>
      <c r="C13" s="83"/>
      <c r="D13" s="83"/>
      <c r="E13" s="83"/>
      <c r="F13" s="83"/>
      <c r="G13" s="83"/>
      <c r="H13" s="83"/>
      <c r="I13" s="83"/>
      <c r="J13" s="82"/>
    </row>
    <row r="14" spans="1:10" ht="12.75">
      <c r="A14" s="84"/>
      <c r="B14" s="108"/>
      <c r="C14" s="108"/>
      <c r="D14" s="419" t="s">
        <v>123</v>
      </c>
      <c r="E14" s="337"/>
      <c r="F14" s="337"/>
      <c r="G14" s="337"/>
      <c r="H14" s="337"/>
      <c r="I14" s="337"/>
      <c r="J14" s="338"/>
    </row>
    <row r="15" spans="1:10" ht="12.75">
      <c r="A15" s="107" t="s">
        <v>124</v>
      </c>
      <c r="B15" s="106"/>
      <c r="C15" s="105"/>
      <c r="D15" s="120" t="s">
        <v>177</v>
      </c>
      <c r="E15" s="120" t="s">
        <v>178</v>
      </c>
      <c r="F15" s="120" t="s">
        <v>179</v>
      </c>
      <c r="G15" s="114"/>
      <c r="H15" s="114"/>
      <c r="I15" s="114"/>
      <c r="J15" s="114"/>
    </row>
    <row r="16" spans="1:10" ht="12.75">
      <c r="A16" s="121" t="s">
        <v>126</v>
      </c>
      <c r="B16" s="96"/>
      <c r="C16" s="95"/>
      <c r="D16" s="282" t="str">
        <f>'Item 240'!D16</f>
        <v>$4.00 (A)</v>
      </c>
      <c r="E16" s="282" t="str">
        <f>'Item 240'!E16</f>
        <v>$6.52 (A)</v>
      </c>
      <c r="F16" s="282" t="str">
        <f>'Item 240'!F16</f>
        <v>$9.75 (A)</v>
      </c>
      <c r="G16" s="114"/>
      <c r="H16" s="114"/>
      <c r="I16" s="114"/>
      <c r="J16" s="114"/>
    </row>
    <row r="17" spans="1:10" ht="12.75">
      <c r="A17" s="103" t="s">
        <v>127</v>
      </c>
      <c r="B17" s="96"/>
      <c r="C17" s="95"/>
      <c r="D17" s="282" t="str">
        <f>'Item 240'!D16</f>
        <v>$4.00 (A)</v>
      </c>
      <c r="E17" s="282" t="str">
        <f>'Item 240'!E16</f>
        <v>$6.52 (A)</v>
      </c>
      <c r="F17" s="282" t="str">
        <f>'Item 240'!F16</f>
        <v>$9.75 (A)</v>
      </c>
      <c r="G17" s="114"/>
      <c r="H17" s="114"/>
      <c r="I17" s="114"/>
      <c r="J17" s="114"/>
    </row>
    <row r="18" spans="1:12" ht="12.75">
      <c r="A18" s="103" t="s">
        <v>128</v>
      </c>
      <c r="B18" s="96"/>
      <c r="C18" s="95"/>
      <c r="D18" s="123" t="s">
        <v>507</v>
      </c>
      <c r="E18" s="123" t="s">
        <v>508</v>
      </c>
      <c r="F18" s="123" t="s">
        <v>478</v>
      </c>
      <c r="G18" s="114"/>
      <c r="H18" s="114"/>
      <c r="I18" s="114"/>
      <c r="J18" s="114"/>
      <c r="L18" s="78">
        <v>6.89</v>
      </c>
    </row>
    <row r="19" spans="1:10" ht="12.75">
      <c r="A19" s="103" t="s">
        <v>73</v>
      </c>
      <c r="B19" s="102"/>
      <c r="C19" s="101"/>
      <c r="D19" s="94"/>
      <c r="E19" s="94"/>
      <c r="F19" s="94"/>
      <c r="G19" s="114"/>
      <c r="H19" s="114"/>
      <c r="I19" s="114"/>
      <c r="J19" s="114"/>
    </row>
    <row r="20" spans="1:10" ht="12.75">
      <c r="A20" s="100" t="s">
        <v>129</v>
      </c>
      <c r="B20" s="96"/>
      <c r="C20" s="95"/>
      <c r="D20" s="83"/>
      <c r="E20" s="83"/>
      <c r="F20" s="83"/>
      <c r="G20" s="83"/>
      <c r="H20" s="83"/>
      <c r="I20" s="83"/>
      <c r="J20" s="82"/>
    </row>
    <row r="21" spans="1:10" ht="12.75">
      <c r="A21" s="97" t="s">
        <v>76</v>
      </c>
      <c r="B21" s="96"/>
      <c r="C21" s="95"/>
      <c r="D21" s="114"/>
      <c r="E21" s="114"/>
      <c r="F21" s="114"/>
      <c r="G21" s="114"/>
      <c r="H21" s="114"/>
      <c r="I21" s="114"/>
      <c r="J21" s="114"/>
    </row>
    <row r="22" spans="1:10" ht="12.75">
      <c r="A22" s="84"/>
      <c r="B22" s="83"/>
      <c r="C22" s="83"/>
      <c r="D22" s="83"/>
      <c r="E22" s="83"/>
      <c r="F22" s="83"/>
      <c r="G22" s="83"/>
      <c r="H22" s="83"/>
      <c r="I22" s="83"/>
      <c r="J22" s="82"/>
    </row>
    <row r="23" spans="1:10" ht="12.75">
      <c r="A23" s="84"/>
      <c r="B23" s="83"/>
      <c r="C23" s="83"/>
      <c r="D23" s="83"/>
      <c r="E23" s="83"/>
      <c r="F23" s="83"/>
      <c r="G23" s="83"/>
      <c r="H23" s="83"/>
      <c r="I23" s="83"/>
      <c r="J23" s="82"/>
    </row>
    <row r="24" spans="1:10" ht="12.75">
      <c r="A24" s="87" t="s">
        <v>131</v>
      </c>
      <c r="B24" s="86" t="s">
        <v>132</v>
      </c>
      <c r="C24" s="83"/>
      <c r="D24" s="83"/>
      <c r="E24" s="83"/>
      <c r="F24" s="83"/>
      <c r="G24" s="83"/>
      <c r="H24" s="83"/>
      <c r="I24" s="83"/>
      <c r="J24" s="82"/>
    </row>
    <row r="25" spans="1:10" ht="12.75">
      <c r="A25" s="87"/>
      <c r="B25" s="86" t="s">
        <v>133</v>
      </c>
      <c r="C25" s="83"/>
      <c r="D25" s="83"/>
      <c r="E25" s="83"/>
      <c r="F25" s="83"/>
      <c r="G25" s="83"/>
      <c r="H25" s="83"/>
      <c r="I25" s="83"/>
      <c r="J25" s="82"/>
    </row>
    <row r="26" spans="1:10" ht="12.75">
      <c r="A26" s="87"/>
      <c r="B26" s="86" t="s">
        <v>134</v>
      </c>
      <c r="C26" s="83"/>
      <c r="D26" s="83"/>
      <c r="E26" s="83"/>
      <c r="F26" s="83"/>
      <c r="G26" s="83"/>
      <c r="H26" s="83"/>
      <c r="I26" s="83"/>
      <c r="J26" s="82"/>
    </row>
    <row r="27" spans="1:10" ht="12.75">
      <c r="A27" s="87"/>
      <c r="B27" s="86" t="s">
        <v>135</v>
      </c>
      <c r="C27" s="83"/>
      <c r="D27" s="83"/>
      <c r="E27" s="83"/>
      <c r="F27" s="83"/>
      <c r="G27" s="83"/>
      <c r="H27" s="83"/>
      <c r="I27" s="83"/>
      <c r="J27" s="82"/>
    </row>
    <row r="28" spans="1:10" ht="12.75">
      <c r="A28" s="87"/>
      <c r="B28" s="86"/>
      <c r="C28" s="83"/>
      <c r="D28" s="83"/>
      <c r="E28" s="83"/>
      <c r="F28" s="83"/>
      <c r="G28" s="83"/>
      <c r="H28" s="83"/>
      <c r="I28" s="83"/>
      <c r="J28" s="82"/>
    </row>
    <row r="29" spans="1:10" ht="12.75">
      <c r="A29" s="92" t="s">
        <v>119</v>
      </c>
      <c r="B29" s="89" t="s">
        <v>119</v>
      </c>
      <c r="C29" s="88"/>
      <c r="D29" s="88"/>
      <c r="E29" s="88"/>
      <c r="F29" s="88"/>
      <c r="G29" s="88"/>
      <c r="H29" s="88"/>
      <c r="I29" s="88"/>
      <c r="J29" s="91"/>
    </row>
    <row r="30" spans="1:10" ht="12.75">
      <c r="A30" s="87"/>
      <c r="B30" s="86" t="s">
        <v>119</v>
      </c>
      <c r="C30" s="83"/>
      <c r="D30" s="83"/>
      <c r="E30" s="83"/>
      <c r="F30" s="83"/>
      <c r="G30" s="83"/>
      <c r="H30" s="83"/>
      <c r="I30" s="83"/>
      <c r="J30" s="82"/>
    </row>
    <row r="31" spans="1:10" ht="12.75">
      <c r="A31" s="90"/>
      <c r="B31" s="86"/>
      <c r="C31" s="83"/>
      <c r="D31" s="83"/>
      <c r="E31" s="83"/>
      <c r="F31" s="83"/>
      <c r="G31" s="83"/>
      <c r="H31" s="83"/>
      <c r="I31" s="83"/>
      <c r="J31" s="82"/>
    </row>
    <row r="32" spans="1:10" ht="12.75">
      <c r="A32" s="87"/>
      <c r="B32" s="86"/>
      <c r="C32" s="83"/>
      <c r="D32" s="83"/>
      <c r="E32" s="83"/>
      <c r="F32" s="83"/>
      <c r="G32" s="83"/>
      <c r="H32" s="83"/>
      <c r="I32" s="83"/>
      <c r="J32" s="82"/>
    </row>
    <row r="33" spans="1:10" ht="12.75">
      <c r="A33" s="87" t="s">
        <v>118</v>
      </c>
      <c r="B33" s="86"/>
      <c r="C33" s="83"/>
      <c r="D33" s="83"/>
      <c r="E33" s="83"/>
      <c r="F33" s="83"/>
      <c r="G33" s="83"/>
      <c r="H33" s="83"/>
      <c r="I33" s="83"/>
      <c r="J33" s="82"/>
    </row>
    <row r="34" spans="1:10" ht="12.75">
      <c r="A34" s="87"/>
      <c r="B34" s="86"/>
      <c r="C34" s="83"/>
      <c r="D34" s="83"/>
      <c r="E34" s="83"/>
      <c r="F34" s="83"/>
      <c r="G34" s="83"/>
      <c r="H34" s="83"/>
      <c r="I34" s="83"/>
      <c r="J34" s="82"/>
    </row>
    <row r="35" spans="1:10" ht="12.75">
      <c r="A35" s="87"/>
      <c r="B35" s="401" t="str">
        <f>+'Item 106, page 1 '!$B$46</f>
        <v>A gate obstruction charge of $1.50 will be assessed per pick up for opening, unlocking, or closing gates, or moving obstructions in order to pick up solid waste.</v>
      </c>
      <c r="C35" s="401"/>
      <c r="D35" s="401"/>
      <c r="E35" s="401"/>
      <c r="F35" s="401"/>
      <c r="G35" s="401"/>
      <c r="H35" s="401"/>
      <c r="I35" s="401"/>
      <c r="J35" s="82"/>
    </row>
    <row r="36" spans="1:10" ht="12.75">
      <c r="A36" s="87"/>
      <c r="B36" s="401"/>
      <c r="C36" s="401"/>
      <c r="D36" s="401"/>
      <c r="E36" s="401"/>
      <c r="F36" s="401"/>
      <c r="G36" s="401"/>
      <c r="H36" s="401"/>
      <c r="I36" s="401"/>
      <c r="J36" s="82"/>
    </row>
    <row r="37" spans="1:10" ht="12.75">
      <c r="A37" s="87"/>
      <c r="B37" s="86"/>
      <c r="C37" s="83"/>
      <c r="D37" s="83"/>
      <c r="E37" s="83"/>
      <c r="F37" s="83"/>
      <c r="G37" s="83"/>
      <c r="H37" s="83"/>
      <c r="I37" s="83"/>
      <c r="J37" s="82"/>
    </row>
    <row r="38" spans="1:10" ht="12.75">
      <c r="A38" s="84"/>
      <c r="B38" s="86"/>
      <c r="C38" s="83"/>
      <c r="D38" s="83"/>
      <c r="E38" s="83"/>
      <c r="F38" s="83"/>
      <c r="G38" s="83"/>
      <c r="H38" s="83"/>
      <c r="I38" s="83"/>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8"/>
      <c r="E41" s="88"/>
      <c r="F41" s="88"/>
      <c r="G41" s="88"/>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 t="str">
        <f>+'Check Sheet'!$B$53</f>
        <v>Rick Waldren, Business Unit Controller</v>
      </c>
      <c r="C50" s="1"/>
      <c r="D50" s="83"/>
      <c r="E50" s="83"/>
      <c r="F50" s="83"/>
      <c r="G50" s="83"/>
      <c r="H50" s="83"/>
      <c r="I50" s="83"/>
      <c r="J50" s="82"/>
    </row>
    <row r="51" spans="1:10" ht="12.75">
      <c r="A51" s="23"/>
      <c r="B51" s="1"/>
      <c r="C51" s="1"/>
      <c r="D51" s="83"/>
      <c r="E51" s="83"/>
      <c r="F51" s="83"/>
      <c r="J51" s="82"/>
    </row>
    <row r="52" spans="1:10" ht="12.75">
      <c r="A52" s="26" t="s">
        <v>99</v>
      </c>
      <c r="B52" s="309">
        <f>+'Check Sheet'!$B$55</f>
        <v>43438</v>
      </c>
      <c r="C52" s="309">
        <f>+'Check Sheet'!C52</f>
        <v>0</v>
      </c>
      <c r="D52" s="80"/>
      <c r="E52" s="80"/>
      <c r="F52" s="80"/>
      <c r="H52" s="70" t="s">
        <v>137</v>
      </c>
      <c r="I52" s="310">
        <f>+'Check Sheet'!$I$55</f>
        <v>43497</v>
      </c>
      <c r="J52" s="311">
        <f>+'Check Sheet'!I52</f>
        <v>0</v>
      </c>
    </row>
    <row r="53" spans="1:10" ht="12.75">
      <c r="A53" s="321" t="s">
        <v>17</v>
      </c>
      <c r="B53" s="322"/>
      <c r="C53" s="322"/>
      <c r="D53" s="322"/>
      <c r="E53" s="322"/>
      <c r="F53" s="322"/>
      <c r="G53" s="322"/>
      <c r="H53" s="322"/>
      <c r="I53" s="322"/>
      <c r="J53" s="323"/>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Q60"/>
  <sheetViews>
    <sheetView showGridLines="0" zoomScale="80" zoomScaleNormal="80" zoomScalePageLayoutView="0" workbookViewId="0" topLeftCell="A7">
      <selection activeCell="I19" sqref="I19"/>
    </sheetView>
  </sheetViews>
  <sheetFormatPr defaultColWidth="9.140625" defaultRowHeight="12.75"/>
  <cols>
    <col min="1" max="1" width="10.421875" style="78" customWidth="1"/>
    <col min="2" max="3" width="9.140625" style="78" customWidth="1"/>
    <col min="4" max="8" width="11.8515625" style="78" customWidth="1"/>
    <col min="9" max="9" width="12.42187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446</v>
      </c>
      <c r="I2" s="130" t="s">
        <v>228</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5" t="s">
        <v>180</v>
      </c>
      <c r="B7" s="315"/>
      <c r="C7" s="315"/>
      <c r="D7" s="315"/>
      <c r="E7" s="315"/>
      <c r="F7" s="315"/>
      <c r="G7" s="315"/>
      <c r="H7" s="315"/>
      <c r="I7" s="315"/>
      <c r="J7" s="317"/>
    </row>
    <row r="8" spans="1:10" ht="12.75">
      <c r="A8" s="416" t="s">
        <v>181</v>
      </c>
      <c r="B8" s="417"/>
      <c r="C8" s="417"/>
      <c r="D8" s="417"/>
      <c r="E8" s="417"/>
      <c r="F8" s="417"/>
      <c r="G8" s="417"/>
      <c r="H8" s="417"/>
      <c r="I8" s="417"/>
      <c r="J8" s="418"/>
    </row>
    <row r="9" spans="1:10" ht="12.75">
      <c r="A9" s="432" t="s">
        <v>121</v>
      </c>
      <c r="B9" s="417"/>
      <c r="C9" s="417"/>
      <c r="D9" s="417"/>
      <c r="E9" s="417"/>
      <c r="F9" s="417"/>
      <c r="G9" s="417"/>
      <c r="H9" s="417"/>
      <c r="I9" s="417"/>
      <c r="J9" s="418"/>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122</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419" t="s">
        <v>123</v>
      </c>
      <c r="E15" s="337"/>
      <c r="F15" s="337"/>
      <c r="G15" s="337"/>
      <c r="H15" s="337"/>
      <c r="I15" s="337"/>
      <c r="J15" s="338"/>
    </row>
    <row r="16" spans="1:10" ht="12.75">
      <c r="A16" s="107" t="s">
        <v>124</v>
      </c>
      <c r="B16" s="106"/>
      <c r="C16" s="105"/>
      <c r="D16" s="114" t="s">
        <v>63</v>
      </c>
      <c r="E16" s="114" t="s">
        <v>64</v>
      </c>
      <c r="F16" s="114" t="s">
        <v>65</v>
      </c>
      <c r="G16" s="114" t="s">
        <v>66</v>
      </c>
      <c r="H16" s="114" t="s">
        <v>338</v>
      </c>
      <c r="I16" s="114" t="s">
        <v>67</v>
      </c>
      <c r="J16" s="114"/>
    </row>
    <row r="17" spans="1:17" ht="12.75">
      <c r="A17" s="97" t="s">
        <v>125</v>
      </c>
      <c r="B17" s="96"/>
      <c r="C17" s="95"/>
      <c r="D17" s="114"/>
      <c r="E17" s="114"/>
      <c r="F17" s="114"/>
      <c r="G17" s="114"/>
      <c r="H17" s="114"/>
      <c r="I17" s="114"/>
      <c r="J17" s="114"/>
      <c r="L17" s="83"/>
      <c r="M17" s="83"/>
      <c r="N17" s="83"/>
      <c r="O17" s="83"/>
      <c r="P17" s="83"/>
      <c r="Q17" s="83"/>
    </row>
    <row r="18" spans="1:17" ht="12.75">
      <c r="A18" s="97" t="s">
        <v>126</v>
      </c>
      <c r="B18" s="96"/>
      <c r="C18" s="95"/>
      <c r="D18" s="281" t="s">
        <v>479</v>
      </c>
      <c r="E18" s="281" t="s">
        <v>509</v>
      </c>
      <c r="F18" s="281" t="s">
        <v>510</v>
      </c>
      <c r="G18" s="281" t="s">
        <v>511</v>
      </c>
      <c r="H18" s="281" t="s">
        <v>512</v>
      </c>
      <c r="I18" s="281" t="s">
        <v>513</v>
      </c>
      <c r="J18" s="114"/>
      <c r="L18" s="295"/>
      <c r="M18" s="295"/>
      <c r="N18" s="295"/>
      <c r="O18" s="295"/>
      <c r="P18" s="295"/>
      <c r="Q18" s="295"/>
    </row>
    <row r="19" spans="1:17" ht="12.75">
      <c r="A19" s="97" t="s">
        <v>127</v>
      </c>
      <c r="B19" s="96"/>
      <c r="C19" s="95"/>
      <c r="D19" s="283" t="str">
        <f aca="true" t="shared" si="0" ref="D19:I19">D18</f>
        <v>$117.55 (A)</v>
      </c>
      <c r="E19" s="283" t="str">
        <f t="shared" si="0"/>
        <v>$163.45 (A)</v>
      </c>
      <c r="F19" s="283" t="str">
        <f t="shared" si="0"/>
        <v>$201.18 (A)</v>
      </c>
      <c r="G19" s="283" t="str">
        <f t="shared" si="0"/>
        <v>$236.21 (A)</v>
      </c>
      <c r="H19" s="283" t="str">
        <f t="shared" si="0"/>
        <v>$271.63 (A)</v>
      </c>
      <c r="I19" s="283" t="str">
        <f t="shared" si="0"/>
        <v>$343.52 (A)</v>
      </c>
      <c r="J19" s="114"/>
      <c r="L19" s="296"/>
      <c r="M19" s="296"/>
      <c r="N19" s="296"/>
      <c r="O19" s="296"/>
      <c r="P19" s="296"/>
      <c r="Q19" s="296"/>
    </row>
    <row r="20" spans="1:17" ht="12.75">
      <c r="A20" s="103" t="s">
        <v>128</v>
      </c>
      <c r="B20" s="102"/>
      <c r="C20" s="101"/>
      <c r="D20" s="281" t="str">
        <f aca="true" t="shared" si="1" ref="D20:I20">D18</f>
        <v>$117.55 (A)</v>
      </c>
      <c r="E20" s="281" t="str">
        <f t="shared" si="1"/>
        <v>$163.45 (A)</v>
      </c>
      <c r="F20" s="281" t="str">
        <f t="shared" si="1"/>
        <v>$201.18 (A)</v>
      </c>
      <c r="G20" s="281" t="str">
        <f t="shared" si="1"/>
        <v>$236.21 (A)</v>
      </c>
      <c r="H20" s="281" t="str">
        <f t="shared" si="1"/>
        <v>$271.63 (A)</v>
      </c>
      <c r="I20" s="281" t="str">
        <f t="shared" si="1"/>
        <v>$343.52 (A)</v>
      </c>
      <c r="J20" s="114"/>
      <c r="L20" s="295"/>
      <c r="M20" s="295"/>
      <c r="N20" s="295"/>
      <c r="O20" s="295"/>
      <c r="P20" s="295"/>
      <c r="Q20" s="295"/>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401" t="str">
        <f>+'Item 106, page 1 '!$B$46</f>
        <v>A gate obstruction charge of $1.50 will be assessed per pick up for opening, unlocking, or closing gates, or moving obstructions in order to pick up solid waste.</v>
      </c>
      <c r="C39" s="401"/>
      <c r="D39" s="401"/>
      <c r="E39" s="401"/>
      <c r="F39" s="401"/>
      <c r="G39" s="401"/>
      <c r="H39" s="401"/>
      <c r="I39" s="401"/>
      <c r="J39" s="82"/>
    </row>
    <row r="40" spans="1:10" ht="12.75">
      <c r="A40" s="87"/>
      <c r="B40" s="401"/>
      <c r="C40" s="401"/>
      <c r="D40" s="401"/>
      <c r="E40" s="401"/>
      <c r="F40" s="401"/>
      <c r="G40" s="401"/>
      <c r="H40" s="401"/>
      <c r="I40" s="401"/>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 t="str">
        <f>+'Check Sheet'!$B$53</f>
        <v>Rick Waldren, Business Unit Controller</v>
      </c>
      <c r="C54" s="1"/>
      <c r="D54" s="83"/>
      <c r="E54" s="83"/>
      <c r="F54" s="83"/>
      <c r="G54" s="83"/>
      <c r="H54" s="83"/>
      <c r="I54" s="83"/>
      <c r="J54" s="82"/>
    </row>
    <row r="55" spans="1:10" ht="12.75">
      <c r="A55" s="23"/>
      <c r="B55" s="1"/>
      <c r="C55" s="1"/>
      <c r="D55" s="83"/>
      <c r="E55" s="83"/>
      <c r="F55" s="83"/>
      <c r="J55" s="82"/>
    </row>
    <row r="56" spans="1:10" ht="12.75">
      <c r="A56" s="26" t="s">
        <v>99</v>
      </c>
      <c r="B56" s="309">
        <f>+'Check Sheet'!$B$55</f>
        <v>43438</v>
      </c>
      <c r="C56" s="309">
        <f>+'Check Sheet'!C56</f>
        <v>0</v>
      </c>
      <c r="D56" s="80"/>
      <c r="E56" s="80"/>
      <c r="F56" s="80"/>
      <c r="H56" s="70" t="s">
        <v>137</v>
      </c>
      <c r="I56" s="310">
        <f>+'Check Sheet'!$I$55</f>
        <v>43497</v>
      </c>
      <c r="J56" s="311">
        <f>+'Check Sheet'!I56</f>
        <v>0</v>
      </c>
    </row>
    <row r="57" spans="1:10" ht="12.75">
      <c r="A57" s="321" t="s">
        <v>17</v>
      </c>
      <c r="B57" s="322"/>
      <c r="C57" s="322"/>
      <c r="D57" s="322"/>
      <c r="E57" s="322"/>
      <c r="F57" s="322"/>
      <c r="G57" s="322"/>
      <c r="H57" s="322"/>
      <c r="I57" s="322"/>
      <c r="J57" s="323"/>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87"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S60"/>
  <sheetViews>
    <sheetView showGridLines="0" zoomScale="80" zoomScaleNormal="80" zoomScalePageLayoutView="0" workbookViewId="0" topLeftCell="A16">
      <selection activeCell="I19" sqref="I19"/>
    </sheetView>
  </sheetViews>
  <sheetFormatPr defaultColWidth="9.140625" defaultRowHeight="12.75"/>
  <cols>
    <col min="1" max="1" width="10.421875" style="78" customWidth="1"/>
    <col min="2" max="3" width="9.140625" style="78" customWidth="1"/>
    <col min="4" max="8" width="11.8515625" style="78" customWidth="1"/>
    <col min="9" max="9" width="12.2812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379</v>
      </c>
      <c r="I2" s="130" t="s">
        <v>231</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5" t="s">
        <v>180</v>
      </c>
      <c r="B7" s="315"/>
      <c r="C7" s="315"/>
      <c r="D7" s="315"/>
      <c r="E7" s="315"/>
      <c r="F7" s="315"/>
      <c r="G7" s="315"/>
      <c r="H7" s="315"/>
      <c r="I7" s="315"/>
      <c r="J7" s="317"/>
    </row>
    <row r="8" spans="1:10" ht="12.75">
      <c r="A8" s="416" t="s">
        <v>181</v>
      </c>
      <c r="B8" s="417"/>
      <c r="C8" s="417"/>
      <c r="D8" s="417"/>
      <c r="E8" s="417"/>
      <c r="F8" s="417"/>
      <c r="G8" s="417"/>
      <c r="H8" s="417"/>
      <c r="I8" s="417"/>
      <c r="J8" s="418"/>
    </row>
    <row r="9" spans="1:10" ht="12.75">
      <c r="A9" s="432" t="s">
        <v>121</v>
      </c>
      <c r="B9" s="417"/>
      <c r="C9" s="417"/>
      <c r="D9" s="417"/>
      <c r="E9" s="417"/>
      <c r="F9" s="417"/>
      <c r="G9" s="417"/>
      <c r="H9" s="417"/>
      <c r="I9" s="417"/>
      <c r="J9" s="418"/>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350</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419" t="s">
        <v>123</v>
      </c>
      <c r="E15" s="337"/>
      <c r="F15" s="337"/>
      <c r="G15" s="337"/>
      <c r="H15" s="337"/>
      <c r="I15" s="337"/>
      <c r="J15" s="338"/>
    </row>
    <row r="16" spans="1:10" ht="12.75">
      <c r="A16" s="107" t="s">
        <v>124</v>
      </c>
      <c r="B16" s="106"/>
      <c r="C16" s="105"/>
      <c r="D16" s="114" t="s">
        <v>63</v>
      </c>
      <c r="E16" s="114" t="s">
        <v>64</v>
      </c>
      <c r="F16" s="114" t="s">
        <v>65</v>
      </c>
      <c r="G16" s="114" t="s">
        <v>66</v>
      </c>
      <c r="H16" s="114" t="s">
        <v>338</v>
      </c>
      <c r="I16" s="114" t="s">
        <v>67</v>
      </c>
      <c r="J16" s="114"/>
    </row>
    <row r="17" spans="1:19" ht="12.75">
      <c r="A17" s="97" t="s">
        <v>125</v>
      </c>
      <c r="B17" s="96"/>
      <c r="C17" s="95"/>
      <c r="D17" s="114"/>
      <c r="E17" s="114"/>
      <c r="F17" s="114"/>
      <c r="G17" s="114"/>
      <c r="H17" s="114"/>
      <c r="I17" s="114"/>
      <c r="J17" s="114"/>
      <c r="M17" s="293"/>
      <c r="N17" s="293"/>
      <c r="O17" s="293"/>
      <c r="P17" s="293"/>
      <c r="Q17" s="293"/>
      <c r="R17" s="293"/>
      <c r="S17" s="83"/>
    </row>
    <row r="18" spans="1:19" ht="12.75">
      <c r="A18" s="97" t="s">
        <v>126</v>
      </c>
      <c r="B18" s="96"/>
      <c r="C18" s="95"/>
      <c r="D18" s="254" t="s">
        <v>514</v>
      </c>
      <c r="E18" s="254" t="s">
        <v>515</v>
      </c>
      <c r="F18" s="254" t="s">
        <v>516</v>
      </c>
      <c r="G18" s="254" t="s">
        <v>517</v>
      </c>
      <c r="H18" s="254" t="s">
        <v>518</v>
      </c>
      <c r="I18" s="254" t="s">
        <v>519</v>
      </c>
      <c r="J18" s="114"/>
      <c r="M18" s="293"/>
      <c r="N18" s="293"/>
      <c r="O18" s="293"/>
      <c r="P18" s="293"/>
      <c r="Q18" s="293"/>
      <c r="R18" s="293"/>
      <c r="S18" s="83"/>
    </row>
    <row r="19" spans="1:19" ht="12.75">
      <c r="A19" s="97" t="s">
        <v>127</v>
      </c>
      <c r="B19" s="96"/>
      <c r="C19" s="95"/>
      <c r="D19" s="284" t="str">
        <f aca="true" t="shared" si="0" ref="D19:I19">D18</f>
        <v>$128.48 (A)</v>
      </c>
      <c r="E19" s="284" t="str">
        <f t="shared" si="0"/>
        <v>$193.39 (A)</v>
      </c>
      <c r="F19" s="284" t="str">
        <f t="shared" si="0"/>
        <v>$242.89 (A)</v>
      </c>
      <c r="G19" s="284" t="str">
        <f t="shared" si="0"/>
        <v>$292.21 (A)</v>
      </c>
      <c r="H19" s="284" t="str">
        <f t="shared" si="0"/>
        <v>$341.32 (A)</v>
      </c>
      <c r="I19" s="284" t="str">
        <f t="shared" si="0"/>
        <v>$389.66 (A)</v>
      </c>
      <c r="J19" s="114"/>
      <c r="M19" s="297"/>
      <c r="N19" s="297"/>
      <c r="O19" s="297"/>
      <c r="P19" s="297"/>
      <c r="Q19" s="297"/>
      <c r="R19" s="297"/>
      <c r="S19" s="83"/>
    </row>
    <row r="20" spans="1:19" ht="12.75">
      <c r="A20" s="103" t="s">
        <v>128</v>
      </c>
      <c r="B20" s="102"/>
      <c r="C20" s="101"/>
      <c r="D20" s="254" t="str">
        <f aca="true" t="shared" si="1" ref="D20:I20">D18</f>
        <v>$128.48 (A)</v>
      </c>
      <c r="E20" s="254" t="str">
        <f t="shared" si="1"/>
        <v>$193.39 (A)</v>
      </c>
      <c r="F20" s="254" t="str">
        <f t="shared" si="1"/>
        <v>$242.89 (A)</v>
      </c>
      <c r="G20" s="254" t="str">
        <f t="shared" si="1"/>
        <v>$292.21 (A)</v>
      </c>
      <c r="H20" s="254" t="str">
        <f t="shared" si="1"/>
        <v>$341.32 (A)</v>
      </c>
      <c r="I20" s="254" t="str">
        <f t="shared" si="1"/>
        <v>$389.66 (A)</v>
      </c>
      <c r="J20" s="114"/>
      <c r="M20" s="293"/>
      <c r="N20" s="293"/>
      <c r="O20" s="293"/>
      <c r="P20" s="293"/>
      <c r="Q20" s="293"/>
      <c r="R20" s="293"/>
      <c r="S20" s="83"/>
    </row>
    <row r="21" spans="1:19" ht="12.75">
      <c r="A21" s="100" t="s">
        <v>129</v>
      </c>
      <c r="B21" s="96"/>
      <c r="C21" s="95"/>
      <c r="D21" s="83"/>
      <c r="E21" s="83"/>
      <c r="F21" s="83"/>
      <c r="G21" s="83"/>
      <c r="H21" s="83"/>
      <c r="I21" s="83"/>
      <c r="J21" s="82"/>
      <c r="M21" s="83"/>
      <c r="N21" s="83"/>
      <c r="O21" s="83"/>
      <c r="P21" s="83"/>
      <c r="Q21" s="83"/>
      <c r="R21" s="83"/>
      <c r="S21" s="83"/>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401" t="str">
        <f>+'Item 106, page 1 '!$B$46</f>
        <v>A gate obstruction charge of $1.50 will be assessed per pick up for opening, unlocking, or closing gates, or moving obstructions in order to pick up solid waste.</v>
      </c>
      <c r="C39" s="401"/>
      <c r="D39" s="401"/>
      <c r="E39" s="401"/>
      <c r="F39" s="401"/>
      <c r="G39" s="401"/>
      <c r="H39" s="401"/>
      <c r="I39" s="401"/>
      <c r="J39" s="82"/>
    </row>
    <row r="40" spans="1:10" ht="12.75">
      <c r="A40" s="87"/>
      <c r="B40" s="401"/>
      <c r="C40" s="401"/>
      <c r="D40" s="401"/>
      <c r="E40" s="401"/>
      <c r="F40" s="401"/>
      <c r="G40" s="401"/>
      <c r="H40" s="401"/>
      <c r="I40" s="401"/>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 t="str">
        <f>+'Check Sheet'!$B$53</f>
        <v>Rick Waldren, Business Unit Controller</v>
      </c>
      <c r="C54" s="1"/>
      <c r="D54" s="83"/>
      <c r="E54" s="83"/>
      <c r="F54" s="83"/>
      <c r="G54" s="83"/>
      <c r="H54" s="83"/>
      <c r="I54" s="83"/>
      <c r="J54" s="82"/>
    </row>
    <row r="55" spans="1:10" ht="12.75">
      <c r="A55" s="23"/>
      <c r="B55" s="1"/>
      <c r="C55" s="1"/>
      <c r="D55" s="83"/>
      <c r="E55" s="83"/>
      <c r="F55" s="83"/>
      <c r="J55" s="82"/>
    </row>
    <row r="56" spans="1:10" ht="12.75">
      <c r="A56" s="26" t="s">
        <v>99</v>
      </c>
      <c r="B56" s="309">
        <f>+'Check Sheet'!$B$55</f>
        <v>43438</v>
      </c>
      <c r="C56" s="309">
        <f>+'Check Sheet'!C56</f>
        <v>0</v>
      </c>
      <c r="D56" s="80"/>
      <c r="E56" s="80"/>
      <c r="F56" s="80"/>
      <c r="H56" s="70" t="s">
        <v>137</v>
      </c>
      <c r="I56" s="310">
        <f>+'Check Sheet'!$I$55</f>
        <v>43497</v>
      </c>
      <c r="J56" s="311">
        <f>+'Check Sheet'!I56</f>
        <v>0</v>
      </c>
    </row>
    <row r="57" spans="1:10" ht="12.75">
      <c r="A57" s="321" t="s">
        <v>17</v>
      </c>
      <c r="B57" s="322"/>
      <c r="C57" s="322"/>
      <c r="D57" s="322"/>
      <c r="E57" s="322"/>
      <c r="F57" s="322"/>
      <c r="G57" s="322"/>
      <c r="H57" s="322"/>
      <c r="I57" s="322"/>
      <c r="J57" s="323"/>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A7:J7"/>
    <mergeCell ref="A8:J8"/>
    <mergeCell ref="A9:J9"/>
    <mergeCell ref="D15:J15"/>
    <mergeCell ref="B39:I40"/>
    <mergeCell ref="B56:C56"/>
    <mergeCell ref="I56:J56"/>
  </mergeCells>
  <printOptions horizontalCentered="1" verticalCentered="1"/>
  <pageMargins left="0.5" right="0.5" top="0.5" bottom="0.5" header="0.5" footer="0.5"/>
  <pageSetup fitToHeight="1" fitToWidth="1" horizontalDpi="600" verticalDpi="600" orientation="portrait" scale="87"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0" zoomScaleNormal="80" zoomScalePageLayoutView="0" workbookViewId="0" topLeftCell="A4">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381</v>
      </c>
      <c r="I2" s="130" t="s">
        <v>230</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5" t="s">
        <v>212</v>
      </c>
      <c r="B7" s="315"/>
      <c r="C7" s="315"/>
      <c r="D7" s="315"/>
      <c r="E7" s="315"/>
      <c r="F7" s="315"/>
      <c r="G7" s="315"/>
      <c r="H7" s="315"/>
      <c r="I7" s="315"/>
      <c r="J7" s="317"/>
    </row>
    <row r="8" spans="1:10" ht="12.75">
      <c r="A8" s="416" t="s">
        <v>213</v>
      </c>
      <c r="B8" s="417"/>
      <c r="C8" s="417"/>
      <c r="D8" s="417"/>
      <c r="E8" s="417"/>
      <c r="F8" s="417"/>
      <c r="G8" s="417"/>
      <c r="H8" s="417"/>
      <c r="I8" s="417"/>
      <c r="J8" s="418"/>
    </row>
    <row r="9" spans="1:10" ht="12.75">
      <c r="A9" s="416" t="s">
        <v>158</v>
      </c>
      <c r="B9" s="417"/>
      <c r="C9" s="417"/>
      <c r="D9" s="417"/>
      <c r="E9" s="417"/>
      <c r="F9" s="417"/>
      <c r="G9" s="417"/>
      <c r="H9" s="417"/>
      <c r="I9" s="417"/>
      <c r="J9" s="418"/>
    </row>
    <row r="10" spans="1:10" ht="12.75">
      <c r="A10" s="84"/>
      <c r="B10" s="83"/>
      <c r="C10" s="83"/>
      <c r="D10" s="83"/>
      <c r="E10" s="83"/>
      <c r="F10" s="83"/>
      <c r="G10" s="83"/>
      <c r="H10" s="83"/>
      <c r="I10" s="83"/>
      <c r="J10" s="82"/>
    </row>
    <row r="11" spans="1:10" ht="12.75">
      <c r="A11" s="84" t="s">
        <v>214</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419" t="s">
        <v>123</v>
      </c>
      <c r="E13" s="337"/>
      <c r="F13" s="337"/>
      <c r="G13" s="337"/>
      <c r="H13" s="337"/>
      <c r="I13" s="337"/>
      <c r="J13" s="338"/>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125</v>
      </c>
      <c r="B15" s="96"/>
      <c r="C15" s="95"/>
      <c r="D15" s="162" t="str">
        <f>TEXT('[2]IND (+MF) Price Out'!$I$42,"$0.00")&amp;" (A)"</f>
        <v>$44.17 (A)</v>
      </c>
      <c r="E15" s="162" t="str">
        <f>TEXT('[2]IND (+MF) Price Out'!$I$43,"$0.00")&amp;" (A)"</f>
        <v>$46.44 (A)</v>
      </c>
      <c r="F15" s="162" t="str">
        <f>TEXT('[2]IND (+MF) Price Out'!$I$44,"$0.00")&amp;" (A)"</f>
        <v>$48.71 (A)</v>
      </c>
      <c r="G15" s="162" t="str">
        <f>TEXT('[2]IND (+MF) Price Out'!$I$45,"$0.00")&amp;" (A)"</f>
        <v>$50.97 (A)</v>
      </c>
      <c r="H15" s="162" t="str">
        <f>TEXT('[2]IND (+MF) Price Out'!$I$46,"$0.00")&amp;" (A)"</f>
        <v>$50.97 (A)</v>
      </c>
      <c r="I15" s="162" t="str">
        <f>TEXT('[2]IND (+MF) Price Out'!$I$47,"$0.00")&amp;" (A)"</f>
        <v>$53.24 (A)</v>
      </c>
      <c r="J15" s="162" t="str">
        <f>TEXT('[2]IND (+MF) Price Out'!$I$48,"$0.00")&amp;" (A)"</f>
        <v>$53.24 (A)</v>
      </c>
    </row>
    <row r="16" spans="1:10" ht="12.75">
      <c r="A16" s="97" t="s">
        <v>126</v>
      </c>
      <c r="B16" s="96"/>
      <c r="C16" s="95"/>
      <c r="D16" s="162" t="str">
        <f>TEXT('[2]IND (+MF) Price Out'!$I$18,"$0.00")&amp;" (A)"</f>
        <v>$143.51 (A)</v>
      </c>
      <c r="E16" s="164" t="str">
        <f aca="true" t="shared" si="0" ref="E16:J16">D16</f>
        <v>$143.51 (A)</v>
      </c>
      <c r="F16" s="164" t="str">
        <f t="shared" si="0"/>
        <v>$143.51 (A)</v>
      </c>
      <c r="G16" s="164" t="str">
        <f t="shared" si="0"/>
        <v>$143.51 (A)</v>
      </c>
      <c r="H16" s="164" t="str">
        <f t="shared" si="0"/>
        <v>$143.51 (A)</v>
      </c>
      <c r="I16" s="164" t="str">
        <f t="shared" si="0"/>
        <v>$143.51 (A)</v>
      </c>
      <c r="J16" s="164" t="str">
        <f t="shared" si="0"/>
        <v>$143.51 (A)</v>
      </c>
    </row>
    <row r="17" spans="1:10" ht="12.75">
      <c r="A17" s="97" t="s">
        <v>127</v>
      </c>
      <c r="B17" s="96"/>
      <c r="C17" s="95"/>
      <c r="D17" s="164" t="str">
        <f aca="true" t="shared" si="1" ref="D17:J17">D16</f>
        <v>$143.51 (A)</v>
      </c>
      <c r="E17" s="164" t="str">
        <f t="shared" si="1"/>
        <v>$143.51 (A)</v>
      </c>
      <c r="F17" s="164" t="str">
        <f t="shared" si="1"/>
        <v>$143.51 (A)</v>
      </c>
      <c r="G17" s="164" t="str">
        <f t="shared" si="1"/>
        <v>$143.51 (A)</v>
      </c>
      <c r="H17" s="164" t="str">
        <f t="shared" si="1"/>
        <v>$143.51 (A)</v>
      </c>
      <c r="I17" s="164" t="str">
        <f t="shared" si="1"/>
        <v>$143.51 (A)</v>
      </c>
      <c r="J17" s="164" t="str">
        <f t="shared" si="1"/>
        <v>$143.51 (A)</v>
      </c>
    </row>
    <row r="18" spans="1:10" ht="12.75">
      <c r="A18" s="103" t="s">
        <v>128</v>
      </c>
      <c r="B18" s="102"/>
      <c r="C18" s="101"/>
      <c r="D18" s="162" t="str">
        <f>TEXT('[2]IND (+MF) Price Out'!$I$34,"$0.00")&amp;" (A)"</f>
        <v>$149.18 (A)</v>
      </c>
      <c r="E18" s="164" t="str">
        <f aca="true" t="shared" si="2" ref="E18:J18">D18</f>
        <v>$149.18 (A)</v>
      </c>
      <c r="F18" s="164" t="str">
        <f t="shared" si="2"/>
        <v>$149.18 (A)</v>
      </c>
      <c r="G18" s="164" t="str">
        <f t="shared" si="2"/>
        <v>$149.18 (A)</v>
      </c>
      <c r="H18" s="164" t="str">
        <f t="shared" si="2"/>
        <v>$149.18 (A)</v>
      </c>
      <c r="I18" s="164" t="str">
        <f t="shared" si="2"/>
        <v>$149.18 (A)</v>
      </c>
      <c r="J18" s="164" t="str">
        <f t="shared" si="2"/>
        <v>$149.18 (A)</v>
      </c>
    </row>
    <row r="19" spans="1:10" ht="12.75">
      <c r="A19" s="100" t="s">
        <v>129</v>
      </c>
      <c r="B19" s="96"/>
      <c r="C19" s="95"/>
      <c r="D19" s="83"/>
      <c r="E19" s="83"/>
      <c r="F19" s="83"/>
      <c r="G19" s="83"/>
      <c r="H19" s="83"/>
      <c r="I19" s="83"/>
      <c r="J19" s="82"/>
    </row>
    <row r="20" spans="1:10" ht="12.75">
      <c r="A20" s="97" t="s">
        <v>75</v>
      </c>
      <c r="B20" s="96"/>
      <c r="C20" s="95"/>
      <c r="D20" s="162" t="str">
        <f>TEXT('[2]IND (+MF) Price Out'!$I$51,"$0.00")&amp;" (A)"</f>
        <v>$101.94 (A)</v>
      </c>
      <c r="E20" s="164" t="str">
        <f>D20</f>
        <v>$101.94 (A)</v>
      </c>
      <c r="F20" s="164" t="str">
        <f aca="true" t="shared" si="3" ref="F20:J22">E20</f>
        <v>$101.94 (A)</v>
      </c>
      <c r="G20" s="164" t="str">
        <f t="shared" si="3"/>
        <v>$101.94 (A)</v>
      </c>
      <c r="H20" s="164" t="str">
        <f t="shared" si="3"/>
        <v>$101.94 (A)</v>
      </c>
      <c r="I20" s="164" t="str">
        <f t="shared" si="3"/>
        <v>$101.94 (A)</v>
      </c>
      <c r="J20" s="164" t="str">
        <f t="shared" si="3"/>
        <v>$101.94 (A)</v>
      </c>
    </row>
    <row r="21" spans="1:12" ht="12.75">
      <c r="A21" s="97" t="s">
        <v>76</v>
      </c>
      <c r="B21" s="96"/>
      <c r="C21" s="95"/>
      <c r="D21" s="162" t="str">
        <f>TEXT('[2]IND (+MF) Price Out'!$I$59,"$0.00")&amp;" (A)"</f>
        <v>$143.51 (A)</v>
      </c>
      <c r="E21" s="164" t="str">
        <f>D21</f>
        <v>$143.51 (A)</v>
      </c>
      <c r="F21" s="164" t="str">
        <f t="shared" si="3"/>
        <v>$143.51 (A)</v>
      </c>
      <c r="G21" s="164" t="str">
        <f t="shared" si="3"/>
        <v>$143.51 (A)</v>
      </c>
      <c r="H21" s="164" t="str">
        <f t="shared" si="3"/>
        <v>$143.51 (A)</v>
      </c>
      <c r="I21" s="164" t="str">
        <f t="shared" si="3"/>
        <v>$143.51 (A)</v>
      </c>
      <c r="J21" s="164" t="str">
        <f t="shared" si="3"/>
        <v>$143.51 (A)</v>
      </c>
      <c r="L21" s="78" t="s">
        <v>119</v>
      </c>
    </row>
    <row r="22" spans="1:10" ht="12.75">
      <c r="A22" s="97" t="s">
        <v>130</v>
      </c>
      <c r="B22" s="96"/>
      <c r="C22" s="95"/>
      <c r="D22" s="162" t="str">
        <f>TEXT('[2]IND (+MF) Price Out'!$I$67,"$0.00")&amp;" (A)"</f>
        <v>$4.36 (A)</v>
      </c>
      <c r="E22" s="164" t="str">
        <f>D22</f>
        <v>$4.36 (A)</v>
      </c>
      <c r="F22" s="164" t="str">
        <f t="shared" si="3"/>
        <v>$4.36 (A)</v>
      </c>
      <c r="G22" s="164" t="str">
        <f t="shared" si="3"/>
        <v>$4.36 (A)</v>
      </c>
      <c r="H22" s="164" t="str">
        <f t="shared" si="3"/>
        <v>$4.36 (A)</v>
      </c>
      <c r="I22" s="164" t="str">
        <f t="shared" si="3"/>
        <v>$4.36 (A)</v>
      </c>
      <c r="J22" s="164" t="str">
        <f t="shared" si="3"/>
        <v>$4.36 (A)</v>
      </c>
    </row>
    <row r="23" spans="1:10" ht="12.75">
      <c r="A23" s="97" t="s">
        <v>78</v>
      </c>
      <c r="B23" s="96"/>
      <c r="C23" s="95"/>
      <c r="D23" s="94" t="s">
        <v>151</v>
      </c>
      <c r="E23" s="94" t="s">
        <v>151</v>
      </c>
      <c r="F23" s="94" t="s">
        <v>151</v>
      </c>
      <c r="G23" s="94" t="s">
        <v>151</v>
      </c>
      <c r="H23" s="94" t="s">
        <v>151</v>
      </c>
      <c r="I23" s="94" t="s">
        <v>151</v>
      </c>
      <c r="J23" s="94" t="s">
        <v>151</v>
      </c>
    </row>
    <row r="24" spans="1:10" ht="12.75">
      <c r="A24" s="84"/>
      <c r="B24" s="83"/>
      <c r="C24" s="83"/>
      <c r="D24" s="83"/>
      <c r="E24" s="83"/>
      <c r="F24" s="83"/>
      <c r="G24" s="83"/>
      <c r="H24" s="83"/>
      <c r="I24" s="83"/>
      <c r="J24" s="82"/>
    </row>
    <row r="25" spans="1:10" ht="12.75">
      <c r="A25" s="84"/>
      <c r="B25" s="83"/>
      <c r="C25" s="83"/>
      <c r="D25" s="83"/>
      <c r="E25" s="83"/>
      <c r="F25" s="83"/>
      <c r="G25" s="83"/>
      <c r="H25" s="83"/>
      <c r="I25" s="83"/>
      <c r="J25" s="82"/>
    </row>
    <row r="26" spans="1:10" ht="12.75">
      <c r="A26" s="87" t="s">
        <v>131</v>
      </c>
      <c r="B26" s="86" t="s">
        <v>150</v>
      </c>
      <c r="C26" s="83"/>
      <c r="D26" s="83"/>
      <c r="E26" s="83"/>
      <c r="F26" s="83"/>
      <c r="G26" s="83"/>
      <c r="H26" s="83"/>
      <c r="I26" s="83"/>
      <c r="J26" s="82"/>
    </row>
    <row r="27" spans="1:10" ht="12.75">
      <c r="A27" s="93" t="s">
        <v>149</v>
      </c>
      <c r="B27" s="86" t="s">
        <v>413</v>
      </c>
      <c r="C27" s="83"/>
      <c r="D27" s="83"/>
      <c r="E27" s="83"/>
      <c r="F27" s="238"/>
      <c r="G27" s="83"/>
      <c r="H27" s="83"/>
      <c r="I27" s="83"/>
      <c r="J27" s="82"/>
    </row>
    <row r="28" spans="1:10" ht="12.75">
      <c r="A28" s="87"/>
      <c r="B28" s="166" t="str">
        <f>'Item 110'!B23</f>
        <v>to the disposal site.  Excess miles will be charged for at $3.06 per mile or fraction of a</v>
      </c>
      <c r="C28" s="83"/>
      <c r="D28" s="83"/>
      <c r="E28" s="83"/>
      <c r="F28" s="83"/>
      <c r="G28" s="83"/>
      <c r="H28" s="83"/>
      <c r="I28" s="83"/>
      <c r="J28" s="82"/>
    </row>
    <row r="29" spans="1:10" ht="12.75">
      <c r="A29" s="87"/>
      <c r="B29" s="86" t="s">
        <v>148</v>
      </c>
      <c r="C29" s="83"/>
      <c r="D29" s="83"/>
      <c r="E29" s="83"/>
      <c r="F29" s="83"/>
      <c r="G29" s="83"/>
      <c r="H29" s="83"/>
      <c r="I29" s="83"/>
      <c r="J29" s="82"/>
    </row>
    <row r="30" spans="1:10" ht="12.75">
      <c r="A30" s="87" t="s">
        <v>81</v>
      </c>
      <c r="B30" s="86" t="s">
        <v>147</v>
      </c>
      <c r="C30" s="83"/>
      <c r="D30" s="83"/>
      <c r="E30" s="83"/>
      <c r="F30" s="83"/>
      <c r="G30" s="83"/>
      <c r="H30" s="83"/>
      <c r="I30" s="83"/>
      <c r="J30" s="82"/>
    </row>
    <row r="31" spans="1:10" ht="12.75">
      <c r="A31" s="92" t="s">
        <v>119</v>
      </c>
      <c r="B31" s="89" t="s">
        <v>146</v>
      </c>
      <c r="C31" s="88"/>
      <c r="D31" s="88"/>
      <c r="E31" s="88"/>
      <c r="F31" s="88"/>
      <c r="G31" s="88"/>
      <c r="H31" s="88"/>
      <c r="I31" s="88"/>
      <c r="J31" s="91"/>
    </row>
    <row r="32" spans="1:10" ht="12.75">
      <c r="A32" s="87"/>
      <c r="B32" s="86" t="s">
        <v>145</v>
      </c>
      <c r="C32" s="83"/>
      <c r="D32" s="83"/>
      <c r="E32" s="83"/>
      <c r="F32" s="83"/>
      <c r="G32" s="83"/>
      <c r="H32" s="83"/>
      <c r="I32" s="83"/>
      <c r="J32" s="82"/>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215</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t="s">
        <v>82</v>
      </c>
      <c r="B38" s="166" t="str">
        <f>+'Item 240'!B34</f>
        <v>In addition to all other applicable charges, a charge of14.76 (A) per yard (assessed on a "</v>
      </c>
      <c r="C38" s="83"/>
      <c r="D38" s="83"/>
      <c r="E38" s="83"/>
      <c r="F38" s="83"/>
      <c r="G38" s="83"/>
      <c r="H38" s="83"/>
      <c r="I38" s="83"/>
      <c r="J38" s="82"/>
    </row>
    <row r="39" spans="1:10" ht="12.75">
      <c r="A39" s="87"/>
      <c r="B39" s="166" t="str">
        <f>+'Item 240'!B35</f>
        <v>pro-rata basis) will be assessed if containers are filled past their visible full limit, container</v>
      </c>
      <c r="C39" s="83"/>
      <c r="D39" s="83"/>
      <c r="E39" s="83"/>
      <c r="F39" s="83"/>
      <c r="G39" s="83"/>
      <c r="H39" s="83"/>
      <c r="I39" s="83"/>
      <c r="J39" s="82"/>
    </row>
    <row r="40" spans="1:10" ht="12.75">
      <c r="A40" s="84"/>
      <c r="B40" s="166" t="str">
        <f>+'Item 240'!B36</f>
        <v>lids will not close due to overfilling, or additional materials are placed on or near containers. </v>
      </c>
      <c r="C40" s="83"/>
      <c r="D40" s="83"/>
      <c r="E40" s="83"/>
      <c r="F40" s="83"/>
      <c r="G40" s="83"/>
      <c r="H40" s="83"/>
      <c r="I40" s="83"/>
      <c r="J40" s="82"/>
    </row>
    <row r="41" spans="1:10" ht="12.75">
      <c r="A41" s="84"/>
      <c r="B41" s="86"/>
      <c r="C41" s="83"/>
      <c r="D41" s="83"/>
      <c r="E41" s="83"/>
      <c r="F41" s="83"/>
      <c r="G41" s="83"/>
      <c r="H41" s="83"/>
      <c r="I41" s="83"/>
      <c r="J41" s="82"/>
    </row>
    <row r="42" spans="1:10" ht="12.75">
      <c r="A42" s="84"/>
      <c r="B42" s="83"/>
      <c r="C42" s="83"/>
      <c r="D42" s="83"/>
      <c r="E42" s="83"/>
      <c r="F42" s="83"/>
      <c r="G42" s="83"/>
      <c r="H42" s="83"/>
      <c r="I42" s="83"/>
      <c r="J42" s="82"/>
    </row>
    <row r="43" spans="1:10" ht="12.75">
      <c r="A43" s="84" t="s">
        <v>216</v>
      </c>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238" t="s">
        <v>412</v>
      </c>
      <c r="C45" s="83"/>
      <c r="D45" s="83"/>
      <c r="E45" s="83"/>
      <c r="F45" s="83"/>
      <c r="G45" s="83"/>
      <c r="H45" s="83"/>
      <c r="I45" s="83"/>
      <c r="J45" s="82"/>
    </row>
    <row r="46" spans="1:10" ht="12.75">
      <c r="A46" s="84"/>
      <c r="B46" s="83"/>
      <c r="C46" s="83"/>
      <c r="D46" s="83"/>
      <c r="E46" s="83"/>
      <c r="F46" s="83"/>
      <c r="G46" s="83"/>
      <c r="H46" s="83"/>
      <c r="I46" s="83"/>
      <c r="J46" s="82"/>
    </row>
    <row r="47" spans="2:10" ht="12.75">
      <c r="B47" s="465" t="str">
        <f>+'Item 106, page 1 '!$B$46</f>
        <v>A gate obstruction charge of $1.50 will be assessed per pick up for opening, unlocking, or closing gates, or moving obstructions in order to pick up solid waste.</v>
      </c>
      <c r="C47" s="465"/>
      <c r="D47" s="465"/>
      <c r="E47" s="465"/>
      <c r="F47" s="465"/>
      <c r="G47" s="465"/>
      <c r="H47" s="465"/>
      <c r="I47" s="465"/>
      <c r="J47" s="82"/>
    </row>
    <row r="48" spans="1:10" ht="12.75">
      <c r="A48" s="84"/>
      <c r="B48" s="465"/>
      <c r="C48" s="465"/>
      <c r="D48" s="465"/>
      <c r="E48" s="465"/>
      <c r="F48" s="465"/>
      <c r="G48" s="465"/>
      <c r="H48" s="465"/>
      <c r="I48" s="465"/>
      <c r="J48" s="82"/>
    </row>
    <row r="49" spans="1:10" ht="12.75">
      <c r="A49" s="84"/>
      <c r="B49" s="83"/>
      <c r="C49" s="83"/>
      <c r="D49" s="83"/>
      <c r="E49" s="83"/>
      <c r="F49" s="83"/>
      <c r="G49" s="83"/>
      <c r="H49" s="83"/>
      <c r="I49" s="83"/>
      <c r="J49" s="82"/>
    </row>
    <row r="50" spans="1:10" ht="12.75">
      <c r="A50" s="84"/>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8">
        <f>+'Check Sheet'!$B$55</f>
        <v>43438</v>
      </c>
      <c r="C54" s="318">
        <f>+'Check Sheet'!C54</f>
        <v>0</v>
      </c>
      <c r="D54" s="80"/>
      <c r="E54" s="80"/>
      <c r="F54" s="80"/>
      <c r="H54" s="70" t="s">
        <v>137</v>
      </c>
      <c r="I54" s="319">
        <f>+'Check Sheet'!$I$55</f>
        <v>43497</v>
      </c>
      <c r="J54" s="320">
        <f>+'Check Sheet'!I54</f>
        <v>0</v>
      </c>
    </row>
    <row r="55" spans="1:10" ht="12.75">
      <c r="A55" s="321" t="s">
        <v>17</v>
      </c>
      <c r="B55" s="322"/>
      <c r="C55" s="322"/>
      <c r="D55" s="322"/>
      <c r="E55" s="322"/>
      <c r="F55" s="322"/>
      <c r="G55" s="322"/>
      <c r="H55" s="322"/>
      <c r="I55" s="322"/>
      <c r="J55" s="323"/>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M6" sqref="M6:N6"/>
    </sheetView>
  </sheetViews>
  <sheetFormatPr defaultColWidth="9.140625" defaultRowHeight="12.75"/>
  <cols>
    <col min="1" max="1" width="10.00390625" style="78" customWidth="1"/>
    <col min="2" max="3" width="9.140625" style="78" customWidth="1"/>
    <col min="4" max="10" width="12.28125" style="78" customWidth="1"/>
    <col min="11" max="14" width="9.140625" style="78" customWidth="1"/>
    <col min="15" max="15" width="10.140625" style="78" bestFit="1" customWidth="1"/>
    <col min="16"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408</v>
      </c>
      <c r="I2" s="86" t="s">
        <v>229</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5" t="s">
        <v>217</v>
      </c>
      <c r="B7" s="315"/>
      <c r="C7" s="315"/>
      <c r="D7" s="315"/>
      <c r="E7" s="315"/>
      <c r="F7" s="315"/>
      <c r="G7" s="315"/>
      <c r="H7" s="315"/>
      <c r="I7" s="315"/>
      <c r="J7" s="317"/>
    </row>
    <row r="8" spans="1:10" ht="12.75">
      <c r="A8" s="416" t="s">
        <v>181</v>
      </c>
      <c r="B8" s="417"/>
      <c r="C8" s="417"/>
      <c r="D8" s="417"/>
      <c r="E8" s="417"/>
      <c r="F8" s="417"/>
      <c r="G8" s="417"/>
      <c r="H8" s="417"/>
      <c r="I8" s="417"/>
      <c r="J8" s="418"/>
    </row>
    <row r="9" spans="1:10" ht="12.75">
      <c r="A9" s="416" t="s">
        <v>158</v>
      </c>
      <c r="B9" s="417"/>
      <c r="C9" s="417"/>
      <c r="D9" s="417"/>
      <c r="E9" s="417"/>
      <c r="F9" s="417"/>
      <c r="G9" s="417"/>
      <c r="H9" s="417"/>
      <c r="I9" s="417"/>
      <c r="J9" s="418"/>
    </row>
    <row r="10" spans="1:10" ht="12.75">
      <c r="A10" s="84"/>
      <c r="B10" s="83"/>
      <c r="C10" s="83"/>
      <c r="D10" s="83"/>
      <c r="E10" s="83"/>
      <c r="F10" s="83"/>
      <c r="G10" s="83"/>
      <c r="H10" s="83"/>
      <c r="I10" s="83"/>
      <c r="J10" s="82"/>
    </row>
    <row r="11" spans="1:10" ht="12.75">
      <c r="A11" s="84" t="s">
        <v>218</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419" t="s">
        <v>123</v>
      </c>
      <c r="E13" s="337"/>
      <c r="F13" s="337"/>
      <c r="G13" s="337"/>
      <c r="H13" s="337"/>
      <c r="I13" s="337"/>
      <c r="J13" s="338"/>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126</v>
      </c>
      <c r="B15" s="96"/>
      <c r="C15" s="95"/>
      <c r="D15" s="162" t="str">
        <f>TEXT('[2]IND (+MF) Price Out'!$I$79,"$0.00")&amp;" (A)"</f>
        <v>$168.88 (A)</v>
      </c>
      <c r="E15" s="164" t="str">
        <f aca="true" t="shared" si="0" ref="E15:J15">D15</f>
        <v>$168.88 (A)</v>
      </c>
      <c r="F15" s="164" t="str">
        <f t="shared" si="0"/>
        <v>$168.88 (A)</v>
      </c>
      <c r="G15" s="164" t="str">
        <f t="shared" si="0"/>
        <v>$168.88 (A)</v>
      </c>
      <c r="H15" s="164" t="str">
        <f t="shared" si="0"/>
        <v>$168.88 (A)</v>
      </c>
      <c r="I15" s="164" t="str">
        <f t="shared" si="0"/>
        <v>$168.88 (A)</v>
      </c>
      <c r="J15" s="164" t="str">
        <f t="shared" si="0"/>
        <v>$168.88 (A)</v>
      </c>
    </row>
    <row r="16" spans="1:10" ht="12.75">
      <c r="A16" s="97" t="s">
        <v>127</v>
      </c>
      <c r="B16" s="96"/>
      <c r="C16" s="95"/>
      <c r="D16" s="164" t="str">
        <f aca="true" t="shared" si="1" ref="D16:J16">D15</f>
        <v>$168.88 (A)</v>
      </c>
      <c r="E16" s="164" t="str">
        <f t="shared" si="1"/>
        <v>$168.88 (A)</v>
      </c>
      <c r="F16" s="164" t="str">
        <f t="shared" si="1"/>
        <v>$168.88 (A)</v>
      </c>
      <c r="G16" s="164" t="str">
        <f t="shared" si="1"/>
        <v>$168.88 (A)</v>
      </c>
      <c r="H16" s="164" t="str">
        <f t="shared" si="1"/>
        <v>$168.88 (A)</v>
      </c>
      <c r="I16" s="164" t="str">
        <f t="shared" si="1"/>
        <v>$168.88 (A)</v>
      </c>
      <c r="J16" s="164" t="str">
        <f t="shared" si="1"/>
        <v>$168.88 (A)</v>
      </c>
    </row>
    <row r="17" spans="1:10" ht="12.75">
      <c r="A17" s="100" t="s">
        <v>129</v>
      </c>
      <c r="B17" s="96"/>
      <c r="C17" s="95"/>
      <c r="D17" s="83"/>
      <c r="E17" s="83"/>
      <c r="F17" s="83"/>
      <c r="G17" s="83"/>
      <c r="H17" s="83"/>
      <c r="I17" s="83"/>
      <c r="J17" s="82"/>
    </row>
    <row r="18" spans="1:10" ht="12.75">
      <c r="A18" s="97" t="s">
        <v>76</v>
      </c>
      <c r="B18" s="96"/>
      <c r="C18" s="95"/>
      <c r="D18" s="114" t="s">
        <v>151</v>
      </c>
      <c r="E18" s="114" t="s">
        <v>151</v>
      </c>
      <c r="F18" s="114" t="s">
        <v>151</v>
      </c>
      <c r="G18" s="114" t="s">
        <v>151</v>
      </c>
      <c r="H18" s="114" t="s">
        <v>151</v>
      </c>
      <c r="I18" s="114" t="s">
        <v>151</v>
      </c>
      <c r="J18" s="114" t="s">
        <v>151</v>
      </c>
    </row>
    <row r="19" spans="1:10" ht="12.75">
      <c r="A19" s="84"/>
      <c r="B19" s="83"/>
      <c r="C19" s="83"/>
      <c r="D19" s="83"/>
      <c r="E19" s="83"/>
      <c r="F19" s="83"/>
      <c r="G19" s="83"/>
      <c r="H19" s="83"/>
      <c r="I19" s="83"/>
      <c r="J19" s="82"/>
    </row>
    <row r="20" spans="1:10" ht="12.75">
      <c r="A20" s="84"/>
      <c r="B20" s="83"/>
      <c r="C20" s="83"/>
      <c r="D20" s="83"/>
      <c r="E20" s="83"/>
      <c r="F20" s="83"/>
      <c r="G20" s="83"/>
      <c r="H20" s="83"/>
      <c r="I20" s="83"/>
      <c r="J20" s="82"/>
    </row>
    <row r="21" spans="1:10" ht="12.75">
      <c r="A21" s="87" t="s">
        <v>131</v>
      </c>
      <c r="B21" s="86" t="s">
        <v>150</v>
      </c>
      <c r="C21" s="83"/>
      <c r="D21" s="83"/>
      <c r="E21" s="83"/>
      <c r="F21" s="83"/>
      <c r="G21" s="83"/>
      <c r="H21" s="83"/>
      <c r="I21" s="83"/>
      <c r="J21" s="82"/>
    </row>
    <row r="22" spans="1:10" ht="12.75">
      <c r="A22" s="93" t="s">
        <v>149</v>
      </c>
      <c r="B22" s="86" t="s">
        <v>413</v>
      </c>
      <c r="C22" s="83"/>
      <c r="D22" s="83"/>
      <c r="E22" s="83"/>
      <c r="F22" s="238"/>
      <c r="G22" s="83"/>
      <c r="H22" s="83"/>
      <c r="I22" s="83"/>
      <c r="J22" s="82"/>
    </row>
    <row r="23" spans="1:10" ht="12.75">
      <c r="A23" s="87"/>
      <c r="B23" s="166" t="str">
        <f>'Item 260'!B28</f>
        <v>to the disposal site.  Excess miles will be charged for at $3.06 per mile or fraction of a</v>
      </c>
      <c r="C23" s="83"/>
      <c r="D23" s="83"/>
      <c r="E23" s="83"/>
      <c r="F23" s="83"/>
      <c r="G23" s="83"/>
      <c r="H23" s="83"/>
      <c r="I23" s="83"/>
      <c r="J23" s="82" t="s">
        <v>119</v>
      </c>
    </row>
    <row r="24" spans="1:10" ht="12.75">
      <c r="A24" s="87"/>
      <c r="B24" s="86" t="s">
        <v>164</v>
      </c>
      <c r="C24" s="83"/>
      <c r="D24" s="83"/>
      <c r="E24" s="83"/>
      <c r="F24" s="83"/>
      <c r="G24" s="83"/>
      <c r="H24" s="83"/>
      <c r="I24" s="83"/>
      <c r="J24" s="82"/>
    </row>
    <row r="25" spans="1:10" ht="12.75">
      <c r="A25" s="87" t="s">
        <v>163</v>
      </c>
      <c r="B25" s="86" t="s">
        <v>162</v>
      </c>
      <c r="C25" s="83"/>
      <c r="D25" s="83"/>
      <c r="E25" s="83"/>
      <c r="F25" s="83"/>
      <c r="G25" s="83"/>
      <c r="H25" s="83"/>
      <c r="I25" s="83"/>
      <c r="J25" s="82"/>
    </row>
    <row r="26" spans="1:10" ht="12.75">
      <c r="A26" s="92" t="s">
        <v>119</v>
      </c>
      <c r="B26" s="89" t="s">
        <v>219</v>
      </c>
      <c r="C26" s="88"/>
      <c r="D26" s="88"/>
      <c r="E26" s="88"/>
      <c r="F26" s="88"/>
      <c r="G26" s="88"/>
      <c r="H26" s="88"/>
      <c r="I26" s="88"/>
      <c r="J26" s="91"/>
    </row>
    <row r="27" spans="1:10" ht="12.75">
      <c r="A27" s="87"/>
      <c r="B27" s="86" t="s">
        <v>119</v>
      </c>
      <c r="C27" s="83"/>
      <c r="D27" s="83"/>
      <c r="E27" s="83"/>
      <c r="F27" s="83"/>
      <c r="G27" s="83"/>
      <c r="H27" s="83"/>
      <c r="I27" s="83"/>
      <c r="J27" s="82"/>
    </row>
    <row r="28" spans="1:10" ht="12.75">
      <c r="A28" s="90"/>
      <c r="B28" s="86"/>
      <c r="C28" s="83"/>
      <c r="D28" s="83"/>
      <c r="E28" s="83"/>
      <c r="F28" s="83"/>
      <c r="G28" s="83"/>
      <c r="H28" s="83"/>
      <c r="I28" s="83"/>
      <c r="J28" s="82"/>
    </row>
    <row r="29" spans="1:10" ht="12.75">
      <c r="A29" s="87"/>
      <c r="B29" s="86"/>
      <c r="C29" s="83"/>
      <c r="D29" s="83"/>
      <c r="E29" s="83"/>
      <c r="F29" s="83"/>
      <c r="G29" s="83"/>
      <c r="H29" s="83"/>
      <c r="I29" s="83"/>
      <c r="J29" s="82"/>
    </row>
    <row r="30" spans="1:10" ht="12.75">
      <c r="A30" s="84" t="s">
        <v>216</v>
      </c>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154" t="str">
        <f>'Item 240'!B42</f>
        <v>Lock rental  $10.00/mo./locking device</v>
      </c>
      <c r="C32" s="83"/>
      <c r="D32" s="83"/>
      <c r="E32" s="83"/>
      <c r="F32" s="83"/>
      <c r="G32" s="83"/>
      <c r="H32" s="83"/>
      <c r="I32" s="83"/>
      <c r="J32" s="82"/>
    </row>
    <row r="33" spans="1:10" ht="12.75">
      <c r="A33" s="84"/>
      <c r="J33" s="82"/>
    </row>
    <row r="34" spans="1:10" ht="12.75">
      <c r="A34" s="87"/>
      <c r="B34" s="465" t="str">
        <f>+'Item 106, page 1 '!$B$46</f>
        <v>A gate obstruction charge of $1.50 will be assessed per pick up for opening, unlocking, or closing gates, or moving obstructions in order to pick up solid waste.</v>
      </c>
      <c r="C34" s="465"/>
      <c r="D34" s="465"/>
      <c r="E34" s="465"/>
      <c r="F34" s="465"/>
      <c r="G34" s="465"/>
      <c r="H34" s="465"/>
      <c r="I34" s="465"/>
      <c r="J34" s="82"/>
    </row>
    <row r="35" spans="1:10" ht="12.75">
      <c r="A35" s="84"/>
      <c r="B35" s="465"/>
      <c r="C35" s="465"/>
      <c r="D35" s="465"/>
      <c r="E35" s="465"/>
      <c r="F35" s="465"/>
      <c r="G35" s="465"/>
      <c r="H35" s="465"/>
      <c r="I35" s="465"/>
      <c r="J35" s="82"/>
    </row>
    <row r="36" spans="1:10" ht="12.75">
      <c r="A36" s="84"/>
      <c r="B36" s="83"/>
      <c r="C36" s="83"/>
      <c r="D36" s="83"/>
      <c r="E36" s="83"/>
      <c r="F36" s="83"/>
      <c r="G36" s="83"/>
      <c r="H36" s="83"/>
      <c r="I36" s="83"/>
      <c r="J36" s="82"/>
    </row>
    <row r="37" spans="1:10" ht="12.75">
      <c r="A37" s="84"/>
      <c r="J37" s="82"/>
    </row>
    <row r="38" spans="1:10" ht="12.75">
      <c r="A38" s="84"/>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1"/>
      <c r="B46" s="80"/>
      <c r="C46" s="80"/>
      <c r="D46" s="80"/>
      <c r="E46" s="80"/>
      <c r="F46" s="80"/>
      <c r="G46" s="80"/>
      <c r="H46" s="80"/>
      <c r="I46" s="80"/>
      <c r="J46" s="79"/>
    </row>
    <row r="47" spans="1:10" ht="12.75">
      <c r="A47" s="23" t="s">
        <v>98</v>
      </c>
      <c r="B47" s="131" t="str">
        <f>+'Check Sheet'!$B$53</f>
        <v>Rick Waldren, Business Unit Controller</v>
      </c>
      <c r="C47" s="1"/>
      <c r="D47" s="83"/>
      <c r="E47" s="83"/>
      <c r="F47" s="83"/>
      <c r="G47" s="83"/>
      <c r="H47" s="83"/>
      <c r="I47" s="83"/>
      <c r="J47" s="82"/>
    </row>
    <row r="48" spans="1:15" ht="12.75">
      <c r="A48" s="23"/>
      <c r="B48" s="1"/>
      <c r="C48" s="1"/>
      <c r="D48" s="83"/>
      <c r="E48" s="83"/>
      <c r="F48" s="83"/>
      <c r="J48" s="82"/>
      <c r="O48" s="128"/>
    </row>
    <row r="49" spans="1:15" ht="12.75">
      <c r="A49" s="26" t="s">
        <v>99</v>
      </c>
      <c r="B49" s="318">
        <f>+'Check Sheet'!$B$55</f>
        <v>43438</v>
      </c>
      <c r="C49" s="318">
        <f>+'Check Sheet'!C49</f>
        <v>0</v>
      </c>
      <c r="D49" s="80"/>
      <c r="E49" s="80"/>
      <c r="F49" s="80"/>
      <c r="H49" s="70" t="s">
        <v>137</v>
      </c>
      <c r="I49" s="319">
        <f>+'Check Sheet'!$I$55</f>
        <v>43497</v>
      </c>
      <c r="J49" s="320">
        <f>+'Check Sheet'!I49</f>
        <v>0</v>
      </c>
      <c r="O49" s="128"/>
    </row>
    <row r="50" spans="1:15" ht="12.75">
      <c r="A50" s="321" t="s">
        <v>17</v>
      </c>
      <c r="B50" s="322"/>
      <c r="C50" s="322"/>
      <c r="D50" s="322"/>
      <c r="E50" s="322"/>
      <c r="F50" s="322"/>
      <c r="G50" s="322"/>
      <c r="H50" s="322"/>
      <c r="I50" s="322"/>
      <c r="J50" s="323"/>
      <c r="O50" s="129"/>
    </row>
    <row r="51" spans="1:10" ht="12.75">
      <c r="A51" s="84"/>
      <c r="B51" s="83"/>
      <c r="C51" s="83"/>
      <c r="D51" s="83"/>
      <c r="E51" s="83"/>
      <c r="F51" s="83"/>
      <c r="G51" s="83"/>
      <c r="H51" s="83"/>
      <c r="I51" s="83"/>
      <c r="J51" s="82"/>
    </row>
    <row r="52" spans="1:10" ht="12.75">
      <c r="A52" s="84" t="s">
        <v>18</v>
      </c>
      <c r="B52" s="83"/>
      <c r="C52" s="83"/>
      <c r="D52" s="83"/>
      <c r="E52" s="83"/>
      <c r="F52" s="83"/>
      <c r="G52" s="83"/>
      <c r="H52" s="83"/>
      <c r="I52" s="83"/>
      <c r="J52" s="82"/>
    </row>
    <row r="53" spans="1:10" ht="12.75">
      <c r="A53" s="81"/>
      <c r="B53" s="80"/>
      <c r="C53" s="80"/>
      <c r="D53" s="80"/>
      <c r="E53" s="80"/>
      <c r="F53" s="80"/>
      <c r="G53" s="80"/>
      <c r="H53" s="80"/>
      <c r="I53" s="80"/>
      <c r="J53" s="79"/>
    </row>
  </sheetData>
  <sheetProtection/>
  <mergeCells count="8">
    <mergeCell ref="A7:J7"/>
    <mergeCell ref="A8:J8"/>
    <mergeCell ref="A9:J9"/>
    <mergeCell ref="D13:J13"/>
    <mergeCell ref="A50:J50"/>
    <mergeCell ref="B49:C49"/>
    <mergeCell ref="I49:J49"/>
    <mergeCell ref="B34:I35"/>
  </mergeCells>
  <printOptions horizontalCentered="1" verticalCentered="1"/>
  <pageMargins left="0.5" right="0.5" top="0.5" bottom="0.5" header="0.5" footer="0.5"/>
  <pageSetup fitToHeight="1" fitToWidth="1" horizontalDpi="600" verticalDpi="600" orientation="portrait" scale="85" r:id="rId1"/>
</worksheet>
</file>

<file path=xl/worksheets/sheet28.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265</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6" t="s">
        <v>266</v>
      </c>
      <c r="B7" s="315"/>
      <c r="C7" s="315"/>
      <c r="D7" s="315"/>
      <c r="E7" s="315"/>
      <c r="F7" s="315"/>
      <c r="G7" s="315"/>
      <c r="H7" s="315"/>
      <c r="I7" s="315"/>
      <c r="J7" s="317"/>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 r="A10" s="84"/>
      <c r="B10" s="177"/>
      <c r="C10" s="177"/>
      <c r="D10" s="177"/>
      <c r="E10" s="177"/>
      <c r="F10" s="177"/>
      <c r="G10" s="177"/>
      <c r="H10" s="177"/>
      <c r="I10" s="177"/>
      <c r="J10" s="82"/>
    </row>
    <row r="11" spans="1:10" ht="12.75">
      <c r="A11" s="84"/>
      <c r="B11" s="177"/>
      <c r="C11" s="177"/>
      <c r="D11" s="177"/>
      <c r="E11" s="177"/>
      <c r="F11" s="177"/>
      <c r="G11" s="177"/>
      <c r="H11" s="177"/>
      <c r="I11" s="177"/>
      <c r="J11" s="82"/>
    </row>
    <row r="12" spans="1:10" ht="12.75">
      <c r="A12" s="84"/>
      <c r="B12" s="177"/>
      <c r="C12" s="177"/>
      <c r="D12" s="177"/>
      <c r="E12" s="177"/>
      <c r="F12" s="177"/>
      <c r="G12" s="177"/>
      <c r="H12" s="177"/>
      <c r="I12" s="177"/>
      <c r="J12" s="82"/>
    </row>
    <row r="13" spans="1:10" ht="12.75">
      <c r="A13" s="84"/>
      <c r="B13" s="177"/>
      <c r="C13" s="177"/>
      <c r="D13" s="177"/>
      <c r="E13" s="177"/>
      <c r="F13" s="177"/>
      <c r="G13" s="177"/>
      <c r="H13" s="177"/>
      <c r="I13" s="177"/>
      <c r="J13" s="82"/>
    </row>
    <row r="14" spans="1:10" ht="12.75">
      <c r="A14" s="84"/>
      <c r="B14" s="177"/>
      <c r="C14" s="177"/>
      <c r="D14" s="177"/>
      <c r="E14" s="177"/>
      <c r="F14" s="177"/>
      <c r="G14" s="177"/>
      <c r="H14" s="177"/>
      <c r="I14" s="177"/>
      <c r="J14" s="82"/>
    </row>
    <row r="15" spans="1:10" ht="12.75">
      <c r="A15" s="84"/>
      <c r="B15" s="130"/>
      <c r="C15" s="130"/>
      <c r="D15" s="130"/>
      <c r="E15" s="130"/>
      <c r="F15" s="130"/>
      <c r="G15" s="130"/>
      <c r="H15" s="130"/>
      <c r="I15" s="130"/>
      <c r="J15" s="82"/>
    </row>
    <row r="16" spans="1:10" ht="12.75">
      <c r="A16" s="84"/>
      <c r="B16" s="130"/>
      <c r="C16" s="130"/>
      <c r="D16" s="130"/>
      <c r="E16" s="130"/>
      <c r="F16" s="130"/>
      <c r="G16" s="130"/>
      <c r="H16" s="130"/>
      <c r="I16" s="130"/>
      <c r="J16" s="82"/>
    </row>
    <row r="17" spans="1:10" ht="12.75">
      <c r="A17" s="84"/>
      <c r="B17" s="130"/>
      <c r="C17" s="130"/>
      <c r="D17" s="130"/>
      <c r="E17" s="130"/>
      <c r="F17" s="130"/>
      <c r="G17" s="130"/>
      <c r="H17" s="130"/>
      <c r="I17" s="130"/>
      <c r="J17" s="82"/>
    </row>
    <row r="18" spans="1:10" ht="12.75">
      <c r="A18" s="92"/>
      <c r="B18" s="130"/>
      <c r="C18" s="130"/>
      <c r="D18" s="130"/>
      <c r="E18" s="165"/>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8">
        <f>+'Check Sheet'!$B$55</f>
        <v>43438</v>
      </c>
      <c r="C54" s="318">
        <f>+'Check Sheet'!C54</f>
        <v>0</v>
      </c>
      <c r="D54" s="80"/>
      <c r="E54" s="80"/>
      <c r="F54" s="80"/>
      <c r="H54" s="70" t="s">
        <v>137</v>
      </c>
      <c r="I54" s="319">
        <f>+'Check Sheet'!$I$55</f>
        <v>43497</v>
      </c>
      <c r="J54" s="320">
        <f>+'Check Sheet'!I54</f>
        <v>0</v>
      </c>
    </row>
    <row r="55" spans="1:10" ht="12.75">
      <c r="A55" s="321" t="s">
        <v>17</v>
      </c>
      <c r="B55" s="322"/>
      <c r="C55" s="322"/>
      <c r="D55" s="322"/>
      <c r="E55" s="322"/>
      <c r="F55" s="322"/>
      <c r="G55" s="322"/>
      <c r="H55" s="322"/>
      <c r="I55" s="322"/>
      <c r="J55" s="323"/>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N60"/>
  <sheetViews>
    <sheetView showGridLines="0" zoomScale="85" zoomScaleNormal="85" zoomScalePageLayoutView="0" workbookViewId="0" topLeftCell="A1">
      <selection activeCell="M6" sqref="M6:N6"/>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135" t="s">
        <v>243</v>
      </c>
      <c r="I1" s="387" t="s">
        <v>91</v>
      </c>
      <c r="J1" s="387"/>
      <c r="K1" s="33">
        <v>23</v>
      </c>
    </row>
    <row r="2" spans="1:11" ht="12.75">
      <c r="A2" s="23"/>
      <c r="B2" s="1"/>
      <c r="C2" s="1"/>
      <c r="D2" s="1"/>
      <c r="E2" s="1"/>
      <c r="F2" s="1"/>
      <c r="G2" s="1"/>
      <c r="H2" s="1"/>
      <c r="I2" s="1"/>
      <c r="J2" s="1"/>
      <c r="K2" s="25"/>
    </row>
    <row r="3" spans="1:11" ht="12.75">
      <c r="A3" s="23" t="s">
        <v>1</v>
      </c>
      <c r="B3" s="1"/>
      <c r="C3" s="188" t="str">
        <f>+'Check Sheet'!$D$4</f>
        <v>Fiorito Enterprises, Inc. &amp; Rabanco Companies - G-60  </v>
      </c>
      <c r="D3" s="1"/>
      <c r="E3" s="1"/>
      <c r="F3" s="1"/>
      <c r="G3" s="1"/>
      <c r="H3" s="1"/>
      <c r="I3" s="1"/>
      <c r="J3" s="1"/>
      <c r="K3" s="25"/>
    </row>
    <row r="4" spans="1:11" ht="12.75">
      <c r="A4" s="26" t="s">
        <v>2</v>
      </c>
      <c r="B4" s="27"/>
      <c r="C4" s="181" t="str">
        <f>+'Check Sheet'!$D$5</f>
        <v>Kent-Meridian Disposal Company, Allied Waste Services of Kent, &amp; Republic Services of Kent</v>
      </c>
      <c r="D4" s="27"/>
      <c r="E4" s="27"/>
      <c r="F4" s="27"/>
      <c r="G4" s="27"/>
      <c r="H4" s="27"/>
      <c r="I4" s="27"/>
      <c r="J4" s="27"/>
      <c r="K4" s="29"/>
    </row>
    <row r="5" spans="1:11" ht="12.75">
      <c r="A5" s="388" t="s">
        <v>19</v>
      </c>
      <c r="B5" s="389"/>
      <c r="C5" s="389"/>
      <c r="D5" s="389"/>
      <c r="E5" s="389"/>
      <c r="F5" s="389"/>
      <c r="G5" s="389"/>
      <c r="H5" s="389"/>
      <c r="I5" s="389"/>
      <c r="J5" s="389"/>
      <c r="K5" s="390"/>
    </row>
    <row r="6" spans="1:14" ht="12.75">
      <c r="A6" s="42" t="s">
        <v>20</v>
      </c>
      <c r="B6" s="30"/>
      <c r="C6" s="30"/>
      <c r="D6" s="30"/>
      <c r="E6" s="30"/>
      <c r="F6" s="30"/>
      <c r="G6" s="30"/>
      <c r="H6" s="30"/>
      <c r="I6" s="30"/>
      <c r="J6" s="30"/>
      <c r="K6" s="31"/>
      <c r="M6" s="78"/>
      <c r="N6" s="19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15</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tr">
        <f>+'Item 100, page 1'!E18</f>
        <v>Yardwaste /</v>
      </c>
      <c r="F18" s="60"/>
      <c r="G18" s="59"/>
      <c r="H18" s="59"/>
      <c r="I18" s="59" t="s">
        <v>32</v>
      </c>
      <c r="J18" s="59"/>
      <c r="K18" s="59"/>
    </row>
    <row r="19" spans="1:11" ht="12.75">
      <c r="A19" s="61" t="s">
        <v>33</v>
      </c>
      <c r="B19" s="61" t="s">
        <v>34</v>
      </c>
      <c r="C19" s="61" t="s">
        <v>35</v>
      </c>
      <c r="D19" s="61" t="s">
        <v>35</v>
      </c>
      <c r="E19" s="61" t="str">
        <f>+'Item 100, page 1'!E19</f>
        <v>Organics</v>
      </c>
      <c r="F19" s="60"/>
      <c r="G19" s="61"/>
      <c r="H19" s="61"/>
      <c r="I19" s="61" t="s">
        <v>36</v>
      </c>
      <c r="J19" s="61"/>
      <c r="K19" s="61"/>
    </row>
    <row r="20" spans="1:11" ht="12.75">
      <c r="A20" s="62" t="s">
        <v>37</v>
      </c>
      <c r="B20" s="62" t="s">
        <v>35</v>
      </c>
      <c r="C20" s="62" t="s">
        <v>38</v>
      </c>
      <c r="D20" s="62" t="s">
        <v>38</v>
      </c>
      <c r="E20" s="62" t="str">
        <f>+'Item 100, page 1'!E20</f>
        <v>Service Rate</v>
      </c>
      <c r="F20" s="60"/>
      <c r="G20" s="62"/>
      <c r="H20" s="62"/>
      <c r="I20" s="62" t="s">
        <v>39</v>
      </c>
      <c r="J20" s="62"/>
      <c r="K20" s="62"/>
    </row>
    <row r="21" spans="1:11" ht="12.75">
      <c r="A21" s="4" t="s">
        <v>40</v>
      </c>
      <c r="B21" s="4" t="s">
        <v>58</v>
      </c>
      <c r="C21" s="152">
        <f>+'Item 100, page 1'!C21</f>
        <v>10</v>
      </c>
      <c r="D21" s="148" t="str">
        <f>TEXT(10,"$0.00")&amp;" (A)"</f>
        <v>$10.00 (A)</v>
      </c>
      <c r="E21" s="148" t="str">
        <f>TEXT(10,"$0.00")&amp;" (A)"</f>
        <v>$10.00 (A)</v>
      </c>
      <c r="F21" s="1"/>
      <c r="G21" s="39"/>
      <c r="H21" s="39"/>
      <c r="I21" s="152">
        <f>+'Item 100, page 1'!I21</f>
        <v>1.02</v>
      </c>
      <c r="J21" s="39"/>
      <c r="K21" s="39"/>
    </row>
    <row r="22" spans="1:11" ht="12.75">
      <c r="A22" s="4" t="s">
        <v>42</v>
      </c>
      <c r="B22" s="4" t="s">
        <v>58</v>
      </c>
      <c r="C22" s="152">
        <f>+'Item 100, page 1'!C22</f>
        <v>16.4</v>
      </c>
      <c r="D22" s="146" t="str">
        <f>+D21</f>
        <v>$10.00 (A)</v>
      </c>
      <c r="E22" s="146" t="str">
        <f>+E21</f>
        <v>$10.00 (A)</v>
      </c>
      <c r="F22" s="1"/>
      <c r="G22" s="39"/>
      <c r="H22" s="39"/>
      <c r="I22" s="152">
        <f>+'Item 100, page 1'!I22</f>
        <v>0.65</v>
      </c>
      <c r="J22" s="39"/>
      <c r="K22" s="39"/>
    </row>
    <row r="23" spans="1:11" ht="12.75">
      <c r="A23" s="4" t="s">
        <v>43</v>
      </c>
      <c r="B23" s="4" t="s">
        <v>58</v>
      </c>
      <c r="C23" s="152">
        <f>+'Item 100, page 1'!C23</f>
        <v>26.43</v>
      </c>
      <c r="D23" s="146" t="str">
        <f aca="true" t="shared" si="0" ref="D23:E30">+D22</f>
        <v>$10.00 (A)</v>
      </c>
      <c r="E23" s="146" t="str">
        <f t="shared" si="0"/>
        <v>$10.00 (A)</v>
      </c>
      <c r="F23" s="1"/>
      <c r="G23" s="39"/>
      <c r="H23" s="39"/>
      <c r="I23" s="152">
        <f>+'Item 100, page 1'!I23</f>
        <v>1.31</v>
      </c>
      <c r="J23" s="39"/>
      <c r="K23" s="39"/>
    </row>
    <row r="24" spans="1:11" ht="12.75">
      <c r="A24" s="4" t="s">
        <v>44</v>
      </c>
      <c r="B24" s="4" t="s">
        <v>58</v>
      </c>
      <c r="C24" s="152">
        <f>+'Item 100, page 1'!C24</f>
        <v>37.99</v>
      </c>
      <c r="D24" s="146" t="str">
        <f t="shared" si="0"/>
        <v>$10.00 (A)</v>
      </c>
      <c r="E24" s="146" t="str">
        <f t="shared" si="0"/>
        <v>$10.00 (A)</v>
      </c>
      <c r="F24" s="1"/>
      <c r="G24" s="39"/>
      <c r="H24" s="39"/>
      <c r="I24" s="152">
        <f>+'Item 100, page 1'!I24</f>
        <v>1.96</v>
      </c>
      <c r="J24" s="39"/>
      <c r="K24" s="39"/>
    </row>
    <row r="25" spans="1:11" ht="12.75">
      <c r="A25" s="4" t="s">
        <v>45</v>
      </c>
      <c r="B25" s="4" t="s">
        <v>58</v>
      </c>
      <c r="C25" s="152">
        <f>+'Item 100, page 1'!C25</f>
        <v>50.57</v>
      </c>
      <c r="D25" s="146" t="str">
        <f t="shared" si="0"/>
        <v>$10.00 (A)</v>
      </c>
      <c r="E25" s="146" t="str">
        <f t="shared" si="0"/>
        <v>$10.00 (A)</v>
      </c>
      <c r="F25" s="1"/>
      <c r="G25" s="39"/>
      <c r="H25" s="39"/>
      <c r="I25" s="152">
        <f>+'Item 100, page 1'!I25</f>
        <v>2.61</v>
      </c>
      <c r="J25" s="39"/>
      <c r="K25" s="39"/>
    </row>
    <row r="26" spans="1:11" ht="12.75">
      <c r="A26" s="4" t="s">
        <v>46</v>
      </c>
      <c r="B26" s="4" t="s">
        <v>58</v>
      </c>
      <c r="C26" s="152">
        <f>+'Item 100, page 1'!C26</f>
        <v>58.73</v>
      </c>
      <c r="D26" s="146" t="str">
        <f t="shared" si="0"/>
        <v>$10.00 (A)</v>
      </c>
      <c r="E26" s="146" t="str">
        <f t="shared" si="0"/>
        <v>$10.00 (A)</v>
      </c>
      <c r="F26" s="1"/>
      <c r="G26" s="39"/>
      <c r="H26" s="39"/>
      <c r="I26" s="152">
        <f>+'Item 100, page 1'!I26</f>
        <v>3.26</v>
      </c>
      <c r="J26" s="39"/>
      <c r="K26" s="39"/>
    </row>
    <row r="27" spans="1:11" ht="12.75">
      <c r="A27" s="4" t="s">
        <v>47</v>
      </c>
      <c r="B27" s="4" t="s">
        <v>58</v>
      </c>
      <c r="C27" s="152">
        <f>+'Item 100, page 1'!C27</f>
        <v>15.12</v>
      </c>
      <c r="D27" s="146" t="str">
        <f t="shared" si="0"/>
        <v>$10.00 (A)</v>
      </c>
      <c r="E27" s="146" t="str">
        <f t="shared" si="0"/>
        <v>$10.00 (A)</v>
      </c>
      <c r="F27" s="1"/>
      <c r="G27" s="39"/>
      <c r="H27" s="39"/>
      <c r="I27" s="152">
        <f>+'Item 100, page 1'!I27</f>
        <v>1.27</v>
      </c>
      <c r="J27" s="39"/>
      <c r="K27" s="39"/>
    </row>
    <row r="28" spans="1:11" ht="12.75">
      <c r="A28" s="4" t="s">
        <v>48</v>
      </c>
      <c r="B28" s="4" t="s">
        <v>58</v>
      </c>
      <c r="C28" s="152">
        <f>+'Item 100, page 1'!C28</f>
        <v>23.75</v>
      </c>
      <c r="D28" s="146" t="str">
        <f t="shared" si="0"/>
        <v>$10.00 (A)</v>
      </c>
      <c r="E28" s="146" t="str">
        <f t="shared" si="0"/>
        <v>$10.00 (A)</v>
      </c>
      <c r="F28" s="1"/>
      <c r="G28" s="39"/>
      <c r="H28" s="39"/>
      <c r="I28" s="152">
        <f>+'Item 100, page 1'!I28</f>
        <v>1.27</v>
      </c>
      <c r="J28" s="39"/>
      <c r="K28" s="39"/>
    </row>
    <row r="29" spans="1:11" ht="12.75">
      <c r="A29" s="4" t="s">
        <v>49</v>
      </c>
      <c r="B29" s="4" t="s">
        <v>58</v>
      </c>
      <c r="C29" s="152">
        <f>+'Item 100, page 1'!C29</f>
        <v>32.53</v>
      </c>
      <c r="D29" s="146" t="str">
        <f t="shared" si="0"/>
        <v>$10.00 (A)</v>
      </c>
      <c r="E29" s="146" t="str">
        <f t="shared" si="0"/>
        <v>$10.00 (A)</v>
      </c>
      <c r="F29" s="1"/>
      <c r="G29" s="39"/>
      <c r="H29" s="39"/>
      <c r="I29" s="152">
        <f>+'Item 100, page 1'!I29</f>
        <v>1.27</v>
      </c>
      <c r="J29" s="39"/>
      <c r="K29" s="39"/>
    </row>
    <row r="30" spans="1:11" ht="12.75">
      <c r="A30" s="65" t="s">
        <v>42</v>
      </c>
      <c r="B30" s="65" t="s">
        <v>59</v>
      </c>
      <c r="C30" s="152">
        <f>+'Item 100, page 1'!C30</f>
        <v>6.86</v>
      </c>
      <c r="D30" s="146" t="str">
        <f t="shared" si="0"/>
        <v>$10.00 (A)</v>
      </c>
      <c r="E30" s="146" t="str">
        <f t="shared" si="0"/>
        <v>$10.00 (A)</v>
      </c>
      <c r="F30" s="30"/>
      <c r="G30" s="66"/>
      <c r="H30" s="66"/>
      <c r="I30" s="152">
        <f>+'Item 100, page 1'!I30</f>
        <v>0.65</v>
      </c>
      <c r="J30" s="66"/>
      <c r="K30" s="66"/>
    </row>
    <row r="31" spans="1:11" ht="12.75">
      <c r="A31" s="4" t="s">
        <v>51</v>
      </c>
      <c r="B31" s="39"/>
      <c r="C31" s="63"/>
      <c r="D31" s="148" t="str">
        <f>TEXT(10,"$0.00")&amp;" (A)"</f>
        <v>$10.00 (A)</v>
      </c>
      <c r="E31" s="64"/>
      <c r="F31" s="1"/>
      <c r="G31" s="39"/>
      <c r="H31" s="39"/>
      <c r="I31" s="63"/>
      <c r="J31" s="39"/>
      <c r="K31" s="39"/>
    </row>
    <row r="32" spans="1:11" ht="12.75">
      <c r="A32" s="65" t="s">
        <v>52</v>
      </c>
      <c r="B32" s="39"/>
      <c r="C32" s="63"/>
      <c r="D32" s="64"/>
      <c r="E32" s="148" t="str">
        <f>TEXT(10,"$0.00")&amp;" (A)"</f>
        <v>$10.00 (A)</v>
      </c>
      <c r="F32" s="1"/>
      <c r="G32" s="39"/>
      <c r="H32" s="39"/>
      <c r="I32" s="152">
        <f>+'Item 100, page 1'!I32</f>
        <v>1.87</v>
      </c>
      <c r="J32" s="39"/>
      <c r="K32" s="39"/>
    </row>
    <row r="33" spans="1:11" ht="12.75">
      <c r="A33" s="159"/>
      <c r="B33" s="159"/>
      <c r="C33" s="63"/>
      <c r="D33" s="64"/>
      <c r="E33" s="148"/>
      <c r="F33" s="1"/>
      <c r="G33" s="39"/>
      <c r="H33" s="39"/>
      <c r="I33" s="152"/>
      <c r="J33" s="39"/>
      <c r="K33" s="39"/>
    </row>
    <row r="34" spans="1:11" ht="12.75">
      <c r="A34" s="139" t="str">
        <f>+'Item 100, page 1'!A34</f>
        <v>32 Gal Bear Proof Toter</v>
      </c>
      <c r="B34" s="39"/>
      <c r="C34" s="152">
        <f>+'Item 100, page 1'!C34</f>
        <v>15.12</v>
      </c>
      <c r="D34" s="64"/>
      <c r="E34" s="123"/>
      <c r="F34" s="1"/>
      <c r="G34" s="39"/>
      <c r="H34" s="39"/>
      <c r="I34" s="143" t="str">
        <f>+'Item 100, page 1'!I34</f>
        <v>$0.00 </v>
      </c>
      <c r="J34" s="144" t="str">
        <f>+'Item 100, page 1'!J34</f>
        <v>see note 8</v>
      </c>
      <c r="K34" s="39"/>
    </row>
    <row r="35" spans="1:11" ht="12.75">
      <c r="A35" s="139" t="str">
        <f>+'Item 100, page 1'!A35</f>
        <v>64 Gal Bear Proof Toter</v>
      </c>
      <c r="B35" s="39"/>
      <c r="C35" s="152">
        <f>+'Item 100, page 1'!C35</f>
        <v>23.75</v>
      </c>
      <c r="D35" s="64"/>
      <c r="E35" s="123"/>
      <c r="F35" s="1"/>
      <c r="G35" s="39"/>
      <c r="H35" s="39"/>
      <c r="I35" s="143" t="str">
        <f>+'Item 100, page 1'!I35</f>
        <v>$0.00 </v>
      </c>
      <c r="J35" s="144" t="str">
        <f>+'Item 100, page 1'!J35</f>
        <v>see note 8</v>
      </c>
      <c r="K35" s="39"/>
    </row>
    <row r="36" spans="1:11" ht="12.75">
      <c r="A36" s="139" t="str">
        <f>+'Item 100, page 1'!A36</f>
        <v>96 Gal Bear Proof Toter</v>
      </c>
      <c r="B36" s="39"/>
      <c r="C36" s="152">
        <f>+'Item 100, page 1'!C36</f>
        <v>32.53</v>
      </c>
      <c r="D36" s="63"/>
      <c r="E36" s="63"/>
      <c r="F36" s="1"/>
      <c r="G36" s="39"/>
      <c r="H36" s="39"/>
      <c r="I36" s="143" t="str">
        <f>+'Item 100, page 1'!I36</f>
        <v>$0.00 </v>
      </c>
      <c r="J36" s="144" t="str">
        <f>+'Item 100, page 1'!J36</f>
        <v>see note 8</v>
      </c>
      <c r="K36" s="39"/>
    </row>
    <row r="37" spans="1:11" ht="12.75">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140" t="str">
        <f>+'Item 100, page 1'!A43</f>
        <v>Note 3:  In addition to the recycling rates shown above, a recycling debit/(credit) of ($.20) (R) applies.</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1"/>
      <c r="F51" s="1"/>
      <c r="G51" s="1"/>
      <c r="H51" s="9" t="s">
        <v>138</v>
      </c>
      <c r="I51" s="466" t="str">
        <f>+'Item 100, page 1'!I50:J50</f>
        <v>July 31, 2018 ('C)</v>
      </c>
      <c r="J51" s="466" t="s">
        <v>139</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31" t="str">
        <f>+'Check Sheet'!$B$53</f>
        <v>Rick Waldren, Business Unit Controller</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318">
        <f>+'Check Sheet'!$B$55</f>
        <v>43438</v>
      </c>
      <c r="C56" s="318">
        <f>+'Check Sheet'!C55</f>
        <v>0</v>
      </c>
      <c r="D56" s="27"/>
      <c r="E56" s="27"/>
      <c r="F56" s="27"/>
      <c r="G56" s="27"/>
      <c r="I56" s="70" t="s">
        <v>137</v>
      </c>
      <c r="J56" s="319">
        <f>+'Check Sheet'!$I$55</f>
        <v>43497</v>
      </c>
      <c r="K56" s="320">
        <f>+'Check Sheet'!J55</f>
        <v>0</v>
      </c>
    </row>
    <row r="57" spans="1:11" ht="12.75">
      <c r="A57" s="391" t="s">
        <v>17</v>
      </c>
      <c r="B57" s="392"/>
      <c r="C57" s="392"/>
      <c r="D57" s="392"/>
      <c r="E57" s="392"/>
      <c r="F57" s="392"/>
      <c r="G57" s="392"/>
      <c r="H57" s="392"/>
      <c r="I57" s="392"/>
      <c r="J57" s="392"/>
      <c r="K57" s="393"/>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9"/>
  <sheetViews>
    <sheetView showGridLines="0" zoomScale="110" zoomScaleNormal="110" zoomScalePageLayoutView="0" workbookViewId="0" topLeftCell="A1">
      <selection activeCell="G3" sqref="G3"/>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251" t="s">
        <v>529</v>
      </c>
      <c r="H2" s="308" t="s">
        <v>91</v>
      </c>
      <c r="I2" s="308"/>
      <c r="J2" s="50">
        <v>1</v>
      </c>
    </row>
    <row r="3" spans="1:10" ht="12.75">
      <c r="A3" s="23"/>
      <c r="B3" s="1"/>
      <c r="C3" s="1"/>
      <c r="D3" s="1"/>
      <c r="E3" s="1"/>
      <c r="F3" s="1"/>
      <c r="G3" s="1"/>
      <c r="H3" s="1"/>
      <c r="I3" s="1"/>
      <c r="J3" s="25"/>
    </row>
    <row r="4" spans="1:10" ht="12.75">
      <c r="A4" s="23" t="s">
        <v>1</v>
      </c>
      <c r="B4" s="1"/>
      <c r="C4" s="1"/>
      <c r="D4" s="1" t="s">
        <v>333</v>
      </c>
      <c r="E4" s="1"/>
      <c r="F4" s="1"/>
      <c r="G4" s="1"/>
      <c r="H4" s="1"/>
      <c r="I4" s="1"/>
      <c r="J4" s="25"/>
    </row>
    <row r="5" spans="1:10" ht="12.75">
      <c r="A5" s="26" t="s">
        <v>2</v>
      </c>
      <c r="B5" s="27"/>
      <c r="C5" s="27"/>
      <c r="D5" s="28" t="s">
        <v>334</v>
      </c>
      <c r="E5" s="27"/>
      <c r="F5" s="27"/>
      <c r="G5" s="27"/>
      <c r="H5" s="27"/>
      <c r="I5" s="27"/>
      <c r="J5" s="29"/>
    </row>
    <row r="6" spans="1:10" ht="12.75">
      <c r="A6" s="23"/>
      <c r="B6" s="1"/>
      <c r="C6" s="1"/>
      <c r="D6" s="1"/>
      <c r="E6" s="1"/>
      <c r="F6" s="1"/>
      <c r="G6" s="1"/>
      <c r="H6" s="1"/>
      <c r="I6" s="1"/>
      <c r="J6" s="25"/>
    </row>
    <row r="7" spans="1:10" ht="12.75">
      <c r="A7" s="23"/>
      <c r="B7" s="1"/>
      <c r="C7" s="308" t="s">
        <v>3</v>
      </c>
      <c r="D7" s="308"/>
      <c r="E7" s="308"/>
      <c r="F7" s="308"/>
      <c r="G7" s="308"/>
      <c r="H7" s="308"/>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5"/>
      <c r="E13" s="2" t="s">
        <v>8</v>
      </c>
      <c r="F13" s="2" t="s">
        <v>9</v>
      </c>
      <c r="G13" s="5"/>
      <c r="H13" s="2" t="s">
        <v>8</v>
      </c>
      <c r="I13" s="2" t="s">
        <v>9</v>
      </c>
      <c r="J13" s="25"/>
    </row>
    <row r="14" spans="1:10" ht="12.75">
      <c r="A14" s="23"/>
      <c r="B14" s="3" t="s">
        <v>10</v>
      </c>
      <c r="C14" s="3" t="s">
        <v>11</v>
      </c>
      <c r="D14" s="5"/>
      <c r="E14" s="3" t="s">
        <v>10</v>
      </c>
      <c r="F14" s="3" t="s">
        <v>11</v>
      </c>
      <c r="G14" s="5"/>
      <c r="H14" s="3" t="s">
        <v>10</v>
      </c>
      <c r="I14" s="3" t="s">
        <v>11</v>
      </c>
      <c r="J14" s="25"/>
    </row>
    <row r="15" spans="1:10" ht="12.75">
      <c r="A15" s="23"/>
      <c r="B15" s="4" t="s">
        <v>92</v>
      </c>
      <c r="C15" s="4">
        <v>2</v>
      </c>
      <c r="D15" s="5"/>
      <c r="E15" s="4">
        <v>26</v>
      </c>
      <c r="F15" s="4">
        <v>1</v>
      </c>
      <c r="G15" s="5"/>
      <c r="H15" s="39"/>
      <c r="I15" s="39"/>
      <c r="J15" s="25"/>
    </row>
    <row r="16" spans="1:10" ht="12.75">
      <c r="A16" s="23"/>
      <c r="B16" s="4" t="s">
        <v>94</v>
      </c>
      <c r="C16" s="4" t="str">
        <f>LEFT(G2,2)</f>
        <v>46</v>
      </c>
      <c r="D16" s="5"/>
      <c r="E16" s="4">
        <v>27</v>
      </c>
      <c r="F16" s="65" t="s">
        <v>93</v>
      </c>
      <c r="G16" s="5"/>
      <c r="H16" s="39"/>
      <c r="I16" s="39"/>
      <c r="J16" s="25"/>
    </row>
    <row r="17" spans="1:10" ht="12.75">
      <c r="A17" s="23"/>
      <c r="B17" s="4" t="s">
        <v>95</v>
      </c>
      <c r="C17" s="4" t="s">
        <v>93</v>
      </c>
      <c r="D17" s="5"/>
      <c r="E17" s="4">
        <v>28</v>
      </c>
      <c r="F17" s="4" t="str">
        <f>LEFT('Item 106, page 1 '!H2,2)</f>
        <v>34</v>
      </c>
      <c r="G17" s="5"/>
      <c r="H17" s="39"/>
      <c r="I17" s="39"/>
      <c r="J17" s="25"/>
    </row>
    <row r="18" spans="1:10" ht="12.75">
      <c r="A18" s="23"/>
      <c r="B18" s="4" t="s">
        <v>96</v>
      </c>
      <c r="C18" s="4" t="s">
        <v>93</v>
      </c>
      <c r="D18" s="5"/>
      <c r="E18" s="4">
        <v>29</v>
      </c>
      <c r="F18" s="4" t="str">
        <f>LEFT('Item 106, page 2'!H2,2)</f>
        <v>35</v>
      </c>
      <c r="G18" s="5"/>
      <c r="H18" s="39"/>
      <c r="I18" s="39"/>
      <c r="J18" s="25"/>
    </row>
    <row r="19" spans="1:10" ht="12.75">
      <c r="A19" s="23"/>
      <c r="B19" s="4" t="s">
        <v>96</v>
      </c>
      <c r="C19" s="4" t="s">
        <v>93</v>
      </c>
      <c r="D19" s="5"/>
      <c r="E19" s="4">
        <v>30</v>
      </c>
      <c r="F19" s="4" t="str">
        <f>LEFT('Item 107'!H2,2)</f>
        <v>29</v>
      </c>
      <c r="G19" s="5"/>
      <c r="H19" s="39"/>
      <c r="I19" s="39"/>
      <c r="J19" s="25"/>
    </row>
    <row r="20" spans="1:10" ht="12.75">
      <c r="A20" s="23"/>
      <c r="B20" s="4" t="s">
        <v>12</v>
      </c>
      <c r="C20" s="4">
        <v>5</v>
      </c>
      <c r="D20" s="5"/>
      <c r="E20" s="4">
        <v>31</v>
      </c>
      <c r="F20" s="4" t="str">
        <f>LEFT('Item 110'!H2,2)</f>
        <v>29</v>
      </c>
      <c r="G20" s="5"/>
      <c r="H20" s="39"/>
      <c r="I20" s="39"/>
      <c r="J20" s="25"/>
    </row>
    <row r="21" spans="1:10" ht="12.75">
      <c r="A21" s="23"/>
      <c r="B21" s="4">
        <v>5</v>
      </c>
      <c r="C21" s="4">
        <v>7</v>
      </c>
      <c r="D21" s="5"/>
      <c r="E21" s="4">
        <v>32</v>
      </c>
      <c r="F21" s="4" t="str">
        <f>LEFT('Item 120,130,150'!H2,1)</f>
        <v>5</v>
      </c>
      <c r="G21" s="5"/>
      <c r="H21" s="39"/>
      <c r="I21" s="39"/>
      <c r="J21" s="25"/>
    </row>
    <row r="22" spans="1:10" ht="12.75">
      <c r="A22" s="23"/>
      <c r="B22" s="4">
        <v>6</v>
      </c>
      <c r="C22" s="4" t="s">
        <v>93</v>
      </c>
      <c r="D22" s="5"/>
      <c r="E22" s="4">
        <v>33</v>
      </c>
      <c r="F22" s="4" t="str">
        <f>LEFT('Item 160'!H2,1)</f>
        <v>3</v>
      </c>
      <c r="G22" s="5"/>
      <c r="H22" s="39"/>
      <c r="I22" s="39"/>
      <c r="J22" s="25"/>
    </row>
    <row r="23" spans="1:10" ht="12.75">
      <c r="A23" s="23"/>
      <c r="B23" s="4">
        <v>7</v>
      </c>
      <c r="C23" s="4" t="s">
        <v>93</v>
      </c>
      <c r="D23" s="5"/>
      <c r="E23" s="4">
        <v>34</v>
      </c>
      <c r="F23" s="65" t="s">
        <v>93</v>
      </c>
      <c r="G23" s="5"/>
      <c r="H23" s="39"/>
      <c r="I23" s="39"/>
      <c r="J23" s="25"/>
    </row>
    <row r="24" spans="1:10" ht="12.75">
      <c r="A24" s="23"/>
      <c r="B24" s="4">
        <v>8</v>
      </c>
      <c r="C24" s="4" t="s">
        <v>93</v>
      </c>
      <c r="D24" s="5"/>
      <c r="E24" s="4">
        <v>35</v>
      </c>
      <c r="F24" s="4" t="str">
        <f>LEFT('Item 205'!$H$2,1)</f>
        <v>2</v>
      </c>
      <c r="G24" s="5"/>
      <c r="H24" s="39"/>
      <c r="I24" s="39"/>
      <c r="J24" s="25"/>
    </row>
    <row r="25" spans="1:10" ht="12.75">
      <c r="A25" s="23"/>
      <c r="B25" s="4">
        <v>9</v>
      </c>
      <c r="C25" s="4" t="s">
        <v>93</v>
      </c>
      <c r="D25" s="5"/>
      <c r="E25" s="4">
        <v>36</v>
      </c>
      <c r="F25" s="65" t="s">
        <v>93</v>
      </c>
      <c r="G25" s="5"/>
      <c r="H25" s="39"/>
      <c r="I25" s="39"/>
      <c r="J25" s="25"/>
    </row>
    <row r="26" spans="1:10" ht="12.75">
      <c r="A26" s="23"/>
      <c r="B26" s="4">
        <v>10</v>
      </c>
      <c r="C26" s="4" t="s">
        <v>93</v>
      </c>
      <c r="D26" s="5"/>
      <c r="E26" s="4">
        <v>37</v>
      </c>
      <c r="F26" s="4" t="str">
        <f>LEFT('Item 210'!$H$2,1)</f>
        <v>1</v>
      </c>
      <c r="G26" s="5"/>
      <c r="H26" s="39"/>
      <c r="I26" s="39"/>
      <c r="J26" s="25"/>
    </row>
    <row r="27" spans="1:10" ht="12.75">
      <c r="A27" s="23"/>
      <c r="B27" s="4">
        <v>11</v>
      </c>
      <c r="C27" s="4" t="s">
        <v>93</v>
      </c>
      <c r="D27" s="5"/>
      <c r="E27" s="4">
        <v>38</v>
      </c>
      <c r="F27" s="4">
        <v>7</v>
      </c>
      <c r="G27" s="5"/>
      <c r="H27" s="39"/>
      <c r="I27" s="39"/>
      <c r="J27" s="25"/>
    </row>
    <row r="28" spans="1:10" ht="12.75">
      <c r="A28" s="23"/>
      <c r="B28" s="4">
        <v>12</v>
      </c>
      <c r="C28" s="4" t="s">
        <v>93</v>
      </c>
      <c r="D28" s="5"/>
      <c r="E28" s="4">
        <v>39</v>
      </c>
      <c r="F28" s="4" t="str">
        <f>LEFT('Item 240'!K2,2)</f>
        <v>13</v>
      </c>
      <c r="G28" s="195"/>
      <c r="H28" s="39"/>
      <c r="I28" s="39"/>
      <c r="J28" s="25"/>
    </row>
    <row r="29" spans="1:10" ht="12.75">
      <c r="A29" s="23"/>
      <c r="B29" s="4">
        <v>13</v>
      </c>
      <c r="C29" s="4" t="s">
        <v>93</v>
      </c>
      <c r="D29" s="5"/>
      <c r="E29" s="4">
        <v>40</v>
      </c>
      <c r="F29" s="4" t="str">
        <f>LEFT('Item 245'!H2,2)</f>
        <v>13</v>
      </c>
      <c r="G29" s="5"/>
      <c r="H29" s="39"/>
      <c r="I29" s="39"/>
      <c r="J29" s="25"/>
    </row>
    <row r="30" spans="1:10" ht="12.75">
      <c r="A30" s="23"/>
      <c r="B30" s="4">
        <v>14</v>
      </c>
      <c r="C30" s="4">
        <v>1</v>
      </c>
      <c r="D30" s="5"/>
      <c r="E30" s="4">
        <v>41</v>
      </c>
      <c r="F30" s="4" t="str">
        <f>LEFT('Item 255, page 1'!H2,2)</f>
        <v>12</v>
      </c>
      <c r="G30" s="5"/>
      <c r="H30" s="39"/>
      <c r="I30" s="39"/>
      <c r="J30" s="25"/>
    </row>
    <row r="31" spans="1:10" ht="12.75">
      <c r="A31" s="23"/>
      <c r="B31" s="4">
        <v>15</v>
      </c>
      <c r="C31" s="4" t="str">
        <f>LEFT('Item 52'!$H$2,1)</f>
        <v>2</v>
      </c>
      <c r="D31" s="5"/>
      <c r="E31" s="4">
        <v>42</v>
      </c>
      <c r="F31" s="4" t="str">
        <f>LEFT('Item 255, page 2'!H2,2)</f>
        <v>11</v>
      </c>
      <c r="G31" s="5"/>
      <c r="H31" s="39"/>
      <c r="I31" s="39"/>
      <c r="J31" s="25"/>
    </row>
    <row r="32" spans="1:10" ht="12.75">
      <c r="A32" s="23"/>
      <c r="B32" s="4">
        <v>16</v>
      </c>
      <c r="C32" s="4" t="str">
        <f>LEFT('Item 55 &amp; 60'!H2,1)</f>
        <v>3</v>
      </c>
      <c r="D32" s="5"/>
      <c r="E32" s="4">
        <v>43</v>
      </c>
      <c r="F32" s="4" t="str">
        <f>LEFT('Item 260'!H2,1)</f>
        <v>9</v>
      </c>
      <c r="G32" s="5"/>
      <c r="H32" s="39"/>
      <c r="I32" s="39"/>
      <c r="J32" s="25"/>
    </row>
    <row r="33" spans="1:10" ht="12.75">
      <c r="A33" s="23"/>
      <c r="B33" s="4">
        <v>17</v>
      </c>
      <c r="C33" s="4" t="str">
        <f>LEFT('Item 70'!H2,1)</f>
        <v>2</v>
      </c>
      <c r="D33" s="5"/>
      <c r="E33" s="4">
        <v>44</v>
      </c>
      <c r="F33" s="4" t="str">
        <f>LEFT('Item 275'!H2,1)</f>
        <v>7</v>
      </c>
      <c r="G33" s="5"/>
      <c r="H33" s="39"/>
      <c r="I33" s="39"/>
      <c r="J33" s="25"/>
    </row>
    <row r="34" spans="1:10" ht="12.75">
      <c r="A34" s="23"/>
      <c r="B34" s="4">
        <v>18</v>
      </c>
      <c r="C34" s="4" t="s">
        <v>93</v>
      </c>
      <c r="D34" s="5"/>
      <c r="E34" s="4">
        <v>45</v>
      </c>
      <c r="F34" s="4" t="s">
        <v>93</v>
      </c>
      <c r="G34" s="5"/>
      <c r="H34" s="39"/>
      <c r="I34" s="39"/>
      <c r="J34" s="25"/>
    </row>
    <row r="35" spans="1:10" ht="12.75">
      <c r="A35" s="23"/>
      <c r="B35" s="4">
        <v>19</v>
      </c>
      <c r="C35" s="4" t="str">
        <f>LEFT('Item 80'!H2,1)</f>
        <v>1</v>
      </c>
      <c r="D35" s="5"/>
      <c r="E35" s="39"/>
      <c r="F35" s="4"/>
      <c r="G35" s="5"/>
      <c r="H35" s="39"/>
      <c r="I35" s="39"/>
      <c r="J35" s="25"/>
    </row>
    <row r="36" spans="1:10" ht="12.75">
      <c r="A36" s="23"/>
      <c r="B36" s="4">
        <v>20</v>
      </c>
      <c r="C36" s="4" t="str">
        <f>LEFT('Item 90'!H2,1)</f>
        <v>1</v>
      </c>
      <c r="D36" s="5"/>
      <c r="E36" s="39"/>
      <c r="F36" s="4"/>
      <c r="G36" s="5"/>
      <c r="H36" s="39"/>
      <c r="I36" s="39"/>
      <c r="J36" s="25"/>
    </row>
    <row r="37" spans="1:10" ht="12.75">
      <c r="A37" s="23"/>
      <c r="B37" s="4">
        <v>21</v>
      </c>
      <c r="C37" s="4" t="str">
        <f>LEFT('Item 100, page 1'!H1,2)</f>
        <v>38</v>
      </c>
      <c r="D37" s="5"/>
      <c r="E37" s="39"/>
      <c r="F37" s="4"/>
      <c r="G37" s="5"/>
      <c r="H37" s="39"/>
      <c r="I37" s="39"/>
      <c r="J37" s="25"/>
    </row>
    <row r="38" spans="1:10" ht="12.75">
      <c r="A38" s="23"/>
      <c r="B38" s="4">
        <v>22</v>
      </c>
      <c r="C38" s="4" t="str">
        <f>LEFT('Item 100, page 2'!H2,1)</f>
        <v>8</v>
      </c>
      <c r="D38" s="5"/>
      <c r="E38" s="39"/>
      <c r="F38" s="4"/>
      <c r="G38" s="5"/>
      <c r="H38" s="39"/>
      <c r="I38" s="39"/>
      <c r="J38" s="25"/>
    </row>
    <row r="39" spans="1:10" ht="12.75">
      <c r="A39" s="23"/>
      <c r="B39" s="4">
        <v>23</v>
      </c>
      <c r="C39" s="4">
        <v>1</v>
      </c>
      <c r="D39" s="5"/>
      <c r="E39" s="39"/>
      <c r="F39" s="4"/>
      <c r="G39" s="5"/>
      <c r="H39" s="39"/>
      <c r="I39" s="39"/>
      <c r="J39" s="25"/>
    </row>
    <row r="40" spans="1:10" ht="12.75">
      <c r="A40" s="23"/>
      <c r="B40" s="4">
        <v>24</v>
      </c>
      <c r="C40" s="4">
        <v>4</v>
      </c>
      <c r="D40" s="5"/>
      <c r="E40" s="39"/>
      <c r="F40" s="4"/>
      <c r="G40" s="5"/>
      <c r="H40" s="39"/>
      <c r="I40" s="39"/>
      <c r="J40" s="25"/>
    </row>
    <row r="41" spans="1:10" ht="12.75">
      <c r="A41" s="23"/>
      <c r="B41" s="4">
        <v>25</v>
      </c>
      <c r="C41" s="4" t="str">
        <f>LEFT('Item 105, page 1'!I2,2)</f>
        <v>39</v>
      </c>
      <c r="D41" s="5"/>
      <c r="E41" s="39"/>
      <c r="F41" s="4"/>
      <c r="G41" s="5"/>
      <c r="H41" s="39"/>
      <c r="I41" s="39"/>
      <c r="J41" s="25"/>
    </row>
    <row r="42" spans="1:10" ht="12.75">
      <c r="A42" s="23"/>
      <c r="B42" s="1"/>
      <c r="C42" s="1"/>
      <c r="D42" s="1"/>
      <c r="E42" s="1"/>
      <c r="F42" s="1"/>
      <c r="G42" s="1"/>
      <c r="H42" s="1"/>
      <c r="I42" s="1"/>
      <c r="J42" s="25"/>
    </row>
    <row r="43" spans="1:10" ht="12.75">
      <c r="A43" s="23"/>
      <c r="B43" s="1"/>
      <c r="C43" s="1"/>
      <c r="D43" s="1"/>
      <c r="E43" s="30"/>
      <c r="F43" s="30"/>
      <c r="G43" s="1"/>
      <c r="H43" s="1"/>
      <c r="I43" s="1"/>
      <c r="J43" s="25"/>
    </row>
    <row r="44" spans="1:10" ht="12.75">
      <c r="A44" s="23"/>
      <c r="B44" s="1"/>
      <c r="C44" s="1"/>
      <c r="D44" s="30" t="s">
        <v>13</v>
      </c>
      <c r="E44" s="1" t="s">
        <v>14</v>
      </c>
      <c r="F44" s="1"/>
      <c r="G44" s="30"/>
      <c r="I44" s="69" t="s">
        <v>97</v>
      </c>
      <c r="J44" s="25"/>
    </row>
    <row r="45" spans="1:10" ht="12.75">
      <c r="A45" s="23"/>
      <c r="B45" s="1"/>
      <c r="C45" s="1"/>
      <c r="D45" s="1"/>
      <c r="E45" s="1"/>
      <c r="F45" s="1"/>
      <c r="G45" s="1"/>
      <c r="H45" s="1"/>
      <c r="I45" s="1">
        <v>1</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G51" s="1"/>
      <c r="H51" s="1"/>
      <c r="I51" s="1"/>
      <c r="J51" s="25"/>
    </row>
    <row r="52" spans="1:10" ht="12.75">
      <c r="A52" s="26"/>
      <c r="B52" s="27"/>
      <c r="C52" s="27"/>
      <c r="D52" s="27"/>
      <c r="E52" s="27"/>
      <c r="F52" s="27"/>
      <c r="G52" s="27"/>
      <c r="H52" s="27"/>
      <c r="I52" s="27"/>
      <c r="J52" s="29"/>
    </row>
    <row r="53" spans="1:10" ht="12.75">
      <c r="A53" s="19" t="s">
        <v>16</v>
      </c>
      <c r="B53" s="1" t="s">
        <v>418</v>
      </c>
      <c r="C53" s="20"/>
      <c r="D53" s="20"/>
      <c r="E53" s="20"/>
      <c r="F53" s="20"/>
      <c r="G53" s="20"/>
      <c r="H53" s="20"/>
      <c r="I53" s="20"/>
      <c r="J53" s="21"/>
    </row>
    <row r="54" spans="1:10" ht="12.75">
      <c r="A54" s="23"/>
      <c r="B54" s="11"/>
      <c r="C54" s="11"/>
      <c r="D54" s="1"/>
      <c r="E54" s="1"/>
      <c r="F54" s="1"/>
      <c r="G54" s="1"/>
      <c r="H54" s="1"/>
      <c r="I54" s="1"/>
      <c r="J54" s="25"/>
    </row>
    <row r="55" spans="1:10" ht="12.75">
      <c r="A55" s="26" t="s">
        <v>99</v>
      </c>
      <c r="B55" s="309">
        <v>43438</v>
      </c>
      <c r="C55" s="309"/>
      <c r="D55" s="27"/>
      <c r="E55" s="27"/>
      <c r="F55" s="27"/>
      <c r="G55" s="27"/>
      <c r="H55" s="70" t="s">
        <v>137</v>
      </c>
      <c r="I55" s="310">
        <v>43497</v>
      </c>
      <c r="J55" s="311"/>
    </row>
    <row r="56" spans="1:10" ht="12.75">
      <c r="A56" s="182" t="s">
        <v>17</v>
      </c>
      <c r="B56" s="183"/>
      <c r="C56" s="183"/>
      <c r="D56" s="183"/>
      <c r="E56" s="1"/>
      <c r="F56" s="1"/>
      <c r="G56" s="183"/>
      <c r="H56" s="183"/>
      <c r="I56" s="183"/>
      <c r="J56" s="184"/>
    </row>
    <row r="57" spans="1:10" ht="12.75">
      <c r="A57" s="23"/>
      <c r="B57" s="1"/>
      <c r="C57" s="1"/>
      <c r="D57" s="1"/>
      <c r="E57" s="1"/>
      <c r="F57" s="1"/>
      <c r="G57" s="1"/>
      <c r="H57" s="1"/>
      <c r="I57" s="1"/>
      <c r="J57" s="25"/>
    </row>
    <row r="58" spans="1:10" ht="12.75">
      <c r="A58" s="23" t="s">
        <v>18</v>
      </c>
      <c r="B58" s="1"/>
      <c r="C58" s="1"/>
      <c r="D58" s="1"/>
      <c r="G58" s="1"/>
      <c r="H58" s="1"/>
      <c r="I58" s="1"/>
      <c r="J58" s="25"/>
    </row>
    <row r="59" spans="1:10" ht="12.75">
      <c r="A59" s="26"/>
      <c r="B59" s="27"/>
      <c r="C59" s="27"/>
      <c r="D59" s="27"/>
      <c r="E59" s="27"/>
      <c r="F59" s="27"/>
      <c r="G59" s="27"/>
      <c r="H59" s="27"/>
      <c r="I59" s="27"/>
      <c r="J59" s="29"/>
    </row>
  </sheetData>
  <sheetProtection/>
  <mergeCells count="4">
    <mergeCell ref="H2:I2"/>
    <mergeCell ref="C7:H7"/>
    <mergeCell ref="B55:C55"/>
    <mergeCell ref="I55:J55"/>
  </mergeCells>
  <printOptions horizontalCentered="1" verticalCentered="1"/>
  <pageMargins left="0.5" right="0.5" top="0.5" bottom="0.5" header="0.5" footer="0.5"/>
  <pageSetup fitToHeight="1" fitToWidth="1" horizontalDpi="300" verticalDpi="300" orientation="portrait" scale="97" r:id="rId1"/>
</worksheet>
</file>

<file path=xl/worksheets/sheet30.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247</v>
      </c>
      <c r="I2" s="130" t="s">
        <v>221</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6" t="s">
        <v>182</v>
      </c>
      <c r="B7" s="315"/>
      <c r="C7" s="315"/>
      <c r="D7" s="315"/>
      <c r="E7" s="315"/>
      <c r="F7" s="315"/>
      <c r="G7" s="315"/>
      <c r="H7" s="315"/>
      <c r="I7" s="315"/>
      <c r="J7" s="317"/>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95" t="s">
        <v>88</v>
      </c>
      <c r="F21" s="396"/>
      <c r="G21" s="83"/>
      <c r="H21" s="83"/>
      <c r="I21" s="83"/>
      <c r="J21" s="82"/>
    </row>
    <row r="22" spans="1:10" ht="12.75">
      <c r="A22" s="84"/>
      <c r="B22" s="86"/>
      <c r="C22" s="397" t="s">
        <v>89</v>
      </c>
      <c r="D22" s="340"/>
      <c r="E22" s="397" t="s">
        <v>192</v>
      </c>
      <c r="F22" s="340"/>
      <c r="G22" s="83"/>
      <c r="H22" s="83"/>
      <c r="I22" s="83"/>
      <c r="J22" s="82"/>
    </row>
    <row r="23" spans="1:10" ht="12.75">
      <c r="A23" s="84"/>
      <c r="B23" s="86"/>
      <c r="C23" s="117" t="s">
        <v>105</v>
      </c>
      <c r="D23" s="95"/>
      <c r="E23" s="155" t="str">
        <f>+'Item 100, page 2'!$E$23</f>
        <v>$ 2.82 (A)</v>
      </c>
      <c r="F23" s="95"/>
      <c r="G23" s="83"/>
      <c r="H23" s="83"/>
      <c r="I23" s="83"/>
      <c r="J23" s="82"/>
    </row>
    <row r="24" spans="1:10" ht="12.75">
      <c r="A24" s="84"/>
      <c r="B24" s="83"/>
      <c r="C24" s="117" t="s">
        <v>108</v>
      </c>
      <c r="D24" s="95"/>
      <c r="E24" s="115"/>
      <c r="F24" s="95"/>
      <c r="G24" s="83"/>
      <c r="H24" s="83"/>
      <c r="I24" s="83"/>
      <c r="J24" s="82"/>
    </row>
    <row r="25" spans="1:10" ht="12.75">
      <c r="A25" s="84"/>
      <c r="B25" s="83"/>
      <c r="C25" s="117" t="s">
        <v>193</v>
      </c>
      <c r="D25" s="95"/>
      <c r="E25" s="115"/>
      <c r="F25" s="95"/>
      <c r="G25" s="83"/>
      <c r="H25" s="83"/>
      <c r="I25" s="83"/>
      <c r="J25" s="82"/>
    </row>
    <row r="26" spans="1:10" ht="12.75">
      <c r="A26" s="84"/>
      <c r="B26" s="83"/>
      <c r="C26" s="117" t="s">
        <v>110</v>
      </c>
      <c r="D26" s="95"/>
      <c r="E26" s="115"/>
      <c r="F26" s="95"/>
      <c r="G26" s="83"/>
      <c r="H26" s="83"/>
      <c r="I26" s="83"/>
      <c r="J26" s="82"/>
    </row>
    <row r="27" spans="1:10" ht="12.75">
      <c r="A27" s="84"/>
      <c r="B27" s="83"/>
      <c r="C27" s="117" t="s">
        <v>106</v>
      </c>
      <c r="D27" s="95"/>
      <c r="E27" s="115"/>
      <c r="F27" s="95"/>
      <c r="G27" s="83"/>
      <c r="H27" s="83"/>
      <c r="I27" s="83"/>
      <c r="J27" s="82"/>
    </row>
    <row r="28" spans="1:10" ht="12.75">
      <c r="A28" s="84"/>
      <c r="B28" s="83"/>
      <c r="C28" s="117" t="s">
        <v>194</v>
      </c>
      <c r="D28" s="95"/>
      <c r="E28" s="155" t="str">
        <f>+'Item 100, page 2'!$E$23</f>
        <v>$ 2.82 (A)</v>
      </c>
      <c r="F28" s="95"/>
      <c r="G28" s="83"/>
      <c r="H28" s="83"/>
      <c r="I28" s="83"/>
      <c r="J28" s="82"/>
    </row>
    <row r="29" spans="1:10" ht="12.75">
      <c r="A29" s="84"/>
      <c r="B29" s="83"/>
      <c r="C29" s="117"/>
      <c r="D29" s="95"/>
      <c r="E29" s="117"/>
      <c r="F29" s="95"/>
      <c r="G29" s="83"/>
      <c r="H29" s="83"/>
      <c r="I29" s="83"/>
      <c r="J29" s="82"/>
    </row>
    <row r="30" spans="1:10" ht="12.75">
      <c r="A30" s="84"/>
      <c r="B30" s="83"/>
      <c r="C30" s="117"/>
      <c r="D30" s="95"/>
      <c r="E30" s="117"/>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c r="A37" s="153" t="str">
        <f>+'Item 100, page 2'!A37</f>
        <v>Note 8:</v>
      </c>
      <c r="B37" s="154" t="str">
        <f>+'Item 100, page 2'!B37</f>
        <v>In addition to Bear Proof cart rental fees in previous page, a rate of </v>
      </c>
      <c r="C37" s="83"/>
      <c r="D37" s="83"/>
      <c r="E37" s="83"/>
      <c r="F37" s="83"/>
      <c r="G37" s="83"/>
      <c r="H37" s="155">
        <f>+'Item 100, page 2'!H37</f>
        <v>0</v>
      </c>
      <c r="I37" s="156" t="str">
        <f>+'Item 100, page 2'!I37</f>
        <v>will be added per</v>
      </c>
      <c r="J37" s="82"/>
    </row>
    <row r="38" spans="1:10" ht="12.75">
      <c r="A38" s="84"/>
      <c r="B38" s="154" t="str">
        <f>+'Item 100, page 2'!B38</f>
        <v>month for an unlocking charge. Should a customer supply their own bear cart this fee still applies </v>
      </c>
      <c r="C38" s="83"/>
      <c r="D38" s="83"/>
      <c r="E38" s="83"/>
      <c r="F38" s="83"/>
      <c r="G38" s="83"/>
      <c r="H38" s="83"/>
      <c r="I38" s="83"/>
      <c r="J38" s="82"/>
    </row>
    <row r="39" spans="1:10" ht="12.75">
      <c r="A39" s="84"/>
      <c r="B39" s="154" t="str">
        <f>+'Item 100, page 2'!B39</f>
        <v>and customer owned cans are subject to a size maximum equivalent to a 32 gallon toter as that is</v>
      </c>
      <c r="C39" s="83"/>
      <c r="D39" s="83"/>
      <c r="E39" s="83"/>
      <c r="F39" s="83"/>
      <c r="G39" s="83"/>
      <c r="H39" s="83"/>
      <c r="I39" s="83"/>
      <c r="J39" s="82"/>
    </row>
    <row r="40" spans="1:10" ht="12.75">
      <c r="A40" s="84"/>
      <c r="B40" s="154" t="str">
        <f>+'Item 100, page 2'!B40</f>
        <v>the largest size that can be safely manually tipped.</v>
      </c>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318">
        <f>+'Check Sheet'!$B$55</f>
        <v>43438</v>
      </c>
      <c r="C54" s="318">
        <f>+'Check Sheet'!C54</f>
        <v>0</v>
      </c>
      <c r="D54" s="80"/>
      <c r="E54" s="80"/>
      <c r="F54" s="80"/>
      <c r="H54" s="70" t="s">
        <v>137</v>
      </c>
      <c r="I54" s="319">
        <f>+'Check Sheet'!$I$55</f>
        <v>43497</v>
      </c>
      <c r="J54" s="320">
        <f>+'Check Sheet'!I54</f>
        <v>0</v>
      </c>
    </row>
    <row r="55" spans="1:10" ht="12.75">
      <c r="A55" s="321" t="s">
        <v>17</v>
      </c>
      <c r="B55" s="322"/>
      <c r="C55" s="322"/>
      <c r="D55" s="322"/>
      <c r="E55" s="322"/>
      <c r="F55" s="322"/>
      <c r="G55" s="322"/>
      <c r="H55" s="322"/>
      <c r="I55" s="322"/>
      <c r="J55" s="323"/>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77" r:id="rId1"/>
</worksheet>
</file>

<file path=xl/worksheets/sheet31.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243</v>
      </c>
      <c r="I2" s="130" t="s">
        <v>252</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6" t="s">
        <v>182</v>
      </c>
      <c r="B7" s="315"/>
      <c r="C7" s="315"/>
      <c r="D7" s="315"/>
      <c r="E7" s="315"/>
      <c r="F7" s="315"/>
      <c r="G7" s="315"/>
      <c r="H7" s="315"/>
      <c r="I7" s="315"/>
      <c r="J7" s="317"/>
    </row>
    <row r="8" spans="1:10" ht="12.75">
      <c r="A8" s="84"/>
      <c r="B8" s="83"/>
      <c r="C8" s="83"/>
      <c r="D8" s="83"/>
      <c r="E8" s="83"/>
      <c r="F8" s="83"/>
      <c r="G8" s="83"/>
      <c r="H8" s="83"/>
      <c r="I8" s="83"/>
      <c r="J8" s="82"/>
    </row>
    <row r="9" spans="1:10" ht="12.75">
      <c r="A9" s="84"/>
      <c r="B9" s="122"/>
      <c r="C9" s="83"/>
      <c r="D9" s="83"/>
      <c r="E9" s="83"/>
      <c r="F9" s="83"/>
      <c r="G9" s="83"/>
      <c r="H9" s="83"/>
      <c r="I9" s="83"/>
      <c r="J9" s="82"/>
    </row>
    <row r="10" spans="1:10" ht="12.75">
      <c r="A10" s="84"/>
      <c r="B10" s="122"/>
      <c r="C10" s="83"/>
      <c r="D10" s="83"/>
      <c r="E10" s="83"/>
      <c r="F10" s="83"/>
      <c r="G10" s="83"/>
      <c r="H10" s="83"/>
      <c r="I10" s="83"/>
      <c r="J10" s="82"/>
    </row>
    <row r="11" spans="1:10" ht="12.75">
      <c r="A11" s="160"/>
      <c r="B11" s="325" t="s">
        <v>328</v>
      </c>
      <c r="C11" s="325"/>
      <c r="D11" s="325"/>
      <c r="E11" s="325"/>
      <c r="F11" s="325"/>
      <c r="G11" s="325"/>
      <c r="H11" s="325"/>
      <c r="I11" s="325"/>
      <c r="J11" s="161"/>
    </row>
    <row r="12" spans="1:10" ht="12.75">
      <c r="A12" s="160"/>
      <c r="B12" s="325"/>
      <c r="C12" s="325"/>
      <c r="D12" s="325"/>
      <c r="E12" s="325"/>
      <c r="F12" s="325"/>
      <c r="G12" s="325"/>
      <c r="H12" s="325"/>
      <c r="I12" s="325"/>
      <c r="J12" s="161"/>
    </row>
    <row r="13" spans="1:10" ht="12.75">
      <c r="A13" s="160"/>
      <c r="B13" s="325"/>
      <c r="C13" s="325"/>
      <c r="D13" s="325"/>
      <c r="E13" s="325"/>
      <c r="F13" s="325"/>
      <c r="G13" s="325"/>
      <c r="H13" s="325"/>
      <c r="I13" s="325"/>
      <c r="J13" s="161"/>
    </row>
    <row r="14" spans="1:10" ht="12.75">
      <c r="A14" s="84"/>
      <c r="B14" s="325"/>
      <c r="C14" s="325"/>
      <c r="D14" s="325"/>
      <c r="E14" s="325"/>
      <c r="F14" s="325"/>
      <c r="G14" s="325"/>
      <c r="H14" s="325"/>
      <c r="I14" s="325"/>
      <c r="J14" s="82"/>
    </row>
    <row r="15" spans="1:10" ht="12.75">
      <c r="A15" s="84"/>
      <c r="B15" s="86"/>
      <c r="C15" s="83"/>
      <c r="D15" s="83"/>
      <c r="E15" s="83"/>
      <c r="F15" s="83"/>
      <c r="G15" s="83"/>
      <c r="H15" s="83"/>
      <c r="I15" s="83"/>
      <c r="J15" s="82"/>
    </row>
    <row r="16" spans="1:10" ht="12.75">
      <c r="A16" s="84"/>
      <c r="B16" s="325" t="s">
        <v>253</v>
      </c>
      <c r="C16" s="325"/>
      <c r="D16" s="325"/>
      <c r="E16" s="325"/>
      <c r="F16" s="325"/>
      <c r="G16" s="325"/>
      <c r="H16" s="325"/>
      <c r="I16" s="325"/>
      <c r="J16" s="82"/>
    </row>
    <row r="17" spans="1:10" ht="12.75">
      <c r="A17" s="84"/>
      <c r="B17" s="325"/>
      <c r="C17" s="325"/>
      <c r="D17" s="325"/>
      <c r="E17" s="325"/>
      <c r="F17" s="325"/>
      <c r="G17" s="325"/>
      <c r="H17" s="325"/>
      <c r="I17" s="325"/>
      <c r="J17" s="82"/>
    </row>
    <row r="18" spans="1:10" ht="12.75">
      <c r="A18" s="92"/>
      <c r="B18" s="325"/>
      <c r="C18" s="325"/>
      <c r="D18" s="325"/>
      <c r="E18" s="325"/>
      <c r="F18" s="325"/>
      <c r="G18" s="325"/>
      <c r="H18" s="325"/>
      <c r="I18" s="325"/>
      <c r="J18" s="91"/>
    </row>
    <row r="19" spans="1:10" ht="12.75">
      <c r="A19" s="84"/>
      <c r="B19" s="325"/>
      <c r="C19" s="325"/>
      <c r="D19" s="325"/>
      <c r="E19" s="325"/>
      <c r="F19" s="325"/>
      <c r="G19" s="325"/>
      <c r="H19" s="325"/>
      <c r="I19" s="325"/>
      <c r="J19" s="82"/>
    </row>
    <row r="20" spans="1:10" ht="12.75">
      <c r="A20" s="84"/>
      <c r="B20" s="325"/>
      <c r="C20" s="325"/>
      <c r="D20" s="325"/>
      <c r="E20" s="325"/>
      <c r="F20" s="325"/>
      <c r="G20" s="325"/>
      <c r="H20" s="325"/>
      <c r="I20" s="325"/>
      <c r="J20" s="82"/>
    </row>
    <row r="21" spans="1:10" ht="12.75">
      <c r="A21" s="84"/>
      <c r="B21" s="325"/>
      <c r="C21" s="325"/>
      <c r="D21" s="325"/>
      <c r="E21" s="325"/>
      <c r="F21" s="325"/>
      <c r="G21" s="325"/>
      <c r="H21" s="325"/>
      <c r="I21" s="325"/>
      <c r="J21" s="82"/>
    </row>
    <row r="22" spans="1:10" ht="12.75">
      <c r="A22" s="84"/>
      <c r="B22" s="325"/>
      <c r="C22" s="325"/>
      <c r="D22" s="325"/>
      <c r="E22" s="325"/>
      <c r="F22" s="325"/>
      <c r="G22" s="325"/>
      <c r="H22" s="325"/>
      <c r="I22" s="325"/>
      <c r="J22" s="82"/>
    </row>
    <row r="23" spans="1:10" ht="12.75">
      <c r="A23" s="84"/>
      <c r="B23" s="325"/>
      <c r="C23" s="325"/>
      <c r="D23" s="325"/>
      <c r="E23" s="325"/>
      <c r="F23" s="325"/>
      <c r="G23" s="325"/>
      <c r="H23" s="325"/>
      <c r="I23" s="325"/>
      <c r="J23" s="82"/>
    </row>
    <row r="24" spans="1:10" ht="12.75">
      <c r="A24" s="84"/>
      <c r="B24" s="325"/>
      <c r="C24" s="325"/>
      <c r="D24" s="325"/>
      <c r="E24" s="325"/>
      <c r="F24" s="325"/>
      <c r="G24" s="325"/>
      <c r="H24" s="325"/>
      <c r="I24" s="325"/>
      <c r="J24" s="82"/>
    </row>
    <row r="25" spans="1:10" ht="12.75">
      <c r="A25" s="84"/>
      <c r="B25" s="325"/>
      <c r="C25" s="325"/>
      <c r="D25" s="325"/>
      <c r="E25" s="325"/>
      <c r="F25" s="325"/>
      <c r="G25" s="325"/>
      <c r="H25" s="325"/>
      <c r="I25" s="325"/>
      <c r="J25" s="82"/>
    </row>
    <row r="26" spans="1:10" ht="12.75">
      <c r="A26" s="84"/>
      <c r="B26" s="325"/>
      <c r="C26" s="325"/>
      <c r="D26" s="325"/>
      <c r="E26" s="325"/>
      <c r="F26" s="325"/>
      <c r="G26" s="325"/>
      <c r="H26" s="325"/>
      <c r="I26" s="325"/>
      <c r="J26" s="82"/>
    </row>
    <row r="27" spans="1:10" ht="12.75">
      <c r="A27" s="84"/>
      <c r="B27" s="325"/>
      <c r="C27" s="325"/>
      <c r="D27" s="325"/>
      <c r="E27" s="325"/>
      <c r="F27" s="325"/>
      <c r="G27" s="325"/>
      <c r="H27" s="325"/>
      <c r="I27" s="325"/>
      <c r="J27" s="82"/>
    </row>
    <row r="28" spans="1:10" ht="12.75">
      <c r="A28" s="84"/>
      <c r="B28" s="325"/>
      <c r="C28" s="325"/>
      <c r="D28" s="325"/>
      <c r="E28" s="325"/>
      <c r="F28" s="325"/>
      <c r="G28" s="325"/>
      <c r="H28" s="325"/>
      <c r="I28" s="325"/>
      <c r="J28" s="82"/>
    </row>
    <row r="29" spans="1:10" ht="12.75">
      <c r="A29" s="84"/>
      <c r="B29" s="325"/>
      <c r="C29" s="325"/>
      <c r="D29" s="325"/>
      <c r="E29" s="325"/>
      <c r="F29" s="325"/>
      <c r="G29" s="325"/>
      <c r="H29" s="325"/>
      <c r="I29" s="325"/>
      <c r="J29" s="82"/>
    </row>
    <row r="30" spans="1:10" ht="12.75">
      <c r="A30" s="84"/>
      <c r="B30" s="467" t="s">
        <v>245</v>
      </c>
      <c r="C30" s="467"/>
      <c r="D30" s="467"/>
      <c r="E30" s="467"/>
      <c r="F30" s="467"/>
      <c r="G30" s="467"/>
      <c r="H30" s="467"/>
      <c r="I30" s="467"/>
      <c r="J30" s="82"/>
    </row>
    <row r="31" spans="1:10" ht="12.75" customHeight="1">
      <c r="A31" s="116"/>
      <c r="J31" s="91"/>
    </row>
    <row r="32" spans="1:10" ht="12.75">
      <c r="A32" s="84"/>
      <c r="B32" s="325" t="s">
        <v>244</v>
      </c>
      <c r="C32" s="325"/>
      <c r="D32" s="325"/>
      <c r="E32" s="325"/>
      <c r="F32" s="325"/>
      <c r="G32" s="325"/>
      <c r="H32" s="325"/>
      <c r="I32" s="325"/>
      <c r="J32" s="82"/>
    </row>
    <row r="33" spans="1:10" ht="12.75">
      <c r="A33" s="109"/>
      <c r="B33" s="325"/>
      <c r="C33" s="325"/>
      <c r="D33" s="325"/>
      <c r="E33" s="325"/>
      <c r="F33" s="325"/>
      <c r="G33" s="325"/>
      <c r="H33" s="325"/>
      <c r="I33" s="325"/>
      <c r="J33" s="82"/>
    </row>
    <row r="34" spans="1:10" ht="12.75">
      <c r="A34" s="84"/>
      <c r="B34" s="325"/>
      <c r="C34" s="325"/>
      <c r="D34" s="325"/>
      <c r="E34" s="325"/>
      <c r="F34" s="325"/>
      <c r="G34" s="325"/>
      <c r="H34" s="325"/>
      <c r="I34" s="325"/>
      <c r="J34" s="82"/>
    </row>
    <row r="35" spans="1:10" ht="12.75">
      <c r="A35" s="84"/>
      <c r="B35" s="325"/>
      <c r="C35" s="325"/>
      <c r="D35" s="325"/>
      <c r="E35" s="325"/>
      <c r="F35" s="325"/>
      <c r="G35" s="325"/>
      <c r="H35" s="325"/>
      <c r="I35" s="325"/>
      <c r="J35" s="82"/>
    </row>
    <row r="36" spans="1:10" ht="12.75">
      <c r="A36" s="84"/>
      <c r="B36" s="325"/>
      <c r="C36" s="325"/>
      <c r="D36" s="325"/>
      <c r="E36" s="325"/>
      <c r="F36" s="325"/>
      <c r="G36" s="325"/>
      <c r="H36" s="325"/>
      <c r="I36" s="325"/>
      <c r="J36" s="82"/>
    </row>
    <row r="37" spans="1:10" ht="12.75">
      <c r="A37" s="84"/>
      <c r="B37" s="325"/>
      <c r="C37" s="325"/>
      <c r="D37" s="325"/>
      <c r="E37" s="325"/>
      <c r="F37" s="325"/>
      <c r="G37" s="325"/>
      <c r="H37" s="325"/>
      <c r="I37" s="325"/>
      <c r="J37" s="82"/>
    </row>
    <row r="38" spans="1:10" ht="12.75">
      <c r="A38" s="84"/>
      <c r="B38" s="325"/>
      <c r="C38" s="325"/>
      <c r="D38" s="325"/>
      <c r="E38" s="325"/>
      <c r="F38" s="325"/>
      <c r="G38" s="325"/>
      <c r="H38" s="325"/>
      <c r="I38" s="325"/>
      <c r="J38" s="82"/>
    </row>
    <row r="39" spans="1:10" ht="12.75">
      <c r="A39" s="84"/>
      <c r="B39" s="325" t="s">
        <v>327</v>
      </c>
      <c r="C39" s="325"/>
      <c r="D39" s="325"/>
      <c r="E39" s="325"/>
      <c r="F39" s="325"/>
      <c r="G39" s="325"/>
      <c r="H39" s="325"/>
      <c r="I39" s="325"/>
      <c r="J39" s="82"/>
    </row>
    <row r="40" spans="1:10" ht="12.75">
      <c r="A40" s="84"/>
      <c r="B40" s="325"/>
      <c r="C40" s="325"/>
      <c r="D40" s="325"/>
      <c r="E40" s="325"/>
      <c r="F40" s="325"/>
      <c r="G40" s="325"/>
      <c r="H40" s="325"/>
      <c r="I40" s="325"/>
      <c r="J40" s="82"/>
    </row>
    <row r="41" spans="1:10" ht="12.75">
      <c r="A41" s="84"/>
      <c r="B41" s="325"/>
      <c r="C41" s="325"/>
      <c r="D41" s="325"/>
      <c r="E41" s="325"/>
      <c r="F41" s="325"/>
      <c r="G41" s="325"/>
      <c r="H41" s="325"/>
      <c r="I41" s="325"/>
      <c r="J41" s="82"/>
    </row>
    <row r="42" spans="1:10" ht="12.75">
      <c r="A42" s="84"/>
      <c r="B42" s="325"/>
      <c r="C42" s="325"/>
      <c r="D42" s="325"/>
      <c r="E42" s="325"/>
      <c r="F42" s="325"/>
      <c r="G42" s="325"/>
      <c r="H42" s="325"/>
      <c r="I42" s="325"/>
      <c r="J42" s="82"/>
    </row>
    <row r="43" spans="1:10" ht="12.75">
      <c r="A43" s="84"/>
      <c r="J43" s="82"/>
    </row>
    <row r="44" spans="1:10" ht="12.75">
      <c r="A44" s="84"/>
      <c r="J44" s="82"/>
    </row>
    <row r="45" spans="1:10" ht="12.75">
      <c r="A45" s="84"/>
      <c r="J45" s="82"/>
    </row>
    <row r="46" spans="1:10" ht="12.75">
      <c r="A46" s="84"/>
      <c r="J46" s="82"/>
    </row>
    <row r="47" spans="1:10" ht="12.75">
      <c r="A47" s="84"/>
      <c r="B47" s="86"/>
      <c r="C47" s="83"/>
      <c r="D47" s="83"/>
      <c r="E47" s="83"/>
      <c r="F47" s="83"/>
      <c r="G47" s="83"/>
      <c r="H47" s="83"/>
      <c r="I47" s="83"/>
      <c r="J47" s="82"/>
    </row>
    <row r="48" spans="1:10" ht="12.75">
      <c r="A48" s="84"/>
      <c r="B48" s="86"/>
      <c r="C48" s="108"/>
      <c r="D48" s="83"/>
      <c r="E48" s="108"/>
      <c r="F48" s="108"/>
      <c r="G48" s="83"/>
      <c r="H48" s="108"/>
      <c r="I48" s="108"/>
      <c r="J48" s="82"/>
    </row>
    <row r="49" spans="1:10" ht="12.75">
      <c r="A49" s="84"/>
      <c r="B49" s="86"/>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318">
        <f>+'Check Sheet'!$B$55</f>
        <v>43438</v>
      </c>
      <c r="C54" s="318">
        <f>+'Check Sheet'!C54</f>
        <v>0</v>
      </c>
      <c r="D54" s="80"/>
      <c r="E54" s="80"/>
      <c r="F54" s="80"/>
      <c r="H54" s="70" t="s">
        <v>137</v>
      </c>
      <c r="I54" s="319">
        <f>+'Check Sheet'!$I$55</f>
        <v>43497</v>
      </c>
      <c r="J54" s="320">
        <f>+'Check Sheet'!I54</f>
        <v>0</v>
      </c>
    </row>
    <row r="55" spans="1:10" ht="12.75">
      <c r="A55" s="321" t="s">
        <v>17</v>
      </c>
      <c r="B55" s="322"/>
      <c r="C55" s="322"/>
      <c r="D55" s="322"/>
      <c r="E55" s="322"/>
      <c r="F55" s="322"/>
      <c r="G55" s="322"/>
      <c r="H55" s="322"/>
      <c r="I55" s="322"/>
      <c r="J55" s="323"/>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77"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258</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6" t="s">
        <v>257</v>
      </c>
      <c r="B7" s="315"/>
      <c r="C7" s="315"/>
      <c r="D7" s="315"/>
      <c r="E7" s="315"/>
      <c r="F7" s="315"/>
      <c r="G7" s="315"/>
      <c r="H7" s="315"/>
      <c r="I7" s="315"/>
      <c r="J7" s="317"/>
    </row>
    <row r="8" spans="1:10" ht="12.75">
      <c r="A8" s="84"/>
      <c r="B8" s="83"/>
      <c r="C8" s="83"/>
      <c r="D8" s="83"/>
      <c r="E8" s="83"/>
      <c r="F8" s="83"/>
      <c r="G8" s="83"/>
      <c r="H8" s="83"/>
      <c r="I8" s="83"/>
      <c r="J8" s="82"/>
    </row>
    <row r="9" spans="1:10" ht="12.75">
      <c r="A9" s="84"/>
      <c r="B9" s="324"/>
      <c r="C9" s="324"/>
      <c r="D9" s="324"/>
      <c r="E9" s="324"/>
      <c r="F9" s="324"/>
      <c r="G9" s="324"/>
      <c r="H9" s="324"/>
      <c r="I9" s="324"/>
      <c r="J9" s="82"/>
    </row>
    <row r="10" spans="1:13" ht="12.75">
      <c r="A10" s="84"/>
      <c r="B10" s="169" t="s">
        <v>259</v>
      </c>
      <c r="C10" s="169"/>
      <c r="D10" s="180" t="str">
        <f>+TEXT($L10*(1+$M$6),"$0.00")&amp;" (A)"</f>
        <v>$17.36 (A)</v>
      </c>
      <c r="E10" s="169" t="s">
        <v>260</v>
      </c>
      <c r="F10" s="169"/>
      <c r="G10" s="169"/>
      <c r="H10" s="169"/>
      <c r="I10" s="169"/>
      <c r="J10" s="82"/>
      <c r="L10" s="190">
        <v>15</v>
      </c>
      <c r="M10" s="190"/>
    </row>
    <row r="11" spans="1:13" ht="12.75">
      <c r="A11" s="84"/>
      <c r="B11" s="312" t="s">
        <v>261</v>
      </c>
      <c r="C11" s="312"/>
      <c r="D11" s="312"/>
      <c r="E11" s="312"/>
      <c r="F11" s="312"/>
      <c r="G11" s="312"/>
      <c r="H11" s="312"/>
      <c r="I11" s="312"/>
      <c r="J11" s="82"/>
      <c r="L11" s="190"/>
      <c r="M11" s="190"/>
    </row>
    <row r="12" spans="1:13" ht="12.75">
      <c r="A12" s="84"/>
      <c r="B12" s="312" t="s">
        <v>262</v>
      </c>
      <c r="C12" s="312"/>
      <c r="D12" s="312"/>
      <c r="E12" s="312"/>
      <c r="F12" s="312"/>
      <c r="G12" s="312"/>
      <c r="H12" s="312"/>
      <c r="I12" s="312"/>
      <c r="J12" s="82"/>
      <c r="L12" s="190"/>
      <c r="M12" s="190"/>
    </row>
    <row r="13" spans="1:13" ht="12.75">
      <c r="A13" s="84"/>
      <c r="B13" s="314"/>
      <c r="C13" s="314"/>
      <c r="D13" s="314"/>
      <c r="E13" s="314"/>
      <c r="F13" s="314"/>
      <c r="G13" s="314"/>
      <c r="H13" s="314"/>
      <c r="I13" s="314"/>
      <c r="J13" s="82"/>
      <c r="L13" s="190"/>
      <c r="M13" s="190"/>
    </row>
    <row r="14" spans="1:13" ht="12.75">
      <c r="A14" s="84"/>
      <c r="B14" s="314" t="s">
        <v>339</v>
      </c>
      <c r="C14" s="314"/>
      <c r="D14" s="314"/>
      <c r="E14" s="314"/>
      <c r="F14" s="314" t="s">
        <v>263</v>
      </c>
      <c r="G14" s="314"/>
      <c r="H14" s="314"/>
      <c r="I14" s="314"/>
      <c r="J14" s="82"/>
      <c r="L14" s="190"/>
      <c r="M14" s="190"/>
    </row>
    <row r="15" spans="1:13" ht="12.75">
      <c r="A15" s="84"/>
      <c r="B15" s="314" t="s">
        <v>340</v>
      </c>
      <c r="C15" s="314"/>
      <c r="D15" s="314"/>
      <c r="E15" s="314"/>
      <c r="F15" s="314"/>
      <c r="G15" s="314"/>
      <c r="H15" s="314"/>
      <c r="I15" s="314"/>
      <c r="J15" s="82"/>
      <c r="L15" s="190"/>
      <c r="M15" s="190"/>
    </row>
    <row r="16" spans="1:13" ht="12.75">
      <c r="A16" s="84"/>
      <c r="B16" s="130"/>
      <c r="C16" s="130"/>
      <c r="D16" s="130"/>
      <c r="F16" s="130"/>
      <c r="G16" s="130"/>
      <c r="H16" s="130"/>
      <c r="I16" s="130"/>
      <c r="J16" s="82"/>
      <c r="L16" s="190"/>
      <c r="M16" s="190"/>
    </row>
    <row r="17" spans="1:13" ht="12.75">
      <c r="A17" s="84"/>
      <c r="B17" s="130"/>
      <c r="C17" s="130" t="s">
        <v>341</v>
      </c>
      <c r="D17" s="130"/>
      <c r="F17" s="180" t="str">
        <f>+TEXT($L17*(1+$M$6),"$0.00")&amp;" (A)"</f>
        <v>$40.23 (A)</v>
      </c>
      <c r="G17" s="130"/>
      <c r="H17" s="130"/>
      <c r="I17" s="130"/>
      <c r="J17" s="82"/>
      <c r="L17" s="190">
        <v>34.75</v>
      </c>
      <c r="M17" s="190"/>
    </row>
    <row r="18" spans="1:13" ht="12.75">
      <c r="A18" s="92"/>
      <c r="B18" s="130"/>
      <c r="C18" s="130"/>
      <c r="D18" s="130"/>
      <c r="F18" s="130"/>
      <c r="G18" s="130"/>
      <c r="H18" s="130"/>
      <c r="I18" s="130"/>
      <c r="J18" s="91"/>
      <c r="L18" s="190"/>
      <c r="M18" s="190"/>
    </row>
    <row r="19" spans="1:13" ht="12.75">
      <c r="A19" s="84"/>
      <c r="B19" s="130"/>
      <c r="C19" s="130" t="s">
        <v>342</v>
      </c>
      <c r="D19" s="130"/>
      <c r="F19" s="180" t="str">
        <f>+TEXT($L19*(1+$M$6),"$0.00")&amp;" (A)"</f>
        <v>$62.02 (A)</v>
      </c>
      <c r="G19" s="130"/>
      <c r="H19" s="130"/>
      <c r="I19" s="130"/>
      <c r="J19" s="82"/>
      <c r="L19" s="190">
        <v>53.58</v>
      </c>
      <c r="M19" s="190"/>
    </row>
    <row r="20" spans="1:13" ht="12.75">
      <c r="A20" s="84"/>
      <c r="B20" s="130"/>
      <c r="C20" s="130"/>
      <c r="D20" s="130"/>
      <c r="E20" s="130"/>
      <c r="F20" s="130"/>
      <c r="G20" s="130"/>
      <c r="H20" s="130"/>
      <c r="I20" s="130"/>
      <c r="J20" s="82"/>
      <c r="L20" s="190"/>
      <c r="M20" s="190"/>
    </row>
    <row r="21" spans="1:10" ht="12.75">
      <c r="A21" s="84"/>
      <c r="B21" s="314"/>
      <c r="C21" s="314"/>
      <c r="D21" s="314"/>
      <c r="E21" s="314"/>
      <c r="F21" s="314"/>
      <c r="G21" s="314"/>
      <c r="H21" s="314"/>
      <c r="I21" s="314"/>
      <c r="J21" s="82"/>
    </row>
    <row r="22" spans="1:10" ht="12.75">
      <c r="A22" s="84"/>
      <c r="B22" s="314"/>
      <c r="C22" s="314"/>
      <c r="D22" s="314"/>
      <c r="E22" s="314"/>
      <c r="F22" s="314"/>
      <c r="G22" s="314"/>
      <c r="H22" s="314"/>
      <c r="I22" s="314"/>
      <c r="J22" s="82"/>
    </row>
    <row r="23" spans="1:10" ht="12.75">
      <c r="A23" s="84"/>
      <c r="B23" s="314"/>
      <c r="C23" s="314"/>
      <c r="D23" s="314"/>
      <c r="E23" s="314"/>
      <c r="F23" s="314"/>
      <c r="G23" s="314"/>
      <c r="H23" s="314"/>
      <c r="I23" s="314"/>
      <c r="J23" s="82"/>
    </row>
    <row r="24" spans="1:10" ht="12.75">
      <c r="A24" s="84"/>
      <c r="B24" s="312"/>
      <c r="C24" s="312"/>
      <c r="D24" s="312"/>
      <c r="E24" s="312"/>
      <c r="F24" s="312"/>
      <c r="G24" s="312"/>
      <c r="H24" s="312"/>
      <c r="I24" s="312"/>
      <c r="J24" s="82"/>
    </row>
    <row r="25" spans="1:10" ht="12.75">
      <c r="A25" s="84"/>
      <c r="B25" s="312"/>
      <c r="C25" s="312"/>
      <c r="D25" s="312"/>
      <c r="E25" s="312"/>
      <c r="F25" s="312"/>
      <c r="G25" s="312"/>
      <c r="H25" s="312"/>
      <c r="I25" s="312"/>
      <c r="J25" s="82"/>
    </row>
    <row r="26" spans="1:10" ht="12.75">
      <c r="A26" s="84"/>
      <c r="B26" s="312"/>
      <c r="C26" s="312"/>
      <c r="D26" s="312"/>
      <c r="E26" s="312"/>
      <c r="F26" s="312"/>
      <c r="G26" s="312"/>
      <c r="H26" s="312"/>
      <c r="I26" s="312"/>
      <c r="J26" s="82"/>
    </row>
    <row r="27" spans="1:10" ht="12.75">
      <c r="A27" s="84"/>
      <c r="B27" s="312"/>
      <c r="C27" s="312"/>
      <c r="D27" s="312"/>
      <c r="E27" s="312"/>
      <c r="F27" s="312"/>
      <c r="G27" s="312"/>
      <c r="H27" s="312"/>
      <c r="I27" s="312"/>
      <c r="J27" s="82"/>
    </row>
    <row r="28" spans="1:10" ht="12.75">
      <c r="A28" s="84"/>
      <c r="B28" s="312"/>
      <c r="C28" s="312"/>
      <c r="D28" s="312"/>
      <c r="E28" s="312"/>
      <c r="F28" s="312"/>
      <c r="G28" s="312"/>
      <c r="H28" s="312"/>
      <c r="I28" s="312"/>
      <c r="J28" s="82"/>
    </row>
    <row r="29" spans="1:10" ht="12.75">
      <c r="A29" s="84"/>
      <c r="B29" s="312"/>
      <c r="C29" s="312"/>
      <c r="D29" s="312"/>
      <c r="E29" s="312"/>
      <c r="F29" s="312"/>
      <c r="G29" s="312"/>
      <c r="H29" s="312"/>
      <c r="I29" s="312"/>
      <c r="J29" s="82"/>
    </row>
    <row r="30" spans="1:10" ht="12.75">
      <c r="A30" s="84"/>
      <c r="B30" s="312"/>
      <c r="C30" s="312"/>
      <c r="D30" s="312"/>
      <c r="E30" s="312"/>
      <c r="F30" s="312"/>
      <c r="G30" s="312"/>
      <c r="H30" s="312"/>
      <c r="I30" s="312"/>
      <c r="J30" s="82"/>
    </row>
    <row r="31" spans="1:10" ht="12.75">
      <c r="A31" s="116"/>
      <c r="B31" s="315"/>
      <c r="C31" s="315"/>
      <c r="D31" s="315"/>
      <c r="E31" s="315"/>
      <c r="F31" s="315"/>
      <c r="G31" s="315"/>
      <c r="H31" s="315"/>
      <c r="I31" s="315"/>
      <c r="J31" s="91"/>
    </row>
    <row r="32" spans="1:10" ht="12.75">
      <c r="A32" s="84"/>
      <c r="B32" s="314"/>
      <c r="C32" s="314"/>
      <c r="D32" s="314"/>
      <c r="E32" s="314"/>
      <c r="F32" s="314"/>
      <c r="G32" s="314"/>
      <c r="H32" s="314"/>
      <c r="I32" s="314"/>
      <c r="J32" s="82"/>
    </row>
    <row r="33" spans="1:10" ht="12.75">
      <c r="A33" s="109"/>
      <c r="B33" s="314"/>
      <c r="C33" s="314"/>
      <c r="D33" s="314"/>
      <c r="E33" s="314"/>
      <c r="F33" s="314"/>
      <c r="G33" s="314"/>
      <c r="H33" s="314"/>
      <c r="I33" s="314"/>
      <c r="J33" s="82"/>
    </row>
    <row r="34" spans="1:10" ht="12.75">
      <c r="A34" s="84"/>
      <c r="B34" s="314"/>
      <c r="C34" s="314"/>
      <c r="D34" s="314"/>
      <c r="E34" s="314"/>
      <c r="F34" s="314"/>
      <c r="G34" s="314"/>
      <c r="H34" s="314"/>
      <c r="I34" s="314"/>
      <c r="J34" s="82"/>
    </row>
    <row r="35" spans="1:10" ht="12.75">
      <c r="A35" s="84"/>
      <c r="B35" s="314"/>
      <c r="C35" s="314"/>
      <c r="D35" s="314"/>
      <c r="E35" s="314"/>
      <c r="F35" s="314"/>
      <c r="G35" s="314"/>
      <c r="H35" s="314"/>
      <c r="I35" s="314"/>
      <c r="J35" s="82"/>
    </row>
    <row r="36" spans="1:10" ht="12.75">
      <c r="A36" s="84"/>
      <c r="B36" s="314"/>
      <c r="C36" s="314"/>
      <c r="D36" s="314"/>
      <c r="E36" s="314"/>
      <c r="F36" s="314"/>
      <c r="G36" s="314"/>
      <c r="H36" s="314"/>
      <c r="I36" s="314"/>
      <c r="J36" s="82"/>
    </row>
    <row r="37" spans="1:10" ht="12.75">
      <c r="A37" s="84"/>
      <c r="B37" s="313"/>
      <c r="C37" s="313"/>
      <c r="D37" s="313"/>
      <c r="E37" s="313"/>
      <c r="F37" s="313"/>
      <c r="G37" s="313"/>
      <c r="H37" s="313"/>
      <c r="I37" s="313"/>
      <c r="J37" s="82"/>
    </row>
    <row r="38" spans="1:10" ht="12.75">
      <c r="A38" s="84"/>
      <c r="B38" s="312"/>
      <c r="C38" s="312"/>
      <c r="D38" s="312"/>
      <c r="E38" s="312"/>
      <c r="F38" s="312"/>
      <c r="G38" s="312"/>
      <c r="H38" s="312"/>
      <c r="I38" s="312"/>
      <c r="J38" s="82"/>
    </row>
    <row r="39" spans="1:10" ht="12.75">
      <c r="A39" s="84"/>
      <c r="B39" s="312"/>
      <c r="C39" s="312"/>
      <c r="D39" s="312"/>
      <c r="E39" s="312"/>
      <c r="F39" s="312"/>
      <c r="G39" s="312"/>
      <c r="H39" s="312"/>
      <c r="I39" s="312"/>
      <c r="J39" s="82"/>
    </row>
    <row r="40" spans="1:10" ht="12.75">
      <c r="A40" s="84"/>
      <c r="B40" s="312"/>
      <c r="C40" s="312"/>
      <c r="D40" s="312"/>
      <c r="E40" s="312"/>
      <c r="F40" s="312"/>
      <c r="G40" s="312"/>
      <c r="H40" s="312"/>
      <c r="I40" s="312"/>
      <c r="J40" s="82"/>
    </row>
    <row r="41" spans="1:10" ht="12.75">
      <c r="A41" s="84"/>
      <c r="B41" s="312"/>
      <c r="C41" s="312"/>
      <c r="D41" s="312"/>
      <c r="E41" s="312"/>
      <c r="F41" s="312"/>
      <c r="G41" s="312"/>
      <c r="H41" s="312"/>
      <c r="I41" s="312"/>
      <c r="J41" s="82"/>
    </row>
    <row r="42" spans="1:10" ht="12.75">
      <c r="A42" s="84"/>
      <c r="B42" s="312"/>
      <c r="C42" s="312"/>
      <c r="D42" s="312"/>
      <c r="E42" s="312"/>
      <c r="F42" s="312"/>
      <c r="G42" s="312"/>
      <c r="H42" s="312"/>
      <c r="I42" s="312"/>
      <c r="J42" s="82"/>
    </row>
    <row r="43" spans="1:10" ht="12.75">
      <c r="A43" s="84"/>
      <c r="B43" s="312"/>
      <c r="C43" s="312"/>
      <c r="D43" s="312"/>
      <c r="E43" s="312"/>
      <c r="F43" s="312"/>
      <c r="G43" s="312"/>
      <c r="H43" s="312"/>
      <c r="I43" s="312"/>
      <c r="J43" s="82"/>
    </row>
    <row r="44" spans="1:10" ht="12.75">
      <c r="A44" s="84"/>
      <c r="B44" s="312"/>
      <c r="C44" s="312"/>
      <c r="D44" s="312"/>
      <c r="E44" s="312"/>
      <c r="F44" s="312"/>
      <c r="G44" s="312"/>
      <c r="H44" s="312"/>
      <c r="I44" s="312"/>
      <c r="J44" s="82"/>
    </row>
    <row r="45" spans="1:10" ht="12.75">
      <c r="A45" s="84"/>
      <c r="B45" s="312"/>
      <c r="C45" s="312"/>
      <c r="D45" s="312"/>
      <c r="E45" s="312"/>
      <c r="F45" s="312"/>
      <c r="G45" s="312"/>
      <c r="H45" s="312"/>
      <c r="I45" s="312"/>
      <c r="J45" s="82"/>
    </row>
    <row r="46" spans="1:10" ht="12.75">
      <c r="A46" s="84"/>
      <c r="B46" s="312"/>
      <c r="C46" s="312"/>
      <c r="D46" s="312"/>
      <c r="E46" s="312"/>
      <c r="F46" s="312"/>
      <c r="G46" s="312"/>
      <c r="H46" s="312"/>
      <c r="I46" s="312"/>
      <c r="J46" s="82"/>
    </row>
    <row r="47" spans="1:10" ht="12.75">
      <c r="A47" s="84"/>
      <c r="B47" s="312"/>
      <c r="C47" s="312"/>
      <c r="D47" s="312"/>
      <c r="E47" s="312"/>
      <c r="F47" s="312"/>
      <c r="G47" s="312"/>
      <c r="H47" s="312"/>
      <c r="I47" s="312"/>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8">
        <f>+'Check Sheet'!$B$55</f>
        <v>43438</v>
      </c>
      <c r="C54" s="318">
        <f>+'Check Sheet'!C54</f>
        <v>0</v>
      </c>
      <c r="D54" s="80"/>
      <c r="E54" s="80"/>
      <c r="F54" s="80"/>
      <c r="H54" s="70" t="s">
        <v>137</v>
      </c>
      <c r="I54" s="319">
        <f>+'Check Sheet'!$I$55</f>
        <v>43497</v>
      </c>
      <c r="J54" s="320">
        <f>+'Check Sheet'!I54</f>
        <v>0</v>
      </c>
    </row>
    <row r="55" spans="1:10" ht="12.75">
      <c r="A55" s="321" t="s">
        <v>17</v>
      </c>
      <c r="B55" s="322"/>
      <c r="C55" s="322"/>
      <c r="D55" s="322"/>
      <c r="E55" s="322"/>
      <c r="F55" s="322"/>
      <c r="G55" s="322"/>
      <c r="H55" s="322"/>
      <c r="I55" s="322"/>
      <c r="J55" s="323"/>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7">
    <mergeCell ref="B14:I14"/>
    <mergeCell ref="A7:J7"/>
    <mergeCell ref="B54:C54"/>
    <mergeCell ref="I54:J54"/>
    <mergeCell ref="A55:J55"/>
    <mergeCell ref="B9:I9"/>
    <mergeCell ref="B11:I11"/>
    <mergeCell ref="B12:I12"/>
    <mergeCell ref="B13:I13"/>
    <mergeCell ref="B15:I15"/>
    <mergeCell ref="B21:I21"/>
    <mergeCell ref="B22:I22"/>
    <mergeCell ref="B23:I23"/>
    <mergeCell ref="B35:I35"/>
    <mergeCell ref="B36:I36"/>
    <mergeCell ref="B24:I24"/>
    <mergeCell ref="B25:I25"/>
    <mergeCell ref="B26:I26"/>
    <mergeCell ref="B27:I27"/>
    <mergeCell ref="B28:I28"/>
    <mergeCell ref="B29:I29"/>
    <mergeCell ref="B45:I45"/>
    <mergeCell ref="B46:I46"/>
    <mergeCell ref="B47:I47"/>
    <mergeCell ref="B30:I30"/>
    <mergeCell ref="B31:I31"/>
    <mergeCell ref="B32:I32"/>
    <mergeCell ref="B42:I42"/>
    <mergeCell ref="B43:I43"/>
    <mergeCell ref="B44:I44"/>
    <mergeCell ref="B39:I39"/>
    <mergeCell ref="B40:I40"/>
    <mergeCell ref="B41:I41"/>
    <mergeCell ref="B37:I37"/>
    <mergeCell ref="B38:I38"/>
    <mergeCell ref="B33:I33"/>
    <mergeCell ref="B34:I34"/>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N57"/>
  <sheetViews>
    <sheetView showGridLines="0" zoomScale="85" zoomScaleNormal="85" zoomScalePageLayoutView="0" workbookViewId="0" topLeftCell="B1">
      <selection activeCell="M6" sqref="M6:N6"/>
    </sheetView>
  </sheetViews>
  <sheetFormatPr defaultColWidth="9.140625" defaultRowHeight="12.75"/>
  <cols>
    <col min="1" max="1" width="10.00390625" style="78" customWidth="1"/>
    <col min="2" max="2" width="10.28125" style="78" customWidth="1"/>
    <col min="3" max="4" width="9.140625" style="78" customWidth="1"/>
    <col min="5" max="5" width="10.28125" style="78" customWidth="1"/>
    <col min="6" max="8" width="9.140625" style="78" customWidth="1"/>
    <col min="9" max="9" width="12.7109375" style="78" customWidth="1"/>
    <col min="10" max="10" width="10.8515625" style="78" customWidth="1"/>
    <col min="11" max="11" width="9.140625" style="78" customWidth="1"/>
    <col min="12" max="12" width="9.140625" style="190" customWidth="1"/>
    <col min="13"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344</v>
      </c>
      <c r="I2" s="130" t="s">
        <v>265</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190" t="s">
        <v>343</v>
      </c>
      <c r="M6" s="191">
        <f>'[2]Combined LG'!$E$29</f>
        <v>0.1575905239375544</v>
      </c>
    </row>
    <row r="7" spans="1:10" ht="12.75">
      <c r="A7" s="316" t="s">
        <v>270</v>
      </c>
      <c r="B7" s="315"/>
      <c r="C7" s="315"/>
      <c r="D7" s="315"/>
      <c r="E7" s="315"/>
      <c r="F7" s="315"/>
      <c r="G7" s="315"/>
      <c r="H7" s="315"/>
      <c r="I7" s="315"/>
      <c r="J7" s="317"/>
    </row>
    <row r="8" spans="1:10" ht="12.75">
      <c r="A8" s="84"/>
      <c r="B8" s="83"/>
      <c r="C8" s="83"/>
      <c r="D8" s="83"/>
      <c r="E8" s="83"/>
      <c r="F8" s="83"/>
      <c r="G8" s="83"/>
      <c r="H8" s="83"/>
      <c r="I8" s="83"/>
      <c r="J8" s="82"/>
    </row>
    <row r="9" spans="1:10" ht="12.75">
      <c r="A9" s="84"/>
      <c r="B9" s="324"/>
      <c r="C9" s="324"/>
      <c r="D9" s="324"/>
      <c r="E9" s="324"/>
      <c r="F9" s="324"/>
      <c r="G9" s="324"/>
      <c r="H9" s="324"/>
      <c r="I9" s="324"/>
      <c r="J9" s="82"/>
    </row>
    <row r="10" spans="1:10" ht="12.75">
      <c r="A10" s="84"/>
      <c r="B10" s="169"/>
      <c r="C10" s="169"/>
      <c r="D10" s="170"/>
      <c r="E10" s="169"/>
      <c r="F10" s="169"/>
      <c r="G10" s="169"/>
      <c r="H10" s="169"/>
      <c r="I10" s="169"/>
      <c r="J10" s="82"/>
    </row>
    <row r="11" spans="1:10" ht="12.75">
      <c r="A11" s="84"/>
      <c r="B11" s="325" t="s">
        <v>267</v>
      </c>
      <c r="C11" s="325"/>
      <c r="D11" s="325"/>
      <c r="E11" s="325"/>
      <c r="F11" s="325"/>
      <c r="G11" s="325"/>
      <c r="H11" s="325"/>
      <c r="I11" s="325"/>
      <c r="J11" s="82"/>
    </row>
    <row r="12" spans="1:10" ht="12.75">
      <c r="A12" s="84"/>
      <c r="B12" s="325"/>
      <c r="C12" s="325"/>
      <c r="D12" s="325"/>
      <c r="E12" s="325"/>
      <c r="F12" s="325"/>
      <c r="G12" s="325"/>
      <c r="H12" s="325"/>
      <c r="I12" s="325"/>
      <c r="J12" s="82"/>
    </row>
    <row r="13" spans="1:10" ht="12.75">
      <c r="A13" s="84"/>
      <c r="B13" s="325"/>
      <c r="C13" s="325"/>
      <c r="D13" s="325"/>
      <c r="E13" s="325"/>
      <c r="F13" s="325"/>
      <c r="G13" s="325"/>
      <c r="H13" s="325"/>
      <c r="I13" s="325"/>
      <c r="J13" s="82"/>
    </row>
    <row r="14" spans="1:10" ht="12.75">
      <c r="A14" s="84"/>
      <c r="B14" s="130"/>
      <c r="C14" s="130"/>
      <c r="D14" s="130"/>
      <c r="E14" s="165"/>
      <c r="F14" s="130"/>
      <c r="G14" s="130"/>
      <c r="H14" s="130"/>
      <c r="I14" s="130"/>
      <c r="J14" s="82"/>
    </row>
    <row r="15" spans="1:10" ht="12.75" customHeight="1">
      <c r="A15" s="84"/>
      <c r="B15" s="130"/>
      <c r="C15" s="325" t="s">
        <v>268</v>
      </c>
      <c r="D15" s="325"/>
      <c r="E15" s="325"/>
      <c r="F15" s="325"/>
      <c r="G15" s="325"/>
      <c r="H15" s="325"/>
      <c r="I15" s="130"/>
      <c r="J15" s="82"/>
    </row>
    <row r="16" spans="1:10" ht="12.75">
      <c r="A16" s="84"/>
      <c r="B16" s="130"/>
      <c r="C16" s="325"/>
      <c r="D16" s="325"/>
      <c r="E16" s="325"/>
      <c r="F16" s="325"/>
      <c r="G16" s="325"/>
      <c r="H16" s="325"/>
      <c r="I16" s="130"/>
      <c r="J16" s="82"/>
    </row>
    <row r="17" spans="1:10" ht="12.75">
      <c r="A17" s="84"/>
      <c r="B17" s="130"/>
      <c r="C17" s="325"/>
      <c r="D17" s="325"/>
      <c r="E17" s="325"/>
      <c r="F17" s="325"/>
      <c r="G17" s="325"/>
      <c r="H17" s="325"/>
      <c r="I17" s="130"/>
      <c r="J17" s="82"/>
    </row>
    <row r="18" spans="1:10" ht="12.75">
      <c r="A18" s="92"/>
      <c r="B18" s="130"/>
      <c r="C18" s="325"/>
      <c r="D18" s="325"/>
      <c r="E18" s="325"/>
      <c r="F18" s="325"/>
      <c r="G18" s="325"/>
      <c r="H18" s="325"/>
      <c r="I18" s="130"/>
      <c r="J18" s="91"/>
    </row>
    <row r="19" spans="1:12" ht="12.75">
      <c r="A19" s="92"/>
      <c r="B19" s="130"/>
      <c r="C19" s="180" t="str">
        <f>+TEXT($L19*(1+$M$6),"$0.00")&amp;" (A)"</f>
        <v>$3.74 (A)</v>
      </c>
      <c r="D19" s="174" t="s">
        <v>285</v>
      </c>
      <c r="E19" s="167"/>
      <c r="F19" s="167"/>
      <c r="G19" s="167"/>
      <c r="H19" s="167"/>
      <c r="I19" s="130"/>
      <c r="J19" s="91"/>
      <c r="L19" s="190">
        <v>3.23</v>
      </c>
    </row>
    <row r="20" spans="1:10" ht="12.75">
      <c r="A20" s="92"/>
      <c r="B20" s="130"/>
      <c r="C20" s="167"/>
      <c r="D20" s="167"/>
      <c r="E20" s="167"/>
      <c r="F20" s="167"/>
      <c r="G20" s="167"/>
      <c r="H20" s="167"/>
      <c r="I20" s="130"/>
      <c r="J20" s="91"/>
    </row>
    <row r="21" spans="1:10" ht="12.75">
      <c r="A21" s="84"/>
      <c r="B21" s="326" t="s">
        <v>269</v>
      </c>
      <c r="C21" s="326"/>
      <c r="D21" s="326"/>
      <c r="E21" s="326"/>
      <c r="F21" s="326"/>
      <c r="G21" s="326"/>
      <c r="H21" s="326"/>
      <c r="I21" s="326"/>
      <c r="J21" s="82"/>
    </row>
    <row r="22" spans="1:10" ht="12.75">
      <c r="A22" s="84"/>
      <c r="B22" s="130"/>
      <c r="C22" s="172"/>
      <c r="D22" s="172"/>
      <c r="E22" s="172"/>
      <c r="F22" s="172"/>
      <c r="G22" s="172"/>
      <c r="H22" s="172"/>
      <c r="I22" s="130"/>
      <c r="J22" s="82"/>
    </row>
    <row r="23" spans="1:10" ht="12.75">
      <c r="A23" s="84"/>
      <c r="B23" s="130"/>
      <c r="C23" s="130"/>
      <c r="D23" s="130"/>
      <c r="E23" s="130"/>
      <c r="F23" s="130"/>
      <c r="G23" s="130"/>
      <c r="H23" s="130"/>
      <c r="I23" s="130"/>
      <c r="J23" s="82"/>
    </row>
    <row r="24" spans="1:10" ht="12.75">
      <c r="A24" s="316" t="s">
        <v>271</v>
      </c>
      <c r="B24" s="315"/>
      <c r="C24" s="315"/>
      <c r="D24" s="315"/>
      <c r="E24" s="315"/>
      <c r="F24" s="315"/>
      <c r="G24" s="315"/>
      <c r="H24" s="315"/>
      <c r="I24" s="315"/>
      <c r="J24" s="317"/>
    </row>
    <row r="25" spans="1:10" ht="12.75">
      <c r="A25" s="84"/>
      <c r="B25" s="130"/>
      <c r="C25" s="130"/>
      <c r="D25" s="130"/>
      <c r="E25" s="130"/>
      <c r="F25" s="130"/>
      <c r="G25" s="130"/>
      <c r="H25" s="130"/>
      <c r="I25" s="130"/>
      <c r="J25" s="82"/>
    </row>
    <row r="26" spans="1:10" ht="12.75">
      <c r="A26" s="84"/>
      <c r="B26" s="325" t="s">
        <v>272</v>
      </c>
      <c r="C26" s="325"/>
      <c r="D26" s="325"/>
      <c r="E26" s="325"/>
      <c r="F26" s="325"/>
      <c r="G26" s="325"/>
      <c r="H26" s="325"/>
      <c r="I26" s="325"/>
      <c r="J26" s="82"/>
    </row>
    <row r="27" spans="1:10" ht="12.75">
      <c r="A27" s="84"/>
      <c r="B27" s="325"/>
      <c r="C27" s="325"/>
      <c r="D27" s="325"/>
      <c r="E27" s="325"/>
      <c r="F27" s="325"/>
      <c r="G27" s="325"/>
      <c r="H27" s="325"/>
      <c r="I27" s="325"/>
      <c r="J27" s="82"/>
    </row>
    <row r="28" spans="1:10" ht="12.75">
      <c r="A28" s="84"/>
      <c r="B28" s="130"/>
      <c r="C28" s="130"/>
      <c r="D28" s="130"/>
      <c r="E28" s="130"/>
      <c r="F28" s="130"/>
      <c r="G28" s="130"/>
      <c r="H28" s="130"/>
      <c r="I28" s="130"/>
      <c r="J28" s="82"/>
    </row>
    <row r="29" spans="1:10" ht="12.75">
      <c r="A29" s="84"/>
      <c r="B29" s="130"/>
      <c r="C29" s="173" t="s">
        <v>273</v>
      </c>
      <c r="D29" s="173"/>
      <c r="E29" s="173"/>
      <c r="F29" s="173"/>
      <c r="G29" s="173" t="s">
        <v>278</v>
      </c>
      <c r="H29" s="173"/>
      <c r="I29" s="130"/>
      <c r="J29" s="82"/>
    </row>
    <row r="30" spans="1:10" ht="12.75">
      <c r="A30" s="84"/>
      <c r="B30" s="130"/>
      <c r="C30" s="173" t="s">
        <v>274</v>
      </c>
      <c r="D30" s="173"/>
      <c r="E30" s="173"/>
      <c r="F30" s="173"/>
      <c r="G30" s="173" t="s">
        <v>279</v>
      </c>
      <c r="H30" s="173"/>
      <c r="I30" s="130"/>
      <c r="J30" s="82"/>
    </row>
    <row r="31" spans="1:10" ht="12.75">
      <c r="A31" s="84"/>
      <c r="B31" s="130"/>
      <c r="C31" s="173" t="s">
        <v>275</v>
      </c>
      <c r="D31" s="173"/>
      <c r="E31" s="173"/>
      <c r="F31" s="173"/>
      <c r="G31" s="173" t="s">
        <v>280</v>
      </c>
      <c r="H31" s="173"/>
      <c r="I31" s="130"/>
      <c r="J31" s="82"/>
    </row>
    <row r="32" spans="1:10" ht="12.75">
      <c r="A32" s="84"/>
      <c r="B32" s="130"/>
      <c r="C32" s="173" t="s">
        <v>276</v>
      </c>
      <c r="D32" s="173"/>
      <c r="E32" s="173"/>
      <c r="F32" s="173"/>
      <c r="G32" s="173" t="s">
        <v>281</v>
      </c>
      <c r="H32" s="173"/>
      <c r="I32" s="130"/>
      <c r="J32" s="82"/>
    </row>
    <row r="33" spans="1:10" ht="12.75">
      <c r="A33" s="116"/>
      <c r="B33" s="171"/>
      <c r="C33" s="173" t="s">
        <v>277</v>
      </c>
      <c r="D33" s="173"/>
      <c r="E33" s="173"/>
      <c r="F33" s="173"/>
      <c r="G33" s="173"/>
      <c r="H33" s="173"/>
      <c r="I33" s="171"/>
      <c r="J33" s="91"/>
    </row>
    <row r="34" spans="1:10" ht="12.75">
      <c r="A34" s="84"/>
      <c r="B34" s="130"/>
      <c r="C34" s="173"/>
      <c r="D34" s="173"/>
      <c r="E34" s="173"/>
      <c r="F34" s="173"/>
      <c r="G34" s="173"/>
      <c r="H34" s="173"/>
      <c r="I34" s="130"/>
      <c r="J34" s="82"/>
    </row>
    <row r="35" spans="1:10" ht="12.75">
      <c r="A35" s="109"/>
      <c r="B35" s="130"/>
      <c r="C35" s="130"/>
      <c r="D35" s="130"/>
      <c r="E35" s="130"/>
      <c r="F35" s="130"/>
      <c r="G35" s="130"/>
      <c r="H35" s="130"/>
      <c r="I35" s="130"/>
      <c r="J35" s="82"/>
    </row>
    <row r="36" spans="1:10" ht="12.75">
      <c r="A36" s="84"/>
      <c r="B36" s="325" t="s">
        <v>282</v>
      </c>
      <c r="C36" s="325"/>
      <c r="D36" s="325"/>
      <c r="E36" s="325"/>
      <c r="F36" s="325"/>
      <c r="G36" s="325"/>
      <c r="H36" s="325"/>
      <c r="I36" s="325"/>
      <c r="J36" s="82"/>
    </row>
    <row r="37" spans="1:10" ht="12.75">
      <c r="A37" s="84"/>
      <c r="B37" s="325"/>
      <c r="C37" s="325"/>
      <c r="D37" s="325"/>
      <c r="E37" s="325"/>
      <c r="F37" s="325"/>
      <c r="G37" s="325"/>
      <c r="H37" s="325"/>
      <c r="I37" s="325"/>
      <c r="J37" s="82"/>
    </row>
    <row r="38" spans="1:10" ht="12.75">
      <c r="A38" s="84"/>
      <c r="B38" s="130"/>
      <c r="C38" s="130"/>
      <c r="D38" s="130"/>
      <c r="E38" s="130"/>
      <c r="F38" s="130"/>
      <c r="G38" s="130"/>
      <c r="H38" s="130"/>
      <c r="I38" s="130"/>
      <c r="J38" s="82"/>
    </row>
    <row r="39" spans="1:10" ht="12.75">
      <c r="A39" s="84"/>
      <c r="B39" s="325" t="s">
        <v>283</v>
      </c>
      <c r="C39" s="325"/>
      <c r="D39" s="325"/>
      <c r="E39" s="325"/>
      <c r="F39" s="325"/>
      <c r="G39" s="325"/>
      <c r="H39" s="325"/>
      <c r="I39" s="325"/>
      <c r="J39" s="82"/>
    </row>
    <row r="40" spans="1:10" ht="12.75">
      <c r="A40" s="84"/>
      <c r="B40" s="325"/>
      <c r="C40" s="325"/>
      <c r="D40" s="325"/>
      <c r="E40" s="325"/>
      <c r="F40" s="325"/>
      <c r="G40" s="325"/>
      <c r="H40" s="325"/>
      <c r="I40" s="325"/>
      <c r="J40" s="82"/>
    </row>
    <row r="41" spans="1:10" ht="12.75">
      <c r="A41" s="84"/>
      <c r="B41" s="130"/>
      <c r="C41" s="130"/>
      <c r="D41" s="130"/>
      <c r="E41" s="130"/>
      <c r="F41" s="130"/>
      <c r="G41" s="130"/>
      <c r="H41" s="130"/>
      <c r="I41" s="130"/>
      <c r="J41" s="82"/>
    </row>
    <row r="42" spans="1:14" ht="12.75">
      <c r="A42" s="84"/>
      <c r="C42" s="130" t="s">
        <v>284</v>
      </c>
      <c r="D42" s="130"/>
      <c r="E42" s="239">
        <f>+L42</f>
        <v>60</v>
      </c>
      <c r="F42" s="130"/>
      <c r="G42" s="130"/>
      <c r="H42" s="130"/>
      <c r="I42" s="130"/>
      <c r="J42" s="82"/>
      <c r="L42" s="190">
        <v>60</v>
      </c>
      <c r="N42" s="180" t="str">
        <f>+TEXT($L42*(1+$M$6),"$0.00")&amp;" (A)"</f>
        <v>$69.46 (A)</v>
      </c>
    </row>
    <row r="43" spans="1:14" ht="12.75">
      <c r="A43" s="84"/>
      <c r="C43" s="130" t="s">
        <v>204</v>
      </c>
      <c r="D43" s="130"/>
      <c r="E43" s="239">
        <f>+L43</f>
        <v>240</v>
      </c>
      <c r="F43" s="130"/>
      <c r="G43" s="130"/>
      <c r="H43" s="130"/>
      <c r="I43" s="130"/>
      <c r="J43" s="82"/>
      <c r="L43" s="190">
        <v>240</v>
      </c>
      <c r="N43" s="180" t="str">
        <f>+TEXT($L43*(1+$M$6),"$0.00")&amp;" (A)"</f>
        <v>$277.82 (A)</v>
      </c>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1"/>
      <c r="B50" s="80"/>
      <c r="C50" s="80"/>
      <c r="D50" s="80"/>
      <c r="E50" s="80"/>
      <c r="F50" s="80"/>
      <c r="G50" s="80"/>
      <c r="H50" s="80"/>
      <c r="I50" s="80"/>
      <c r="J50" s="79"/>
    </row>
    <row r="51" spans="1:10" ht="12.75">
      <c r="A51" s="23" t="s">
        <v>98</v>
      </c>
      <c r="B51" s="131" t="str">
        <f>+'Check Sheet'!$B$53</f>
        <v>Rick Waldren, Business Unit Controller</v>
      </c>
      <c r="C51" s="1"/>
      <c r="D51" s="83"/>
      <c r="E51" s="83"/>
      <c r="F51" s="83"/>
      <c r="G51" s="83"/>
      <c r="H51" s="83"/>
      <c r="I51" s="83"/>
      <c r="J51" s="82"/>
    </row>
    <row r="52" spans="1:10" ht="12.75">
      <c r="A52" s="23"/>
      <c r="B52" s="1"/>
      <c r="C52" s="1"/>
      <c r="D52" s="83"/>
      <c r="E52" s="83"/>
      <c r="F52" s="83"/>
      <c r="J52" s="82"/>
    </row>
    <row r="53" spans="1:10" ht="12.75">
      <c r="A53" s="26" t="s">
        <v>99</v>
      </c>
      <c r="B53" s="318">
        <f>+'Check Sheet'!$B$55</f>
        <v>43438</v>
      </c>
      <c r="C53" s="318">
        <f>+'Check Sheet'!C54</f>
        <v>0</v>
      </c>
      <c r="D53" s="80"/>
      <c r="E53" s="80"/>
      <c r="F53" s="80"/>
      <c r="H53" s="70" t="s">
        <v>137</v>
      </c>
      <c r="I53" s="319">
        <f>+'Check Sheet'!$I$55</f>
        <v>43497</v>
      </c>
      <c r="J53" s="320">
        <f>+'Check Sheet'!I54</f>
        <v>0</v>
      </c>
    </row>
    <row r="54" spans="1:10" ht="12.75">
      <c r="A54" s="321" t="s">
        <v>17</v>
      </c>
      <c r="B54" s="322"/>
      <c r="C54" s="322"/>
      <c r="D54" s="322"/>
      <c r="E54" s="322"/>
      <c r="F54" s="322"/>
      <c r="G54" s="322"/>
      <c r="H54" s="322"/>
      <c r="I54" s="322"/>
      <c r="J54" s="323"/>
    </row>
    <row r="55" spans="1:10" ht="12.75">
      <c r="A55" s="84"/>
      <c r="B55" s="83"/>
      <c r="C55" s="83"/>
      <c r="D55" s="83"/>
      <c r="E55" s="83"/>
      <c r="F55" s="83"/>
      <c r="G55" s="83"/>
      <c r="H55" s="83"/>
      <c r="I55" s="83"/>
      <c r="J55" s="82"/>
    </row>
    <row r="56" spans="1:10" ht="12.75">
      <c r="A56" s="84" t="s">
        <v>18</v>
      </c>
      <c r="B56" s="83"/>
      <c r="C56" s="83"/>
      <c r="D56" s="83"/>
      <c r="E56" s="83"/>
      <c r="F56" s="83"/>
      <c r="G56" s="83"/>
      <c r="H56" s="83"/>
      <c r="I56" s="83"/>
      <c r="J56" s="82"/>
    </row>
    <row r="57" spans="1:10" ht="12.75">
      <c r="A57" s="81"/>
      <c r="B57" s="80"/>
      <c r="C57" s="80"/>
      <c r="D57" s="80"/>
      <c r="E57" s="80"/>
      <c r="F57" s="80"/>
      <c r="G57" s="80"/>
      <c r="H57" s="80"/>
      <c r="I57" s="80"/>
      <c r="J57" s="79"/>
    </row>
    <row r="62" ht="12" customHeight="1"/>
  </sheetData>
  <sheetProtection/>
  <mergeCells count="12">
    <mergeCell ref="I53:J53"/>
    <mergeCell ref="B21:I21"/>
    <mergeCell ref="A7:J7"/>
    <mergeCell ref="B9:I9"/>
    <mergeCell ref="A54:J54"/>
    <mergeCell ref="B11:I13"/>
    <mergeCell ref="C15:H18"/>
    <mergeCell ref="A24:J24"/>
    <mergeCell ref="B26:I27"/>
    <mergeCell ref="B36:I37"/>
    <mergeCell ref="B39:I40"/>
    <mergeCell ref="B53:C53"/>
  </mergeCells>
  <printOptions horizontalCentered="1" verticalCentered="1"/>
  <pageMargins left="0.5" right="0.5" top="0.5" bottom="0.5" header="0.5" footer="0.5"/>
  <pageSetup fitToHeight="1" fitToWidth="1" horizontalDpi="600" verticalDpi="600" orientation="portrait" scale="97" r:id="rId3"/>
  <legacyDrawing r:id="rId2"/>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310</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6" t="s">
        <v>286</v>
      </c>
      <c r="B7" s="315"/>
      <c r="C7" s="315"/>
      <c r="D7" s="315"/>
      <c r="E7" s="315"/>
      <c r="F7" s="315"/>
      <c r="G7" s="315"/>
      <c r="H7" s="315"/>
      <c r="I7" s="315"/>
      <c r="J7" s="317"/>
    </row>
    <row r="8" spans="1:10" ht="12.75">
      <c r="A8" s="84"/>
      <c r="B8" s="83"/>
      <c r="C8" s="83"/>
      <c r="D8" s="83"/>
      <c r="E8" s="83"/>
      <c r="F8" s="83"/>
      <c r="G8" s="83"/>
      <c r="H8" s="83"/>
      <c r="I8" s="83"/>
      <c r="J8" s="82"/>
    </row>
    <row r="9" spans="1:10" ht="12.75">
      <c r="A9" s="84"/>
      <c r="B9" s="331" t="s">
        <v>287</v>
      </c>
      <c r="C9" s="331"/>
      <c r="D9" s="331"/>
      <c r="E9" s="331"/>
      <c r="F9" s="331"/>
      <c r="G9" s="331"/>
      <c r="H9" s="331"/>
      <c r="I9" s="331"/>
      <c r="J9" s="82"/>
    </row>
    <row r="10" spans="1:10" ht="12.75">
      <c r="A10" s="84"/>
      <c r="B10" s="331"/>
      <c r="C10" s="331"/>
      <c r="D10" s="331"/>
      <c r="E10" s="331"/>
      <c r="F10" s="331"/>
      <c r="G10" s="331"/>
      <c r="H10" s="331"/>
      <c r="I10" s="331"/>
      <c r="J10" s="82"/>
    </row>
    <row r="11" spans="1:10" ht="12.75">
      <c r="A11" s="84"/>
      <c r="B11" s="331"/>
      <c r="C11" s="331"/>
      <c r="D11" s="331"/>
      <c r="E11" s="331"/>
      <c r="F11" s="331"/>
      <c r="G11" s="331"/>
      <c r="H11" s="331"/>
      <c r="I11" s="331"/>
      <c r="J11" s="82"/>
    </row>
    <row r="12" spans="1:10" ht="12.75">
      <c r="A12" s="84"/>
      <c r="B12" s="331"/>
      <c r="C12" s="331"/>
      <c r="D12" s="331"/>
      <c r="E12" s="331"/>
      <c r="F12" s="331"/>
      <c r="G12" s="331"/>
      <c r="H12" s="331"/>
      <c r="I12" s="331"/>
      <c r="J12" s="82"/>
    </row>
    <row r="13" spans="1:10" ht="12.75">
      <c r="A13" s="84"/>
      <c r="B13" s="130"/>
      <c r="C13" s="130"/>
      <c r="D13" s="130"/>
      <c r="E13" s="130"/>
      <c r="F13" s="130"/>
      <c r="G13" s="130"/>
      <c r="H13" s="130"/>
      <c r="I13" s="130"/>
      <c r="J13" s="82"/>
    </row>
    <row r="14" spans="1:12" ht="13.5" thickBot="1">
      <c r="A14" s="84"/>
      <c r="B14" s="130"/>
      <c r="C14" s="130"/>
      <c r="D14" s="332" t="s">
        <v>289</v>
      </c>
      <c r="E14" s="333"/>
      <c r="F14" s="332" t="s">
        <v>288</v>
      </c>
      <c r="G14" s="333"/>
      <c r="H14" s="130"/>
      <c r="I14" s="130"/>
      <c r="J14" s="82"/>
      <c r="L14" s="190"/>
    </row>
    <row r="15" spans="1:12" ht="24.75" customHeight="1">
      <c r="A15" s="84"/>
      <c r="B15" s="130"/>
      <c r="C15" s="130"/>
      <c r="D15" s="334" t="s">
        <v>290</v>
      </c>
      <c r="E15" s="335"/>
      <c r="F15" s="329" t="str">
        <f>+TEXT($L15*(1+$M$6),"$0.00")&amp;" (A)"</f>
        <v>$9.26 (A)</v>
      </c>
      <c r="G15" s="330" t="str">
        <f>+TEXT($L15*(1+$M$6),"$0.00")&amp;" (A)"</f>
        <v>$9.26 (A)</v>
      </c>
      <c r="H15" s="130"/>
      <c r="I15" s="130"/>
      <c r="J15" s="82"/>
      <c r="L15" s="190">
        <v>8</v>
      </c>
    </row>
    <row r="16" spans="1:12" ht="12.75">
      <c r="A16" s="84"/>
      <c r="B16" s="130"/>
      <c r="C16" s="130"/>
      <c r="D16" s="327" t="s">
        <v>291</v>
      </c>
      <c r="E16" s="328"/>
      <c r="F16" s="329" t="str">
        <f aca="true" t="shared" si="0" ref="F16:G24">+TEXT($L16*(1+$M$6),"$0.00")&amp;" (A)"</f>
        <v>$9.26 (A)</v>
      </c>
      <c r="G16" s="330" t="str">
        <f t="shared" si="0"/>
        <v>$9.26 (A)</v>
      </c>
      <c r="H16" s="130"/>
      <c r="I16" s="130"/>
      <c r="J16" s="82"/>
      <c r="L16" s="190">
        <v>8</v>
      </c>
    </row>
    <row r="17" spans="1:12" ht="12.75">
      <c r="A17" s="84"/>
      <c r="B17" s="130"/>
      <c r="C17" s="130"/>
      <c r="D17" s="327" t="s">
        <v>292</v>
      </c>
      <c r="E17" s="328"/>
      <c r="F17" s="329" t="str">
        <f t="shared" si="0"/>
        <v>$9.26 (A)</v>
      </c>
      <c r="G17" s="330" t="str">
        <f t="shared" si="0"/>
        <v>$9.26 (A)</v>
      </c>
      <c r="H17" s="130"/>
      <c r="I17" s="130"/>
      <c r="J17" s="82"/>
      <c r="L17" s="190">
        <v>8</v>
      </c>
    </row>
    <row r="18" spans="1:12" ht="12.75">
      <c r="A18" s="92"/>
      <c r="B18" s="130"/>
      <c r="C18" s="130"/>
      <c r="D18" s="327" t="s">
        <v>293</v>
      </c>
      <c r="E18" s="328"/>
      <c r="F18" s="329" t="str">
        <f t="shared" si="0"/>
        <v>$9.26 (A)</v>
      </c>
      <c r="G18" s="330" t="str">
        <f t="shared" si="0"/>
        <v>$9.26 (A)</v>
      </c>
      <c r="H18" s="130"/>
      <c r="I18" s="130"/>
      <c r="J18" s="91"/>
      <c r="L18" s="190">
        <v>8</v>
      </c>
    </row>
    <row r="19" spans="1:12" ht="12.75">
      <c r="A19" s="84"/>
      <c r="B19" s="130"/>
      <c r="C19" s="130"/>
      <c r="D19" s="327" t="s">
        <v>294</v>
      </c>
      <c r="E19" s="328"/>
      <c r="F19" s="329" t="str">
        <f t="shared" si="0"/>
        <v>$25.47 (A)</v>
      </c>
      <c r="G19" s="330" t="str">
        <f t="shared" si="0"/>
        <v>$25.47 (A)</v>
      </c>
      <c r="H19" s="130"/>
      <c r="I19" s="130"/>
      <c r="J19" s="82"/>
      <c r="L19" s="190">
        <v>22</v>
      </c>
    </row>
    <row r="20" spans="1:12" ht="12.75">
      <c r="A20" s="84"/>
      <c r="B20" s="130"/>
      <c r="C20" s="130"/>
      <c r="D20" s="327" t="s">
        <v>36</v>
      </c>
      <c r="E20" s="328"/>
      <c r="F20" s="329" t="str">
        <f t="shared" si="0"/>
        <v>$12.73 (A)</v>
      </c>
      <c r="G20" s="330" t="str">
        <f t="shared" si="0"/>
        <v>$12.73 (A)</v>
      </c>
      <c r="H20" s="130"/>
      <c r="I20" s="130"/>
      <c r="J20" s="82"/>
      <c r="L20" s="190">
        <v>11</v>
      </c>
    </row>
    <row r="21" spans="1:12" ht="12.75">
      <c r="A21" s="84"/>
      <c r="B21" s="130"/>
      <c r="C21" s="130"/>
      <c r="D21" s="327" t="s">
        <v>295</v>
      </c>
      <c r="E21" s="328"/>
      <c r="F21" s="329" t="str">
        <f t="shared" si="0"/>
        <v>$9.26 (A)</v>
      </c>
      <c r="G21" s="330" t="str">
        <f t="shared" si="0"/>
        <v>$9.26 (A)</v>
      </c>
      <c r="H21" s="130"/>
      <c r="I21" s="130"/>
      <c r="J21" s="82"/>
      <c r="L21" s="190">
        <v>8</v>
      </c>
    </row>
    <row r="22" spans="1:12" ht="12.75">
      <c r="A22" s="84"/>
      <c r="B22" s="130"/>
      <c r="C22" s="130"/>
      <c r="D22" s="327" t="s">
        <v>296</v>
      </c>
      <c r="E22" s="328"/>
      <c r="F22" s="329" t="str">
        <f t="shared" si="0"/>
        <v>$9.26 (A)</v>
      </c>
      <c r="G22" s="330" t="str">
        <f t="shared" si="0"/>
        <v>$9.26 (A)</v>
      </c>
      <c r="H22" s="130"/>
      <c r="I22" s="130"/>
      <c r="J22" s="82"/>
      <c r="L22" s="190">
        <v>8</v>
      </c>
    </row>
    <row r="23" spans="1:12" ht="12.75">
      <c r="A23" s="84"/>
      <c r="B23" s="130"/>
      <c r="C23" s="130"/>
      <c r="D23" s="327" t="s">
        <v>297</v>
      </c>
      <c r="E23" s="328"/>
      <c r="F23" s="329" t="str">
        <f t="shared" si="0"/>
        <v>$9.26 (A)</v>
      </c>
      <c r="G23" s="330" t="str">
        <f t="shared" si="0"/>
        <v>$9.26 (A)</v>
      </c>
      <c r="H23" s="130"/>
      <c r="I23" s="130"/>
      <c r="J23" s="82"/>
      <c r="L23" s="190">
        <v>8</v>
      </c>
    </row>
    <row r="24" spans="1:12" ht="12.75">
      <c r="A24" s="84"/>
      <c r="B24" s="130"/>
      <c r="C24" s="130"/>
      <c r="D24" s="327" t="s">
        <v>415</v>
      </c>
      <c r="E24" s="328"/>
      <c r="F24" s="329" t="str">
        <f t="shared" si="0"/>
        <v>$12.73 (A)</v>
      </c>
      <c r="G24" s="330" t="str">
        <f t="shared" si="0"/>
        <v>$12.73 (A)</v>
      </c>
      <c r="H24" s="130"/>
      <c r="I24" s="130"/>
      <c r="J24" s="82"/>
      <c r="L24" s="190">
        <v>11</v>
      </c>
    </row>
    <row r="25" spans="1:12" ht="12.75">
      <c r="A25" s="84"/>
      <c r="B25" s="130"/>
      <c r="C25" s="130"/>
      <c r="D25" s="327"/>
      <c r="E25" s="328"/>
      <c r="F25" s="327"/>
      <c r="G25" s="328"/>
      <c r="H25" s="130"/>
      <c r="I25" s="130"/>
      <c r="J25" s="82"/>
      <c r="L25" s="190"/>
    </row>
    <row r="26" spans="1:12" ht="12.75">
      <c r="A26" s="84"/>
      <c r="B26" s="130"/>
      <c r="C26" s="130"/>
      <c r="D26" s="130"/>
      <c r="E26" s="130"/>
      <c r="F26" s="130"/>
      <c r="G26" s="130"/>
      <c r="H26" s="130"/>
      <c r="I26" s="130"/>
      <c r="J26" s="82"/>
      <c r="L26" s="190"/>
    </row>
    <row r="27" spans="1:12" ht="12.75">
      <c r="A27" s="84"/>
      <c r="B27" s="130"/>
      <c r="C27" s="130"/>
      <c r="D27" s="130"/>
      <c r="E27" s="130"/>
      <c r="F27" s="130"/>
      <c r="G27" s="130"/>
      <c r="H27" s="130"/>
      <c r="I27" s="130"/>
      <c r="J27" s="82"/>
      <c r="L27" s="190"/>
    </row>
    <row r="28" spans="1:12" ht="12.75">
      <c r="A28" s="84"/>
      <c r="B28" s="325" t="s">
        <v>298</v>
      </c>
      <c r="C28" s="325"/>
      <c r="D28" s="325"/>
      <c r="E28" s="325"/>
      <c r="F28" s="325"/>
      <c r="G28" s="325"/>
      <c r="H28" s="325"/>
      <c r="I28" s="325"/>
      <c r="J28" s="82"/>
      <c r="L28" s="190"/>
    </row>
    <row r="29" spans="1:12" ht="12.75">
      <c r="A29" s="84"/>
      <c r="B29" s="325"/>
      <c r="C29" s="325"/>
      <c r="D29" s="325"/>
      <c r="E29" s="325"/>
      <c r="F29" s="325"/>
      <c r="G29" s="325"/>
      <c r="H29" s="325"/>
      <c r="I29" s="325"/>
      <c r="J29" s="82"/>
      <c r="L29" s="190"/>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8">
        <f>+'Check Sheet'!$B$55</f>
        <v>43438</v>
      </c>
      <c r="C54" s="318">
        <f>+'Check Sheet'!C54</f>
        <v>0</v>
      </c>
      <c r="D54" s="80"/>
      <c r="E54" s="80"/>
      <c r="F54" s="80"/>
      <c r="H54" s="70" t="s">
        <v>137</v>
      </c>
      <c r="I54" s="319">
        <f>+'Check Sheet'!$I$55</f>
        <v>43497</v>
      </c>
      <c r="J54" s="320">
        <f>+'Check Sheet'!I54</f>
        <v>0</v>
      </c>
    </row>
    <row r="55" spans="1:10" ht="12.75">
      <c r="A55" s="321" t="s">
        <v>17</v>
      </c>
      <c r="B55" s="322"/>
      <c r="C55" s="322"/>
      <c r="D55" s="322"/>
      <c r="E55" s="322"/>
      <c r="F55" s="322"/>
      <c r="G55" s="322"/>
      <c r="H55" s="322"/>
      <c r="I55" s="322"/>
      <c r="J55" s="323"/>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0">
    <mergeCell ref="F24:G24"/>
    <mergeCell ref="F25:G25"/>
    <mergeCell ref="B28:I29"/>
    <mergeCell ref="F15:G15"/>
    <mergeCell ref="F16:G16"/>
    <mergeCell ref="F17:G17"/>
    <mergeCell ref="F18:G18"/>
    <mergeCell ref="F19:G19"/>
    <mergeCell ref="F20:G20"/>
    <mergeCell ref="D19:E19"/>
    <mergeCell ref="D20:E20"/>
    <mergeCell ref="D21:E21"/>
    <mergeCell ref="D22:E22"/>
    <mergeCell ref="D23:E23"/>
    <mergeCell ref="D24:E24"/>
    <mergeCell ref="A7:J7"/>
    <mergeCell ref="B9:I12"/>
    <mergeCell ref="D14:E14"/>
    <mergeCell ref="F14:G14"/>
    <mergeCell ref="D15:E15"/>
    <mergeCell ref="A55:J55"/>
    <mergeCell ref="B54:C54"/>
    <mergeCell ref="I54:J54"/>
    <mergeCell ref="D16:E16"/>
    <mergeCell ref="D17:E17"/>
    <mergeCell ref="D18:E18"/>
    <mergeCell ref="D25:E25"/>
    <mergeCell ref="F21:G21"/>
    <mergeCell ref="F22:G22"/>
    <mergeCell ref="F23:G23"/>
  </mergeCells>
  <printOptions horizontalCentered="1" verticalCentered="1"/>
  <pageMargins left="0.5" right="0.5" top="0.5" bottom="0.5" header="0.5" footer="0.5"/>
  <pageSetup fitToHeight="1" fitToWidth="1" horizontalDpi="600" verticalDpi="600" orientation="portrait" scale="98" r:id="rId3"/>
  <legacyDrawing r:id="rId2"/>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7">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243</v>
      </c>
      <c r="I2" s="130" t="s">
        <v>311</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6" t="s">
        <v>299</v>
      </c>
      <c r="B7" s="315"/>
      <c r="C7" s="315"/>
      <c r="D7" s="315"/>
      <c r="E7" s="315"/>
      <c r="F7" s="315"/>
      <c r="G7" s="315"/>
      <c r="H7" s="315"/>
      <c r="I7" s="315"/>
      <c r="J7" s="317"/>
    </row>
    <row r="8" spans="1:10" ht="12.75">
      <c r="A8" s="84"/>
      <c r="B8" s="83"/>
      <c r="C8" s="83"/>
      <c r="D8" s="83"/>
      <c r="E8" s="83"/>
      <c r="F8" s="83"/>
      <c r="G8" s="83"/>
      <c r="H8" s="83"/>
      <c r="I8" s="83"/>
      <c r="J8" s="82"/>
    </row>
    <row r="9" spans="1:10" ht="12.75">
      <c r="A9" s="84"/>
      <c r="B9" s="331" t="s">
        <v>300</v>
      </c>
      <c r="C9" s="331"/>
      <c r="D9" s="331"/>
      <c r="E9" s="331"/>
      <c r="F9" s="331"/>
      <c r="G9" s="331"/>
      <c r="H9" s="331"/>
      <c r="I9" s="331"/>
      <c r="J9" s="82"/>
    </row>
    <row r="10" spans="1:10" ht="12.75">
      <c r="A10" s="84"/>
      <c r="B10" s="331"/>
      <c r="C10" s="331"/>
      <c r="D10" s="331"/>
      <c r="E10" s="331"/>
      <c r="F10" s="331"/>
      <c r="G10" s="331"/>
      <c r="H10" s="331"/>
      <c r="I10" s="331"/>
      <c r="J10" s="82"/>
    </row>
    <row r="11" spans="1:10" ht="12.75">
      <c r="A11" s="84"/>
      <c r="B11" s="331"/>
      <c r="C11" s="331"/>
      <c r="D11" s="331"/>
      <c r="E11" s="331"/>
      <c r="F11" s="331"/>
      <c r="G11" s="331"/>
      <c r="H11" s="331"/>
      <c r="I11" s="331"/>
      <c r="J11" s="82"/>
    </row>
    <row r="12" spans="1:10" ht="12.75">
      <c r="A12" s="84"/>
      <c r="B12" s="331"/>
      <c r="C12" s="331"/>
      <c r="D12" s="331"/>
      <c r="E12" s="331"/>
      <c r="F12" s="331"/>
      <c r="G12" s="331"/>
      <c r="H12" s="331"/>
      <c r="I12" s="331"/>
      <c r="J12" s="82"/>
    </row>
    <row r="13" spans="1:10" ht="12.75">
      <c r="A13" s="84"/>
      <c r="B13" s="331"/>
      <c r="C13" s="331"/>
      <c r="D13" s="331"/>
      <c r="E13" s="331"/>
      <c r="F13" s="331"/>
      <c r="G13" s="331"/>
      <c r="H13" s="331"/>
      <c r="I13" s="331"/>
      <c r="J13" s="82"/>
    </row>
    <row r="14" spans="1:10" ht="12.75">
      <c r="A14" s="84"/>
      <c r="B14" s="331"/>
      <c r="C14" s="331"/>
      <c r="D14" s="331"/>
      <c r="E14" s="331"/>
      <c r="F14" s="331"/>
      <c r="G14" s="331"/>
      <c r="H14" s="331"/>
      <c r="I14" s="331"/>
      <c r="J14" s="82"/>
    </row>
    <row r="15" spans="1:10" ht="12.75">
      <c r="A15" s="84"/>
      <c r="B15" s="175"/>
      <c r="C15" s="176"/>
      <c r="D15" s="176"/>
      <c r="E15" s="176"/>
      <c r="F15" s="337" t="s">
        <v>38</v>
      </c>
      <c r="G15" s="337"/>
      <c r="H15" s="337"/>
      <c r="I15" s="338"/>
      <c r="J15" s="82"/>
    </row>
    <row r="16" spans="1:10" ht="12.75">
      <c r="A16" s="84"/>
      <c r="B16" s="344" t="s">
        <v>301</v>
      </c>
      <c r="C16" s="345"/>
      <c r="D16" s="345"/>
      <c r="E16" s="345"/>
      <c r="F16" s="339" t="s">
        <v>302</v>
      </c>
      <c r="G16" s="339"/>
      <c r="H16" s="339" t="s">
        <v>303</v>
      </c>
      <c r="I16" s="340"/>
      <c r="J16" s="82"/>
    </row>
    <row r="17" spans="1:14" ht="12.75" customHeight="1">
      <c r="A17" s="84"/>
      <c r="B17" s="336" t="s">
        <v>305</v>
      </c>
      <c r="C17" s="336"/>
      <c r="D17" s="336"/>
      <c r="E17" s="336"/>
      <c r="F17" s="342" t="str">
        <f aca="true" t="shared" si="0" ref="F17:G21">+TEXT($L17*(1+$M$6),"$0.00")&amp;" (A)"</f>
        <v>$1.06 (A)</v>
      </c>
      <c r="G17" s="342" t="str">
        <f t="shared" si="0"/>
        <v>$1.06 (A)</v>
      </c>
      <c r="H17" s="342" t="str">
        <f>+TEXT($M17*(1+$M$6),"$0.00")&amp;" (A)"</f>
        <v>$0.28 (A)</v>
      </c>
      <c r="I17" s="342" t="str">
        <f>+TEXT($L17*(1+$M$6),"$0.00")&amp;" (A)"</f>
        <v>$1.06 (A)</v>
      </c>
      <c r="J17" s="82"/>
      <c r="L17" s="190">
        <v>0.92</v>
      </c>
      <c r="M17" s="190">
        <v>0.24</v>
      </c>
      <c r="N17" s="129"/>
    </row>
    <row r="18" spans="1:14" ht="12.75">
      <c r="A18" s="92"/>
      <c r="B18" s="336"/>
      <c r="C18" s="336"/>
      <c r="D18" s="336"/>
      <c r="E18" s="336"/>
      <c r="F18" s="342" t="str">
        <f t="shared" si="0"/>
        <v>$0.00 (A)</v>
      </c>
      <c r="G18" s="342" t="str">
        <f t="shared" si="0"/>
        <v>$0.00 (A)</v>
      </c>
      <c r="H18" s="342" t="str">
        <f>+TEXT($L18*(1+$M$6),"$0.00")&amp;" (A)"</f>
        <v>$0.00 (A)</v>
      </c>
      <c r="I18" s="342" t="str">
        <f>+TEXT($L18*(1+$M$6),"$0.00")&amp;" (A)"</f>
        <v>$0.00 (A)</v>
      </c>
      <c r="J18" s="91"/>
      <c r="L18" s="190"/>
      <c r="M18" s="190"/>
      <c r="N18" s="129"/>
    </row>
    <row r="19" spans="1:14" ht="12.75">
      <c r="A19" s="92"/>
      <c r="B19" s="336"/>
      <c r="C19" s="336"/>
      <c r="D19" s="336"/>
      <c r="E19" s="336"/>
      <c r="F19" s="342" t="str">
        <f t="shared" si="0"/>
        <v>$0.00 (A)</v>
      </c>
      <c r="G19" s="342" t="str">
        <f t="shared" si="0"/>
        <v>$0.00 (A)</v>
      </c>
      <c r="H19" s="342" t="str">
        <f>+TEXT($L19*(1+$M$6),"$0.00")&amp;" (A)"</f>
        <v>$0.00 (A)</v>
      </c>
      <c r="I19" s="342" t="str">
        <f>+TEXT($L19*(1+$M$6),"$0.00")&amp;" (A)"</f>
        <v>$0.00 (A)</v>
      </c>
      <c r="J19" s="91"/>
      <c r="L19" s="190"/>
      <c r="M19" s="190"/>
      <c r="N19" s="129"/>
    </row>
    <row r="20" spans="1:14" ht="12.75">
      <c r="A20" s="84"/>
      <c r="B20" s="336" t="s">
        <v>304</v>
      </c>
      <c r="C20" s="336"/>
      <c r="D20" s="336"/>
      <c r="E20" s="336"/>
      <c r="F20" s="341" t="str">
        <f t="shared" si="0"/>
        <v>$1.06 (A)</v>
      </c>
      <c r="G20" s="341" t="str">
        <f t="shared" si="0"/>
        <v>$1.06 (A)</v>
      </c>
      <c r="H20" s="341" t="str">
        <f>+TEXT($M20*(1+$M$6),"$0.00")&amp;" (A)"</f>
        <v>$0.28 (A)</v>
      </c>
      <c r="I20" s="341" t="str">
        <f>+TEXT($L20*(1+$M$6),"$0.00")&amp;" (A)"</f>
        <v>$1.06 (A)</v>
      </c>
      <c r="J20" s="82"/>
      <c r="L20" s="190">
        <f>L17</f>
        <v>0.92</v>
      </c>
      <c r="M20" s="190">
        <f>M17</f>
        <v>0.24</v>
      </c>
      <c r="N20" s="129"/>
    </row>
    <row r="21" spans="1:14" ht="12.75">
      <c r="A21" s="84"/>
      <c r="B21" s="336"/>
      <c r="C21" s="336"/>
      <c r="D21" s="336"/>
      <c r="E21" s="336"/>
      <c r="F21" s="341" t="str">
        <f t="shared" si="0"/>
        <v>$0.00 (A)</v>
      </c>
      <c r="G21" s="341" t="str">
        <f t="shared" si="0"/>
        <v>$0.00 (A)</v>
      </c>
      <c r="H21" s="341" t="str">
        <f>+TEXT($L21*(1+$M$6),"$0.00")&amp;" (A)"</f>
        <v>$0.00 (A)</v>
      </c>
      <c r="I21" s="341" t="str">
        <f>+TEXT($L21*(1+$M$6),"$0.00")&amp;" (A)"</f>
        <v>$0.00 (A)</v>
      </c>
      <c r="J21" s="82"/>
      <c r="L21" s="190"/>
      <c r="M21" s="190"/>
      <c r="N21" s="129"/>
    </row>
    <row r="22" spans="1:14" ht="12.75">
      <c r="A22" s="84"/>
      <c r="B22" s="130"/>
      <c r="C22" s="130"/>
      <c r="D22" s="130"/>
      <c r="E22" s="130"/>
      <c r="F22" s="130"/>
      <c r="G22" s="130"/>
      <c r="H22" s="130"/>
      <c r="I22" s="130"/>
      <c r="J22" s="82"/>
      <c r="L22" s="190"/>
      <c r="M22" s="190"/>
      <c r="N22" s="129"/>
    </row>
    <row r="23" spans="1:14" ht="12.75">
      <c r="A23" s="84"/>
      <c r="B23" s="130"/>
      <c r="C23" s="130"/>
      <c r="D23" s="130"/>
      <c r="E23" s="130"/>
      <c r="F23" s="130"/>
      <c r="G23" s="130"/>
      <c r="H23" s="130"/>
      <c r="I23" s="130"/>
      <c r="J23" s="82"/>
      <c r="L23" s="190"/>
      <c r="M23" s="190"/>
      <c r="N23" s="129"/>
    </row>
    <row r="24" spans="1:14" ht="12.75">
      <c r="A24" s="84"/>
      <c r="B24" s="325" t="s">
        <v>323</v>
      </c>
      <c r="C24" s="325"/>
      <c r="D24" s="325"/>
      <c r="E24" s="325"/>
      <c r="F24" s="325"/>
      <c r="G24" s="325"/>
      <c r="H24" s="325"/>
      <c r="I24" s="325"/>
      <c r="J24" s="82"/>
      <c r="L24" s="190"/>
      <c r="M24" s="190"/>
      <c r="N24" s="129"/>
    </row>
    <row r="25" spans="1:14" ht="12.75">
      <c r="A25" s="84"/>
      <c r="B25" s="325"/>
      <c r="C25" s="325"/>
      <c r="D25" s="325"/>
      <c r="E25" s="325"/>
      <c r="F25" s="325"/>
      <c r="G25" s="325"/>
      <c r="H25" s="325"/>
      <c r="I25" s="325"/>
      <c r="J25" s="82"/>
      <c r="L25" s="129"/>
      <c r="M25" s="129"/>
      <c r="N25" s="129"/>
    </row>
    <row r="26" spans="1:14" ht="12.75">
      <c r="A26" s="84"/>
      <c r="B26" s="325"/>
      <c r="C26" s="325"/>
      <c r="D26" s="325"/>
      <c r="E26" s="325"/>
      <c r="F26" s="325"/>
      <c r="G26" s="325"/>
      <c r="H26" s="325"/>
      <c r="I26" s="325"/>
      <c r="J26" s="82"/>
      <c r="L26" s="129"/>
      <c r="M26" s="129"/>
      <c r="N26" s="129"/>
    </row>
    <row r="27" spans="1:14" ht="12.75">
      <c r="A27" s="84"/>
      <c r="B27" s="325"/>
      <c r="C27" s="325"/>
      <c r="D27" s="325"/>
      <c r="E27" s="325"/>
      <c r="F27" s="325"/>
      <c r="G27" s="325"/>
      <c r="H27" s="325"/>
      <c r="I27" s="325"/>
      <c r="J27" s="82"/>
      <c r="L27" s="129"/>
      <c r="M27" s="129"/>
      <c r="N27" s="129"/>
    </row>
    <row r="28" spans="1:14" ht="12.75">
      <c r="A28" s="84"/>
      <c r="B28" s="130"/>
      <c r="C28" s="130"/>
      <c r="D28" s="130"/>
      <c r="E28" s="130"/>
      <c r="F28" s="130"/>
      <c r="G28" s="130"/>
      <c r="H28" s="130"/>
      <c r="I28" s="130"/>
      <c r="J28" s="82"/>
      <c r="L28" s="129"/>
      <c r="M28" s="129"/>
      <c r="N28" s="129"/>
    </row>
    <row r="29" spans="1:14" ht="12.75">
      <c r="A29" s="84"/>
      <c r="B29" s="130"/>
      <c r="C29" s="130"/>
      <c r="D29" s="130"/>
      <c r="E29" s="130"/>
      <c r="F29" s="130"/>
      <c r="G29" s="130"/>
      <c r="H29" s="130"/>
      <c r="I29" s="130"/>
      <c r="J29" s="82"/>
      <c r="L29" s="129"/>
      <c r="M29" s="129"/>
      <c r="N29" s="129"/>
    </row>
    <row r="30" spans="1:14" ht="12.75">
      <c r="A30" s="116"/>
      <c r="B30" s="175"/>
      <c r="C30" s="176"/>
      <c r="D30" s="176"/>
      <c r="E30" s="176"/>
      <c r="F30" s="337" t="s">
        <v>38</v>
      </c>
      <c r="G30" s="337"/>
      <c r="H30" s="337"/>
      <c r="I30" s="338"/>
      <c r="J30" s="91"/>
      <c r="L30" s="129"/>
      <c r="M30" s="129"/>
      <c r="N30" s="129"/>
    </row>
    <row r="31" spans="1:14" ht="12.75">
      <c r="A31" s="84"/>
      <c r="B31" s="344" t="s">
        <v>306</v>
      </c>
      <c r="C31" s="345"/>
      <c r="D31" s="345"/>
      <c r="E31" s="345"/>
      <c r="F31" s="339" t="s">
        <v>302</v>
      </c>
      <c r="G31" s="339"/>
      <c r="H31" s="339" t="s">
        <v>303</v>
      </c>
      <c r="I31" s="340"/>
      <c r="J31" s="82"/>
      <c r="L31" s="129"/>
      <c r="M31" s="129"/>
      <c r="N31" s="129"/>
    </row>
    <row r="32" spans="1:14" ht="12.75">
      <c r="A32" s="109"/>
      <c r="B32" s="343" t="s">
        <v>307</v>
      </c>
      <c r="C32" s="343"/>
      <c r="D32" s="343"/>
      <c r="E32" s="343"/>
      <c r="F32" s="342" t="str">
        <f>+TEXT($L32*(1+$M$6),"$0.00")&amp;" (A)"</f>
        <v>$6.95 (A)</v>
      </c>
      <c r="G32" s="342" t="str">
        <f>+TEXT($L32*(1+$M$6),"$0.00")&amp;" (A)"</f>
        <v>$6.95 (A)</v>
      </c>
      <c r="H32" s="342" t="str">
        <f>+TEXT($M32*(1+$M$6),"$0.00")&amp;" (A)"</f>
        <v>$1.38 (A)</v>
      </c>
      <c r="I32" s="342" t="str">
        <f>+TEXT($L32*(1+$M$6),"$0.00")&amp;" (A)"</f>
        <v>$6.95 (A)</v>
      </c>
      <c r="J32" s="82"/>
      <c r="L32" s="190">
        <v>6</v>
      </c>
      <c r="M32" s="190">
        <v>1.19</v>
      </c>
      <c r="N32" s="129"/>
    </row>
    <row r="33" spans="1:14" ht="12.75">
      <c r="A33" s="84"/>
      <c r="B33" s="343"/>
      <c r="C33" s="343"/>
      <c r="D33" s="343"/>
      <c r="E33" s="343"/>
      <c r="F33" s="342" t="str">
        <f>+TEXT($L33*(1+$M$6),"$0.00")&amp;" (A)"</f>
        <v>$0.00 (A)</v>
      </c>
      <c r="G33" s="342" t="str">
        <f>+TEXT($L33*(1+$M$6),"$0.00")&amp;" (A)"</f>
        <v>$0.00 (A)</v>
      </c>
      <c r="H33" s="342" t="str">
        <f>+TEXT($L33*(1+$M$6),"$0.00")&amp;" (A)"</f>
        <v>$0.00 (A)</v>
      </c>
      <c r="I33" s="342" t="str">
        <f>+TEXT($L33*(1+$M$6),"$0.00")&amp;" (A)"</f>
        <v>$0.00 (A)</v>
      </c>
      <c r="J33" s="82"/>
      <c r="L33" s="129"/>
      <c r="M33" s="129"/>
      <c r="N33" s="129"/>
    </row>
    <row r="34" spans="1:14" ht="12.75">
      <c r="A34" s="84"/>
      <c r="B34" s="343"/>
      <c r="C34" s="343"/>
      <c r="D34" s="343"/>
      <c r="E34" s="343"/>
      <c r="F34" s="342"/>
      <c r="G34" s="342"/>
      <c r="H34" s="342"/>
      <c r="I34" s="342"/>
      <c r="J34" s="82"/>
      <c r="L34" s="129"/>
      <c r="M34" s="129"/>
      <c r="N34" s="129"/>
    </row>
    <row r="35" spans="1:14" ht="12.75">
      <c r="A35" s="84"/>
      <c r="B35" s="343"/>
      <c r="C35" s="343"/>
      <c r="D35" s="343"/>
      <c r="E35" s="343"/>
      <c r="F35" s="342"/>
      <c r="G35" s="342"/>
      <c r="H35" s="342"/>
      <c r="I35" s="342"/>
      <c r="J35" s="82"/>
      <c r="L35" s="129"/>
      <c r="M35" s="129"/>
      <c r="N35" s="129"/>
    </row>
    <row r="36" spans="1:14" ht="12.75">
      <c r="A36" s="84"/>
      <c r="B36" s="130"/>
      <c r="C36" s="130"/>
      <c r="D36" s="130"/>
      <c r="E36" s="130"/>
      <c r="F36" s="130"/>
      <c r="G36" s="130"/>
      <c r="H36" s="130"/>
      <c r="I36" s="130"/>
      <c r="J36" s="82"/>
      <c r="L36" s="129"/>
      <c r="M36" s="129"/>
      <c r="N36" s="129"/>
    </row>
    <row r="37" spans="1:14" ht="12.75">
      <c r="A37" s="84"/>
      <c r="B37" s="325" t="s">
        <v>345</v>
      </c>
      <c r="C37" s="325"/>
      <c r="D37" s="325"/>
      <c r="E37" s="325"/>
      <c r="F37" s="325"/>
      <c r="G37" s="325"/>
      <c r="H37" s="325"/>
      <c r="I37" s="325"/>
      <c r="J37" s="82"/>
      <c r="L37" s="129"/>
      <c r="M37" s="129"/>
      <c r="N37" s="129"/>
    </row>
    <row r="38" spans="1:14" ht="12.75">
      <c r="A38" s="84"/>
      <c r="B38" s="325"/>
      <c r="C38" s="325"/>
      <c r="D38" s="325"/>
      <c r="E38" s="325"/>
      <c r="F38" s="325"/>
      <c r="G38" s="325"/>
      <c r="H38" s="325"/>
      <c r="I38" s="325"/>
      <c r="J38" s="82"/>
      <c r="L38" s="129"/>
      <c r="M38" s="129"/>
      <c r="N38" s="129"/>
    </row>
    <row r="39" spans="1:14" ht="12.75">
      <c r="A39" s="84"/>
      <c r="B39" s="325"/>
      <c r="C39" s="325"/>
      <c r="D39" s="325"/>
      <c r="E39" s="325"/>
      <c r="F39" s="325"/>
      <c r="G39" s="325"/>
      <c r="H39" s="325"/>
      <c r="I39" s="325"/>
      <c r="J39" s="82"/>
      <c r="L39" s="129"/>
      <c r="M39" s="129"/>
      <c r="N39" s="129"/>
    </row>
    <row r="40" spans="1:14" ht="12.75">
      <c r="A40" s="84"/>
      <c r="B40" s="130"/>
      <c r="C40" s="130"/>
      <c r="D40" s="130"/>
      <c r="E40" s="130"/>
      <c r="F40" s="130"/>
      <c r="G40" s="130"/>
      <c r="H40" s="130"/>
      <c r="I40" s="130"/>
      <c r="J40" s="82"/>
      <c r="L40" s="129"/>
      <c r="M40" s="129"/>
      <c r="N40" s="129"/>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Sheet'!$B$53</f>
        <v>Rick Waldren, Business Unit Controller</v>
      </c>
      <c r="C50" s="1"/>
      <c r="D50" s="83"/>
      <c r="E50" s="83"/>
      <c r="F50" s="83"/>
      <c r="G50" s="83"/>
      <c r="H50" s="83"/>
      <c r="I50" s="83"/>
      <c r="J50" s="82"/>
    </row>
    <row r="51" spans="1:10" ht="12.75">
      <c r="A51" s="23"/>
      <c r="B51" s="1"/>
      <c r="C51" s="1"/>
      <c r="D51" s="83"/>
      <c r="E51" s="83"/>
      <c r="F51" s="83"/>
      <c r="J51" s="82"/>
    </row>
    <row r="52" spans="1:10" ht="12.75">
      <c r="A52" s="26" t="s">
        <v>99</v>
      </c>
      <c r="B52" s="318">
        <f>+'Check Sheet'!$B$55</f>
        <v>43438</v>
      </c>
      <c r="C52" s="318">
        <f>+'Check Sheet'!C54</f>
        <v>0</v>
      </c>
      <c r="D52" s="80"/>
      <c r="E52" s="80"/>
      <c r="F52" s="80"/>
      <c r="H52" s="70" t="s">
        <v>137</v>
      </c>
      <c r="I52" s="319">
        <f>+'Check Sheet'!$I$55</f>
        <v>43497</v>
      </c>
      <c r="J52" s="320">
        <f>+'Check Sheet'!I54</f>
        <v>0</v>
      </c>
    </row>
    <row r="53" spans="1:10" ht="12.75">
      <c r="A53" s="321" t="s">
        <v>17</v>
      </c>
      <c r="B53" s="322"/>
      <c r="C53" s="322"/>
      <c r="D53" s="322"/>
      <c r="E53" s="322"/>
      <c r="F53" s="322"/>
      <c r="G53" s="322"/>
      <c r="H53" s="322"/>
      <c r="I53" s="322"/>
      <c r="J53" s="323"/>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row r="61" ht="12" customHeight="1"/>
  </sheetData>
  <sheetProtection/>
  <mergeCells count="27">
    <mergeCell ref="B16:E16"/>
    <mergeCell ref="B31:E31"/>
    <mergeCell ref="A53:J53"/>
    <mergeCell ref="B9:I14"/>
    <mergeCell ref="F15:I15"/>
    <mergeCell ref="F16:G16"/>
    <mergeCell ref="H16:I16"/>
    <mergeCell ref="B20:E21"/>
    <mergeCell ref="B52:C52"/>
    <mergeCell ref="I52:J52"/>
    <mergeCell ref="H17:I19"/>
    <mergeCell ref="B32:E33"/>
    <mergeCell ref="F32:G33"/>
    <mergeCell ref="H32:I33"/>
    <mergeCell ref="B34:E35"/>
    <mergeCell ref="F34:G35"/>
    <mergeCell ref="H34:I35"/>
    <mergeCell ref="A7:J7"/>
    <mergeCell ref="B17:E19"/>
    <mergeCell ref="B24:I27"/>
    <mergeCell ref="F30:I30"/>
    <mergeCell ref="F31:G31"/>
    <mergeCell ref="B37:I39"/>
    <mergeCell ref="H31:I31"/>
    <mergeCell ref="F20:G21"/>
    <mergeCell ref="H20:I21"/>
    <mergeCell ref="F17:G19"/>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3">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243</v>
      </c>
      <c r="I2" s="130" t="s">
        <v>312</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6" t="s">
        <v>308</v>
      </c>
      <c r="B7" s="315"/>
      <c r="C7" s="315"/>
      <c r="D7" s="315"/>
      <c r="E7" s="315"/>
      <c r="F7" s="315"/>
      <c r="G7" s="315"/>
      <c r="H7" s="315"/>
      <c r="I7" s="315"/>
      <c r="J7" s="317"/>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 r="A10" s="84"/>
      <c r="B10" s="175"/>
      <c r="C10" s="176"/>
      <c r="D10" s="176"/>
      <c r="E10" s="176"/>
      <c r="F10" s="337" t="s">
        <v>38</v>
      </c>
      <c r="G10" s="337"/>
      <c r="H10" s="337"/>
      <c r="I10" s="338"/>
      <c r="J10" s="82"/>
    </row>
    <row r="11" spans="1:16" ht="12.75">
      <c r="A11" s="84"/>
      <c r="B11" s="344" t="s">
        <v>35</v>
      </c>
      <c r="C11" s="345"/>
      <c r="D11" s="345"/>
      <c r="E11" s="345"/>
      <c r="F11" s="339" t="s">
        <v>302</v>
      </c>
      <c r="G11" s="339"/>
      <c r="H11" s="339" t="s">
        <v>303</v>
      </c>
      <c r="I11" s="340"/>
      <c r="J11" s="82"/>
      <c r="L11" s="129"/>
      <c r="M11" s="129"/>
      <c r="N11" s="129"/>
      <c r="O11" s="129"/>
      <c r="P11" s="129"/>
    </row>
    <row r="12" spans="1:16" ht="12.75">
      <c r="A12" s="84"/>
      <c r="B12" s="346" t="s">
        <v>409</v>
      </c>
      <c r="C12" s="347"/>
      <c r="D12" s="347"/>
      <c r="E12" s="348"/>
      <c r="F12" s="355" t="str">
        <f aca="true" t="shared" si="0" ref="F12:G14">+TEXT($L12*(1+$M$6),"$0.00")&amp;" (A)"</f>
        <v>$0.12 (A)</v>
      </c>
      <c r="G12" s="356" t="str">
        <f t="shared" si="0"/>
        <v>$0.12 (A)</v>
      </c>
      <c r="H12" s="355" t="str">
        <f>+TEXT($M12*(1+$M$6),"$0.00")&amp;" (A)"</f>
        <v>$0.06 (A)</v>
      </c>
      <c r="I12" s="356" t="str">
        <f>+TEXT($L12*(1+$M$6),"$0.00")&amp;" (A)"</f>
        <v>$0.12 (A)</v>
      </c>
      <c r="J12" s="82"/>
      <c r="L12" s="190">
        <v>0.1</v>
      </c>
      <c r="M12" s="190">
        <v>0.05</v>
      </c>
      <c r="N12" s="190"/>
      <c r="O12" s="129"/>
      <c r="P12" s="129"/>
    </row>
    <row r="13" spans="1:16" ht="12.75">
      <c r="A13" s="84"/>
      <c r="B13" s="349"/>
      <c r="C13" s="350"/>
      <c r="D13" s="350"/>
      <c r="E13" s="351"/>
      <c r="F13" s="357" t="str">
        <f t="shared" si="0"/>
        <v>$0.00 (A)</v>
      </c>
      <c r="G13" s="358" t="str">
        <f t="shared" si="0"/>
        <v>$0.00 (A)</v>
      </c>
      <c r="H13" s="357" t="str">
        <f>+TEXT($L13*(1+$M$6),"$0.00")&amp;" (A)"</f>
        <v>$0.00 (A)</v>
      </c>
      <c r="I13" s="358" t="str">
        <f>+TEXT($L13*(1+$M$6),"$0.00")&amp;" (A)"</f>
        <v>$0.00 (A)</v>
      </c>
      <c r="J13" s="82"/>
      <c r="L13" s="190"/>
      <c r="M13" s="190"/>
      <c r="N13" s="190"/>
      <c r="O13" s="129"/>
      <c r="P13" s="129"/>
    </row>
    <row r="14" spans="1:16" ht="12.75">
      <c r="A14" s="84"/>
      <c r="B14" s="352"/>
      <c r="C14" s="353"/>
      <c r="D14" s="353"/>
      <c r="E14" s="354"/>
      <c r="F14" s="359" t="str">
        <f t="shared" si="0"/>
        <v>$0.00 (A)</v>
      </c>
      <c r="G14" s="330" t="str">
        <f t="shared" si="0"/>
        <v>$0.00 (A)</v>
      </c>
      <c r="H14" s="359" t="str">
        <f>+TEXT($L14*(1+$M$6),"$0.00")&amp;" (A)"</f>
        <v>$0.00 (A)</v>
      </c>
      <c r="I14" s="330" t="str">
        <f>+TEXT($L14*(1+$M$6),"$0.00")&amp;" (A)"</f>
        <v>$0.00 (A)</v>
      </c>
      <c r="J14" s="82"/>
      <c r="L14" s="190"/>
      <c r="M14" s="190"/>
      <c r="N14" s="190"/>
      <c r="O14" s="129"/>
      <c r="P14" s="129"/>
    </row>
    <row r="15" spans="1:16" ht="12.75">
      <c r="A15" s="84"/>
      <c r="B15" s="343" t="s">
        <v>309</v>
      </c>
      <c r="C15" s="343"/>
      <c r="D15" s="343"/>
      <c r="E15" s="343"/>
      <c r="F15" s="342" t="str">
        <f>+TEXT($L15*(1+$M$6),"$0.00")&amp;" (A)"</f>
        <v>$1.31 (A)</v>
      </c>
      <c r="G15" s="342"/>
      <c r="H15" s="342" t="str">
        <f>+TEXT($M15*(1+$M$6),"$0.00")&amp;" (A)"</f>
        <v>$0.28 (A)</v>
      </c>
      <c r="I15" s="342"/>
      <c r="J15" s="82"/>
      <c r="L15" s="190">
        <v>1.13</v>
      </c>
      <c r="M15" s="190">
        <v>0.24</v>
      </c>
      <c r="N15" s="190"/>
      <c r="O15" s="129"/>
      <c r="P15" s="129"/>
    </row>
    <row r="16" spans="1:16" ht="12.75">
      <c r="A16" s="84"/>
      <c r="B16" s="343"/>
      <c r="C16" s="343"/>
      <c r="D16" s="343"/>
      <c r="E16" s="343"/>
      <c r="F16" s="342"/>
      <c r="G16" s="342"/>
      <c r="H16" s="342"/>
      <c r="I16" s="342"/>
      <c r="J16" s="82"/>
      <c r="L16" s="190"/>
      <c r="M16" s="190"/>
      <c r="N16" s="190"/>
      <c r="O16" s="129"/>
      <c r="P16" s="129"/>
    </row>
    <row r="17" spans="1:16" ht="12.75">
      <c r="A17" s="84"/>
      <c r="B17" s="343"/>
      <c r="C17" s="343"/>
      <c r="D17" s="343"/>
      <c r="E17" s="343"/>
      <c r="F17" s="342"/>
      <c r="G17" s="342"/>
      <c r="H17" s="342"/>
      <c r="I17" s="342"/>
      <c r="J17" s="82"/>
      <c r="L17" s="190"/>
      <c r="M17" s="190"/>
      <c r="N17" s="190"/>
      <c r="O17" s="129"/>
      <c r="P17" s="129"/>
    </row>
    <row r="18" spans="1:16" ht="12.75">
      <c r="A18" s="84"/>
      <c r="B18" s="343"/>
      <c r="C18" s="343"/>
      <c r="D18" s="343"/>
      <c r="E18" s="343"/>
      <c r="F18" s="342"/>
      <c r="G18" s="342"/>
      <c r="H18" s="342"/>
      <c r="I18" s="342"/>
      <c r="J18" s="82"/>
      <c r="L18" s="190"/>
      <c r="M18" s="190"/>
      <c r="N18" s="190"/>
      <c r="O18" s="129"/>
      <c r="P18" s="129"/>
    </row>
    <row r="19" spans="1:16" ht="12.75">
      <c r="A19" s="84"/>
      <c r="B19" s="343"/>
      <c r="C19" s="343"/>
      <c r="D19" s="343"/>
      <c r="E19" s="343"/>
      <c r="F19" s="342"/>
      <c r="G19" s="342"/>
      <c r="H19" s="342"/>
      <c r="I19" s="342"/>
      <c r="J19" s="82"/>
      <c r="L19" s="190"/>
      <c r="M19" s="190"/>
      <c r="N19" s="190"/>
      <c r="O19" s="129"/>
      <c r="P19" s="129"/>
    </row>
    <row r="20" spans="1:16" ht="12.75">
      <c r="A20" s="84"/>
      <c r="B20" s="343" t="s">
        <v>410</v>
      </c>
      <c r="C20" s="343"/>
      <c r="D20" s="343"/>
      <c r="E20" s="343"/>
      <c r="F20" s="341" t="str">
        <f>+F15</f>
        <v>$1.31 (A)</v>
      </c>
      <c r="G20" s="341"/>
      <c r="H20" s="341" t="str">
        <f>+H15</f>
        <v>$0.28 (A)</v>
      </c>
      <c r="I20" s="341"/>
      <c r="J20" s="82"/>
      <c r="L20" s="190">
        <v>1.13</v>
      </c>
      <c r="M20" s="190">
        <v>0.24</v>
      </c>
      <c r="N20" s="190"/>
      <c r="O20" s="129"/>
      <c r="P20" s="129"/>
    </row>
    <row r="21" spans="1:16" ht="12.75">
      <c r="A21" s="84"/>
      <c r="B21" s="343"/>
      <c r="C21" s="343"/>
      <c r="D21" s="343"/>
      <c r="E21" s="343"/>
      <c r="F21" s="341"/>
      <c r="G21" s="341"/>
      <c r="H21" s="341"/>
      <c r="I21" s="341"/>
      <c r="J21" s="82"/>
      <c r="L21" s="190"/>
      <c r="M21" s="190"/>
      <c r="N21" s="190"/>
      <c r="O21" s="129"/>
      <c r="P21" s="129"/>
    </row>
    <row r="22" spans="1:16" ht="12.75">
      <c r="A22" s="84"/>
      <c r="B22" s="343"/>
      <c r="C22" s="343"/>
      <c r="D22" s="343"/>
      <c r="E22" s="343"/>
      <c r="F22" s="341"/>
      <c r="G22" s="341"/>
      <c r="H22" s="341"/>
      <c r="I22" s="341"/>
      <c r="J22" s="82"/>
      <c r="L22" s="190"/>
      <c r="M22" s="190"/>
      <c r="N22" s="190"/>
      <c r="O22" s="129"/>
      <c r="P22" s="129"/>
    </row>
    <row r="23" spans="1:16" ht="12.75">
      <c r="A23" s="84"/>
      <c r="B23" s="343"/>
      <c r="C23" s="343"/>
      <c r="D23" s="343"/>
      <c r="E23" s="343"/>
      <c r="F23" s="341"/>
      <c r="G23" s="341"/>
      <c r="H23" s="341"/>
      <c r="I23" s="341"/>
      <c r="J23" s="82"/>
      <c r="L23" s="190"/>
      <c r="M23" s="190"/>
      <c r="N23" s="190"/>
      <c r="O23" s="129"/>
      <c r="P23" s="129"/>
    </row>
    <row r="24" spans="1:16" ht="12.75">
      <c r="A24" s="84"/>
      <c r="B24" s="343"/>
      <c r="C24" s="343"/>
      <c r="D24" s="343"/>
      <c r="E24" s="343"/>
      <c r="F24" s="341"/>
      <c r="G24" s="341"/>
      <c r="H24" s="341"/>
      <c r="I24" s="341"/>
      <c r="J24" s="82"/>
      <c r="L24" s="190"/>
      <c r="M24" s="190"/>
      <c r="N24" s="190"/>
      <c r="O24" s="129"/>
      <c r="P24" s="129"/>
    </row>
    <row r="25" spans="1:16" ht="12.75">
      <c r="A25" s="84"/>
      <c r="B25" s="130"/>
      <c r="C25" s="130"/>
      <c r="D25" s="130"/>
      <c r="E25" s="130"/>
      <c r="F25" s="130"/>
      <c r="G25" s="130"/>
      <c r="H25" s="130"/>
      <c r="I25" s="130"/>
      <c r="J25" s="82"/>
      <c r="L25" s="190"/>
      <c r="M25" s="190"/>
      <c r="N25" s="190"/>
      <c r="O25" s="129"/>
      <c r="P25" s="129"/>
    </row>
    <row r="26" spans="1:16" ht="12.75">
      <c r="A26" s="92"/>
      <c r="B26" s="130"/>
      <c r="C26" s="130"/>
      <c r="D26" s="130"/>
      <c r="E26" s="165"/>
      <c r="F26" s="130"/>
      <c r="G26" s="130"/>
      <c r="H26" s="130"/>
      <c r="I26" s="130"/>
      <c r="J26" s="91"/>
      <c r="L26" s="190"/>
      <c r="M26" s="190"/>
      <c r="N26" s="190"/>
      <c r="O26" s="129"/>
      <c r="P26" s="129"/>
    </row>
    <row r="27" spans="1:16" ht="12.75">
      <c r="A27" s="84"/>
      <c r="B27" s="130"/>
      <c r="C27" s="130"/>
      <c r="D27" s="130"/>
      <c r="E27" s="130"/>
      <c r="F27" s="130"/>
      <c r="G27" s="130"/>
      <c r="H27" s="130"/>
      <c r="I27" s="130"/>
      <c r="J27" s="82"/>
      <c r="L27" s="190"/>
      <c r="M27" s="190"/>
      <c r="N27" s="190"/>
      <c r="O27" s="129"/>
      <c r="P27" s="129"/>
    </row>
    <row r="28" spans="1:16" ht="12.75">
      <c r="A28" s="84"/>
      <c r="B28" s="130"/>
      <c r="C28" s="130"/>
      <c r="D28" s="130"/>
      <c r="E28" s="130"/>
      <c r="F28" s="130"/>
      <c r="G28" s="130"/>
      <c r="H28" s="130"/>
      <c r="I28" s="130"/>
      <c r="J28" s="82"/>
      <c r="L28" s="190"/>
      <c r="M28" s="190"/>
      <c r="N28" s="190"/>
      <c r="O28" s="129"/>
      <c r="P28" s="129"/>
    </row>
    <row r="29" spans="1:16" ht="12.75">
      <c r="A29" s="84"/>
      <c r="B29" s="130"/>
      <c r="C29" s="130"/>
      <c r="D29" s="130"/>
      <c r="E29" s="130"/>
      <c r="F29" s="130"/>
      <c r="G29" s="130"/>
      <c r="H29" s="130"/>
      <c r="I29" s="130"/>
      <c r="J29" s="82"/>
      <c r="L29" s="190"/>
      <c r="M29" s="190"/>
      <c r="N29" s="190"/>
      <c r="O29" s="129"/>
      <c r="P29" s="129"/>
    </row>
    <row r="30" spans="1:16" ht="12.75">
      <c r="A30" s="84"/>
      <c r="B30" s="130"/>
      <c r="C30" s="130"/>
      <c r="D30" s="130"/>
      <c r="E30" s="130"/>
      <c r="F30" s="130"/>
      <c r="G30" s="130"/>
      <c r="H30" s="130"/>
      <c r="I30" s="130"/>
      <c r="J30" s="82"/>
      <c r="L30" s="190"/>
      <c r="M30" s="190"/>
      <c r="N30" s="190"/>
      <c r="O30" s="129"/>
      <c r="P30" s="129"/>
    </row>
    <row r="31" spans="1:16" ht="12.75">
      <c r="A31" s="84"/>
      <c r="B31" s="130"/>
      <c r="C31" s="130"/>
      <c r="D31" s="130"/>
      <c r="E31" s="130"/>
      <c r="F31" s="130"/>
      <c r="G31" s="130"/>
      <c r="H31" s="130"/>
      <c r="I31" s="130"/>
      <c r="J31" s="82"/>
      <c r="L31" s="190"/>
      <c r="M31" s="190"/>
      <c r="N31" s="190"/>
      <c r="O31" s="129"/>
      <c r="P31" s="129"/>
    </row>
    <row r="32" spans="1:16" ht="12.75">
      <c r="A32" s="84"/>
      <c r="B32" s="130"/>
      <c r="C32" s="130"/>
      <c r="D32" s="130"/>
      <c r="E32" s="130"/>
      <c r="F32" s="130"/>
      <c r="G32" s="130"/>
      <c r="H32" s="130"/>
      <c r="I32" s="130"/>
      <c r="J32" s="82"/>
      <c r="L32" s="190"/>
      <c r="M32" s="190"/>
      <c r="N32" s="190"/>
      <c r="O32" s="129"/>
      <c r="P32" s="129"/>
    </row>
    <row r="33" spans="1:16" ht="12.75">
      <c r="A33" s="84"/>
      <c r="B33" s="130"/>
      <c r="C33" s="130"/>
      <c r="D33" s="130"/>
      <c r="E33" s="130"/>
      <c r="F33" s="130"/>
      <c r="G33" s="130"/>
      <c r="H33" s="130"/>
      <c r="I33" s="130"/>
      <c r="J33" s="82"/>
      <c r="L33" s="190"/>
      <c r="M33" s="190"/>
      <c r="N33" s="190"/>
      <c r="O33" s="129"/>
      <c r="P33" s="129"/>
    </row>
    <row r="34" spans="1:16" ht="12.75">
      <c r="A34" s="84"/>
      <c r="B34" s="130"/>
      <c r="C34" s="130"/>
      <c r="D34" s="130"/>
      <c r="E34" s="130"/>
      <c r="F34" s="130"/>
      <c r="G34" s="130"/>
      <c r="H34" s="130"/>
      <c r="I34" s="130"/>
      <c r="J34" s="82"/>
      <c r="L34" s="190"/>
      <c r="M34" s="190"/>
      <c r="N34" s="190"/>
      <c r="O34" s="129"/>
      <c r="P34" s="129"/>
    </row>
    <row r="35" spans="1:16" ht="12.75">
      <c r="A35" s="84"/>
      <c r="B35" s="130"/>
      <c r="C35" s="130"/>
      <c r="D35" s="130"/>
      <c r="E35" s="130"/>
      <c r="F35" s="130"/>
      <c r="G35" s="130"/>
      <c r="H35" s="130"/>
      <c r="I35" s="130"/>
      <c r="J35" s="82"/>
      <c r="L35" s="190"/>
      <c r="M35" s="190"/>
      <c r="N35" s="190"/>
      <c r="O35" s="129"/>
      <c r="P35" s="129"/>
    </row>
    <row r="36" spans="1:14" ht="12.75">
      <c r="A36" s="84"/>
      <c r="B36" s="130"/>
      <c r="C36" s="130"/>
      <c r="D36" s="130"/>
      <c r="E36" s="130"/>
      <c r="F36" s="130"/>
      <c r="G36" s="130"/>
      <c r="H36" s="130"/>
      <c r="I36" s="130"/>
      <c r="J36" s="82"/>
      <c r="L36" s="190"/>
      <c r="M36" s="190"/>
      <c r="N36" s="190"/>
    </row>
    <row r="37" spans="1:14" ht="12.75">
      <c r="A37" s="84"/>
      <c r="B37" s="130"/>
      <c r="C37" s="130"/>
      <c r="D37" s="130"/>
      <c r="E37" s="130"/>
      <c r="F37" s="130"/>
      <c r="G37" s="130"/>
      <c r="H37" s="130"/>
      <c r="I37" s="130"/>
      <c r="J37" s="82"/>
      <c r="L37" s="190"/>
      <c r="M37" s="190"/>
      <c r="N37" s="190"/>
    </row>
    <row r="38" spans="1:14" ht="12.75">
      <c r="A38" s="84"/>
      <c r="B38" s="130"/>
      <c r="C38" s="130"/>
      <c r="D38" s="130"/>
      <c r="E38" s="130"/>
      <c r="F38" s="130"/>
      <c r="G38" s="130"/>
      <c r="H38" s="130"/>
      <c r="I38" s="130"/>
      <c r="J38" s="82"/>
      <c r="L38" s="190"/>
      <c r="M38" s="190"/>
      <c r="N38" s="190"/>
    </row>
    <row r="39" spans="1:14" ht="12.75">
      <c r="A39" s="84"/>
      <c r="B39" s="130"/>
      <c r="C39" s="130"/>
      <c r="D39" s="130"/>
      <c r="E39" s="130"/>
      <c r="F39" s="130"/>
      <c r="G39" s="130"/>
      <c r="H39" s="130"/>
      <c r="I39" s="130"/>
      <c r="J39" s="82"/>
      <c r="L39" s="190"/>
      <c r="M39" s="190"/>
      <c r="N39" s="190"/>
    </row>
    <row r="40" spans="1:14" ht="12.75">
      <c r="A40" s="84"/>
      <c r="B40" s="130"/>
      <c r="C40" s="130"/>
      <c r="D40" s="130"/>
      <c r="E40" s="130"/>
      <c r="F40" s="130"/>
      <c r="G40" s="130"/>
      <c r="H40" s="130"/>
      <c r="I40" s="130"/>
      <c r="J40" s="82"/>
      <c r="L40" s="190"/>
      <c r="M40" s="190"/>
      <c r="N40" s="190"/>
    </row>
    <row r="41" spans="1:14" ht="12.75">
      <c r="A41" s="84"/>
      <c r="B41" s="130"/>
      <c r="C41" s="130"/>
      <c r="D41" s="130"/>
      <c r="E41" s="130"/>
      <c r="F41" s="130"/>
      <c r="G41" s="130"/>
      <c r="H41" s="130"/>
      <c r="I41" s="130"/>
      <c r="J41" s="82"/>
      <c r="L41" s="190"/>
      <c r="M41" s="190"/>
      <c r="N41" s="190"/>
    </row>
    <row r="42" spans="1:14" ht="12.75">
      <c r="A42" s="84"/>
      <c r="B42" s="130"/>
      <c r="C42" s="130"/>
      <c r="D42" s="130"/>
      <c r="E42" s="130"/>
      <c r="F42" s="130"/>
      <c r="G42" s="130"/>
      <c r="H42" s="130"/>
      <c r="I42" s="130"/>
      <c r="J42" s="82"/>
      <c r="L42" s="190"/>
      <c r="M42" s="190"/>
      <c r="N42" s="190"/>
    </row>
    <row r="43" spans="1:14" ht="12.75">
      <c r="A43" s="84"/>
      <c r="B43" s="130"/>
      <c r="C43" s="130"/>
      <c r="D43" s="130"/>
      <c r="E43" s="130"/>
      <c r="F43" s="130"/>
      <c r="G43" s="130"/>
      <c r="H43" s="130"/>
      <c r="I43" s="130"/>
      <c r="J43" s="82"/>
      <c r="L43" s="190"/>
      <c r="M43" s="190"/>
      <c r="N43" s="190"/>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8">
        <f>+'Check Sheet'!$B$55</f>
        <v>43438</v>
      </c>
      <c r="C54" s="318">
        <f>+'Check Sheet'!C54</f>
        <v>0</v>
      </c>
      <c r="D54" s="80"/>
      <c r="E54" s="80"/>
      <c r="F54" s="80"/>
      <c r="H54" s="70" t="s">
        <v>137</v>
      </c>
      <c r="I54" s="319">
        <f>+'Check Sheet'!$I$55</f>
        <v>43497</v>
      </c>
      <c r="J54" s="320">
        <f>+'Check Sheet'!I54</f>
        <v>0</v>
      </c>
    </row>
    <row r="55" spans="1:10" ht="12.75">
      <c r="A55" s="321" t="s">
        <v>17</v>
      </c>
      <c r="B55" s="322"/>
      <c r="C55" s="322"/>
      <c r="D55" s="322"/>
      <c r="E55" s="322"/>
      <c r="F55" s="322"/>
      <c r="G55" s="322"/>
      <c r="H55" s="322"/>
      <c r="I55" s="322"/>
      <c r="J55" s="323"/>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17">
    <mergeCell ref="H15:I19"/>
    <mergeCell ref="B20:E24"/>
    <mergeCell ref="F20:G24"/>
    <mergeCell ref="H20:I24"/>
    <mergeCell ref="B12:E14"/>
    <mergeCell ref="F12:G14"/>
    <mergeCell ref="H12:I14"/>
    <mergeCell ref="A7:J7"/>
    <mergeCell ref="B54:C54"/>
    <mergeCell ref="I54:J54"/>
    <mergeCell ref="A55:J55"/>
    <mergeCell ref="F10:I10"/>
    <mergeCell ref="B11:E11"/>
    <mergeCell ref="F11:G11"/>
    <mergeCell ref="H11:I11"/>
    <mergeCell ref="B15:E19"/>
    <mergeCell ref="F15:G19"/>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9">
      <selection activeCell="E52" sqref="E52"/>
    </sheetView>
  </sheetViews>
  <sheetFormatPr defaultColWidth="9.140625" defaultRowHeight="12.75"/>
  <cols>
    <col min="1" max="1" width="9.7109375" style="0" customWidth="1"/>
    <col min="2" max="2" width="10.28125" style="0" customWidth="1"/>
    <col min="6" max="6" width="5.7109375" style="0" customWidth="1"/>
    <col min="8" max="8" width="12.421875" style="0" customWidth="1"/>
    <col min="9" max="9" width="9.421875" style="0" customWidth="1"/>
    <col min="10" max="10" width="15.140625" style="0" customWidth="1"/>
  </cols>
  <sheetData>
    <row r="1" spans="1:10" ht="12.75">
      <c r="A1" s="265"/>
      <c r="B1" s="266"/>
      <c r="C1" s="266"/>
      <c r="D1" s="266"/>
      <c r="E1" s="266"/>
      <c r="F1" s="266"/>
      <c r="G1" s="266"/>
      <c r="H1" s="266"/>
      <c r="I1" s="266"/>
      <c r="J1" s="267"/>
    </row>
    <row r="2" spans="1:10" ht="12.75">
      <c r="A2" s="268" t="s">
        <v>0</v>
      </c>
      <c r="B2" s="269">
        <v>27</v>
      </c>
      <c r="C2" s="270"/>
      <c r="D2" s="270"/>
      <c r="E2" s="270"/>
      <c r="F2" s="270"/>
      <c r="G2" s="270" t="s">
        <v>408</v>
      </c>
      <c r="H2" s="308" t="s">
        <v>453</v>
      </c>
      <c r="I2" s="308"/>
      <c r="J2" s="271"/>
    </row>
    <row r="3" spans="1:10" ht="12.75">
      <c r="A3" s="268"/>
      <c r="B3" s="270"/>
      <c r="C3" s="270"/>
      <c r="D3" s="270"/>
      <c r="E3" s="270"/>
      <c r="F3" s="270"/>
      <c r="G3" s="270"/>
      <c r="H3" s="270"/>
      <c r="I3" s="270"/>
      <c r="J3" s="271"/>
    </row>
    <row r="4" spans="1:10" ht="12.75">
      <c r="A4" s="268" t="s">
        <v>1</v>
      </c>
      <c r="B4" s="270"/>
      <c r="C4" s="270"/>
      <c r="D4" s="270" t="s">
        <v>475</v>
      </c>
      <c r="E4" s="270"/>
      <c r="F4" s="270"/>
      <c r="G4" s="270"/>
      <c r="H4" s="270"/>
      <c r="I4" s="270"/>
      <c r="J4" s="271"/>
    </row>
    <row r="5" spans="1:11" ht="12.75">
      <c r="A5" s="272" t="s">
        <v>2</v>
      </c>
      <c r="B5" s="273"/>
      <c r="C5" s="273"/>
      <c r="D5" s="286" t="str">
        <f>+'Check Sheet'!$D$5</f>
        <v>Kent-Meridian Disposal Company, Allied Waste Services of Kent, &amp; Republic Services of Kent</v>
      </c>
      <c r="E5" s="286"/>
      <c r="F5" s="286"/>
      <c r="G5" s="286"/>
      <c r="H5" s="286"/>
      <c r="I5" s="286"/>
      <c r="J5" s="287"/>
      <c r="K5" s="288"/>
    </row>
    <row r="6" spans="1:10" ht="12.75">
      <c r="A6" s="268"/>
      <c r="B6" s="270"/>
      <c r="C6" s="270"/>
      <c r="D6" s="270"/>
      <c r="E6" s="270"/>
      <c r="F6" s="270"/>
      <c r="G6" s="270"/>
      <c r="H6" s="270"/>
      <c r="I6" s="270"/>
      <c r="J6" s="271"/>
    </row>
    <row r="7" spans="1:10" ht="12.75">
      <c r="A7" s="268"/>
      <c r="B7" s="270"/>
      <c r="C7" s="371" t="s">
        <v>447</v>
      </c>
      <c r="D7" s="372"/>
      <c r="E7" s="372"/>
      <c r="F7" s="372"/>
      <c r="G7" s="372"/>
      <c r="H7" s="372"/>
      <c r="I7" s="270"/>
      <c r="J7" s="271"/>
    </row>
    <row r="8" spans="1:10" ht="12.75">
      <c r="A8" s="268"/>
      <c r="B8" s="270"/>
      <c r="C8" s="270"/>
      <c r="D8" s="270"/>
      <c r="E8" s="270"/>
      <c r="F8" s="270"/>
      <c r="G8" s="270"/>
      <c r="H8" s="270"/>
      <c r="I8" s="270"/>
      <c r="J8" s="271"/>
    </row>
    <row r="9" spans="1:10" ht="18" customHeight="1">
      <c r="A9" s="360" t="s">
        <v>448</v>
      </c>
      <c r="B9" s="361"/>
      <c r="C9" s="361" t="s">
        <v>449</v>
      </c>
      <c r="D9" s="361"/>
      <c r="E9" s="361" t="s">
        <v>450</v>
      </c>
      <c r="F9" s="361"/>
      <c r="G9" s="361" t="s">
        <v>451</v>
      </c>
      <c r="H9" s="361"/>
      <c r="I9" s="361"/>
      <c r="J9" s="361"/>
    </row>
    <row r="10" spans="1:10" ht="40.5" customHeight="1">
      <c r="A10" s="276" t="s">
        <v>452</v>
      </c>
      <c r="B10" s="278"/>
      <c r="C10" s="368" t="s">
        <v>454</v>
      </c>
      <c r="D10" s="370"/>
      <c r="E10" s="364" t="s">
        <v>468</v>
      </c>
      <c r="F10" s="365"/>
      <c r="G10" s="368" t="s">
        <v>455</v>
      </c>
      <c r="H10" s="369"/>
      <c r="I10" s="369"/>
      <c r="J10" s="370"/>
    </row>
    <row r="11" spans="1:10" ht="42.75" customHeight="1">
      <c r="A11" s="276" t="s">
        <v>461</v>
      </c>
      <c r="B11" s="37"/>
      <c r="C11" s="382" t="s">
        <v>467</v>
      </c>
      <c r="D11" s="383"/>
      <c r="E11" s="364" t="s">
        <v>469</v>
      </c>
      <c r="F11" s="365"/>
      <c r="G11" s="368" t="s">
        <v>456</v>
      </c>
      <c r="H11" s="369"/>
      <c r="I11" s="369"/>
      <c r="J11" s="370"/>
    </row>
    <row r="12" spans="1:10" ht="24.75" customHeight="1">
      <c r="A12" s="276" t="s">
        <v>462</v>
      </c>
      <c r="B12" s="278"/>
      <c r="C12" s="382" t="s">
        <v>467</v>
      </c>
      <c r="D12" s="383"/>
      <c r="E12" s="373" t="s">
        <v>470</v>
      </c>
      <c r="F12" s="374"/>
      <c r="G12" s="368" t="s">
        <v>457</v>
      </c>
      <c r="H12" s="369"/>
      <c r="I12" s="369"/>
      <c r="J12" s="370"/>
    </row>
    <row r="13" spans="1:10" ht="24" customHeight="1">
      <c r="A13" s="276" t="s">
        <v>462</v>
      </c>
      <c r="B13" s="33"/>
      <c r="C13" s="382" t="s">
        <v>467</v>
      </c>
      <c r="D13" s="383"/>
      <c r="E13" s="375" t="s">
        <v>471</v>
      </c>
      <c r="F13" s="376"/>
      <c r="G13" s="368" t="s">
        <v>458</v>
      </c>
      <c r="H13" s="369"/>
      <c r="I13" s="369"/>
      <c r="J13" s="370"/>
    </row>
    <row r="14" spans="1:10" ht="27" customHeight="1">
      <c r="A14" s="276" t="s">
        <v>463</v>
      </c>
      <c r="B14" s="278"/>
      <c r="C14" s="362">
        <v>9928</v>
      </c>
      <c r="D14" s="363"/>
      <c r="E14" s="377" t="s">
        <v>459</v>
      </c>
      <c r="F14" s="378"/>
      <c r="G14" s="368" t="s">
        <v>460</v>
      </c>
      <c r="H14" s="369"/>
      <c r="I14" s="369"/>
      <c r="J14" s="370"/>
    </row>
    <row r="15" spans="1:10" ht="18" customHeight="1">
      <c r="A15" s="276" t="s">
        <v>464</v>
      </c>
      <c r="B15" s="278"/>
      <c r="C15" s="362">
        <v>5700</v>
      </c>
      <c r="D15" s="363"/>
      <c r="E15" s="366">
        <v>0.0752</v>
      </c>
      <c r="F15" s="367"/>
      <c r="G15" s="368" t="s">
        <v>466</v>
      </c>
      <c r="H15" s="369"/>
      <c r="I15" s="369"/>
      <c r="J15" s="370"/>
    </row>
    <row r="16" spans="1:10" ht="16.5" customHeight="1">
      <c r="A16" s="276" t="s">
        <v>465</v>
      </c>
      <c r="B16" s="278"/>
      <c r="C16" s="362"/>
      <c r="D16" s="363"/>
      <c r="E16" s="366">
        <v>0.0638</v>
      </c>
      <c r="F16" s="367"/>
      <c r="G16" s="368" t="s">
        <v>466</v>
      </c>
      <c r="H16" s="369"/>
      <c r="I16" s="369"/>
      <c r="J16" s="370"/>
    </row>
    <row r="17" spans="1:10" ht="12.75">
      <c r="A17" s="268"/>
      <c r="B17" s="270"/>
      <c r="C17" s="270"/>
      <c r="D17" s="270"/>
      <c r="E17" s="270"/>
      <c r="F17" s="270"/>
      <c r="G17" s="270"/>
      <c r="H17" s="270"/>
      <c r="I17" s="270"/>
      <c r="J17" s="271"/>
    </row>
    <row r="18" spans="1:10" ht="12.75">
      <c r="A18" s="268" t="s">
        <v>472</v>
      </c>
      <c r="B18" s="270"/>
      <c r="C18" s="270"/>
      <c r="D18" s="270"/>
      <c r="E18" s="270"/>
      <c r="F18" s="270"/>
      <c r="G18" s="270"/>
      <c r="H18" s="270"/>
      <c r="I18" s="270"/>
      <c r="J18" s="271"/>
    </row>
    <row r="19" spans="1:10" ht="12.75">
      <c r="A19" s="268"/>
      <c r="B19" s="270"/>
      <c r="C19" s="270"/>
      <c r="D19" s="270"/>
      <c r="E19" s="270"/>
      <c r="F19" s="270"/>
      <c r="G19" s="270"/>
      <c r="H19" s="270"/>
      <c r="I19" s="270"/>
      <c r="J19" s="271"/>
    </row>
    <row r="20" spans="1:10" ht="12.75">
      <c r="A20" s="384" t="s">
        <v>473</v>
      </c>
      <c r="B20" s="385"/>
      <c r="C20" s="385"/>
      <c r="D20" s="385"/>
      <c r="E20" s="385"/>
      <c r="F20" s="385"/>
      <c r="G20" s="385"/>
      <c r="H20" s="385"/>
      <c r="I20" s="385"/>
      <c r="J20" s="386"/>
    </row>
    <row r="21" spans="1:10" ht="12.75">
      <c r="A21" s="384"/>
      <c r="B21" s="385"/>
      <c r="C21" s="385"/>
      <c r="D21" s="385"/>
      <c r="E21" s="385"/>
      <c r="F21" s="385"/>
      <c r="G21" s="385"/>
      <c r="H21" s="385"/>
      <c r="I21" s="385"/>
      <c r="J21" s="386"/>
    </row>
    <row r="22" spans="1:10" ht="12.75">
      <c r="A22" s="384"/>
      <c r="B22" s="385"/>
      <c r="C22" s="385"/>
      <c r="D22" s="385"/>
      <c r="E22" s="385"/>
      <c r="F22" s="385"/>
      <c r="G22" s="385"/>
      <c r="H22" s="385"/>
      <c r="I22" s="385"/>
      <c r="J22" s="386"/>
    </row>
    <row r="23" spans="1:10" ht="12.75">
      <c r="A23" s="268"/>
      <c r="B23" s="270"/>
      <c r="C23" s="270"/>
      <c r="D23" s="270"/>
      <c r="E23" s="270"/>
      <c r="F23" s="270"/>
      <c r="G23" s="270"/>
      <c r="H23" s="270"/>
      <c r="I23" s="270"/>
      <c r="J23" s="271"/>
    </row>
    <row r="24" spans="1:10" ht="12.75">
      <c r="A24" s="268" t="s">
        <v>474</v>
      </c>
      <c r="B24" s="270"/>
      <c r="C24" s="270"/>
      <c r="D24" s="270"/>
      <c r="E24" s="270"/>
      <c r="F24" s="270"/>
      <c r="G24" s="270"/>
      <c r="H24" s="270"/>
      <c r="I24" s="270"/>
      <c r="J24" s="271"/>
    </row>
    <row r="25" spans="1:10" ht="12.75">
      <c r="A25" s="268"/>
      <c r="B25" s="270"/>
      <c r="C25" s="270"/>
      <c r="D25" s="270"/>
      <c r="E25" s="270"/>
      <c r="F25" s="270"/>
      <c r="G25" s="270"/>
      <c r="H25" s="270"/>
      <c r="I25" s="270"/>
      <c r="J25" s="271"/>
    </row>
    <row r="26" spans="1:10" ht="12.75">
      <c r="A26" s="268"/>
      <c r="B26" s="270"/>
      <c r="C26" s="270"/>
      <c r="D26" s="270"/>
      <c r="E26" s="270"/>
      <c r="F26" s="270"/>
      <c r="G26" s="270"/>
      <c r="H26" s="270"/>
      <c r="I26" s="270"/>
      <c r="J26" s="271"/>
    </row>
    <row r="27" spans="1:10" ht="12.75">
      <c r="A27" s="268"/>
      <c r="B27" s="270"/>
      <c r="C27" s="270"/>
      <c r="D27" s="270"/>
      <c r="E27" s="270"/>
      <c r="F27" s="270"/>
      <c r="G27" s="270"/>
      <c r="H27" s="270"/>
      <c r="I27" s="270"/>
      <c r="J27" s="271"/>
    </row>
    <row r="28" spans="1:10" ht="12.75">
      <c r="A28" s="268"/>
      <c r="B28" s="270"/>
      <c r="C28" s="270"/>
      <c r="D28" s="270"/>
      <c r="E28" s="270"/>
      <c r="F28" s="270"/>
      <c r="G28" s="270"/>
      <c r="H28" s="270"/>
      <c r="I28" s="270"/>
      <c r="J28" s="271"/>
    </row>
    <row r="29" spans="1:10" ht="12.75">
      <c r="A29" s="268"/>
      <c r="B29" s="270"/>
      <c r="C29" s="270"/>
      <c r="D29" s="270"/>
      <c r="E29" s="270"/>
      <c r="F29" s="270"/>
      <c r="G29" s="270"/>
      <c r="H29" s="270"/>
      <c r="I29" s="270"/>
      <c r="J29" s="271"/>
    </row>
    <row r="30" spans="1:10" ht="12.75">
      <c r="A30" s="268"/>
      <c r="B30" s="270"/>
      <c r="C30" s="270"/>
      <c r="D30" s="270"/>
      <c r="E30" s="270"/>
      <c r="F30" s="270"/>
      <c r="G30" s="270"/>
      <c r="H30" s="270"/>
      <c r="I30" s="270"/>
      <c r="J30" s="271"/>
    </row>
    <row r="31" spans="1:10" ht="12.75">
      <c r="A31" s="268"/>
      <c r="B31" s="270"/>
      <c r="C31" s="270"/>
      <c r="D31" s="270"/>
      <c r="E31" s="270"/>
      <c r="F31" s="270"/>
      <c r="G31" s="270"/>
      <c r="H31" s="270"/>
      <c r="I31" s="270"/>
      <c r="J31" s="271"/>
    </row>
    <row r="32" spans="1:10" ht="12.75">
      <c r="A32" s="268"/>
      <c r="B32" s="270"/>
      <c r="C32" s="270"/>
      <c r="D32" s="270"/>
      <c r="E32" s="270"/>
      <c r="F32" s="270"/>
      <c r="G32" s="270"/>
      <c r="H32" s="270"/>
      <c r="I32" s="270"/>
      <c r="J32" s="271"/>
    </row>
    <row r="33" spans="1:10" ht="12.75">
      <c r="A33" s="268"/>
      <c r="B33" s="270"/>
      <c r="C33" s="270"/>
      <c r="D33" s="270"/>
      <c r="E33" s="270"/>
      <c r="F33" s="270"/>
      <c r="G33" s="270"/>
      <c r="H33" s="270"/>
      <c r="I33" s="270"/>
      <c r="J33" s="271"/>
    </row>
    <row r="34" spans="1:10" ht="12.75">
      <c r="A34" s="268"/>
      <c r="B34" s="270"/>
      <c r="C34" s="270"/>
      <c r="D34" s="270"/>
      <c r="E34" s="270"/>
      <c r="F34" s="270"/>
      <c r="G34" s="270"/>
      <c r="H34" s="270"/>
      <c r="I34" s="270"/>
      <c r="J34" s="271"/>
    </row>
    <row r="35" spans="1:10" ht="12.75">
      <c r="A35" s="268"/>
      <c r="B35" s="270"/>
      <c r="C35" s="270"/>
      <c r="D35" s="275"/>
      <c r="E35" s="275"/>
      <c r="F35" s="275"/>
      <c r="G35" s="275"/>
      <c r="H35" s="270"/>
      <c r="I35" s="270"/>
      <c r="J35" s="271"/>
    </row>
    <row r="36" spans="1:10" ht="12.75">
      <c r="A36" s="268"/>
      <c r="B36" s="270"/>
      <c r="C36" s="270"/>
      <c r="D36" s="270"/>
      <c r="E36" s="270"/>
      <c r="F36" s="270"/>
      <c r="G36" s="270"/>
      <c r="H36" s="270"/>
      <c r="I36" s="270"/>
      <c r="J36" s="271"/>
    </row>
    <row r="37" spans="1:10" ht="12.75">
      <c r="A37" s="268"/>
      <c r="B37" s="270"/>
      <c r="C37" s="270"/>
      <c r="D37" s="270"/>
      <c r="E37" s="270"/>
      <c r="F37" s="270"/>
      <c r="G37" s="270"/>
      <c r="H37" s="270"/>
      <c r="I37" s="270"/>
      <c r="J37" s="271"/>
    </row>
    <row r="38" spans="1:10" ht="12.75">
      <c r="A38" s="268"/>
      <c r="B38" s="270"/>
      <c r="C38" s="270"/>
      <c r="D38" s="270"/>
      <c r="E38" s="270"/>
      <c r="F38" s="270"/>
      <c r="G38" s="270"/>
      <c r="H38" s="270"/>
      <c r="I38" s="270"/>
      <c r="J38" s="271"/>
    </row>
    <row r="39" spans="1:10" ht="12.75">
      <c r="A39" s="268"/>
      <c r="B39" s="270"/>
      <c r="C39" s="270"/>
      <c r="D39" s="270"/>
      <c r="E39" s="270"/>
      <c r="F39" s="270"/>
      <c r="G39" s="270"/>
      <c r="H39" s="270"/>
      <c r="I39" s="270"/>
      <c r="J39" s="271"/>
    </row>
    <row r="40" spans="1:10" ht="12.75">
      <c r="A40" s="272"/>
      <c r="B40" s="273"/>
      <c r="C40" s="273"/>
      <c r="D40" s="273"/>
      <c r="E40" s="273"/>
      <c r="F40" s="273"/>
      <c r="G40" s="273"/>
      <c r="H40" s="273"/>
      <c r="I40" s="273"/>
      <c r="J40" s="274"/>
    </row>
    <row r="41" spans="1:10" ht="12.75">
      <c r="A41" s="23" t="s">
        <v>98</v>
      </c>
      <c r="B41" s="1" t="s">
        <v>418</v>
      </c>
      <c r="C41" s="270"/>
      <c r="D41" s="270"/>
      <c r="E41" s="270"/>
      <c r="F41" s="270"/>
      <c r="G41" s="270"/>
      <c r="H41" s="270"/>
      <c r="I41" s="270"/>
      <c r="J41" s="271"/>
    </row>
    <row r="42" spans="1:10" ht="12.75">
      <c r="A42" s="268"/>
      <c r="B42" s="270"/>
      <c r="C42" s="270"/>
      <c r="D42" s="270"/>
      <c r="E42" s="270"/>
      <c r="F42" s="270"/>
      <c r="G42" s="270"/>
      <c r="H42" s="270"/>
      <c r="I42" s="270"/>
      <c r="J42" s="271"/>
    </row>
    <row r="43" spans="1:11" ht="12.75">
      <c r="A43" s="26" t="s">
        <v>99</v>
      </c>
      <c r="B43" s="309">
        <f>+'Check Sheet'!$B$55</f>
        <v>43438</v>
      </c>
      <c r="C43" s="309">
        <f>+'Check Sheet'!C42</f>
        <v>0</v>
      </c>
      <c r="D43" s="27"/>
      <c r="E43" s="27"/>
      <c r="F43" s="27"/>
      <c r="G43" s="22"/>
      <c r="H43" s="27"/>
      <c r="I43" s="70" t="s">
        <v>137</v>
      </c>
      <c r="J43" s="263">
        <f>+'Check Sheet'!$I$55</f>
        <v>43497</v>
      </c>
      <c r="K43" s="285"/>
    </row>
    <row r="44" spans="1:10" ht="12.75">
      <c r="A44" s="379" t="s">
        <v>17</v>
      </c>
      <c r="B44" s="380"/>
      <c r="C44" s="380"/>
      <c r="D44" s="380"/>
      <c r="E44" s="380"/>
      <c r="F44" s="380"/>
      <c r="G44" s="380"/>
      <c r="H44" s="380"/>
      <c r="I44" s="380"/>
      <c r="J44" s="381"/>
    </row>
    <row r="45" spans="1:10" ht="12.75">
      <c r="A45" s="268"/>
      <c r="B45" s="270"/>
      <c r="C45" s="270"/>
      <c r="D45" s="270"/>
      <c r="E45" s="270"/>
      <c r="F45" s="270"/>
      <c r="G45" s="270"/>
      <c r="H45" s="270"/>
      <c r="I45" s="270"/>
      <c r="J45" s="271"/>
    </row>
    <row r="46" spans="1:10" ht="12.75">
      <c r="A46" s="268" t="s">
        <v>18</v>
      </c>
      <c r="B46" s="270"/>
      <c r="C46" s="270"/>
      <c r="D46" s="270"/>
      <c r="E46" s="270"/>
      <c r="F46" s="270"/>
      <c r="G46" s="270"/>
      <c r="H46" s="270"/>
      <c r="I46" s="270"/>
      <c r="J46" s="271"/>
    </row>
    <row r="47" spans="1:10" ht="12.75">
      <c r="A47" s="272"/>
      <c r="B47" s="273"/>
      <c r="C47" s="273"/>
      <c r="D47" s="273"/>
      <c r="E47" s="273"/>
      <c r="F47" s="273"/>
      <c r="G47" s="273"/>
      <c r="H47" s="273"/>
      <c r="I47" s="273"/>
      <c r="J47" s="274"/>
    </row>
  </sheetData>
  <sheetProtection/>
  <mergeCells count="30">
    <mergeCell ref="A44:J44"/>
    <mergeCell ref="C10:D10"/>
    <mergeCell ref="C11:D11"/>
    <mergeCell ref="C12:D12"/>
    <mergeCell ref="C13:D13"/>
    <mergeCell ref="C14:D14"/>
    <mergeCell ref="G15:J15"/>
    <mergeCell ref="G10:J10"/>
    <mergeCell ref="A20:J22"/>
    <mergeCell ref="B43:C43"/>
    <mergeCell ref="H2:I2"/>
    <mergeCell ref="C7:H7"/>
    <mergeCell ref="G12:J12"/>
    <mergeCell ref="G13:J13"/>
    <mergeCell ref="G14:J14"/>
    <mergeCell ref="G16:J16"/>
    <mergeCell ref="E12:F12"/>
    <mergeCell ref="E13:F13"/>
    <mergeCell ref="E14:F14"/>
    <mergeCell ref="E15:F15"/>
    <mergeCell ref="A9:B9"/>
    <mergeCell ref="C9:D9"/>
    <mergeCell ref="E9:F9"/>
    <mergeCell ref="G9:J9"/>
    <mergeCell ref="C15:D15"/>
    <mergeCell ref="C16:D16"/>
    <mergeCell ref="E10:F10"/>
    <mergeCell ref="E11:F11"/>
    <mergeCell ref="E16:F16"/>
    <mergeCell ref="G11:J11"/>
  </mergeCells>
  <printOptions horizontalCentered="1" verticalCentered="1"/>
  <pageMargins left="0.5" right="0.5" top="0.5" bottom="0.5" header="0.5" footer="0.5"/>
  <pageSetup fitToHeight="1" fitToWidth="1" horizontalDpi="600" verticalDpi="6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Oates, Bryan (UTC)</cp:lastModifiedBy>
  <cp:lastPrinted>2018-11-12T19:44:21Z</cp:lastPrinted>
  <dcterms:created xsi:type="dcterms:W3CDTF">2006-03-15T23:58:07Z</dcterms:created>
  <dcterms:modified xsi:type="dcterms:W3CDTF">2019-01-24T23:42:33Z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None</vt:lpwstr>
  </property>
  <property fmtid="{D5CDD505-2E9C-101B-9397-08002B2CF9AE}" pid="3" name="DocumentDescription">
    <vt:lpwstr>Revised Tariff pages</vt:lpwstr>
  </property>
  <property fmtid="{D5CDD505-2E9C-101B-9397-08002B2CF9AE}" pid="4" name="EFilingId">
    <vt:lpwstr>12590.0000000000</vt:lpwstr>
  </property>
  <property fmtid="{D5CDD505-2E9C-101B-9397-08002B2CF9AE}" pid="5" name="EFilingLookup">
    <vt:lpwstr/>
  </property>
  <property fmtid="{D5CDD505-2E9C-101B-9397-08002B2CF9AE}" pid="6" name="DocumentSetType">
    <vt:lpwstr>Replacement Page</vt:lpwstr>
  </property>
  <property fmtid="{D5CDD505-2E9C-101B-9397-08002B2CF9AE}" pid="7" name="IsDocumentOrder">
    <vt:lpwstr>0</vt:lpwstr>
  </property>
  <property fmtid="{D5CDD505-2E9C-101B-9397-08002B2CF9AE}" pid="8" name="IsHighlyConfidential">
    <vt:lpwstr>0</vt:lpwstr>
  </property>
  <property fmtid="{D5CDD505-2E9C-101B-9397-08002B2CF9AE}" pid="9" name="CaseCompanyNames">
    <vt:lpwstr>Fiorito Enterprises Inc. &amp; Rabanco Companies</vt:lpwstr>
  </property>
  <property fmtid="{D5CDD505-2E9C-101B-9397-08002B2CF9AE}" pid="10" name="IsConfidential">
    <vt:lpwstr>0</vt:lpwstr>
  </property>
  <property fmtid="{D5CDD505-2E9C-101B-9397-08002B2CF9AE}" pid="11" name="IsEFSEC">
    <vt:lpwstr>0</vt:lpwstr>
  </property>
  <property fmtid="{D5CDD505-2E9C-101B-9397-08002B2CF9AE}" pid="12" name="DocketNumber">
    <vt:lpwstr>181017</vt:lpwstr>
  </property>
  <property fmtid="{D5CDD505-2E9C-101B-9397-08002B2CF9AE}" pid="13" name="Date1">
    <vt:lpwstr>2019-01-24T00:00:00Z</vt:lpwstr>
  </property>
  <property fmtid="{D5CDD505-2E9C-101B-9397-08002B2CF9AE}" pid="14" name="Nickname">
    <vt:lpwstr/>
  </property>
  <property fmtid="{D5CDD505-2E9C-101B-9397-08002B2CF9AE}" pid="15" name="CaseType">
    <vt:lpwstr>Tariff Revision</vt:lpwstr>
  </property>
  <property fmtid="{D5CDD505-2E9C-101B-9397-08002B2CF9AE}" pid="16" name="OpenedDate">
    <vt:lpwstr>2018-12-04T00:00:00Z</vt:lpwstr>
  </property>
  <property fmtid="{D5CDD505-2E9C-101B-9397-08002B2CF9AE}" pid="17" name="Prefix">
    <vt:lpwstr>TG</vt:lpwstr>
  </property>
  <property fmtid="{D5CDD505-2E9C-101B-9397-08002B2CF9AE}" pid="18" name="IndustryCode">
    <vt:lpwstr>227</vt:lpwstr>
  </property>
  <property fmtid="{D5CDD505-2E9C-101B-9397-08002B2CF9AE}" pid="19" name="CaseStatus">
    <vt:lpwstr>Closed</vt:lpwstr>
  </property>
  <property fmtid="{D5CDD505-2E9C-101B-9397-08002B2CF9AE}" pid="20" name="_docset_NoMedatataSyncRequired">
    <vt:lpwstr>False</vt:lpwstr>
  </property>
</Properties>
</file>