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0" windowWidth="19032" windowHeight="9528"/>
  </bookViews>
  <sheets>
    <sheet name="Allocated" sheetId="2" r:id="rId1"/>
    <sheet name="Unallocated Summary" sheetId="3" r:id="rId2"/>
    <sheet name="Common by Account " sheetId="38" r:id="rId3"/>
    <sheet name="Detail" sheetId="23" r:id="rId4"/>
    <sheet name="UIP Summary" sheetId="21" r:id="rId5"/>
    <sheet name="Reclass" sheetId="35" r:id="rId6"/>
    <sheet name="allocation factors" sheetId="36" r:id="rId7"/>
  </sheets>
  <externalReferences>
    <externalReference r:id="rId8"/>
  </externalReferences>
  <definedNames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5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5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5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5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P262" i="23" l="1"/>
  <c r="F40" i="36" l="1"/>
  <c r="E40" i="36"/>
  <c r="F33" i="36"/>
  <c r="E33" i="36"/>
  <c r="F27" i="36"/>
  <c r="E27" i="36"/>
  <c r="F24" i="36"/>
  <c r="E24" i="36"/>
  <c r="F19" i="36"/>
  <c r="E19" i="36"/>
  <c r="F18" i="36"/>
  <c r="E18" i="36"/>
  <c r="F17" i="36"/>
  <c r="E17" i="36"/>
  <c r="F13" i="36"/>
  <c r="E13" i="36"/>
  <c r="F10" i="36"/>
  <c r="E10" i="36"/>
  <c r="H46" i="21" l="1"/>
  <c r="I46" i="21"/>
  <c r="I48" i="21" s="1"/>
  <c r="I45" i="21"/>
  <c r="H45" i="21"/>
  <c r="H27" i="21"/>
  <c r="I27" i="21"/>
  <c r="H30" i="21"/>
  <c r="I30" i="21"/>
  <c r="H34" i="21"/>
  <c r="I34" i="21"/>
  <c r="H36" i="21"/>
  <c r="I36" i="21"/>
  <c r="H38" i="21"/>
  <c r="I38" i="21"/>
  <c r="H39" i="21"/>
  <c r="I39" i="21"/>
  <c r="I26" i="21"/>
  <c r="H26" i="21"/>
  <c r="I25" i="21"/>
  <c r="H25" i="21"/>
  <c r="H20" i="21"/>
  <c r="I20" i="21"/>
  <c r="J20" i="21" s="1"/>
  <c r="H21" i="21"/>
  <c r="H23" i="21" s="1"/>
  <c r="I21" i="21"/>
  <c r="J21" i="21"/>
  <c r="H22" i="21"/>
  <c r="J22" i="21" s="1"/>
  <c r="I22" i="21"/>
  <c r="J19" i="21"/>
  <c r="I19" i="21"/>
  <c r="H19" i="21"/>
  <c r="H11" i="21"/>
  <c r="I11" i="21"/>
  <c r="I14" i="21" s="1"/>
  <c r="H12" i="21"/>
  <c r="I12" i="21"/>
  <c r="H13" i="21"/>
  <c r="I13" i="21"/>
  <c r="I10" i="21"/>
  <c r="H10" i="21"/>
  <c r="E50" i="21"/>
  <c r="D50" i="21"/>
  <c r="C50" i="21"/>
  <c r="D48" i="21"/>
  <c r="E48" i="21"/>
  <c r="F48" i="21"/>
  <c r="G48" i="21"/>
  <c r="H48" i="21"/>
  <c r="C48" i="21"/>
  <c r="E42" i="21"/>
  <c r="D42" i="21"/>
  <c r="C42" i="21"/>
  <c r="D40" i="21"/>
  <c r="E40" i="21"/>
  <c r="C40" i="21"/>
  <c r="I23" i="21"/>
  <c r="D23" i="21"/>
  <c r="C23" i="21"/>
  <c r="H14" i="21"/>
  <c r="D14" i="21"/>
  <c r="C14" i="21"/>
  <c r="J23" i="21" l="1"/>
  <c r="H63" i="38" l="1"/>
  <c r="H62" i="38"/>
  <c r="H54" i="38"/>
  <c r="H49" i="38"/>
  <c r="H50" i="38"/>
  <c r="H51" i="38"/>
  <c r="H48" i="38"/>
  <c r="H44" i="38"/>
  <c r="H45" i="38"/>
  <c r="H43" i="38"/>
  <c r="H40" i="38"/>
  <c r="H39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24" i="38"/>
  <c r="H21" i="38"/>
  <c r="H16" i="38"/>
  <c r="H17" i="38"/>
  <c r="H18" i="38"/>
  <c r="H19" i="38"/>
  <c r="H20" i="38"/>
  <c r="H15" i="38"/>
  <c r="H12" i="38"/>
  <c r="H10" i="38"/>
  <c r="H11" i="38"/>
  <c r="H9" i="38"/>
  <c r="H75" i="38"/>
  <c r="D75" i="38"/>
  <c r="C75" i="38"/>
  <c r="H59" i="38"/>
  <c r="D59" i="38"/>
  <c r="C59" i="38"/>
  <c r="H41" i="38"/>
  <c r="B4" i="38"/>
  <c r="A3" i="38"/>
  <c r="I7" i="23"/>
  <c r="I8" i="23"/>
  <c r="I9" i="23"/>
  <c r="I10" i="23"/>
  <c r="I11" i="23"/>
  <c r="I12" i="23"/>
  <c r="I15" i="23"/>
  <c r="I16" i="23"/>
  <c r="I18" i="23"/>
  <c r="I20" i="23" s="1"/>
  <c r="I19" i="23"/>
  <c r="I22" i="23"/>
  <c r="I23" i="23"/>
  <c r="I24" i="23"/>
  <c r="I25" i="23"/>
  <c r="I26" i="23"/>
  <c r="I27" i="23"/>
  <c r="I28" i="23"/>
  <c r="I29" i="23"/>
  <c r="I30" i="23"/>
  <c r="I31" i="23"/>
  <c r="I32" i="23"/>
  <c r="I38" i="23"/>
  <c r="I39" i="23"/>
  <c r="I40" i="23"/>
  <c r="I42" i="23"/>
  <c r="I43" i="23"/>
  <c r="I44" i="23"/>
  <c r="I45" i="23"/>
  <c r="I46" i="23"/>
  <c r="I47" i="23"/>
  <c r="I48" i="23"/>
  <c r="I49" i="23"/>
  <c r="I51" i="23"/>
  <c r="I52" i="23"/>
  <c r="I54" i="23"/>
  <c r="I55" i="23"/>
  <c r="I56" i="23"/>
  <c r="I58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5" i="23"/>
  <c r="I106" i="23"/>
  <c r="I107" i="23"/>
  <c r="I108" i="23"/>
  <c r="I109" i="23"/>
  <c r="I110" i="23"/>
  <c r="I111" i="23"/>
  <c r="I112" i="23"/>
  <c r="I113" i="23"/>
  <c r="I114" i="23"/>
  <c r="I115" i="23"/>
  <c r="I116" i="23"/>
  <c r="I117" i="23"/>
  <c r="I118" i="23"/>
  <c r="I119" i="23"/>
  <c r="I120" i="23"/>
  <c r="I121" i="23"/>
  <c r="I122" i="23"/>
  <c r="I123" i="23"/>
  <c r="I124" i="23"/>
  <c r="I125" i="23"/>
  <c r="I126" i="23"/>
  <c r="I127" i="23"/>
  <c r="I128" i="23"/>
  <c r="I129" i="23"/>
  <c r="I131" i="23"/>
  <c r="I132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I157" i="23"/>
  <c r="I158" i="23"/>
  <c r="I160" i="23"/>
  <c r="I161" i="23"/>
  <c r="I162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7" i="23"/>
  <c r="I198" i="23"/>
  <c r="I199" i="23"/>
  <c r="I200" i="23"/>
  <c r="I201" i="23"/>
  <c r="I202" i="23"/>
  <c r="I204" i="23"/>
  <c r="I205" i="23"/>
  <c r="I206" i="23"/>
  <c r="I207" i="23"/>
  <c r="I208" i="23"/>
  <c r="I209" i="23"/>
  <c r="I210" i="23"/>
  <c r="I211" i="23"/>
  <c r="I213" i="23"/>
  <c r="I214" i="23"/>
  <c r="I216" i="23"/>
  <c r="I217" i="23"/>
  <c r="I218" i="23"/>
  <c r="I219" i="23"/>
  <c r="I220" i="23"/>
  <c r="I221" i="23"/>
  <c r="I222" i="23"/>
  <c r="I223" i="23"/>
  <c r="I224" i="23"/>
  <c r="I225" i="23"/>
  <c r="I226" i="23"/>
  <c r="I227" i="23"/>
  <c r="I228" i="23"/>
  <c r="I229" i="23"/>
  <c r="I230" i="23"/>
  <c r="I234" i="23"/>
  <c r="I235" i="23"/>
  <c r="I236" i="23"/>
  <c r="I238" i="23"/>
  <c r="I239" i="23"/>
  <c r="I240" i="23"/>
  <c r="I241" i="23"/>
  <c r="I243" i="23"/>
  <c r="I244" i="23"/>
  <c r="I246" i="23"/>
  <c r="I247" i="23"/>
  <c r="I248" i="23"/>
  <c r="I249" i="23"/>
  <c r="I250" i="23"/>
  <c r="I251" i="23"/>
  <c r="I252" i="23"/>
  <c r="I254" i="23"/>
  <c r="I255" i="23"/>
  <c r="I256" i="23"/>
  <c r="I257" i="23"/>
  <c r="I260" i="23"/>
  <c r="I261" i="23"/>
  <c r="I263" i="23"/>
  <c r="I264" i="23"/>
  <c r="I265" i="23"/>
  <c r="I266" i="23"/>
  <c r="I268" i="23"/>
  <c r="I269" i="23"/>
  <c r="I270" i="23"/>
  <c r="I271" i="23"/>
  <c r="I272" i="23"/>
  <c r="I273" i="23"/>
  <c r="I277" i="23"/>
  <c r="I278" i="23"/>
  <c r="I279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299" i="23"/>
  <c r="I300" i="23"/>
  <c r="I301" i="23"/>
  <c r="I303" i="23"/>
  <c r="I304" i="23"/>
  <c r="I305" i="23"/>
  <c r="I306" i="23"/>
  <c r="I307" i="23"/>
  <c r="I308" i="23"/>
  <c r="I309" i="23"/>
  <c r="I310" i="23"/>
  <c r="I311" i="23"/>
  <c r="I312" i="23"/>
  <c r="I314" i="23"/>
  <c r="I315" i="23"/>
  <c r="I316" i="23"/>
  <c r="I318" i="23"/>
  <c r="I319" i="23"/>
  <c r="I320" i="23"/>
  <c r="C3" i="21"/>
  <c r="C5" i="21"/>
  <c r="I33" i="23" l="1"/>
  <c r="H55" i="38"/>
  <c r="H52" i="38"/>
  <c r="H64" i="38"/>
  <c r="H22" i="38"/>
  <c r="H46" i="38"/>
  <c r="H37" i="38"/>
  <c r="I13" i="23"/>
  <c r="I34" i="23" l="1"/>
  <c r="K35" i="23"/>
  <c r="J11" i="21" l="1"/>
  <c r="J12" i="21"/>
  <c r="J13" i="21"/>
  <c r="J14" i="23" l="1"/>
  <c r="L14" i="23"/>
  <c r="J49" i="21" l="1"/>
  <c r="J47" i="21"/>
  <c r="J46" i="21"/>
  <c r="J39" i="21"/>
  <c r="J38" i="21"/>
  <c r="J36" i="21"/>
  <c r="J34" i="21"/>
  <c r="J30" i="21"/>
  <c r="J27" i="21"/>
  <c r="J26" i="21"/>
  <c r="J25" i="21"/>
  <c r="J10" i="21"/>
  <c r="J14" i="21" s="1"/>
  <c r="M35" i="23" l="1"/>
  <c r="F41" i="36" l="1"/>
  <c r="E41" i="36"/>
  <c r="G19" i="36"/>
  <c r="G18" i="36"/>
  <c r="F20" i="36"/>
  <c r="G17" i="36"/>
  <c r="G13" i="36"/>
  <c r="L14" i="36" s="1"/>
  <c r="G24" i="36" l="1"/>
  <c r="L25" i="36" s="1"/>
  <c r="F14" i="36"/>
  <c r="G70" i="38" s="1"/>
  <c r="G10" i="38" s="1"/>
  <c r="E14" i="36"/>
  <c r="F70" i="38" s="1"/>
  <c r="E20" i="36"/>
  <c r="G10" i="36"/>
  <c r="L11" i="36" s="1"/>
  <c r="G27" i="36"/>
  <c r="L28" i="36" s="1"/>
  <c r="G40" i="36"/>
  <c r="H70" i="38" l="1"/>
  <c r="F10" i="38"/>
  <c r="F28" i="36"/>
  <c r="J29" i="36" s="1"/>
  <c r="J15" i="36"/>
  <c r="E11" i="36"/>
  <c r="F69" i="38" s="1"/>
  <c r="F11" i="36"/>
  <c r="E25" i="36"/>
  <c r="I26" i="36" s="1"/>
  <c r="G41" i="36"/>
  <c r="L42" i="36"/>
  <c r="G20" i="36"/>
  <c r="I15" i="36"/>
  <c r="G14" i="36"/>
  <c r="E28" i="36"/>
  <c r="F25" i="36"/>
  <c r="J26" i="36" s="1"/>
  <c r="F20" i="38" l="1"/>
  <c r="C20" i="38" s="1"/>
  <c r="F15" i="38"/>
  <c r="C15" i="38" s="1"/>
  <c r="F11" i="38"/>
  <c r="F9" i="38"/>
  <c r="C9" i="38" s="1"/>
  <c r="F17" i="38"/>
  <c r="C17" i="38" s="1"/>
  <c r="F12" i="38"/>
  <c r="F18" i="38"/>
  <c r="C18" i="38" s="1"/>
  <c r="F16" i="38"/>
  <c r="C16" i="38" s="1"/>
  <c r="F19" i="38"/>
  <c r="C19" i="38" s="1"/>
  <c r="F29" i="38"/>
  <c r="C29" i="38" s="1"/>
  <c r="F21" i="38"/>
  <c r="C21" i="38" s="1"/>
  <c r="J12" i="36"/>
  <c r="G69" i="38"/>
  <c r="H69" i="38" s="1"/>
  <c r="G11" i="36"/>
  <c r="I12" i="36"/>
  <c r="L21" i="36"/>
  <c r="F21" i="36"/>
  <c r="G71" i="38" s="1"/>
  <c r="G28" i="38" s="1"/>
  <c r="D28" i="38" s="1"/>
  <c r="E21" i="36"/>
  <c r="F71" i="38" s="1"/>
  <c r="I29" i="36"/>
  <c r="G28" i="36"/>
  <c r="G25" i="36"/>
  <c r="E42" i="36"/>
  <c r="F73" i="38" s="1"/>
  <c r="F42" i="36"/>
  <c r="G73" i="38" s="1"/>
  <c r="G30" i="38" s="1"/>
  <c r="D30" i="38" s="1"/>
  <c r="F30" i="38" l="1"/>
  <c r="C30" i="38" s="1"/>
  <c r="H73" i="38"/>
  <c r="H71" i="38"/>
  <c r="F28" i="38"/>
  <c r="C28" i="38" s="1"/>
  <c r="G19" i="38"/>
  <c r="D19" i="38" s="1"/>
  <c r="G17" i="38"/>
  <c r="D17" i="38" s="1"/>
  <c r="G21" i="38"/>
  <c r="D21" i="38" s="1"/>
  <c r="G18" i="38"/>
  <c r="D18" i="38" s="1"/>
  <c r="G20" i="38"/>
  <c r="D20" i="38" s="1"/>
  <c r="G11" i="38"/>
  <c r="G9" i="38"/>
  <c r="D9" i="38" s="1"/>
  <c r="G16" i="38"/>
  <c r="D16" i="38" s="1"/>
  <c r="G29" i="38"/>
  <c r="D29" i="38" s="1"/>
  <c r="G12" i="38"/>
  <c r="G15" i="38"/>
  <c r="D15" i="38" s="1"/>
  <c r="C22" i="38"/>
  <c r="F29" i="21" s="1"/>
  <c r="J43" i="36"/>
  <c r="J22" i="36"/>
  <c r="I22" i="36"/>
  <c r="G21" i="36"/>
  <c r="I43" i="36"/>
  <c r="G42" i="36"/>
  <c r="H29" i="21" l="1"/>
  <c r="D22" i="38"/>
  <c r="G29" i="21" s="1"/>
  <c r="I29" i="21" l="1"/>
  <c r="J29" i="21" s="1"/>
  <c r="M235" i="23" l="1"/>
  <c r="K178" i="23"/>
  <c r="K179" i="23"/>
  <c r="K180" i="23"/>
  <c r="K181" i="23"/>
  <c r="K182" i="23"/>
  <c r="K183" i="23"/>
  <c r="K184" i="23"/>
  <c r="K185" i="23"/>
  <c r="K186" i="23"/>
  <c r="K187" i="23"/>
  <c r="K188" i="23"/>
  <c r="K189" i="23"/>
  <c r="K190" i="23"/>
  <c r="K191" i="23"/>
  <c r="K192" i="23"/>
  <c r="K193" i="23"/>
  <c r="K194" i="23"/>
  <c r="K195" i="23"/>
  <c r="K196" i="23"/>
  <c r="K197" i="23"/>
  <c r="K198" i="23"/>
  <c r="K199" i="23"/>
  <c r="K200" i="23"/>
  <c r="K201" i="23"/>
  <c r="K202" i="23"/>
  <c r="K203" i="23"/>
  <c r="K204" i="23"/>
  <c r="K205" i="23"/>
  <c r="K206" i="23"/>
  <c r="K207" i="23"/>
  <c r="K208" i="23"/>
  <c r="K209" i="23"/>
  <c r="K210" i="23"/>
  <c r="K211" i="23"/>
  <c r="K212" i="23"/>
  <c r="K213" i="23"/>
  <c r="K214" i="23"/>
  <c r="K215" i="23"/>
  <c r="K216" i="23"/>
  <c r="K217" i="23"/>
  <c r="K218" i="23"/>
  <c r="K219" i="23"/>
  <c r="K220" i="23"/>
  <c r="K221" i="23"/>
  <c r="K222" i="23"/>
  <c r="K223" i="23"/>
  <c r="K224" i="23"/>
  <c r="K225" i="23"/>
  <c r="K227" i="23"/>
  <c r="K228" i="23"/>
  <c r="K229" i="23"/>
  <c r="K230" i="23"/>
  <c r="K231" i="23"/>
  <c r="K233" i="23"/>
  <c r="K234" i="23"/>
  <c r="K235" i="23"/>
  <c r="K236" i="23"/>
  <c r="K237" i="23"/>
  <c r="K238" i="23"/>
  <c r="K239" i="23"/>
  <c r="K240" i="23"/>
  <c r="K241" i="23"/>
  <c r="K242" i="23"/>
  <c r="K243" i="23"/>
  <c r="K244" i="23"/>
  <c r="K245" i="23"/>
  <c r="K246" i="23"/>
  <c r="K247" i="23"/>
  <c r="K248" i="23"/>
  <c r="K249" i="23"/>
  <c r="K250" i="23"/>
  <c r="K251" i="23"/>
  <c r="K252" i="23"/>
  <c r="K253" i="23"/>
  <c r="K254" i="23"/>
  <c r="K255" i="23"/>
  <c r="K256" i="23"/>
  <c r="K257" i="23"/>
  <c r="K258" i="23"/>
  <c r="K259" i="23"/>
  <c r="K260" i="23"/>
  <c r="K261" i="23"/>
  <c r="K262" i="23"/>
  <c r="K263" i="23"/>
  <c r="K264" i="23"/>
  <c r="K265" i="23"/>
  <c r="K266" i="23"/>
  <c r="K267" i="23"/>
  <c r="K268" i="23"/>
  <c r="K269" i="23"/>
  <c r="K270" i="23"/>
  <c r="K271" i="23"/>
  <c r="K272" i="23"/>
  <c r="K273" i="23"/>
  <c r="K274" i="23"/>
  <c r="K275" i="23"/>
  <c r="K276" i="23"/>
  <c r="K277" i="23"/>
  <c r="K278" i="23"/>
  <c r="K279" i="23"/>
  <c r="K280" i="23"/>
  <c r="K281" i="23"/>
  <c r="K282" i="23"/>
  <c r="K283" i="23"/>
  <c r="K284" i="23"/>
  <c r="K285" i="23"/>
  <c r="K286" i="23"/>
  <c r="K287" i="23"/>
  <c r="K288" i="23"/>
  <c r="K289" i="23"/>
  <c r="K290" i="23"/>
  <c r="K291" i="23"/>
  <c r="K292" i="23"/>
  <c r="K293" i="23"/>
  <c r="K294" i="23"/>
  <c r="K295" i="23"/>
  <c r="K296" i="23"/>
  <c r="K297" i="23"/>
  <c r="K298" i="23"/>
  <c r="K299" i="23"/>
  <c r="K300" i="23"/>
  <c r="K301" i="23"/>
  <c r="K302" i="23"/>
  <c r="K303" i="23"/>
  <c r="K304" i="23"/>
  <c r="K305" i="23"/>
  <c r="K306" i="23"/>
  <c r="K307" i="23"/>
  <c r="K308" i="23"/>
  <c r="K309" i="23"/>
  <c r="K310" i="23"/>
  <c r="K311" i="23"/>
  <c r="K312" i="23"/>
  <c r="K313" i="23"/>
  <c r="K314" i="23"/>
  <c r="K315" i="23"/>
  <c r="K316" i="23"/>
  <c r="K317" i="23"/>
  <c r="M193" i="23"/>
  <c r="M195" i="23"/>
  <c r="M197" i="23"/>
  <c r="M198" i="23"/>
  <c r="M199" i="23"/>
  <c r="M200" i="23"/>
  <c r="M202" i="23"/>
  <c r="M209" i="23"/>
  <c r="M211" i="23"/>
  <c r="M212" i="23"/>
  <c r="M214" i="23"/>
  <c r="M229" i="23"/>
  <c r="M230" i="23"/>
  <c r="M231" i="23"/>
  <c r="M233" i="23"/>
  <c r="M237" i="23"/>
  <c r="M240" i="23"/>
  <c r="M243" i="23"/>
  <c r="M245" i="23"/>
  <c r="M251" i="23"/>
  <c r="M256" i="23"/>
  <c r="M257" i="23"/>
  <c r="M259" i="23"/>
  <c r="M260" i="23"/>
  <c r="M262" i="23"/>
  <c r="M265" i="23"/>
  <c r="M267" i="23"/>
  <c r="M268" i="23"/>
  <c r="M269" i="23"/>
  <c r="M270" i="23"/>
  <c r="M272" i="23"/>
  <c r="M273" i="23"/>
  <c r="M274" i="23"/>
  <c r="M275" i="23"/>
  <c r="M276" i="23"/>
  <c r="M300" i="23"/>
  <c r="M302" i="23"/>
  <c r="M304" i="23"/>
  <c r="M305" i="23"/>
  <c r="M306" i="23"/>
  <c r="M307" i="23"/>
  <c r="M308" i="23"/>
  <c r="M309" i="23"/>
  <c r="M310" i="23"/>
  <c r="M311" i="23"/>
  <c r="M312" i="23"/>
  <c r="M313" i="23"/>
  <c r="M315" i="23"/>
  <c r="M317" i="23"/>
  <c r="M319" i="23"/>
  <c r="M320" i="23"/>
  <c r="K170" i="23"/>
  <c r="K171" i="23"/>
  <c r="K172" i="23"/>
  <c r="K173" i="23"/>
  <c r="K174" i="23"/>
  <c r="K175" i="23"/>
  <c r="K176" i="23"/>
  <c r="K177" i="23"/>
  <c r="M170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K157" i="23"/>
  <c r="K158" i="23"/>
  <c r="K159" i="23"/>
  <c r="K160" i="23"/>
  <c r="K161" i="23"/>
  <c r="K162" i="23"/>
  <c r="K163" i="23"/>
  <c r="K164" i="23"/>
  <c r="K165" i="23"/>
  <c r="K166" i="23"/>
  <c r="K167" i="23"/>
  <c r="K168" i="23"/>
  <c r="K169" i="23"/>
  <c r="K8" i="23"/>
  <c r="K9" i="23"/>
  <c r="K10" i="23"/>
  <c r="K11" i="23"/>
  <c r="K12" i="23"/>
  <c r="K13" i="23"/>
  <c r="K15" i="23"/>
  <c r="K16" i="23"/>
  <c r="K17" i="23"/>
  <c r="K18" i="23"/>
  <c r="K19" i="23"/>
  <c r="K20" i="23"/>
  <c r="K21" i="23"/>
  <c r="K22" i="23"/>
  <c r="K23" i="23"/>
  <c r="K24" i="23"/>
  <c r="K25" i="23"/>
  <c r="K27" i="23"/>
  <c r="K28" i="23"/>
  <c r="K29" i="23"/>
  <c r="K30" i="23"/>
  <c r="K31" i="23"/>
  <c r="K32" i="23"/>
  <c r="K33" i="23"/>
  <c r="K34" i="23"/>
  <c r="K7" i="23"/>
  <c r="K14" i="23" l="1"/>
  <c r="M36" i="23"/>
  <c r="M37" i="23"/>
  <c r="M38" i="23"/>
  <c r="M39" i="23"/>
  <c r="M40" i="23"/>
  <c r="M41" i="23"/>
  <c r="M42" i="23"/>
  <c r="M43" i="23"/>
  <c r="M44" i="23"/>
  <c r="M45" i="23"/>
  <c r="M46" i="23"/>
  <c r="M47" i="23"/>
  <c r="M48" i="23"/>
  <c r="M49" i="23"/>
  <c r="M50" i="23"/>
  <c r="M51" i="23"/>
  <c r="M52" i="23"/>
  <c r="M53" i="23"/>
  <c r="M54" i="23"/>
  <c r="M55" i="23"/>
  <c r="M56" i="23"/>
  <c r="M57" i="23"/>
  <c r="M58" i="23"/>
  <c r="M59" i="23"/>
  <c r="M60" i="23"/>
  <c r="M61" i="23"/>
  <c r="M62" i="23"/>
  <c r="M63" i="23"/>
  <c r="M64" i="23"/>
  <c r="M65" i="23"/>
  <c r="M66" i="23"/>
  <c r="M67" i="23"/>
  <c r="M68" i="23"/>
  <c r="M69" i="23"/>
  <c r="M70" i="23"/>
  <c r="M71" i="23"/>
  <c r="M72" i="23"/>
  <c r="M73" i="23"/>
  <c r="M74" i="23"/>
  <c r="M75" i="23"/>
  <c r="M76" i="23"/>
  <c r="M77" i="23"/>
  <c r="M78" i="23"/>
  <c r="M79" i="23"/>
  <c r="M80" i="23"/>
  <c r="M81" i="23"/>
  <c r="M82" i="23"/>
  <c r="M83" i="23"/>
  <c r="M84" i="23"/>
  <c r="M85" i="23"/>
  <c r="M86" i="23"/>
  <c r="M87" i="23"/>
  <c r="M88" i="23"/>
  <c r="M89" i="23"/>
  <c r="M90" i="23"/>
  <c r="M91" i="23"/>
  <c r="M92" i="23"/>
  <c r="M93" i="23"/>
  <c r="M94" i="23"/>
  <c r="M95" i="23"/>
  <c r="M96" i="23"/>
  <c r="M97" i="23"/>
  <c r="M98" i="23"/>
  <c r="M99" i="23"/>
  <c r="M100" i="23"/>
  <c r="M101" i="23"/>
  <c r="M102" i="23"/>
  <c r="M103" i="23"/>
  <c r="M104" i="23"/>
  <c r="M105" i="23"/>
  <c r="M106" i="23"/>
  <c r="M107" i="23"/>
  <c r="M108" i="23"/>
  <c r="M109" i="23"/>
  <c r="M110" i="23"/>
  <c r="M111" i="23"/>
  <c r="M112" i="23"/>
  <c r="M113" i="23"/>
  <c r="M114" i="23"/>
  <c r="M115" i="23"/>
  <c r="M116" i="23"/>
  <c r="M117" i="23"/>
  <c r="M118" i="23"/>
  <c r="M119" i="23"/>
  <c r="M120" i="23"/>
  <c r="M121" i="23"/>
  <c r="M122" i="23"/>
  <c r="M123" i="23"/>
  <c r="M124" i="23"/>
  <c r="M125" i="23"/>
  <c r="M126" i="23"/>
  <c r="M127" i="23"/>
  <c r="M128" i="23"/>
  <c r="M129" i="23"/>
  <c r="M130" i="23"/>
  <c r="M131" i="23"/>
  <c r="M132" i="23"/>
  <c r="M133" i="23"/>
  <c r="M134" i="23"/>
  <c r="M135" i="23"/>
  <c r="M136" i="23"/>
  <c r="M137" i="23"/>
  <c r="M138" i="23"/>
  <c r="M139" i="23"/>
  <c r="M140" i="23"/>
  <c r="M141" i="23"/>
  <c r="M142" i="23"/>
  <c r="M143" i="23"/>
  <c r="M144" i="23"/>
  <c r="M145" i="23"/>
  <c r="M146" i="23"/>
  <c r="M147" i="23"/>
  <c r="M148" i="23"/>
  <c r="M149" i="23"/>
  <c r="M150" i="23"/>
  <c r="M151" i="23"/>
  <c r="M152" i="23"/>
  <c r="M153" i="23"/>
  <c r="M154" i="23"/>
  <c r="M155" i="23"/>
  <c r="M156" i="23"/>
  <c r="M157" i="23"/>
  <c r="M158" i="23"/>
  <c r="M159" i="23"/>
  <c r="M160" i="23"/>
  <c r="M161" i="23"/>
  <c r="M162" i="23"/>
  <c r="M163" i="23"/>
  <c r="M164" i="23"/>
  <c r="M165" i="23"/>
  <c r="M166" i="23"/>
  <c r="M167" i="23"/>
  <c r="M168" i="23"/>
  <c r="M169" i="23"/>
  <c r="M171" i="23"/>
  <c r="M172" i="23"/>
  <c r="M173" i="23"/>
  <c r="M174" i="23"/>
  <c r="M175" i="23"/>
  <c r="M176" i="23"/>
  <c r="M177" i="23"/>
  <c r="M178" i="23"/>
  <c r="M179" i="23"/>
  <c r="M180" i="23"/>
  <c r="M181" i="23"/>
  <c r="M182" i="23"/>
  <c r="M183" i="23"/>
  <c r="M184" i="23"/>
  <c r="M185" i="23"/>
  <c r="M186" i="23"/>
  <c r="M187" i="23"/>
  <c r="M188" i="23"/>
  <c r="M189" i="23"/>
  <c r="M190" i="23"/>
  <c r="M191" i="23"/>
  <c r="M192" i="23"/>
  <c r="M194" i="23"/>
  <c r="M196" i="23"/>
  <c r="M201" i="23"/>
  <c r="M203" i="23"/>
  <c r="M204" i="23"/>
  <c r="M205" i="23"/>
  <c r="M206" i="23"/>
  <c r="M207" i="23"/>
  <c r="M208" i="23"/>
  <c r="M210" i="23"/>
  <c r="M213" i="23"/>
  <c r="M215" i="23"/>
  <c r="M216" i="23"/>
  <c r="M217" i="23"/>
  <c r="M218" i="23"/>
  <c r="M219" i="23"/>
  <c r="M220" i="23"/>
  <c r="M221" i="23"/>
  <c r="M222" i="23"/>
  <c r="M223" i="23"/>
  <c r="M224" i="23"/>
  <c r="M225" i="23"/>
  <c r="M227" i="23"/>
  <c r="M228" i="23"/>
  <c r="M234" i="23"/>
  <c r="M236" i="23"/>
  <c r="M238" i="23"/>
  <c r="M239" i="23"/>
  <c r="M241" i="23"/>
  <c r="M242" i="23"/>
  <c r="M244" i="23"/>
  <c r="M246" i="23"/>
  <c r="M247" i="23"/>
  <c r="M248" i="23"/>
  <c r="M249" i="23"/>
  <c r="M250" i="23"/>
  <c r="M252" i="23"/>
  <c r="M253" i="23"/>
  <c r="M254" i="23"/>
  <c r="M255" i="23"/>
  <c r="M258" i="23"/>
  <c r="M261" i="23"/>
  <c r="M263" i="23"/>
  <c r="M264" i="23"/>
  <c r="M266" i="23"/>
  <c r="M271" i="23"/>
  <c r="M277" i="23"/>
  <c r="M278" i="23"/>
  <c r="M279" i="23"/>
  <c r="M280" i="23"/>
  <c r="M281" i="23"/>
  <c r="M282" i="23"/>
  <c r="M283" i="23"/>
  <c r="M284" i="23"/>
  <c r="M285" i="23"/>
  <c r="M286" i="23"/>
  <c r="M287" i="23"/>
  <c r="M288" i="23"/>
  <c r="M289" i="23"/>
  <c r="M290" i="23"/>
  <c r="M291" i="23"/>
  <c r="M292" i="23"/>
  <c r="M293" i="23"/>
  <c r="M294" i="23"/>
  <c r="M295" i="23"/>
  <c r="M296" i="23"/>
  <c r="M297" i="23"/>
  <c r="M298" i="23"/>
  <c r="M299" i="23"/>
  <c r="M301" i="23"/>
  <c r="M303" i="23"/>
  <c r="M314" i="23"/>
  <c r="M316" i="23"/>
  <c r="M318" i="23"/>
  <c r="M15" i="23"/>
  <c r="M16" i="23"/>
  <c r="M17" i="23"/>
  <c r="M18" i="23"/>
  <c r="M19" i="23"/>
  <c r="M20" i="23"/>
  <c r="M21" i="23"/>
  <c r="M22" i="23"/>
  <c r="M23" i="23"/>
  <c r="M24" i="23"/>
  <c r="M25" i="23"/>
  <c r="M27" i="23"/>
  <c r="M28" i="23"/>
  <c r="M29" i="23"/>
  <c r="M30" i="23"/>
  <c r="M31" i="23"/>
  <c r="M32" i="23"/>
  <c r="M33" i="23"/>
  <c r="M34" i="23"/>
  <c r="M8" i="23"/>
  <c r="M9" i="23"/>
  <c r="M10" i="23"/>
  <c r="M11" i="23"/>
  <c r="M12" i="23"/>
  <c r="M13" i="23"/>
  <c r="M7" i="23"/>
  <c r="A3" i="23"/>
  <c r="E44" i="3"/>
  <c r="B19" i="2"/>
  <c r="B18" i="2"/>
  <c r="B20" i="2"/>
  <c r="B21" i="2"/>
  <c r="B24" i="2"/>
  <c r="B25" i="2"/>
  <c r="B26" i="2"/>
  <c r="B28" i="2"/>
  <c r="B29" i="2"/>
  <c r="B33" i="2"/>
  <c r="B35" i="2"/>
  <c r="B37" i="2"/>
  <c r="B38" i="2"/>
  <c r="B9" i="2"/>
  <c r="B10" i="2"/>
  <c r="B11" i="2"/>
  <c r="B12" i="2"/>
  <c r="C19" i="2"/>
  <c r="C20" i="2"/>
  <c r="C21" i="2"/>
  <c r="C18" i="2"/>
  <c r="C10" i="2"/>
  <c r="C11" i="2"/>
  <c r="C12" i="2"/>
  <c r="C9" i="2"/>
  <c r="C25" i="2"/>
  <c r="C26" i="2"/>
  <c r="C28" i="2"/>
  <c r="C29" i="2"/>
  <c r="C33" i="2"/>
  <c r="C35" i="2"/>
  <c r="C37" i="2"/>
  <c r="C38" i="2"/>
  <c r="C24" i="2"/>
  <c r="B36" i="3"/>
  <c r="B18" i="3"/>
  <c r="C18" i="3"/>
  <c r="B19" i="3"/>
  <c r="C19" i="3"/>
  <c r="D19" i="3"/>
  <c r="B20" i="3"/>
  <c r="C20" i="3"/>
  <c r="C17" i="3"/>
  <c r="B17" i="3"/>
  <c r="D17" i="3"/>
  <c r="B11" i="3"/>
  <c r="C11" i="3"/>
  <c r="D11" i="3"/>
  <c r="B9" i="3"/>
  <c r="C9" i="3"/>
  <c r="B10" i="3"/>
  <c r="C10" i="3"/>
  <c r="C8" i="3"/>
  <c r="B8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C36" i="3"/>
  <c r="D36" i="3"/>
  <c r="B37" i="3"/>
  <c r="C37" i="3"/>
  <c r="D37" i="3"/>
  <c r="C23" i="3"/>
  <c r="D23" i="3"/>
  <c r="B23" i="3"/>
  <c r="D18" i="3"/>
  <c r="D20" i="3"/>
  <c r="D9" i="3"/>
  <c r="D10" i="3"/>
  <c r="D8" i="3"/>
  <c r="A3" i="3"/>
  <c r="C46" i="3"/>
  <c r="B46" i="3"/>
  <c r="E12" i="3"/>
  <c r="E21" i="3"/>
  <c r="E38" i="3" s="1"/>
  <c r="D46" i="3"/>
  <c r="M14" i="23" l="1"/>
  <c r="D21" i="3"/>
  <c r="F29" i="3"/>
  <c r="D38" i="2"/>
  <c r="D20" i="2"/>
  <c r="D38" i="3"/>
  <c r="D29" i="2"/>
  <c r="E40" i="3"/>
  <c r="F34" i="3"/>
  <c r="D24" i="2"/>
  <c r="D19" i="2"/>
  <c r="F8" i="3"/>
  <c r="D21" i="2"/>
  <c r="F20" i="3"/>
  <c r="C13" i="2"/>
  <c r="D25" i="2"/>
  <c r="F9" i="3"/>
  <c r="F17" i="3"/>
  <c r="B22" i="2"/>
  <c r="F24" i="3"/>
  <c r="D12" i="3"/>
  <c r="F35" i="3"/>
  <c r="F30" i="3"/>
  <c r="F25" i="3"/>
  <c r="B12" i="3"/>
  <c r="F11" i="3"/>
  <c r="F19" i="3"/>
  <c r="D28" i="2"/>
  <c r="D26" i="2"/>
  <c r="D9" i="2"/>
  <c r="D11" i="2"/>
  <c r="D18" i="2"/>
  <c r="D10" i="2"/>
  <c r="F32" i="3"/>
  <c r="F10" i="3"/>
  <c r="C12" i="3"/>
  <c r="B21" i="3"/>
  <c r="B38" i="3" s="1"/>
  <c r="C21" i="3"/>
  <c r="C38" i="3" s="1"/>
  <c r="F36" i="3"/>
  <c r="F44" i="3"/>
  <c r="C22" i="2"/>
  <c r="F18" i="3"/>
  <c r="D35" i="2"/>
  <c r="D33" i="2"/>
  <c r="D12" i="2"/>
  <c r="F23" i="3"/>
  <c r="F33" i="3"/>
  <c r="F31" i="3"/>
  <c r="F27" i="3"/>
  <c r="B13" i="2"/>
  <c r="F37" i="3"/>
  <c r="F28" i="3"/>
  <c r="F26" i="3"/>
  <c r="D37" i="2"/>
  <c r="F12" i="3" l="1"/>
  <c r="D40" i="3"/>
  <c r="D48" i="3" s="1"/>
  <c r="B40" i="3"/>
  <c r="B48" i="3" s="1"/>
  <c r="D22" i="2"/>
  <c r="F21" i="3"/>
  <c r="F38" i="3" s="1"/>
  <c r="C40" i="3"/>
  <c r="C48" i="3" s="1"/>
  <c r="D13" i="2"/>
  <c r="F40" i="3" l="1"/>
  <c r="G33" i="36" l="1"/>
  <c r="L34" i="36" l="1"/>
  <c r="F34" i="36"/>
  <c r="E34" i="36"/>
  <c r="I35" i="36" l="1"/>
  <c r="G34" i="36"/>
  <c r="J35" i="36"/>
  <c r="J45" i="21" l="1"/>
  <c r="E43" i="3" l="1"/>
  <c r="E46" i="3" s="1"/>
  <c r="E48" i="3" s="1"/>
  <c r="J48" i="21"/>
  <c r="F43" i="3"/>
  <c r="F46" i="3" s="1"/>
  <c r="F48" i="3" s="1"/>
  <c r="D12" i="38" l="1"/>
  <c r="D11" i="38"/>
  <c r="C11" i="38"/>
  <c r="C12" i="38"/>
  <c r="H13" i="38"/>
  <c r="C10" i="38"/>
  <c r="D10" i="38"/>
  <c r="D13" i="38" l="1"/>
  <c r="C13" i="38"/>
  <c r="H66" i="38"/>
  <c r="H76" i="38" s="1"/>
  <c r="I13" i="38"/>
  <c r="G28" i="21" l="1"/>
  <c r="F28" i="21"/>
  <c r="H28" i="21" l="1"/>
  <c r="I28" i="21"/>
  <c r="C27" i="2" l="1"/>
  <c r="J28" i="21"/>
  <c r="B27" i="2"/>
  <c r="D27" i="2" l="1"/>
  <c r="F30" i="36" l="1"/>
  <c r="E30" i="36" l="1"/>
  <c r="G30" i="36" l="1"/>
  <c r="E31" i="36"/>
  <c r="L31" i="36" l="1"/>
  <c r="F31" i="36"/>
  <c r="I32" i="36"/>
  <c r="E36" i="36"/>
  <c r="E37" i="36" s="1"/>
  <c r="F72" i="38" l="1"/>
  <c r="I38" i="36"/>
  <c r="J32" i="36"/>
  <c r="F36" i="36"/>
  <c r="F37" i="36" s="1"/>
  <c r="G31" i="36"/>
  <c r="G36" i="36" s="1"/>
  <c r="G37" i="36" s="1"/>
  <c r="G72" i="38" l="1"/>
  <c r="J38" i="36"/>
  <c r="F32" i="38"/>
  <c r="C32" i="38" s="1"/>
  <c r="F43" i="38"/>
  <c r="C43" i="38" s="1"/>
  <c r="F25" i="38"/>
  <c r="C25" i="38" s="1"/>
  <c r="F44" i="38"/>
  <c r="C44" i="38" s="1"/>
  <c r="F48" i="38"/>
  <c r="C48" i="38" s="1"/>
  <c r="F26" i="38"/>
  <c r="C26" i="38" s="1"/>
  <c r="F24" i="38"/>
  <c r="C24" i="38" s="1"/>
  <c r="F33" i="38"/>
  <c r="C33" i="38" s="1"/>
  <c r="F54" i="38"/>
  <c r="C54" i="38" s="1"/>
  <c r="C55" i="38" s="1"/>
  <c r="F37" i="21" s="1"/>
  <c r="H37" i="21" s="1"/>
  <c r="F34" i="38"/>
  <c r="C34" i="38" s="1"/>
  <c r="F31" i="38"/>
  <c r="C31" i="38" s="1"/>
  <c r="F62" i="38"/>
  <c r="C62" i="38" s="1"/>
  <c r="F39" i="38"/>
  <c r="C39" i="38" s="1"/>
  <c r="F49" i="38"/>
  <c r="C49" i="38" s="1"/>
  <c r="F51" i="38"/>
  <c r="C51" i="38" s="1"/>
  <c r="F63" i="38"/>
  <c r="C63" i="38" s="1"/>
  <c r="F40" i="38"/>
  <c r="C40" i="38" s="1"/>
  <c r="F50" i="38"/>
  <c r="C50" i="38" s="1"/>
  <c r="F36" i="38"/>
  <c r="C36" i="38" s="1"/>
  <c r="H72" i="38"/>
  <c r="F45" i="38"/>
  <c r="C45" i="38" s="1"/>
  <c r="F35" i="38"/>
  <c r="C35" i="38" s="1"/>
  <c r="F27" i="38"/>
  <c r="C27" i="38" s="1"/>
  <c r="C37" i="38" l="1"/>
  <c r="F31" i="21" s="1"/>
  <c r="G24" i="38"/>
  <c r="D24" i="38" s="1"/>
  <c r="G25" i="38"/>
  <c r="D25" i="38" s="1"/>
  <c r="G62" i="38"/>
  <c r="D62" i="38" s="1"/>
  <c r="G49" i="38"/>
  <c r="D49" i="38" s="1"/>
  <c r="G32" i="38"/>
  <c r="D32" i="38" s="1"/>
  <c r="G40" i="38"/>
  <c r="D40" i="38" s="1"/>
  <c r="G43" i="38"/>
  <c r="D43" i="38" s="1"/>
  <c r="G34" i="38"/>
  <c r="D34" i="38" s="1"/>
  <c r="G54" i="38"/>
  <c r="D54" i="38" s="1"/>
  <c r="D55" i="38" s="1"/>
  <c r="G37" i="21" s="1"/>
  <c r="I37" i="21" s="1"/>
  <c r="C36" i="2" s="1"/>
  <c r="G36" i="38"/>
  <c r="D36" i="38" s="1"/>
  <c r="G44" i="38"/>
  <c r="D44" i="38" s="1"/>
  <c r="G51" i="38"/>
  <c r="D51" i="38" s="1"/>
  <c r="G50" i="38"/>
  <c r="D50" i="38" s="1"/>
  <c r="G35" i="38"/>
  <c r="D35" i="38" s="1"/>
  <c r="G39" i="38"/>
  <c r="D39" i="38" s="1"/>
  <c r="D41" i="38" s="1"/>
  <c r="G32" i="21" s="1"/>
  <c r="I32" i="21" s="1"/>
  <c r="C31" i="2" s="1"/>
  <c r="G45" i="38"/>
  <c r="D45" i="38" s="1"/>
  <c r="G31" i="38"/>
  <c r="D31" i="38" s="1"/>
  <c r="G33" i="38"/>
  <c r="D33" i="38" s="1"/>
  <c r="G27" i="38"/>
  <c r="D27" i="38" s="1"/>
  <c r="G63" i="38"/>
  <c r="D63" i="38" s="1"/>
  <c r="G48" i="38"/>
  <c r="D48" i="38" s="1"/>
  <c r="D52" i="38" s="1"/>
  <c r="G35" i="21" s="1"/>
  <c r="I35" i="21" s="1"/>
  <c r="C34" i="2" s="1"/>
  <c r="G26" i="38"/>
  <c r="D26" i="38" s="1"/>
  <c r="C46" i="38"/>
  <c r="F33" i="21" s="1"/>
  <c r="H33" i="21" s="1"/>
  <c r="C64" i="38"/>
  <c r="C41" i="38"/>
  <c r="F32" i="21" s="1"/>
  <c r="H32" i="21" s="1"/>
  <c r="B36" i="2"/>
  <c r="C52" i="38"/>
  <c r="F35" i="21" s="1"/>
  <c r="H35" i="21" s="1"/>
  <c r="C66" i="38" l="1"/>
  <c r="C76" i="38" s="1"/>
  <c r="J33" i="21"/>
  <c r="B32" i="2"/>
  <c r="D46" i="38"/>
  <c r="G33" i="21" s="1"/>
  <c r="I33" i="21" s="1"/>
  <c r="C32" i="2" s="1"/>
  <c r="D64" i="38"/>
  <c r="D66" i="38" s="1"/>
  <c r="D76" i="38" s="1"/>
  <c r="J37" i="21"/>
  <c r="D36" i="2"/>
  <c r="D37" i="38"/>
  <c r="G31" i="21" s="1"/>
  <c r="J32" i="21"/>
  <c r="B31" i="2"/>
  <c r="D31" i="2" s="1"/>
  <c r="B34" i="2"/>
  <c r="D34" i="2" s="1"/>
  <c r="J35" i="21"/>
  <c r="H31" i="21"/>
  <c r="F40" i="21"/>
  <c r="F42" i="21" s="1"/>
  <c r="F50" i="21" s="1"/>
  <c r="I31" i="21" l="1"/>
  <c r="G40" i="21"/>
  <c r="G42" i="21" s="1"/>
  <c r="G50" i="21" s="1"/>
  <c r="B30" i="2"/>
  <c r="J31" i="21"/>
  <c r="J40" i="21" s="1"/>
  <c r="J42" i="21" s="1"/>
  <c r="J50" i="21" s="1"/>
  <c r="H40" i="21"/>
  <c r="H42" i="21" s="1"/>
  <c r="H50" i="21" s="1"/>
  <c r="D32" i="2"/>
  <c r="B39" i="2" l="1"/>
  <c r="B41" i="2" s="1"/>
  <c r="C30" i="2"/>
  <c r="C39" i="2" s="1"/>
  <c r="C41" i="2" s="1"/>
  <c r="I40" i="21"/>
  <c r="I42" i="21" s="1"/>
  <c r="I50" i="21" s="1"/>
  <c r="D30" i="2" l="1"/>
  <c r="D39" i="2" s="1"/>
  <c r="D41" i="2" s="1"/>
</calcChain>
</file>

<file path=xl/sharedStrings.xml><?xml version="1.0" encoding="utf-8"?>
<sst xmlns="http://schemas.openxmlformats.org/spreadsheetml/2006/main" count="949" uniqueCount="478">
  <si>
    <t>1 - OPERATING REVENUES:</t>
  </si>
  <si>
    <t>8 - OPERATING REVENUE DEDUCTIONS:</t>
  </si>
  <si>
    <t>1000ASMT_BENEF - Assessment Use-Benef</t>
  </si>
  <si>
    <t>1000ASMT_TAXES - Assessment Use-Taxes</t>
  </si>
  <si>
    <t>Cost Element/Company Total</t>
  </si>
  <si>
    <t>(20) 901 - Customer Accounts Supervision</t>
  </si>
  <si>
    <t>(20) 902 - Meter Reading Expense</t>
  </si>
  <si>
    <t>(20) 903 - Customer Records &amp; Collection Expense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</si>
  <si>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</si>
  <si>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</si>
  <si>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</si>
  <si>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</si>
  <si>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</si>
  <si>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</si>
  <si>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</si>
  <si>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</si>
  <si>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</si>
  <si>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</si>
  <si>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</si>
  <si>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</si>
  <si>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</si>
  <si>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</si>
  <si>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</si>
  <si>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</si>
  <si>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</si>
  <si>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</si>
  <si>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</si>
  <si>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</si>
  <si>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(24) 403 - Depreciation Expense</t>
  </si>
  <si>
    <t>(25) 404 - Amort Ltd-Term Plant</t>
  </si>
  <si>
    <t>(25) 406 - Amortization Of Plant Acquisition Adj</t>
  </si>
  <si>
    <t>(25) 4111 - Accretion Exp - FAS143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</si>
  <si>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</si>
  <si>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</si>
  <si>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</si>
  <si>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</si>
  <si>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(29) 4081 - Taxes Other-Util Income</t>
  </si>
  <si>
    <t>(30) 4091 -  Fit-Util Oper Income</t>
  </si>
  <si>
    <t>(31) 4101 - Def Fit-Util Oper Income</t>
  </si>
  <si>
    <t>(31) 4111 - Def Fit-Cr - Util Oper Income</t>
  </si>
  <si>
    <t>28 - ASC 815</t>
  </si>
  <si>
    <t xml:space="preserve">          28 - ASC 815</t>
  </si>
  <si>
    <t xml:space="preserve">               (18) 5617 Gen Intercnct Studies</t>
  </si>
  <si>
    <t>Total</t>
  </si>
  <si>
    <t>(23) 935 - Maint General Plant - Electric</t>
  </si>
  <si>
    <t>Title</t>
  </si>
  <si>
    <t>Report Line</t>
  </si>
  <si>
    <t>FERC IS Summary Allocated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</si>
  <si>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</si>
  <si>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</si>
  <si>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</si>
  <si>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</si>
  <si>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</si>
  <si>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</si>
  <si>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</si>
  <si>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</si>
  <si>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</si>
  <si>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</si>
  <si>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</si>
  <si>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>PSE Electric</t>
  </si>
  <si>
    <t>PSE Gas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</si>
  <si>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</si>
  <si>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</si>
  <si>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</si>
  <si>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</si>
  <si>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</si>
  <si>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</si>
  <si>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</si>
  <si>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</si>
  <si>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</si>
  <si>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</si>
  <si>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</si>
  <si>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</si>
  <si>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</si>
  <si>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</si>
  <si>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</si>
  <si>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</si>
  <si>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</si>
  <si>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</si>
  <si>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</si>
  <si>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</si>
  <si>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</si>
  <si>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</si>
  <si>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</si>
  <si>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</si>
  <si>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</si>
  <si>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</si>
  <si>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</si>
  <si>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</si>
  <si>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</si>
  <si>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</si>
  <si>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</si>
  <si>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</si>
  <si>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</si>
  <si>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</si>
  <si>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</si>
  <si>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</si>
  <si>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</si>
  <si>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</si>
  <si>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</si>
  <si>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</si>
  <si>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</si>
  <si>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</si>
  <si>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</si>
  <si>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</si>
  <si>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</si>
  <si>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</si>
  <si>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</si>
  <si>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</si>
  <si>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</si>
  <si>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</si>
  <si>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</si>
  <si>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</si>
  <si>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</si>
  <si>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</si>
  <si>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</si>
  <si>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</si>
  <si>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</si>
  <si>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</si>
  <si>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</si>
  <si>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</si>
  <si>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</si>
  <si>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</si>
  <si>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</si>
  <si>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</si>
  <si>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</si>
  <si>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</si>
  <si>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</si>
  <si>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</si>
  <si>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</si>
  <si>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</si>
  <si>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</si>
  <si>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</si>
  <si>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</si>
  <si>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</si>
  <si>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</si>
  <si>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</si>
  <si>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</si>
  <si>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</si>
  <si>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</si>
  <si>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</si>
  <si>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</si>
  <si>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</si>
  <si>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</si>
  <si>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</si>
  <si>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</si>
  <si>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</si>
  <si>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</si>
  <si>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</si>
  <si>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</si>
  <si>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</si>
  <si>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</si>
  <si>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</si>
  <si>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</si>
  <si>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</si>
  <si>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</si>
  <si>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</si>
  <si>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</si>
  <si>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</si>
  <si>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</si>
  <si>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</si>
  <si>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</si>
  <si>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</si>
  <si>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</si>
  <si>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</si>
  <si>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</si>
  <si>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</si>
  <si>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</si>
  <si>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</si>
  <si>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</si>
  <si>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</si>
  <si>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</si>
  <si>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</si>
  <si>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</si>
  <si>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</si>
  <si>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</si>
  <si>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</si>
  <si>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</si>
  <si>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</si>
  <si>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</si>
  <si>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</si>
  <si>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</si>
  <si>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</si>
  <si>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</si>
  <si>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</si>
  <si>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</si>
  <si>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</si>
  <si>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</si>
  <si>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</si>
  <si>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</si>
  <si>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</si>
  <si>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</si>
  <si>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</si>
  <si>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</si>
  <si>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</si>
  <si>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</si>
  <si>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</si>
  <si>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</si>
  <si>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</si>
  <si>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</si>
  <si>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</si>
  <si>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</si>
  <si>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</si>
  <si>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</si>
  <si>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</si>
  <si>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</si>
  <si>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</si>
  <si>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</si>
  <si>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</si>
  <si>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</si>
  <si>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</si>
  <si>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</si>
  <si>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</si>
  <si>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</si>
  <si>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</si>
  <si>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Transmission Maint Structures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</si>
  <si>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</si>
  <si>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</si>
  <si>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</si>
  <si>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</si>
  <si>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</si>
  <si>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</si>
  <si>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</si>
  <si>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</si>
  <si>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(30) 4091 - Montana Corp license Tax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</si>
  <si>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</si>
  <si>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</si>
  <si>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</si>
  <si>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</si>
  <si>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</si>
  <si>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</si>
  <si>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</si>
  <si>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</si>
  <si>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</si>
  <si>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</si>
  <si>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</si>
  <si>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</si>
  <si>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</si>
  <si>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</si>
  <si>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</si>
  <si>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</si>
  <si>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</si>
  <si>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</si>
  <si>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</si>
  <si>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</si>
  <si>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</si>
  <si>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</si>
  <si>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</si>
  <si>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</si>
  <si>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</si>
  <si>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</si>
  <si>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</si>
  <si>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</si>
  <si>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</si>
  <si>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</si>
  <si>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</si>
  <si>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</si>
  <si>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</si>
  <si>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</si>
  <si>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</si>
  <si>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</si>
  <si>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</si>
  <si>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</si>
  <si>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</si>
  <si>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</si>
  <si>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</si>
  <si>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</si>
  <si>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</si>
  <si>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</si>
  <si>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</si>
  <si>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</si>
  <si>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</si>
  <si>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</si>
  <si>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</si>
  <si>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</si>
  <si>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</si>
  <si>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</si>
  <si>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</si>
  <si>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</si>
  <si>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</si>
  <si>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</si>
  <si>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</si>
  <si>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</si>
  <si>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</si>
  <si>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</si>
  <si>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</si>
  <si>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</si>
  <si>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</si>
  <si>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</si>
  <si>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</si>
  <si>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</si>
  <si>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</si>
  <si>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</si>
  <si>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</si>
  <si>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</si>
  <si>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</si>
  <si>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</si>
  <si>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</si>
  <si>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</si>
  <si>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</si>
  <si>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</si>
  <si>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</si>
  <si>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</si>
  <si>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</si>
  <si>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</si>
  <si>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</si>
  <si>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</si>
  <si>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</si>
  <si>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</si>
  <si>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</si>
  <si>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</si>
  <si>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</si>
  <si>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</si>
  <si>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</si>
  <si>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</si>
  <si>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</si>
  <si>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</si>
  <si>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</si>
  <si>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</si>
  <si>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</si>
  <si>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</si>
  <si>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</si>
  <si>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</si>
  <si>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</si>
  <si>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</si>
  <si>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</si>
  <si>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</si>
  <si>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</si>
  <si>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</si>
  <si>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</si>
  <si>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</si>
  <si>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</si>
  <si>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</si>
  <si>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</si>
  <si>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</si>
  <si>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</si>
  <si>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</si>
  <si>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</si>
  <si>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</si>
  <si>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</si>
  <si>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</si>
  <si>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</si>
  <si>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</si>
  <si>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</si>
  <si>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</si>
  <si>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</si>
  <si>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</si>
  <si>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</si>
  <si>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</si>
  <si>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</si>
  <si>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</si>
  <si>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</si>
  <si>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</si>
  <si>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</si>
  <si>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</si>
  <si>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</si>
  <si>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</si>
  <si>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</si>
  <si>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</si>
  <si>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</si>
  <si>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</si>
  <si>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</si>
  <si>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</si>
  <si>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</si>
  <si>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</si>
  <si>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</si>
  <si>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</si>
  <si>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</si>
  <si>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</si>
  <si>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</si>
  <si>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</si>
  <si>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</si>
  <si>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</si>
  <si>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</si>
  <si>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</si>
  <si>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</si>
  <si>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</si>
  <si>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</si>
  <si>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</si>
  <si>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</si>
  <si>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</si>
  <si>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</si>
  <si>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</si>
  <si>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</si>
  <si>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</si>
  <si>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</si>
  <si>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</si>
  <si>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</si>
  <si>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</si>
  <si>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</si>
  <si>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</si>
  <si>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</si>
  <si>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</si>
  <si>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</si>
  <si>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</si>
  <si>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Electric Direct</t>
  </si>
  <si>
    <t>Gas Direct</t>
  </si>
  <si>
    <t>Common</t>
  </si>
  <si>
    <t>Allocated Electric Common</t>
  </si>
  <si>
    <t>Allocated Gas Common</t>
  </si>
  <si>
    <t>Total Electric</t>
  </si>
  <si>
    <t>Total Gas</t>
  </si>
  <si>
    <t>OPERATING INCOME</t>
  </si>
  <si>
    <t>1 - OPERATING REVENUES</t>
  </si>
  <si>
    <t>7</t>
  </si>
  <si>
    <t>8 - OPERATING REVENUE DEDUCTIONS</t>
  </si>
  <si>
    <t>10 - POWER COSTS:</t>
  </si>
  <si>
    <t>11 - FUEL</t>
  </si>
  <si>
    <t>12 - PURCHASED AND INTERCHANGED</t>
  </si>
  <si>
    <t>13 - WHEELING</t>
  </si>
  <si>
    <t>20 - CUSTOMER ACCTS EXPENSE</t>
  </si>
  <si>
    <t>21 - CUSTOMER SERVICE EXPENSE</t>
  </si>
  <si>
    <t>33</t>
  </si>
  <si>
    <t>34 - NET OPERATING INCOME</t>
  </si>
  <si>
    <t>35</t>
  </si>
  <si>
    <t>36 - NON-OPERATING INCOME</t>
  </si>
  <si>
    <t>99 - OTHER INCOME</t>
  </si>
  <si>
    <t>999 - INTEREST</t>
  </si>
  <si>
    <t>9999 - EXTRAORDINARY ITEMS</t>
  </si>
  <si>
    <t>TOTAL NON-OPERATING INCOME</t>
  </si>
  <si>
    <t>37</t>
  </si>
  <si>
    <t>38 - NET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</si>
  <si>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</si>
  <si>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</si>
  <si>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</si>
  <si>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</si>
  <si>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</si>
  <si>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</si>
  <si>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SUBTOTAL</t>
  </si>
  <si>
    <t>GROSS MARGIN</t>
  </si>
  <si>
    <t>OPERATING EXPENSES</t>
  </si>
  <si>
    <t>(24) 4031 - Depreciation Expense - ASC 815</t>
  </si>
  <si>
    <t>AMA Monthly Reports 2011 GRC Order</t>
  </si>
  <si>
    <t>YE-Jun 2012 </t>
  </si>
  <si>
    <t>28 - ACS 815</t>
  </si>
  <si>
    <t xml:space="preserve">               (19) 886 - Maint of Facilities and Structures</t>
  </si>
  <si>
    <t xml:space="preserve">               (19) 590 - Distribution Maint Superv &amp; Engineering</t>
  </si>
  <si>
    <t xml:space="preserve">              (19) 886 - Maint of Facilities and Structures</t>
  </si>
  <si>
    <t xml:space="preserve">               (17) 8441 - Gas LNG Oper Sup &amp; Eng</t>
  </si>
  <si>
    <t xml:space="preserve">               (19) 598 - Distribution Maint Misc Dist Plant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</si>
  <si>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</si>
  <si>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</si>
  <si>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</si>
  <si>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</si>
  <si>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</si>
  <si>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</si>
  <si>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</si>
  <si>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 xml:space="preserve">Allocation Method   </t>
  </si>
  <si>
    <t>PUGET SOUND ENERGY-ELECTRIC &amp; GAS</t>
  </si>
  <si>
    <t>ALLOCATION METHODS</t>
  </si>
  <si>
    <t>% shift</t>
  </si>
  <si>
    <t>Total $</t>
  </si>
  <si>
    <t>Method</t>
  </si>
  <si>
    <t>Description</t>
  </si>
  <si>
    <t>12 ME 6/13 vs 2012</t>
  </si>
  <si>
    <t xml:space="preserve">Trend 2013 </t>
  </si>
  <si>
    <t xml:space="preserve">Difference </t>
  </si>
  <si>
    <t>over 2012</t>
  </si>
  <si>
    <t>*</t>
  </si>
  <si>
    <t>12 Month Average Number of Customers</t>
  </si>
  <si>
    <t>Percent</t>
  </si>
  <si>
    <t xml:space="preserve"> Distribution</t>
  </si>
  <si>
    <t xml:space="preserve"> Transmission </t>
  </si>
  <si>
    <t xml:space="preserve"> Direct General Plant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</si>
  <si>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</si>
  <si>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</si>
  <si>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</si>
  <si>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</si>
  <si>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</si>
  <si>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</si>
  <si>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</si>
  <si>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</si>
  <si>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</si>
  <si>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 xml:space="preserve">          (5) 456 - Other Electric Revenues - Transportation</t>
  </si>
  <si>
    <t>YE-Sep 2016 </t>
  </si>
  <si>
    <t>FOR THE 12 MONTHS ENDED SEPTEMBER 30, 2016</t>
  </si>
  <si>
    <t>(Common cost is spread based on allocation factors developed for the 12 ME 09/30/2016)</t>
  </si>
  <si>
    <t>FOR THE TWELVE MONTHS ENDED SEPTEMBER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</si>
</sst>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(* #,##0_);_(* \(#,##0\);_(* &quot;-&quot;??_);_(@_)"/>
    <numFmt numFmtId="166" formatCode="________@"/>
    <numFmt numFmtId="167" formatCode="_(&quot;$&quot;* #,##0_);_(&quot;$&quot;* \(#,##0\);_(&quot;$&quot;* &quot;-&quot;??_);_(@_)"/>
    <numFmt numFmtId="168" formatCode="&quot;$&quot;#,##0;\-&quot;$&quot;#,##0"/>
    <numFmt numFmtId="169" formatCode="0.000000"/>
    <numFmt numFmtId="170" formatCode="#,##0_);[Red]\(#,##0\);&quot; &quot;"/>
    <numFmt numFmtId="171" formatCode="0.0%"/>
    <numFmt numFmtId="172" formatCode="_(* #,##0.00000_);_(* \(#,##0.00000\);_(* &quot;-&quot;??_);_(@_)"/>
    <numFmt numFmtId="173" formatCode="0.0000000"/>
    <numFmt numFmtId="174" formatCode="0000"/>
    <numFmt numFmtId="175" formatCode="000000"/>
    <numFmt numFmtId="176" formatCode="d\.mmm\.yy"/>
    <numFmt numFmtId="177" formatCode="#."/>
    <numFmt numFmtId="178" formatCode="_(* ###0_);_(* \(###0\);_(* &quot;-&quot;_);_(@_)"/>
    <numFmt numFmtId="179" formatCode="_(&quot;$&quot;* #,##0.0_);_(&quot;$&quot;* \(#,##0.0\);_(&quot;$&quot;* &quot;-&quot;??_);_(@_)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* #,##0.0000_);_(* \(#,##0.0000\);_(* &quot;-&quot;??_);_(@_)"/>
    <numFmt numFmtId="186" formatCode="#,##0.00_);[Red]\(#,##0.00\);&quot; &quot;"/>
  </numFmts>
  <fonts count="1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0"/>
      <color indexed="8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u/>
      <sz val="9"/>
      <name val="Arial"/>
      <family val="2"/>
    </font>
    <font>
      <sz val="11"/>
      <name val="univers (E1)"/>
    </font>
    <font>
      <sz val="10"/>
      <color theme="1"/>
      <name val="Times New Roman"/>
      <family val="2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7CDF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096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41" fillId="8" borderId="0" applyNumberFormat="0" applyBorder="0" applyAlignment="0" applyProtection="0"/>
    <xf numFmtId="0" fontId="41" fillId="3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42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4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8" borderId="0" applyNumberFormat="0" applyBorder="0" applyAlignment="0" applyProtection="0"/>
    <xf numFmtId="0" fontId="42" fillId="27" borderId="0" applyNumberFormat="0" applyBorder="0" applyAlignment="0" applyProtection="0"/>
    <xf numFmtId="0" fontId="44" fillId="18" borderId="0" applyNumberFormat="0" applyBorder="0" applyAlignment="0" applyProtection="0"/>
    <xf numFmtId="0" fontId="45" fillId="28" borderId="1" applyNumberFormat="0" applyAlignment="0" applyProtection="0"/>
    <xf numFmtId="0" fontId="46" fillId="19" borderId="2" applyNumberFormat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169" fontId="18" fillId="0" borderId="0"/>
    <xf numFmtId="0" fontId="48" fillId="0" borderId="0" applyNumberFormat="0" applyFill="0" applyBorder="0" applyAlignment="0" applyProtection="0"/>
    <xf numFmtId="0" fontId="49" fillId="32" borderId="0" applyNumberFormat="0" applyBorder="0" applyAlignment="0" applyProtection="0"/>
    <xf numFmtId="38" fontId="19" fillId="33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38" fontId="20" fillId="0" borderId="0"/>
    <xf numFmtId="40" fontId="20" fillId="0" borderId="0"/>
    <xf numFmtId="0" fontId="53" fillId="27" borderId="1" applyNumberFormat="0" applyAlignment="0" applyProtection="0"/>
    <xf numFmtId="10" fontId="19" fillId="34" borderId="6" applyNumberFormat="0" applyBorder="0" applyAlignment="0" applyProtection="0"/>
    <xf numFmtId="0" fontId="54" fillId="0" borderId="7" applyNumberFormat="0" applyFill="0" applyAlignment="0" applyProtection="0"/>
    <xf numFmtId="44" fontId="21" fillId="0" borderId="8" applyNumberFormat="0" applyFont="0" applyAlignment="0">
      <alignment horizontal="center"/>
    </xf>
    <xf numFmtId="44" fontId="21" fillId="0" borderId="9" applyNumberFormat="0" applyFont="0" applyAlignment="0">
      <alignment horizontal="center"/>
    </xf>
    <xf numFmtId="0" fontId="55" fillId="27" borderId="0" applyNumberFormat="0" applyBorder="0" applyAlignment="0" applyProtection="0"/>
    <xf numFmtId="168" fontId="18" fillId="0" borderId="0"/>
    <xf numFmtId="169" fontId="18" fillId="0" borderId="0">
      <alignment horizontal="left" wrapText="1"/>
    </xf>
    <xf numFmtId="0" fontId="61" fillId="0" borderId="0"/>
    <xf numFmtId="0" fontId="18" fillId="0" borderId="0"/>
    <xf numFmtId="0" fontId="18" fillId="0" borderId="0"/>
    <xf numFmtId="0" fontId="29" fillId="0" borderId="0"/>
    <xf numFmtId="0" fontId="18" fillId="26" borderId="10" applyNumberFormat="0" applyFont="0" applyAlignment="0" applyProtection="0"/>
    <xf numFmtId="0" fontId="56" fillId="28" borderId="11" applyNumberFormat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4" fontId="27" fillId="35" borderId="11" applyNumberFormat="0" applyProtection="0">
      <alignment vertical="center"/>
    </xf>
    <xf numFmtId="4" fontId="32" fillId="35" borderId="11" applyNumberFormat="0" applyProtection="0">
      <alignment vertical="center"/>
    </xf>
    <xf numFmtId="4" fontId="27" fillId="35" borderId="11" applyNumberFormat="0" applyProtection="0">
      <alignment horizontal="left" vertical="center" indent="1"/>
    </xf>
    <xf numFmtId="4" fontId="27" fillId="35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27" fillId="37" borderId="11" applyNumberFormat="0" applyProtection="0">
      <alignment horizontal="right" vertical="center"/>
    </xf>
    <xf numFmtId="4" fontId="27" fillId="38" borderId="11" applyNumberFormat="0" applyProtection="0">
      <alignment horizontal="right" vertical="center"/>
    </xf>
    <xf numFmtId="4" fontId="27" fillId="39" borderId="11" applyNumberFormat="0" applyProtection="0">
      <alignment horizontal="right" vertical="center"/>
    </xf>
    <xf numFmtId="4" fontId="27" fillId="40" borderId="11" applyNumberFormat="0" applyProtection="0">
      <alignment horizontal="right" vertical="center"/>
    </xf>
    <xf numFmtId="4" fontId="27" fillId="41" borderId="11" applyNumberFormat="0" applyProtection="0">
      <alignment horizontal="right" vertical="center"/>
    </xf>
    <xf numFmtId="4" fontId="27" fillId="42" borderId="11" applyNumberFormat="0" applyProtection="0">
      <alignment horizontal="right" vertical="center"/>
    </xf>
    <xf numFmtId="4" fontId="27" fillId="43" borderId="11" applyNumberFormat="0" applyProtection="0">
      <alignment horizontal="right" vertical="center"/>
    </xf>
    <xf numFmtId="4" fontId="27" fillId="44" borderId="11" applyNumberFormat="0" applyProtection="0">
      <alignment horizontal="right" vertical="center"/>
    </xf>
    <xf numFmtId="4" fontId="27" fillId="45" borderId="11" applyNumberFormat="0" applyProtection="0">
      <alignment horizontal="right" vertical="center"/>
    </xf>
    <xf numFmtId="4" fontId="33" fillId="46" borderId="11" applyNumberFormat="0" applyProtection="0">
      <alignment horizontal="left" vertical="center" indent="1"/>
    </xf>
    <xf numFmtId="4" fontId="27" fillId="47" borderId="12" applyNumberFormat="0" applyProtection="0">
      <alignment horizontal="left" vertical="center" indent="1"/>
    </xf>
    <xf numFmtId="4" fontId="34" fillId="48" borderId="0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35" fillId="47" borderId="11" applyNumberFormat="0" applyProtection="0">
      <alignment horizontal="left" vertical="center" indent="1"/>
    </xf>
    <xf numFmtId="4" fontId="35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5" borderId="6" applyNumberFormat="0">
      <protection locked="0"/>
    </xf>
    <xf numFmtId="4" fontId="27" fillId="51" borderId="11" applyNumberFormat="0" applyProtection="0">
      <alignment vertical="center"/>
    </xf>
    <xf numFmtId="4" fontId="32" fillId="51" borderId="11" applyNumberFormat="0" applyProtection="0">
      <alignment vertical="center"/>
    </xf>
    <xf numFmtId="4" fontId="27" fillId="51" borderId="11" applyNumberFormat="0" applyProtection="0">
      <alignment horizontal="left" vertical="center" indent="1"/>
    </xf>
    <xf numFmtId="4" fontId="27" fillId="51" borderId="11" applyNumberFormat="0" applyProtection="0">
      <alignment horizontal="left" vertical="center" indent="1"/>
    </xf>
    <xf numFmtId="4" fontId="27" fillId="47" borderId="11" applyNumberFormat="0" applyProtection="0">
      <alignment horizontal="right" vertical="center"/>
    </xf>
    <xf numFmtId="4" fontId="32" fillId="47" borderId="11" applyNumberFormat="0" applyProtection="0">
      <alignment horizontal="right" vertical="center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36" fillId="0" borderId="0"/>
    <xf numFmtId="4" fontId="37" fillId="47" borderId="11" applyNumberFormat="0" applyProtection="0">
      <alignment horizontal="right" vertical="center"/>
    </xf>
    <xf numFmtId="0" fontId="57" fillId="0" borderId="0" applyNumberFormat="0" applyFill="0" applyBorder="0" applyAlignment="0" applyProtection="0"/>
    <xf numFmtId="38" fontId="19" fillId="0" borderId="13"/>
    <xf numFmtId="38" fontId="20" fillId="0" borderId="14"/>
    <xf numFmtId="169" fontId="18" fillId="0" borderId="0">
      <alignment horizontal="left" wrapText="1"/>
    </xf>
    <xf numFmtId="0" fontId="57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58" fillId="0" borderId="0" applyNumberFormat="0" applyFill="0" applyBorder="0" applyAlignment="0" applyProtection="0"/>
    <xf numFmtId="0" fontId="65" fillId="0" borderId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0" fontId="65" fillId="0" borderId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0" fontId="65" fillId="0" borderId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0" fontId="65" fillId="0" borderId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43" fontId="65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43" fontId="65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0" fontId="17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17" fillId="0" borderId="0"/>
    <xf numFmtId="0" fontId="17" fillId="0" borderId="0"/>
    <xf numFmtId="0" fontId="73" fillId="56" borderId="38" applyNumberFormat="0" applyAlignment="0" applyProtection="0"/>
    <xf numFmtId="0" fontId="17" fillId="0" borderId="0"/>
    <xf numFmtId="0" fontId="17" fillId="59" borderId="42" applyNumberFormat="0" applyFont="0" applyAlignment="0" applyProtection="0"/>
    <xf numFmtId="0" fontId="81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62" borderId="0" applyNumberFormat="0" applyBorder="0" applyAlignment="0" applyProtection="0"/>
    <xf numFmtId="0" fontId="81" fillId="68" borderId="0" applyNumberFormat="0" applyBorder="0" applyAlignment="0" applyProtection="0"/>
    <xf numFmtId="0" fontId="81" fillId="64" borderId="0" applyNumberFormat="0" applyBorder="0" applyAlignment="0" applyProtection="0"/>
    <xf numFmtId="0" fontId="17" fillId="65" borderId="0" applyNumberFormat="0" applyBorder="0" applyAlignment="0" applyProtection="0"/>
    <xf numFmtId="0" fontId="17" fillId="66" borderId="0" applyNumberFormat="0" applyBorder="0" applyAlignment="0" applyProtection="0"/>
    <xf numFmtId="0" fontId="81" fillId="68" borderId="0" applyNumberFormat="0" applyBorder="0" applyAlignment="0" applyProtection="0"/>
    <xf numFmtId="0" fontId="17" fillId="69" borderId="0" applyNumberFormat="0" applyBorder="0" applyAlignment="0" applyProtection="0"/>
    <xf numFmtId="0" fontId="17" fillId="70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17" fillId="73" borderId="0" applyNumberFormat="0" applyBorder="0" applyAlignment="0" applyProtection="0"/>
    <xf numFmtId="0" fontId="17" fillId="74" borderId="0" applyNumberFormat="0" applyBorder="0" applyAlignment="0" applyProtection="0"/>
    <xf numFmtId="43" fontId="17" fillId="0" borderId="0" applyFont="0" applyFill="0" applyBorder="0" applyAlignment="0" applyProtection="0"/>
    <xf numFmtId="0" fontId="81" fillId="76" borderId="0" applyNumberFormat="0" applyBorder="0" applyAlignment="0" applyProtection="0"/>
    <xf numFmtId="0" fontId="17" fillId="77" borderId="0" applyNumberFormat="0" applyBorder="0" applyAlignment="0" applyProtection="0"/>
    <xf numFmtId="0" fontId="17" fillId="78" borderId="0" applyNumberFormat="0" applyBorder="0" applyAlignment="0" applyProtection="0"/>
    <xf numFmtId="0" fontId="81" fillId="80" borderId="0" applyNumberFormat="0" applyBorder="0" applyAlignment="0" applyProtection="0"/>
    <xf numFmtId="0" fontId="17" fillId="81" borderId="0" applyNumberFormat="0" applyBorder="0" applyAlignment="0" applyProtection="0"/>
    <xf numFmtId="0" fontId="17" fillId="82" borderId="0" applyNumberFormat="0" applyBorder="0" applyAlignment="0" applyProtection="0"/>
    <xf numFmtId="0" fontId="73" fillId="56" borderId="38" applyNumberFormat="0" applyAlignment="0" applyProtection="0"/>
    <xf numFmtId="0" fontId="81" fillId="64" borderId="0" applyNumberFormat="0" applyBorder="0" applyAlignment="0" applyProtection="0"/>
    <xf numFmtId="0" fontId="81" fillId="72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16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16" fillId="0" borderId="0"/>
    <xf numFmtId="0" fontId="16" fillId="59" borderId="42" applyNumberFormat="0" applyFont="0" applyAlignment="0" applyProtection="0"/>
    <xf numFmtId="43" fontId="16" fillId="0" borderId="0" applyFont="0" applyFill="0" applyBorder="0" applyAlignment="0" applyProtection="0"/>
    <xf numFmtId="0" fontId="81" fillId="60" borderId="0" applyNumberFormat="0" applyBorder="0" applyAlignment="0" applyProtection="0"/>
    <xf numFmtId="0" fontId="16" fillId="61" borderId="0" applyNumberFormat="0" applyBorder="0" applyAlignment="0" applyProtection="0"/>
    <xf numFmtId="0" fontId="16" fillId="62" borderId="0" applyNumberFormat="0" applyBorder="0" applyAlignment="0" applyProtection="0"/>
    <xf numFmtId="0" fontId="81" fillId="64" borderId="0" applyNumberFormat="0" applyBorder="0" applyAlignment="0" applyProtection="0"/>
    <xf numFmtId="0" fontId="16" fillId="65" borderId="0" applyNumberFormat="0" applyBorder="0" applyAlignment="0" applyProtection="0"/>
    <xf numFmtId="0" fontId="16" fillId="66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16" fillId="69" borderId="0" applyNumberFormat="0" applyBorder="0" applyAlignment="0" applyProtection="0"/>
    <xf numFmtId="0" fontId="16" fillId="70" borderId="0" applyNumberFormat="0" applyBorder="0" applyAlignment="0" applyProtection="0"/>
    <xf numFmtId="0" fontId="81" fillId="72" borderId="0" applyNumberFormat="0" applyBorder="0" applyAlignment="0" applyProtection="0"/>
    <xf numFmtId="0" fontId="16" fillId="73" borderId="0" applyNumberFormat="0" applyBorder="0" applyAlignment="0" applyProtection="0"/>
    <xf numFmtId="0" fontId="16" fillId="74" borderId="0" applyNumberFormat="0" applyBorder="0" applyAlignment="0" applyProtection="0"/>
    <xf numFmtId="0" fontId="81" fillId="76" borderId="0" applyNumberFormat="0" applyBorder="0" applyAlignment="0" applyProtection="0"/>
    <xf numFmtId="0" fontId="16" fillId="77" borderId="0" applyNumberFormat="0" applyBorder="0" applyAlignment="0" applyProtection="0"/>
    <xf numFmtId="0" fontId="16" fillId="78" borderId="0" applyNumberFormat="0" applyBorder="0" applyAlignment="0" applyProtection="0"/>
    <xf numFmtId="0" fontId="81" fillId="80" borderId="0" applyNumberFormat="0" applyBorder="0" applyAlignment="0" applyProtection="0"/>
    <xf numFmtId="0" fontId="16" fillId="81" borderId="0" applyNumberFormat="0" applyBorder="0" applyAlignment="0" applyProtection="0"/>
    <xf numFmtId="0" fontId="16" fillId="82" borderId="0" applyNumberFormat="0" applyBorder="0" applyAlignment="0" applyProtection="0"/>
    <xf numFmtId="0" fontId="16" fillId="0" borderId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15" fillId="0" borderId="0"/>
    <xf numFmtId="0" fontId="15" fillId="59" borderId="42" applyNumberFormat="0" applyFont="0" applyAlignment="0" applyProtection="0"/>
    <xf numFmtId="0" fontId="81" fillId="60" borderId="0" applyNumberFormat="0" applyBorder="0" applyAlignment="0" applyProtection="0"/>
    <xf numFmtId="0" fontId="15" fillId="61" borderId="0" applyNumberFormat="0" applyBorder="0" applyAlignment="0" applyProtection="0"/>
    <xf numFmtId="0" fontId="15" fillId="62" borderId="0" applyNumberFormat="0" applyBorder="0" applyAlignment="0" applyProtection="0"/>
    <xf numFmtId="0" fontId="81" fillId="64" borderId="0" applyNumberFormat="0" applyBorder="0" applyAlignment="0" applyProtection="0"/>
    <xf numFmtId="0" fontId="15" fillId="65" borderId="0" applyNumberFormat="0" applyBorder="0" applyAlignment="0" applyProtection="0"/>
    <xf numFmtId="0" fontId="15" fillId="66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15" fillId="69" borderId="0" applyNumberFormat="0" applyBorder="0" applyAlignment="0" applyProtection="0"/>
    <xf numFmtId="0" fontId="15" fillId="70" borderId="0" applyNumberFormat="0" applyBorder="0" applyAlignment="0" applyProtection="0"/>
    <xf numFmtId="0" fontId="81" fillId="72" borderId="0" applyNumberFormat="0" applyBorder="0" applyAlignment="0" applyProtection="0"/>
    <xf numFmtId="0" fontId="15" fillId="73" borderId="0" applyNumberFormat="0" applyBorder="0" applyAlignment="0" applyProtection="0"/>
    <xf numFmtId="0" fontId="15" fillId="74" borderId="0" applyNumberFormat="0" applyBorder="0" applyAlignment="0" applyProtection="0"/>
    <xf numFmtId="0" fontId="81" fillId="76" borderId="0" applyNumberFormat="0" applyBorder="0" applyAlignment="0" applyProtection="0"/>
    <xf numFmtId="0" fontId="15" fillId="77" borderId="0" applyNumberFormat="0" applyBorder="0" applyAlignment="0" applyProtection="0"/>
    <xf numFmtId="0" fontId="15" fillId="78" borderId="0" applyNumberFormat="0" applyBorder="0" applyAlignment="0" applyProtection="0"/>
    <xf numFmtId="0" fontId="81" fillId="80" borderId="0" applyNumberFormat="0" applyBorder="0" applyAlignment="0" applyProtection="0"/>
    <xf numFmtId="0" fontId="15" fillId="81" borderId="0" applyNumberFormat="0" applyBorder="0" applyAlignment="0" applyProtection="0"/>
    <xf numFmtId="0" fontId="15" fillId="82" borderId="0" applyNumberFormat="0" applyBorder="0" applyAlignment="0" applyProtection="0"/>
    <xf numFmtId="0" fontId="81" fillId="68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169" fontId="89" fillId="0" borderId="0">
      <alignment horizontal="left" wrapText="1"/>
    </xf>
    <xf numFmtId="43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169" fontId="18" fillId="0" borderId="0">
      <alignment horizontal="left" wrapText="1"/>
    </xf>
    <xf numFmtId="172" fontId="18" fillId="0" borderId="0">
      <alignment horizontal="left" wrapText="1"/>
    </xf>
    <xf numFmtId="173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69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39" fillId="0" borderId="0"/>
    <xf numFmtId="172" fontId="18" fillId="0" borderId="0">
      <alignment horizontal="left" wrapText="1"/>
    </xf>
    <xf numFmtId="169" fontId="18" fillId="0" borderId="0">
      <alignment horizontal="left" wrapText="1"/>
    </xf>
    <xf numFmtId="172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39" fillId="0" borderId="0"/>
    <xf numFmtId="174" fontId="90" fillId="0" borderId="0">
      <alignment horizontal="left"/>
    </xf>
    <xf numFmtId="175" fontId="91" fillId="0" borderId="0">
      <alignment horizontal="left"/>
    </xf>
    <xf numFmtId="0" fontId="43" fillId="84" borderId="0" applyNumberFormat="0" applyBorder="0" applyAlignment="0" applyProtection="0"/>
    <xf numFmtId="0" fontId="43" fillId="84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89" borderId="0" applyNumberFormat="0" applyBorder="0" applyAlignment="0" applyProtection="0"/>
    <xf numFmtId="0" fontId="43" fillId="89" borderId="0" applyNumberFormat="0" applyBorder="0" applyAlignment="0" applyProtection="0"/>
    <xf numFmtId="0" fontId="91" fillId="0" borderId="0" applyFont="0" applyFill="0" applyBorder="0" applyAlignment="0" applyProtection="0">
      <alignment horizontal="right"/>
    </xf>
    <xf numFmtId="176" fontId="31" fillId="0" borderId="0" applyFill="0" applyBorder="0" applyAlignment="0"/>
    <xf numFmtId="41" fontId="18" fillId="33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93" fillId="0" borderId="0" applyFont="0" applyFill="0" applyBorder="0" applyAlignment="0" applyProtection="0"/>
    <xf numFmtId="0" fontId="94" fillId="0" borderId="0"/>
    <xf numFmtId="0" fontId="94" fillId="0" borderId="0"/>
    <xf numFmtId="0" fontId="95" fillId="0" borderId="0"/>
    <xf numFmtId="177" fontId="96" fillId="0" borderId="0">
      <protection locked="0"/>
    </xf>
    <xf numFmtId="0" fontId="95" fillId="0" borderId="0"/>
    <xf numFmtId="0" fontId="97" fillId="0" borderId="0" applyNumberFormat="0" applyAlignment="0">
      <alignment horizontal="left"/>
    </xf>
    <xf numFmtId="0" fontId="98" fillId="0" borderId="0" applyNumberFormat="0" applyAlignment="0"/>
    <xf numFmtId="0" fontId="94" fillId="0" borderId="0"/>
    <xf numFmtId="0" fontId="95" fillId="0" borderId="0"/>
    <xf numFmtId="0" fontId="94" fillId="0" borderId="0"/>
    <xf numFmtId="0" fontId="95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93" fillId="0" borderId="0" applyFont="0" applyFill="0" applyBorder="0" applyAlignment="0" applyProtection="0"/>
    <xf numFmtId="2" fontId="93" fillId="0" borderId="0" applyFont="0" applyFill="0" applyBorder="0" applyAlignment="0" applyProtection="0"/>
    <xf numFmtId="0" fontId="94" fillId="0" borderId="0"/>
    <xf numFmtId="179" fontId="62" fillId="0" borderId="0" applyNumberFormat="0" applyFill="0" applyBorder="0" applyProtection="0">
      <alignment horizontal="right"/>
    </xf>
    <xf numFmtId="0" fontId="38" fillId="0" borderId="44" applyNumberFormat="0" applyAlignment="0" applyProtection="0">
      <alignment horizontal="left"/>
    </xf>
    <xf numFmtId="0" fontId="38" fillId="0" borderId="17">
      <alignment horizontal="left"/>
    </xf>
    <xf numFmtId="14" fontId="21" fillId="90" borderId="29">
      <alignment horizontal="center" vertical="center" wrapText="1"/>
    </xf>
    <xf numFmtId="41" fontId="99" fillId="35" borderId="45">
      <alignment horizontal="left"/>
      <protection locked="0"/>
    </xf>
    <xf numFmtId="10" fontId="99" fillId="35" borderId="45">
      <alignment horizontal="right"/>
      <protection locked="0"/>
    </xf>
    <xf numFmtId="0" fontId="19" fillId="33" borderId="0"/>
    <xf numFmtId="3" fontId="100" fillId="0" borderId="0" applyFill="0" applyBorder="0" applyAlignment="0" applyProtection="0"/>
    <xf numFmtId="37" fontId="101" fillId="0" borderId="0"/>
    <xf numFmtId="180" fontId="102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14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18" fillId="0" borderId="0"/>
    <xf numFmtId="0" fontId="14" fillId="0" borderId="0"/>
    <xf numFmtId="0" fontId="29" fillId="0" borderId="0"/>
    <xf numFmtId="181" fontId="18" fillId="0" borderId="0">
      <alignment horizontal="left" wrapText="1"/>
    </xf>
    <xf numFmtId="0" fontId="43" fillId="0" borderId="0"/>
    <xf numFmtId="0" fontId="43" fillId="0" borderId="0"/>
    <xf numFmtId="0" fontId="43" fillId="4" borderId="10" applyNumberFormat="0" applyFont="0" applyAlignment="0" applyProtection="0"/>
    <xf numFmtId="0" fontId="43" fillId="4" borderId="10" applyNumberFormat="0" applyFont="0" applyAlignment="0" applyProtection="0"/>
    <xf numFmtId="0" fontId="43" fillId="4" borderId="10" applyNumberFormat="0" applyFont="0" applyAlignment="0" applyProtection="0"/>
    <xf numFmtId="0" fontId="43" fillId="59" borderId="42" applyNumberFormat="0" applyFont="0" applyAlignment="0" applyProtection="0"/>
    <xf numFmtId="0" fontId="43" fillId="59" borderId="42" applyNumberFormat="0" applyFont="0" applyAlignment="0" applyProtection="0"/>
    <xf numFmtId="0" fontId="43" fillId="59" borderId="42" applyNumberFormat="0" applyFont="0" applyAlignment="0" applyProtection="0"/>
    <xf numFmtId="0" fontId="43" fillId="4" borderId="10" applyNumberFormat="0" applyFont="0" applyAlignment="0" applyProtection="0"/>
    <xf numFmtId="0" fontId="43" fillId="4" borderId="10" applyNumberFormat="0" applyFont="0" applyAlignment="0" applyProtection="0"/>
    <xf numFmtId="0" fontId="43" fillId="4" borderId="10" applyNumberFormat="0" applyFont="0" applyAlignment="0" applyProtection="0"/>
    <xf numFmtId="0" fontId="43" fillId="4" borderId="10" applyNumberFormat="0" applyFont="0" applyAlignment="0" applyProtection="0"/>
    <xf numFmtId="0" fontId="43" fillId="4" borderId="10" applyNumberFormat="0" applyFont="0" applyAlignment="0" applyProtection="0"/>
    <xf numFmtId="0" fontId="94" fillId="0" borderId="0"/>
    <xf numFmtId="0" fontId="94" fillId="0" borderId="0"/>
    <xf numFmtId="0" fontId="95" fillId="0" borderId="0"/>
    <xf numFmtId="171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8" fillId="91" borderId="45"/>
    <xf numFmtId="0" fontId="92" fillId="0" borderId="0" applyNumberFormat="0" applyFont="0" applyFill="0" applyBorder="0" applyAlignment="0" applyProtection="0">
      <alignment horizontal="left"/>
    </xf>
    <xf numFmtId="15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0" fontId="103" fillId="0" borderId="29">
      <alignment horizontal="center"/>
    </xf>
    <xf numFmtId="3" fontId="92" fillId="0" borderId="0" applyFont="0" applyFill="0" applyBorder="0" applyAlignment="0" applyProtection="0"/>
    <xf numFmtId="0" fontId="92" fillId="92" borderId="0" applyNumberFormat="0" applyFont="0" applyBorder="0" applyAlignment="0" applyProtection="0"/>
    <xf numFmtId="0" fontId="95" fillId="0" borderId="0"/>
    <xf numFmtId="3" fontId="104" fillId="0" borderId="0" applyFill="0" applyBorder="0" applyAlignment="0" applyProtection="0"/>
    <xf numFmtId="0" fontId="105" fillId="0" borderId="0"/>
    <xf numFmtId="42" fontId="18" fillId="34" borderId="0"/>
    <xf numFmtId="42" fontId="18" fillId="34" borderId="28">
      <alignment vertical="center"/>
    </xf>
    <xf numFmtId="0" fontId="21" fillId="34" borderId="22" applyNumberFormat="0">
      <alignment horizontal="center" vertical="center" wrapText="1"/>
    </xf>
    <xf numFmtId="10" fontId="18" fillId="34" borderId="0"/>
    <xf numFmtId="182" fontId="18" fillId="34" borderId="0"/>
    <xf numFmtId="165" fontId="20" fillId="0" borderId="0" applyBorder="0" applyAlignment="0"/>
    <xf numFmtId="42" fontId="18" fillId="34" borderId="14">
      <alignment horizontal="left"/>
    </xf>
    <xf numFmtId="182" fontId="106" fillId="34" borderId="14">
      <alignment horizontal="left"/>
    </xf>
    <xf numFmtId="14" fontId="89" fillId="0" borderId="0" applyNumberFormat="0" applyFill="0" applyBorder="0" applyAlignment="0" applyProtection="0">
      <alignment horizontal="left"/>
    </xf>
    <xf numFmtId="183" fontId="18" fillId="0" borderId="0" applyFont="0" applyFill="0" applyAlignment="0">
      <alignment horizontal="right"/>
    </xf>
    <xf numFmtId="4" fontId="33" fillId="93" borderId="46" applyNumberFormat="0" applyProtection="0">
      <alignment vertical="center"/>
    </xf>
    <xf numFmtId="4" fontId="107" fillId="35" borderId="46" applyNumberFormat="0" applyProtection="0">
      <alignment vertical="center"/>
    </xf>
    <xf numFmtId="4" fontId="33" fillId="35" borderId="46" applyNumberFormat="0" applyProtection="0">
      <alignment horizontal="left" vertical="center" indent="1"/>
    </xf>
    <xf numFmtId="0" fontId="33" fillId="35" borderId="46" applyNumberFormat="0" applyProtection="0">
      <alignment horizontal="left" vertical="top" indent="1"/>
    </xf>
    <xf numFmtId="4" fontId="33" fillId="94" borderId="0" applyNumberFormat="0" applyProtection="0">
      <alignment horizontal="left" vertical="center" indent="1"/>
    </xf>
    <xf numFmtId="0" fontId="18" fillId="95" borderId="0" applyNumberFormat="0" applyProtection="0">
      <alignment horizontal="left" vertical="center" indent="1"/>
    </xf>
    <xf numFmtId="4" fontId="27" fillId="7" borderId="46" applyNumberFormat="0" applyProtection="0">
      <alignment horizontal="right" vertical="center"/>
    </xf>
    <xf numFmtId="4" fontId="27" fillId="3" borderId="46" applyNumberFormat="0" applyProtection="0">
      <alignment horizontal="right" vertical="center"/>
    </xf>
    <xf numFmtId="4" fontId="27" fillId="96" borderId="46" applyNumberFormat="0" applyProtection="0">
      <alignment horizontal="right" vertical="center"/>
    </xf>
    <xf numFmtId="4" fontId="27" fillId="89" borderId="46" applyNumberFormat="0" applyProtection="0">
      <alignment horizontal="right" vertical="center"/>
    </xf>
    <xf numFmtId="4" fontId="27" fillId="97" borderId="46" applyNumberFormat="0" applyProtection="0">
      <alignment horizontal="right" vertical="center"/>
    </xf>
    <xf numFmtId="4" fontId="27" fillId="98" borderId="46" applyNumberFormat="0" applyProtection="0">
      <alignment horizontal="right" vertical="center"/>
    </xf>
    <xf numFmtId="4" fontId="27" fillId="9" borderId="46" applyNumberFormat="0" applyProtection="0">
      <alignment horizontal="right" vertical="center"/>
    </xf>
    <xf numFmtId="4" fontId="27" fillId="99" borderId="46" applyNumberFormat="0" applyProtection="0">
      <alignment horizontal="right" vertical="center"/>
    </xf>
    <xf numFmtId="4" fontId="27" fillId="88" borderId="46" applyNumberFormat="0" applyProtection="0">
      <alignment horizontal="right" vertical="center"/>
    </xf>
    <xf numFmtId="4" fontId="33" fillId="100" borderId="47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2" borderId="46" applyNumberFormat="0" applyProtection="0">
      <alignment horizontal="right" vertical="center"/>
    </xf>
    <xf numFmtId="4" fontId="27" fillId="101" borderId="0" applyNumberFormat="0" applyProtection="0">
      <alignment horizontal="left" vertical="center" indent="1"/>
    </xf>
    <xf numFmtId="4" fontId="27" fillId="94" borderId="0" applyNumberFormat="0" applyProtection="0">
      <alignment horizontal="left" vertical="center" indent="1"/>
    </xf>
    <xf numFmtId="0" fontId="18" fillId="48" borderId="46" applyNumberFormat="0" applyProtection="0">
      <alignment horizontal="left" vertical="center" indent="1"/>
    </xf>
    <xf numFmtId="0" fontId="18" fillId="48" borderId="46" applyNumberFormat="0" applyProtection="0">
      <alignment horizontal="left" vertical="top" indent="1"/>
    </xf>
    <xf numFmtId="0" fontId="18" fillId="94" borderId="46" applyNumberFormat="0" applyProtection="0">
      <alignment horizontal="left" vertical="center" indent="1"/>
    </xf>
    <xf numFmtId="0" fontId="18" fillId="94" borderId="46" applyNumberFormat="0" applyProtection="0">
      <alignment horizontal="left" vertical="top" indent="1"/>
    </xf>
    <xf numFmtId="0" fontId="18" fillId="52" borderId="46" applyNumberFormat="0" applyProtection="0">
      <alignment horizontal="left" vertical="center" indent="1"/>
    </xf>
    <xf numFmtId="0" fontId="18" fillId="52" borderId="46" applyNumberFormat="0" applyProtection="0">
      <alignment horizontal="left" vertical="top" indent="1"/>
    </xf>
    <xf numFmtId="0" fontId="18" fillId="91" borderId="46" applyNumberFormat="0" applyProtection="0">
      <alignment horizontal="left" vertical="center" indent="1"/>
    </xf>
    <xf numFmtId="0" fontId="18" fillId="91" borderId="46" applyNumberFormat="0" applyProtection="0">
      <alignment horizontal="left" vertical="top" indent="1"/>
    </xf>
    <xf numFmtId="4" fontId="27" fillId="51" borderId="46" applyNumberFormat="0" applyProtection="0">
      <alignment vertical="center"/>
    </xf>
    <xf numFmtId="4" fontId="32" fillId="51" borderId="46" applyNumberFormat="0" applyProtection="0">
      <alignment vertical="center"/>
    </xf>
    <xf numFmtId="4" fontId="27" fillId="51" borderId="46" applyNumberFormat="0" applyProtection="0">
      <alignment horizontal="left" vertical="center" indent="1"/>
    </xf>
    <xf numFmtId="0" fontId="27" fillId="51" borderId="46" applyNumberFormat="0" applyProtection="0">
      <alignment horizontal="left" vertical="top" indent="1"/>
    </xf>
    <xf numFmtId="4" fontId="27" fillId="101" borderId="46" applyNumberFormat="0" applyProtection="0">
      <alignment horizontal="right" vertical="center"/>
    </xf>
    <xf numFmtId="4" fontId="32" fillId="101" borderId="46" applyNumberFormat="0" applyProtection="0">
      <alignment horizontal="right" vertical="center"/>
    </xf>
    <xf numFmtId="4" fontId="27" fillId="2" borderId="46" applyNumberFormat="0" applyProtection="0">
      <alignment horizontal="left" vertical="center" indent="1"/>
    </xf>
    <xf numFmtId="0" fontId="27" fillId="94" borderId="46" applyNumberFormat="0" applyProtection="0">
      <alignment horizontal="left" vertical="top" indent="1"/>
    </xf>
    <xf numFmtId="4" fontId="108" fillId="102" borderId="0" applyNumberFormat="0" applyProtection="0">
      <alignment horizontal="left" vertical="center" indent="1"/>
    </xf>
    <xf numFmtId="4" fontId="37" fillId="101" borderId="46" applyNumberFormat="0" applyProtection="0">
      <alignment horizontal="right" vertical="center"/>
    </xf>
    <xf numFmtId="39" fontId="18" fillId="103" borderId="0"/>
    <xf numFmtId="39" fontId="89" fillId="104" borderId="0"/>
    <xf numFmtId="172" fontId="18" fillId="0" borderId="0">
      <alignment horizontal="left" wrapText="1"/>
    </xf>
    <xf numFmtId="40" fontId="109" fillId="0" borderId="0" applyBorder="0">
      <alignment horizontal="right"/>
    </xf>
    <xf numFmtId="41" fontId="25" fillId="34" borderId="0">
      <alignment horizontal="left"/>
    </xf>
    <xf numFmtId="0" fontId="110" fillId="0" borderId="0"/>
    <xf numFmtId="0" fontId="111" fillId="0" borderId="0" applyFill="0" applyBorder="0" applyProtection="0">
      <alignment horizontal="left" vertical="top"/>
    </xf>
    <xf numFmtId="184" fontId="112" fillId="34" borderId="0">
      <alignment horizontal="left" vertical="center"/>
    </xf>
    <xf numFmtId="0" fontId="21" fillId="34" borderId="0">
      <alignment horizontal="left" wrapText="1"/>
    </xf>
    <xf numFmtId="0" fontId="113" fillId="0" borderId="0">
      <alignment horizontal="left" vertical="center"/>
    </xf>
    <xf numFmtId="0" fontId="95" fillId="0" borderId="48"/>
    <xf numFmtId="0" fontId="13" fillId="0" borderId="0"/>
    <xf numFmtId="43" fontId="13" fillId="0" borderId="0" applyFont="0" applyFill="0" applyBorder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13" fillId="0" borderId="0"/>
    <xf numFmtId="0" fontId="13" fillId="59" borderId="42" applyNumberFormat="0" applyFont="0" applyAlignment="0" applyProtection="0"/>
    <xf numFmtId="0" fontId="81" fillId="60" borderId="0" applyNumberFormat="0" applyBorder="0" applyAlignment="0" applyProtection="0"/>
    <xf numFmtId="0" fontId="13" fillId="61" borderId="0" applyNumberFormat="0" applyBorder="0" applyAlignment="0" applyProtection="0"/>
    <xf numFmtId="0" fontId="13" fillId="62" borderId="0" applyNumberFormat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13" fillId="65" borderId="0" applyNumberFormat="0" applyBorder="0" applyAlignment="0" applyProtection="0"/>
    <xf numFmtId="0" fontId="13" fillId="66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13" fillId="69" borderId="0" applyNumberFormat="0" applyBorder="0" applyAlignment="0" applyProtection="0"/>
    <xf numFmtId="0" fontId="13" fillId="70" borderId="0" applyNumberFormat="0" applyBorder="0" applyAlignment="0" applyProtection="0"/>
    <xf numFmtId="0" fontId="81" fillId="72" borderId="0" applyNumberFormat="0" applyBorder="0" applyAlignment="0" applyProtection="0"/>
    <xf numFmtId="0" fontId="13" fillId="73" borderId="0" applyNumberFormat="0" applyBorder="0" applyAlignment="0" applyProtection="0"/>
    <xf numFmtId="0" fontId="13" fillId="74" borderId="0" applyNumberFormat="0" applyBorder="0" applyAlignment="0" applyProtection="0"/>
    <xf numFmtId="0" fontId="81" fillId="76" borderId="0" applyNumberFormat="0" applyBorder="0" applyAlignment="0" applyProtection="0"/>
    <xf numFmtId="0" fontId="13" fillId="77" borderId="0" applyNumberFormat="0" applyBorder="0" applyAlignment="0" applyProtection="0"/>
    <xf numFmtId="0" fontId="13" fillId="78" borderId="0" applyNumberFormat="0" applyBorder="0" applyAlignment="0" applyProtection="0"/>
    <xf numFmtId="0" fontId="81" fillId="80" borderId="0" applyNumberFormat="0" applyBorder="0" applyAlignment="0" applyProtection="0"/>
    <xf numFmtId="0" fontId="13" fillId="81" borderId="0" applyNumberFormat="0" applyBorder="0" applyAlignment="0" applyProtection="0"/>
    <xf numFmtId="0" fontId="13" fillId="82" borderId="0" applyNumberFormat="0" applyBorder="0" applyAlignment="0" applyProtection="0"/>
    <xf numFmtId="0" fontId="13" fillId="0" borderId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76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80" borderId="0" applyNumberFormat="0" applyBorder="0" applyAlignment="0" applyProtection="0"/>
    <xf numFmtId="0" fontId="81" fillId="80" borderId="0" applyNumberFormat="0" applyBorder="0" applyAlignment="0" applyProtection="0"/>
    <xf numFmtId="4" fontId="115" fillId="0" borderId="0" applyFont="0" applyFill="0" applyBorder="0" applyAlignment="0" applyProtection="0"/>
    <xf numFmtId="8" fontId="11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12" fillId="0" borderId="0"/>
    <xf numFmtId="0" fontId="12" fillId="0" borderId="0"/>
    <xf numFmtId="0" fontId="12" fillId="59" borderId="42" applyNumberFormat="0" applyFont="0" applyAlignment="0" applyProtection="0"/>
    <xf numFmtId="0" fontId="73" fillId="56" borderId="38" applyNumberFormat="0" applyAlignment="0" applyProtection="0"/>
    <xf numFmtId="0" fontId="81" fillId="60" borderId="0" applyNumberFormat="0" applyBorder="0" applyAlignment="0" applyProtection="0"/>
    <xf numFmtId="0" fontId="12" fillId="61" borderId="0" applyNumberFormat="0" applyBorder="0" applyAlignment="0" applyProtection="0"/>
    <xf numFmtId="0" fontId="12" fillId="62" borderId="0" applyNumberFormat="0" applyBorder="0" applyAlignment="0" applyProtection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12" fillId="65" borderId="0" applyNumberFormat="0" applyBorder="0" applyAlignment="0" applyProtection="0"/>
    <xf numFmtId="0" fontId="12" fillId="66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12" fillId="69" borderId="0" applyNumberFormat="0" applyBorder="0" applyAlignment="0" applyProtection="0"/>
    <xf numFmtId="0" fontId="12" fillId="70" borderId="0" applyNumberFormat="0" applyBorder="0" applyAlignment="0" applyProtection="0"/>
    <xf numFmtId="0" fontId="81" fillId="72" borderId="0" applyNumberFormat="0" applyBorder="0" applyAlignment="0" applyProtection="0"/>
    <xf numFmtId="0" fontId="12" fillId="73" borderId="0" applyNumberFormat="0" applyBorder="0" applyAlignment="0" applyProtection="0"/>
    <xf numFmtId="0" fontId="12" fillId="74" borderId="0" applyNumberFormat="0" applyBorder="0" applyAlignment="0" applyProtection="0"/>
    <xf numFmtId="0" fontId="12" fillId="0" borderId="0"/>
    <xf numFmtId="0" fontId="81" fillId="76" borderId="0" applyNumberFormat="0" applyBorder="0" applyAlignment="0" applyProtection="0"/>
    <xf numFmtId="0" fontId="12" fillId="77" borderId="0" applyNumberFormat="0" applyBorder="0" applyAlignment="0" applyProtection="0"/>
    <xf numFmtId="0" fontId="12" fillId="78" borderId="0" applyNumberFormat="0" applyBorder="0" applyAlignment="0" applyProtection="0"/>
    <xf numFmtId="0" fontId="81" fillId="80" borderId="0" applyNumberFormat="0" applyBorder="0" applyAlignment="0" applyProtection="0"/>
    <xf numFmtId="0" fontId="12" fillId="81" borderId="0" applyNumberFormat="0" applyBorder="0" applyAlignment="0" applyProtection="0"/>
    <xf numFmtId="0" fontId="12" fillId="82" borderId="0" applyNumberFormat="0" applyBorder="0" applyAlignment="0" applyProtection="0"/>
    <xf numFmtId="0" fontId="12" fillId="0" borderId="0"/>
    <xf numFmtId="0" fontId="81" fillId="72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8" fillId="0" borderId="0" applyNumberFormat="0" applyBorder="0" applyAlignment="0"/>
    <xf numFmtId="0" fontId="10" fillId="0" borderId="0"/>
    <xf numFmtId="0" fontId="73" fillId="56" borderId="38" applyNumberFormat="0" applyAlignment="0" applyProtection="0"/>
    <xf numFmtId="0" fontId="10" fillId="59" borderId="42" applyNumberFormat="0" applyFont="0" applyAlignment="0" applyProtection="0"/>
    <xf numFmtId="0" fontId="81" fillId="60" borderId="0" applyNumberFormat="0" applyBorder="0" applyAlignment="0" applyProtection="0"/>
    <xf numFmtId="0" fontId="10" fillId="61" borderId="0" applyNumberFormat="0" applyBorder="0" applyAlignment="0" applyProtection="0"/>
    <xf numFmtId="0" fontId="10" fillId="62" borderId="0" applyNumberFormat="0" applyBorder="0" applyAlignment="0" applyProtection="0"/>
    <xf numFmtId="0" fontId="81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6" borderId="0" applyNumberFormat="0" applyBorder="0" applyAlignment="0" applyProtection="0"/>
    <xf numFmtId="0" fontId="81" fillId="68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81" fillId="72" borderId="0" applyNumberFormat="0" applyBorder="0" applyAlignment="0" applyProtection="0"/>
    <xf numFmtId="0" fontId="10" fillId="73" borderId="0" applyNumberFormat="0" applyBorder="0" applyAlignment="0" applyProtection="0"/>
    <xf numFmtId="0" fontId="10" fillId="74" borderId="0" applyNumberFormat="0" applyBorder="0" applyAlignment="0" applyProtection="0"/>
    <xf numFmtId="0" fontId="81" fillId="76" borderId="0" applyNumberFormat="0" applyBorder="0" applyAlignment="0" applyProtection="0"/>
    <xf numFmtId="0" fontId="10" fillId="77" borderId="0" applyNumberFormat="0" applyBorder="0" applyAlignment="0" applyProtection="0"/>
    <xf numFmtId="0" fontId="10" fillId="78" borderId="0" applyNumberFormat="0" applyBorder="0" applyAlignment="0" applyProtection="0"/>
    <xf numFmtId="0" fontId="81" fillId="80" borderId="0" applyNumberFormat="0" applyBorder="0" applyAlignment="0" applyProtection="0"/>
    <xf numFmtId="0" fontId="10" fillId="81" borderId="0" applyNumberFormat="0" applyBorder="0" applyAlignment="0" applyProtection="0"/>
    <xf numFmtId="0" fontId="10" fillId="82" borderId="0" applyNumberFormat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0" fontId="73" fillId="56" borderId="38" applyNumberFormat="0" applyAlignment="0" applyProtection="0"/>
    <xf numFmtId="0" fontId="8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8" fillId="0" borderId="0"/>
    <xf numFmtId="0" fontId="8" fillId="59" borderId="42" applyNumberFormat="0" applyFont="0" applyAlignment="0" applyProtection="0"/>
    <xf numFmtId="0" fontId="81" fillId="60" borderId="0" applyNumberFormat="0" applyBorder="0" applyAlignment="0" applyProtection="0"/>
    <xf numFmtId="0" fontId="8" fillId="61" borderId="0" applyNumberFormat="0" applyBorder="0" applyAlignment="0" applyProtection="0"/>
    <xf numFmtId="0" fontId="8" fillId="62" borderId="0" applyNumberFormat="0" applyBorder="0" applyAlignment="0" applyProtection="0"/>
    <xf numFmtId="0" fontId="81" fillId="64" borderId="0" applyNumberFormat="0" applyBorder="0" applyAlignment="0" applyProtection="0"/>
    <xf numFmtId="0" fontId="8" fillId="65" borderId="0" applyNumberFormat="0" applyBorder="0" applyAlignment="0" applyProtection="0"/>
    <xf numFmtId="0" fontId="8" fillId="66" borderId="0" applyNumberFormat="0" applyBorder="0" applyAlignment="0" applyProtection="0"/>
    <xf numFmtId="0" fontId="81" fillId="68" borderId="0" applyNumberFormat="0" applyBorder="0" applyAlignment="0" applyProtection="0"/>
    <xf numFmtId="0" fontId="8" fillId="69" borderId="0" applyNumberFormat="0" applyBorder="0" applyAlignment="0" applyProtection="0"/>
    <xf numFmtId="0" fontId="8" fillId="70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" fillId="73" borderId="0" applyNumberFormat="0" applyBorder="0" applyAlignment="0" applyProtection="0"/>
    <xf numFmtId="0" fontId="8" fillId="74" borderId="0" applyNumberFormat="0" applyBorder="0" applyAlignment="0" applyProtection="0"/>
    <xf numFmtId="0" fontId="81" fillId="76" borderId="0" applyNumberFormat="0" applyBorder="0" applyAlignment="0" applyProtection="0"/>
    <xf numFmtId="0" fontId="8" fillId="77" borderId="0" applyNumberFormat="0" applyBorder="0" applyAlignment="0" applyProtection="0"/>
    <xf numFmtId="0" fontId="8" fillId="78" borderId="0" applyNumberFormat="0" applyBorder="0" applyAlignment="0" applyProtection="0"/>
    <xf numFmtId="0" fontId="81" fillId="80" borderId="0" applyNumberFormat="0" applyBorder="0" applyAlignment="0" applyProtection="0"/>
    <xf numFmtId="0" fontId="8" fillId="81" borderId="0" applyNumberFormat="0" applyBorder="0" applyAlignment="0" applyProtection="0"/>
    <xf numFmtId="0" fontId="8" fillId="82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7" fillId="0" borderId="0"/>
    <xf numFmtId="0" fontId="73" fillId="56" borderId="38" applyNumberFormat="0" applyAlignment="0" applyProtection="0"/>
    <xf numFmtId="0" fontId="7" fillId="59" borderId="42" applyNumberFormat="0" applyFont="0" applyAlignment="0" applyProtection="0"/>
    <xf numFmtId="0" fontId="81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0" fontId="81" fillId="64" borderId="0" applyNumberFormat="0" applyBorder="0" applyAlignment="0" applyProtection="0"/>
    <xf numFmtId="0" fontId="7" fillId="65" borderId="0" applyNumberFormat="0" applyBorder="0" applyAlignment="0" applyProtection="0"/>
    <xf numFmtId="0" fontId="7" fillId="66" borderId="0" applyNumberFormat="0" applyBorder="0" applyAlignment="0" applyProtection="0"/>
    <xf numFmtId="0" fontId="81" fillId="68" borderId="0" applyNumberFormat="0" applyBorder="0" applyAlignment="0" applyProtection="0"/>
    <xf numFmtId="0" fontId="7" fillId="69" borderId="0" applyNumberFormat="0" applyBorder="0" applyAlignment="0" applyProtection="0"/>
    <xf numFmtId="0" fontId="7" fillId="70" borderId="0" applyNumberFormat="0" applyBorder="0" applyAlignment="0" applyProtection="0"/>
    <xf numFmtId="0" fontId="81" fillId="72" borderId="0" applyNumberFormat="0" applyBorder="0" applyAlignment="0" applyProtection="0"/>
    <xf numFmtId="0" fontId="7" fillId="73" borderId="0" applyNumberFormat="0" applyBorder="0" applyAlignment="0" applyProtection="0"/>
    <xf numFmtId="0" fontId="7" fillId="74" borderId="0" applyNumberFormat="0" applyBorder="0" applyAlignment="0" applyProtection="0"/>
    <xf numFmtId="0" fontId="81" fillId="76" borderId="0" applyNumberFormat="0" applyBorder="0" applyAlignment="0" applyProtection="0"/>
    <xf numFmtId="0" fontId="7" fillId="77" borderId="0" applyNumberFormat="0" applyBorder="0" applyAlignment="0" applyProtection="0"/>
    <xf numFmtId="0" fontId="7" fillId="78" borderId="0" applyNumberFormat="0" applyBorder="0" applyAlignment="0" applyProtection="0"/>
    <xf numFmtId="0" fontId="81" fillId="80" borderId="0" applyNumberFormat="0" applyBorder="0" applyAlignment="0" applyProtection="0"/>
    <xf numFmtId="0" fontId="7" fillId="81" borderId="0" applyNumberFormat="0" applyBorder="0" applyAlignment="0" applyProtection="0"/>
    <xf numFmtId="0" fontId="7" fillId="82" borderId="0" applyNumberFormat="0" applyBorder="0" applyAlignment="0" applyProtection="0"/>
    <xf numFmtId="0" fontId="6" fillId="0" borderId="0"/>
    <xf numFmtId="0" fontId="73" fillId="56" borderId="38" applyNumberFormat="0" applyAlignment="0" applyProtection="0"/>
    <xf numFmtId="0" fontId="6" fillId="59" borderId="42" applyNumberFormat="0" applyFont="0" applyAlignment="0" applyProtection="0"/>
    <xf numFmtId="0" fontId="81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81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81" fillId="68" borderId="0" applyNumberFormat="0" applyBorder="0" applyAlignment="0" applyProtection="0"/>
    <xf numFmtId="0" fontId="6" fillId="69" borderId="0" applyNumberFormat="0" applyBorder="0" applyAlignment="0" applyProtection="0"/>
    <xf numFmtId="0" fontId="6" fillId="70" borderId="0" applyNumberFormat="0" applyBorder="0" applyAlignment="0" applyProtection="0"/>
    <xf numFmtId="0" fontId="81" fillId="72" borderId="0" applyNumberFormat="0" applyBorder="0" applyAlignment="0" applyProtection="0"/>
    <xf numFmtId="0" fontId="6" fillId="73" borderId="0" applyNumberFormat="0" applyBorder="0" applyAlignment="0" applyProtection="0"/>
    <xf numFmtId="0" fontId="6" fillId="74" borderId="0" applyNumberFormat="0" applyBorder="0" applyAlignment="0" applyProtection="0"/>
    <xf numFmtId="0" fontId="81" fillId="76" borderId="0" applyNumberFormat="0" applyBorder="0" applyAlignment="0" applyProtection="0"/>
    <xf numFmtId="0" fontId="6" fillId="77" borderId="0" applyNumberFormat="0" applyBorder="0" applyAlignment="0" applyProtection="0"/>
    <xf numFmtId="0" fontId="6" fillId="78" borderId="0" applyNumberFormat="0" applyBorder="0" applyAlignment="0" applyProtection="0"/>
    <xf numFmtId="0" fontId="81" fillId="80" borderId="0" applyNumberFormat="0" applyBorder="0" applyAlignment="0" applyProtection="0"/>
    <xf numFmtId="0" fontId="6" fillId="81" borderId="0" applyNumberFormat="0" applyBorder="0" applyAlignment="0" applyProtection="0"/>
    <xf numFmtId="0" fontId="6" fillId="8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5" fillId="0" borderId="0"/>
    <xf numFmtId="0" fontId="5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5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5" fillId="59" borderId="42" applyNumberFormat="0" applyFont="0" applyAlignment="0" applyProtection="0"/>
    <xf numFmtId="0" fontId="73" fillId="56" borderId="38" applyNumberFormat="0" applyAlignment="0" applyProtection="0"/>
    <xf numFmtId="0" fontId="81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81" fillId="68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81" fillId="72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81" fillId="76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0" borderId="0"/>
    <xf numFmtId="0" fontId="81" fillId="80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81" fillId="80" borderId="0" applyNumberFormat="0" applyBorder="0" applyAlignment="0" applyProtection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68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73" fillId="56" borderId="38" applyNumberFormat="0" applyAlignment="0" applyProtection="0"/>
    <xf numFmtId="0" fontId="81" fillId="76" borderId="0" applyNumberFormat="0" applyBorder="0" applyAlignment="0" applyProtection="0"/>
    <xf numFmtId="0" fontId="81" fillId="72" borderId="0" applyNumberFormat="0" applyBorder="0" applyAlignment="0" applyProtection="0"/>
    <xf numFmtId="0" fontId="81" fillId="64" borderId="0" applyNumberFormat="0" applyBorder="0" applyAlignment="0" applyProtection="0"/>
    <xf numFmtId="0" fontId="5" fillId="0" borderId="0"/>
    <xf numFmtId="0" fontId="81" fillId="80" borderId="0" applyNumberFormat="0" applyBorder="0" applyAlignment="0" applyProtection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72" borderId="0" applyNumberFormat="0" applyBorder="0" applyAlignment="0" applyProtection="0"/>
    <xf numFmtId="0" fontId="81" fillId="80" borderId="0" applyNumberFormat="0" applyBorder="0" applyAlignment="0" applyProtection="0"/>
    <xf numFmtId="0" fontId="81" fillId="68" borderId="0" applyNumberFormat="0" applyBorder="0" applyAlignment="0" applyProtection="0"/>
    <xf numFmtId="0" fontId="81" fillId="64" borderId="0" applyNumberFormat="0" applyBorder="0" applyAlignment="0" applyProtection="0"/>
    <xf numFmtId="0" fontId="73" fillId="56" borderId="38" applyNumberFormat="0" applyAlignment="0" applyProtection="0"/>
    <xf numFmtId="0" fontId="81" fillId="76" borderId="0" applyNumberFormat="0" applyBorder="0" applyAlignment="0" applyProtection="0"/>
    <xf numFmtId="0" fontId="81" fillId="72" borderId="0" applyNumberFormat="0" applyBorder="0" applyAlignment="0" applyProtection="0"/>
    <xf numFmtId="0" fontId="81" fillId="80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5" fillId="0" borderId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72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60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41" fillId="10" borderId="0" applyNumberFormat="0" applyBorder="0" applyAlignment="0" applyProtection="0"/>
    <xf numFmtId="0" fontId="27" fillId="4" borderId="0" applyNumberFormat="0" applyBorder="0" applyAlignment="0" applyProtection="0"/>
    <xf numFmtId="0" fontId="27" fillId="3" borderId="0" applyNumberFormat="0" applyBorder="0" applyAlignment="0" applyProtection="0"/>
    <xf numFmtId="0" fontId="41" fillId="9" borderId="0" applyNumberFormat="0" applyBorder="0" applyAlignment="0" applyProtection="0"/>
    <xf numFmtId="0" fontId="27" fillId="2" borderId="0" applyNumberFormat="0" applyBorder="0" applyAlignment="0" applyProtection="0"/>
    <xf numFmtId="0" fontId="41" fillId="8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41" fillId="3" borderId="0" applyNumberFormat="0" applyBorder="0" applyAlignment="0" applyProtection="0"/>
    <xf numFmtId="0" fontId="41" fillId="8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18" fillId="0" borderId="0"/>
    <xf numFmtId="0" fontId="27" fillId="3" borderId="0" applyNumberFormat="0" applyBorder="0" applyAlignment="0" applyProtection="0"/>
    <xf numFmtId="0" fontId="42" fillId="19" borderId="0" applyNumberFormat="0" applyBorder="0" applyAlignment="0" applyProtection="0"/>
    <xf numFmtId="0" fontId="42" fillId="12" borderId="0" applyNumberFormat="0" applyBorder="0" applyAlignment="0" applyProtection="0"/>
    <xf numFmtId="0" fontId="42" fillId="25" borderId="0" applyNumberFormat="0" applyBorder="0" applyAlignment="0" applyProtection="0"/>
    <xf numFmtId="0" fontId="42" fillId="24" borderId="0" applyNumberFormat="0" applyBorder="0" applyAlignment="0" applyProtection="0"/>
    <xf numFmtId="0" fontId="41" fillId="11" borderId="0" applyNumberFormat="0" applyBorder="0" applyAlignment="0" applyProtection="0"/>
    <xf numFmtId="0" fontId="42" fillId="16" borderId="0" applyNumberFormat="0" applyBorder="0" applyAlignment="0" applyProtection="0"/>
    <xf numFmtId="0" fontId="42" fillId="23" borderId="0" applyNumberFormat="0" applyBorder="0" applyAlignment="0" applyProtection="0"/>
    <xf numFmtId="0" fontId="44" fillId="18" borderId="0" applyNumberFormat="0" applyBorder="0" applyAlignment="0" applyProtection="0"/>
    <xf numFmtId="0" fontId="45" fillId="28" borderId="1" applyNumberFormat="0" applyAlignment="0" applyProtection="0"/>
    <xf numFmtId="0" fontId="46" fillId="19" borderId="2" applyNumberFormat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32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0" fontId="53" fillId="27" borderId="1" applyNumberFormat="0" applyAlignment="0" applyProtection="0"/>
    <xf numFmtId="0" fontId="54" fillId="0" borderId="7" applyNumberFormat="0" applyFill="0" applyAlignment="0" applyProtection="0"/>
    <xf numFmtId="0" fontId="55" fillId="27" borderId="0" applyNumberFormat="0" applyBorder="0" applyAlignment="0" applyProtection="0"/>
    <xf numFmtId="0" fontId="18" fillId="26" borderId="10" applyNumberFormat="0" applyFont="0" applyAlignment="0" applyProtection="0"/>
    <xf numFmtId="0" fontId="56" fillId="28" borderId="11" applyNumberFormat="0" applyAlignment="0" applyProtection="0"/>
    <xf numFmtId="9" fontId="18" fillId="0" borderId="0" applyFont="0" applyFill="0" applyBorder="0" applyAlignment="0" applyProtection="0"/>
    <xf numFmtId="4" fontId="27" fillId="47" borderId="11" applyNumberFormat="0" applyProtection="0">
      <alignment horizontal="left" vertical="center" indent="1"/>
    </xf>
    <xf numFmtId="4" fontId="27" fillId="49" borderId="11" applyNumberFormat="0" applyProtection="0">
      <alignment horizontal="left" vertical="center" indent="1"/>
    </xf>
    <xf numFmtId="0" fontId="57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58" fillId="0" borderId="0" applyNumberFormat="0" applyFill="0" applyBorder="0" applyAlignment="0" applyProtection="0"/>
    <xf numFmtId="0" fontId="5" fillId="0" borderId="0"/>
    <xf numFmtId="0" fontId="81" fillId="72" borderId="0" applyNumberFormat="0" applyBorder="0" applyAlignment="0" applyProtection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0" borderId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81" fillId="68" borderId="0" applyNumberFormat="0" applyBorder="0" applyAlignment="0" applyProtection="0"/>
    <xf numFmtId="0" fontId="5" fillId="59" borderId="42" applyNumberFormat="0" applyFont="0" applyAlignment="0" applyProtection="0"/>
    <xf numFmtId="0" fontId="73" fillId="56" borderId="38" applyNumberForma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43" fontId="5" fillId="0" borderId="0" applyFont="0" applyFill="0" applyBorder="0" applyAlignment="0" applyProtection="0"/>
    <xf numFmtId="0" fontId="81" fillId="60" borderId="0" applyNumberFormat="0" applyBorder="0" applyAlignment="0" applyProtection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0" borderId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81" fillId="60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43" fontId="5" fillId="0" borderId="0" applyFont="0" applyFill="0" applyBorder="0" applyAlignment="0" applyProtection="0"/>
    <xf numFmtId="0" fontId="81" fillId="64" borderId="0" applyNumberFormat="0" applyBorder="0" applyAlignment="0" applyProtection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81" fillId="64" borderId="0" applyNumberFormat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81" fillId="68" borderId="0" applyNumberFormat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0" borderId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43" fontId="5" fillId="0" borderId="0" applyFont="0" applyFill="0" applyBorder="0" applyAlignment="0" applyProtection="0"/>
    <xf numFmtId="0" fontId="81" fillId="72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0" borderId="0"/>
    <xf numFmtId="0" fontId="5" fillId="59" borderId="42" applyNumberFormat="0" applyFont="0" applyAlignment="0" applyProtection="0"/>
    <xf numFmtId="43" fontId="5" fillId="0" borderId="0" applyFont="0" applyFill="0" applyBorder="0" applyAlignment="0" applyProtection="0"/>
    <xf numFmtId="0" fontId="81" fillId="76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68" borderId="0" applyNumberFormat="0" applyBorder="0" applyAlignment="0" applyProtection="0"/>
    <xf numFmtId="0" fontId="81" fillId="80" borderId="0" applyNumberFormat="0" applyBorder="0" applyAlignment="0" applyProtection="0"/>
    <xf numFmtId="0" fontId="73" fillId="56" borderId="38" applyNumberFormat="0" applyAlignment="0" applyProtection="0"/>
    <xf numFmtId="0" fontId="5" fillId="0" borderId="0"/>
    <xf numFmtId="0" fontId="81" fillId="72" borderId="0" applyNumberFormat="0" applyBorder="0" applyAlignment="0" applyProtection="0"/>
    <xf numFmtId="0" fontId="5" fillId="0" borderId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80" borderId="0" applyNumberFormat="0" applyBorder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76" borderId="0" applyNumberFormat="0" applyBorder="0" applyAlignment="0" applyProtection="0"/>
    <xf numFmtId="0" fontId="73" fillId="56" borderId="38" applyNumberForma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0" borderId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81" fillId="7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5" fillId="0" borderId="0"/>
    <xf numFmtId="0" fontId="4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4" fillId="59" borderId="42" applyNumberFormat="0" applyFont="0" applyAlignment="0" applyProtection="0"/>
    <xf numFmtId="0" fontId="4" fillId="0" borderId="0"/>
    <xf numFmtId="0" fontId="81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81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4" fillId="69" borderId="0" applyNumberFormat="0" applyBorder="0" applyAlignment="0" applyProtection="0"/>
    <xf numFmtId="0" fontId="4" fillId="70" borderId="0" applyNumberFormat="0" applyBorder="0" applyAlignment="0" applyProtection="0"/>
    <xf numFmtId="0" fontId="81" fillId="72" borderId="0" applyNumberFormat="0" applyBorder="0" applyAlignment="0" applyProtection="0"/>
    <xf numFmtId="0" fontId="4" fillId="73" borderId="0" applyNumberFormat="0" applyBorder="0" applyAlignment="0" applyProtection="0"/>
    <xf numFmtId="0" fontId="4" fillId="74" borderId="0" applyNumberFormat="0" applyBorder="0" applyAlignment="0" applyProtection="0"/>
    <xf numFmtId="0" fontId="81" fillId="76" borderId="0" applyNumberFormat="0" applyBorder="0" applyAlignment="0" applyProtection="0"/>
    <xf numFmtId="0" fontId="4" fillId="77" borderId="0" applyNumberFormat="0" applyBorder="0" applyAlignment="0" applyProtection="0"/>
    <xf numFmtId="0" fontId="4" fillId="78" borderId="0" applyNumberFormat="0" applyBorder="0" applyAlignment="0" applyProtection="0"/>
    <xf numFmtId="0" fontId="81" fillId="80" borderId="0" applyNumberFormat="0" applyBorder="0" applyAlignment="0" applyProtection="0"/>
    <xf numFmtId="0" fontId="4" fillId="81" borderId="0" applyNumberFormat="0" applyBorder="0" applyAlignment="0" applyProtection="0"/>
    <xf numFmtId="0" fontId="4" fillId="82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3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3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3" fillId="0" borderId="0"/>
    <xf numFmtId="0" fontId="3" fillId="0" borderId="0"/>
    <xf numFmtId="0" fontId="73" fillId="56" borderId="38" applyNumberFormat="0" applyAlignment="0" applyProtection="0"/>
    <xf numFmtId="0" fontId="3" fillId="0" borderId="0"/>
    <xf numFmtId="0" fontId="3" fillId="59" borderId="42" applyNumberFormat="0" applyFont="0" applyAlignment="0" applyProtection="0"/>
    <xf numFmtId="0" fontId="81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81" fillId="68" borderId="0" applyNumberFormat="0" applyBorder="0" applyAlignment="0" applyProtection="0"/>
    <xf numFmtId="0" fontId="81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81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43" fontId="3" fillId="0" borderId="0" applyFont="0" applyFill="0" applyBorder="0" applyAlignment="0" applyProtection="0"/>
    <xf numFmtId="0" fontId="81" fillId="76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81" fillId="80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81" fillId="68" borderId="0" applyNumberFormat="0" applyBorder="0" applyAlignment="0" applyProtection="0"/>
    <xf numFmtId="0" fontId="81" fillId="64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9" fontId="3" fillId="0" borderId="0" applyFont="0" applyFill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72" borderId="0" applyNumberFormat="0" applyBorder="0" applyAlignment="0" applyProtection="0"/>
    <xf numFmtId="0" fontId="81" fillId="68" borderId="0" applyNumberFormat="0" applyBorder="0" applyAlignment="0" applyProtection="0"/>
    <xf numFmtId="9" fontId="3" fillId="0" borderId="0" applyFont="0" applyFill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72" borderId="0" applyNumberFormat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27" fillId="7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41" fillId="10" borderId="0" applyNumberFormat="0" applyBorder="0" applyAlignment="0" applyProtection="0"/>
    <xf numFmtId="0" fontId="27" fillId="8" borderId="0" applyNumberFormat="0" applyBorder="0" applyAlignment="0" applyProtection="0"/>
    <xf numFmtId="0" fontId="41" fillId="9" borderId="0" applyNumberFormat="0" applyBorder="0" applyAlignment="0" applyProtection="0"/>
    <xf numFmtId="0" fontId="18" fillId="0" borderId="0"/>
    <xf numFmtId="0" fontId="27" fillId="5" borderId="0" applyNumberFormat="0" applyBorder="0" applyAlignment="0" applyProtection="0"/>
    <xf numFmtId="0" fontId="41" fillId="3" borderId="0" applyNumberFormat="0" applyBorder="0" applyAlignment="0" applyProtection="0"/>
    <xf numFmtId="0" fontId="27" fillId="2" borderId="0" applyNumberFormat="0" applyBorder="0" applyAlignment="0" applyProtection="0"/>
    <xf numFmtId="0" fontId="42" fillId="16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19" borderId="0" applyNumberFormat="0" applyBorder="0" applyAlignment="0" applyProtection="0"/>
    <xf numFmtId="0" fontId="42" fillId="12" borderId="0" applyNumberFormat="0" applyBorder="0" applyAlignment="0" applyProtection="0"/>
    <xf numFmtId="0" fontId="42" fillId="23" borderId="0" applyNumberFormat="0" applyBorder="0" applyAlignment="0" applyProtection="0"/>
    <xf numFmtId="0" fontId="41" fillId="11" borderId="0" applyNumberFormat="0" applyBorder="0" applyAlignment="0" applyProtection="0"/>
    <xf numFmtId="0" fontId="44" fillId="18" borderId="0" applyNumberFormat="0" applyBorder="0" applyAlignment="0" applyProtection="0"/>
    <xf numFmtId="0" fontId="45" fillId="28" borderId="1" applyNumberFormat="0" applyAlignment="0" applyProtection="0"/>
    <xf numFmtId="0" fontId="46" fillId="19" borderId="2" applyNumberFormat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32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0" fontId="53" fillId="27" borderId="1" applyNumberFormat="0" applyAlignment="0" applyProtection="0"/>
    <xf numFmtId="0" fontId="54" fillId="0" borderId="7" applyNumberFormat="0" applyFill="0" applyAlignment="0" applyProtection="0"/>
    <xf numFmtId="0" fontId="55" fillId="27" borderId="0" applyNumberFormat="0" applyBorder="0" applyAlignment="0" applyProtection="0"/>
    <xf numFmtId="0" fontId="18" fillId="26" borderId="10" applyNumberFormat="0" applyFont="0" applyAlignment="0" applyProtection="0"/>
    <xf numFmtId="0" fontId="56" fillId="28" borderId="11" applyNumberFormat="0" applyAlignment="0" applyProtection="0"/>
    <xf numFmtId="9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58" fillId="0" borderId="0" applyNumberFormat="0" applyFill="0" applyBorder="0" applyAlignment="0" applyProtection="0"/>
    <xf numFmtId="0" fontId="3" fillId="0" borderId="0"/>
    <xf numFmtId="0" fontId="81" fillId="72" borderId="0" applyNumberFormat="0" applyBorder="0" applyAlignment="0" applyProtection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81" fillId="80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73" fillId="56" borderId="38" applyNumberForma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43" fontId="3" fillId="0" borderId="0" applyFont="0" applyFill="0" applyBorder="0" applyAlignment="0" applyProtection="0"/>
    <xf numFmtId="0" fontId="81" fillId="68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43" fontId="3" fillId="0" borderId="0" applyFont="0" applyFill="0" applyBorder="0" applyAlignment="0" applyProtection="0"/>
    <xf numFmtId="0" fontId="81" fillId="80" borderId="0" applyNumberFormat="0" applyBorder="0" applyAlignment="0" applyProtection="0"/>
    <xf numFmtId="0" fontId="3" fillId="59" borderId="42" applyNumberFormat="0" applyFont="0" applyAlignment="0" applyProtection="0"/>
    <xf numFmtId="0" fontId="81" fillId="72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81" fillId="64" borderId="0" applyNumberFormat="0" applyBorder="0" applyAlignment="0" applyProtection="0"/>
    <xf numFmtId="0" fontId="81" fillId="72" borderId="0" applyNumberFormat="0" applyBorder="0" applyAlignment="0" applyProtection="0"/>
    <xf numFmtId="9" fontId="3" fillId="0" borderId="0" applyFont="0" applyFill="0" applyBorder="0" applyAlignment="0" applyProtection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43" fontId="3" fillId="0" borderId="0" applyFont="0" applyFill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43" fontId="3" fillId="0" borderId="0" applyFont="0" applyFill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81" fillId="68" borderId="0" applyNumberFormat="0" applyBorder="0" applyAlignment="0" applyProtection="0"/>
    <xf numFmtId="0" fontId="3" fillId="0" borderId="0"/>
    <xf numFmtId="0" fontId="3" fillId="0" borderId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73" fillId="56" borderId="38" applyNumberForma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0" borderId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1" fillId="76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0" borderId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1" fillId="60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0" borderId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43" fontId="3" fillId="0" borderId="0" applyFont="0" applyFill="0" applyBorder="0" applyAlignment="0" applyProtection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0" borderId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43" fontId="3" fillId="0" borderId="0" applyFont="0" applyFill="0" applyBorder="0" applyAlignment="0" applyProtection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0" borderId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43" fontId="3" fillId="0" borderId="0" applyFont="0" applyFill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43" fontId="3" fillId="0" borderId="0" applyFont="0" applyFill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0" borderId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76" borderId="0" applyNumberFormat="0" applyBorder="0" applyAlignment="0" applyProtection="0"/>
    <xf numFmtId="0" fontId="81" fillId="60" borderId="0" applyNumberFormat="0" applyBorder="0" applyAlignment="0" applyProtection="0"/>
    <xf numFmtId="0" fontId="73" fillId="56" borderId="38" applyNumberFormat="0" applyAlignment="0" applyProtection="0"/>
    <xf numFmtId="0" fontId="2" fillId="0" borderId="0"/>
    <xf numFmtId="0" fontId="73" fillId="56" borderId="38" applyNumberFormat="0" applyAlignment="0" applyProtection="0"/>
    <xf numFmtId="0" fontId="81" fillId="76" borderId="0" applyNumberFormat="0" applyBorder="0" applyAlignment="0" applyProtection="0"/>
    <xf numFmtId="0" fontId="73" fillId="56" borderId="38" applyNumberFormat="0" applyAlignment="0" applyProtection="0"/>
    <xf numFmtId="0" fontId="2" fillId="59" borderId="42" applyNumberFormat="0" applyFont="0" applyAlignment="0" applyProtection="0"/>
    <xf numFmtId="0" fontId="81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81" fillId="64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81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81" fillId="72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81" fillId="76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81" fillId="80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169" fontId="89" fillId="0" borderId="0">
      <alignment horizontal="left" wrapText="1"/>
    </xf>
    <xf numFmtId="0" fontId="81" fillId="76" borderId="0" applyNumberFormat="0" applyBorder="0" applyAlignment="0" applyProtection="0"/>
    <xf numFmtId="0" fontId="2" fillId="0" borderId="0"/>
    <xf numFmtId="43" fontId="89" fillId="0" borderId="0" applyFont="0" applyFill="0" applyBorder="0" applyAlignment="0" applyProtection="0"/>
    <xf numFmtId="0" fontId="81" fillId="68" borderId="0" applyNumberFormat="0" applyBorder="0" applyAlignment="0" applyProtection="0"/>
    <xf numFmtId="0" fontId="73" fillId="56" borderId="38" applyNumberFormat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76" borderId="0" applyNumberFormat="0" applyBorder="0" applyAlignment="0" applyProtection="0"/>
    <xf numFmtId="44" fontId="89" fillId="0" borderId="0" applyFont="0" applyFill="0" applyBorder="0" applyAlignment="0" applyProtection="0"/>
    <xf numFmtId="0" fontId="81" fillId="72" borderId="0" applyNumberFormat="0" applyBorder="0" applyAlignment="0" applyProtection="0"/>
    <xf numFmtId="0" fontId="2" fillId="0" borderId="0"/>
    <xf numFmtId="0" fontId="81" fillId="64" borderId="0" applyNumberFormat="0" applyBorder="0" applyAlignment="0" applyProtection="0"/>
    <xf numFmtId="0" fontId="2" fillId="0" borderId="0"/>
    <xf numFmtId="9" fontId="89" fillId="0" borderId="0" applyFont="0" applyFill="0" applyBorder="0" applyAlignment="0" applyProtection="0"/>
    <xf numFmtId="0" fontId="2" fillId="0" borderId="0"/>
    <xf numFmtId="0" fontId="81" fillId="60" borderId="0" applyNumberFormat="0" applyBorder="0" applyAlignment="0" applyProtection="0"/>
    <xf numFmtId="0" fontId="2" fillId="0" borderId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73" fillId="56" borderId="38" applyNumberFormat="0" applyAlignment="0" applyProtection="0"/>
    <xf numFmtId="0" fontId="81" fillId="80" borderId="0" applyNumberFormat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72" borderId="0" applyNumberFormat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0" fontId="18" fillId="4" borderId="10" applyNumberFormat="0" applyFont="0" applyAlignment="0" applyProtection="0"/>
    <xf numFmtId="0" fontId="18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5" borderId="0" applyNumberFormat="0" applyBorder="0" applyAlignment="0" applyProtection="0"/>
    <xf numFmtId="0" fontId="27" fillId="2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38" fontId="19" fillId="33" borderId="0" applyNumberFormat="0" applyBorder="0" applyAlignment="0" applyProtection="0"/>
    <xf numFmtId="10" fontId="19" fillId="34" borderId="6" applyNumberFormat="0" applyBorder="0" applyAlignment="0" applyProtection="0"/>
    <xf numFmtId="44" fontId="21" fillId="0" borderId="8" applyNumberFormat="0" applyFont="0" applyAlignment="0">
      <alignment horizontal="center"/>
    </xf>
    <xf numFmtId="44" fontId="21" fillId="0" borderId="9" applyNumberFormat="0" applyFont="0" applyAlignment="0">
      <alignment horizontal="center"/>
    </xf>
    <xf numFmtId="168" fontId="18" fillId="0" borderId="0"/>
    <xf numFmtId="0" fontId="18" fillId="26" borderId="10" applyNumberFormat="0" applyFont="0" applyAlignment="0" applyProtection="0"/>
    <xf numFmtId="4" fontId="27" fillId="35" borderId="11" applyNumberFormat="0" applyProtection="0">
      <alignment vertical="center"/>
    </xf>
    <xf numFmtId="4" fontId="32" fillId="35" borderId="11" applyNumberFormat="0" applyProtection="0">
      <alignment vertical="center"/>
    </xf>
    <xf numFmtId="4" fontId="27" fillId="35" borderId="11" applyNumberFormat="0" applyProtection="0">
      <alignment horizontal="left" vertical="center" indent="1"/>
    </xf>
    <xf numFmtId="4" fontId="27" fillId="35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27" fillId="37" borderId="11" applyNumberFormat="0" applyProtection="0">
      <alignment horizontal="right" vertical="center"/>
    </xf>
    <xf numFmtId="4" fontId="27" fillId="38" borderId="11" applyNumberFormat="0" applyProtection="0">
      <alignment horizontal="right" vertical="center"/>
    </xf>
    <xf numFmtId="4" fontId="27" fillId="39" borderId="11" applyNumberFormat="0" applyProtection="0">
      <alignment horizontal="right" vertical="center"/>
    </xf>
    <xf numFmtId="4" fontId="27" fillId="40" borderId="11" applyNumberFormat="0" applyProtection="0">
      <alignment horizontal="right" vertical="center"/>
    </xf>
    <xf numFmtId="4" fontId="27" fillId="41" borderId="11" applyNumberFormat="0" applyProtection="0">
      <alignment horizontal="right" vertical="center"/>
    </xf>
    <xf numFmtId="4" fontId="27" fillId="42" borderId="11" applyNumberFormat="0" applyProtection="0">
      <alignment horizontal="right" vertical="center"/>
    </xf>
    <xf numFmtId="4" fontId="27" fillId="43" borderId="11" applyNumberFormat="0" applyProtection="0">
      <alignment horizontal="right" vertical="center"/>
    </xf>
    <xf numFmtId="4" fontId="27" fillId="44" borderId="11" applyNumberFormat="0" applyProtection="0">
      <alignment horizontal="right" vertical="center"/>
    </xf>
    <xf numFmtId="4" fontId="27" fillId="45" borderId="11" applyNumberFormat="0" applyProtection="0">
      <alignment horizontal="right" vertical="center"/>
    </xf>
    <xf numFmtId="4" fontId="33" fillId="46" borderId="11" applyNumberFormat="0" applyProtection="0">
      <alignment horizontal="left" vertical="center" indent="1"/>
    </xf>
    <xf numFmtId="4" fontId="27" fillId="47" borderId="12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81" fillId="80" borderId="0" applyNumberFormat="0" applyBorder="0" applyAlignment="0" applyProtection="0"/>
    <xf numFmtId="0" fontId="18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27" fillId="51" borderId="11" applyNumberFormat="0" applyProtection="0">
      <alignment vertical="center"/>
    </xf>
    <xf numFmtId="4" fontId="32" fillId="51" borderId="11" applyNumberFormat="0" applyProtection="0">
      <alignment vertical="center"/>
    </xf>
    <xf numFmtId="4" fontId="27" fillId="51" borderId="11" applyNumberFormat="0" applyProtection="0">
      <alignment horizontal="left" vertical="center" indent="1"/>
    </xf>
    <xf numFmtId="4" fontId="27" fillId="51" borderId="11" applyNumberFormat="0" applyProtection="0">
      <alignment horizontal="left" vertical="center" indent="1"/>
    </xf>
    <xf numFmtId="4" fontId="27" fillId="47" borderId="11" applyNumberFormat="0" applyProtection="0">
      <alignment horizontal="right" vertical="center"/>
    </xf>
    <xf numFmtId="4" fontId="32" fillId="47" borderId="11" applyNumberFormat="0" applyProtection="0">
      <alignment horizontal="right" vertical="center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36" fillId="0" borderId="0"/>
    <xf numFmtId="4" fontId="37" fillId="47" borderId="11" applyNumberFormat="0" applyProtection="0">
      <alignment horizontal="right" vertical="center"/>
    </xf>
    <xf numFmtId="38" fontId="19" fillId="0" borderId="13"/>
    <xf numFmtId="0" fontId="2" fillId="0" borderId="0"/>
    <xf numFmtId="0" fontId="81" fillId="80" borderId="0" applyNumberFormat="0" applyBorder="0" applyAlignment="0" applyProtection="0"/>
    <xf numFmtId="0" fontId="2" fillId="59" borderId="42" applyNumberFormat="0" applyFont="0" applyAlignment="0" applyProtection="0"/>
    <xf numFmtId="0" fontId="81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81" fillId="72" borderId="0" applyNumberFormat="0" applyBorder="0" applyAlignment="0" applyProtection="0"/>
    <xf numFmtId="0" fontId="73" fillId="56" borderId="38" applyNumberFormat="0" applyAlignment="0" applyProtection="0"/>
    <xf numFmtId="0" fontId="81" fillId="60" borderId="0" applyNumberFormat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81" fillId="80" borderId="0" applyNumberFormat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81" fillId="8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81" fillId="60" borderId="0" applyNumberFormat="0" applyBorder="0" applyAlignment="0" applyProtection="0"/>
    <xf numFmtId="0" fontId="2" fillId="0" borderId="0"/>
    <xf numFmtId="0" fontId="2" fillId="0" borderId="0"/>
    <xf numFmtId="0" fontId="81" fillId="72" borderId="0" applyNumberFormat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73" fillId="56" borderId="38" applyNumberFormat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43" fontId="2" fillId="0" borderId="0" applyFont="0" applyFill="0" applyBorder="0" applyAlignment="0" applyProtection="0"/>
    <xf numFmtId="0" fontId="81" fillId="76" borderId="0" applyNumberFormat="0" applyBorder="0" applyAlignment="0" applyProtection="0"/>
    <xf numFmtId="0" fontId="2" fillId="59" borderId="42" applyNumberFormat="0" applyFont="0" applyAlignment="0" applyProtection="0"/>
    <xf numFmtId="0" fontId="73" fillId="56" borderId="38" applyNumberForma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43" fontId="2" fillId="0" borderId="0" applyFont="0" applyFill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73" fillId="56" borderId="38" applyNumberFormat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0" borderId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81" fillId="68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0" borderId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43" fontId="2" fillId="0" borderId="0" applyFont="0" applyFill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43" fontId="2" fillId="0" borderId="0" applyFont="0" applyFill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169" fontId="89" fillId="0" borderId="0">
      <alignment horizontal="left" wrapText="1"/>
    </xf>
    <xf numFmtId="0" fontId="81" fillId="80" borderId="0" applyNumberFormat="0" applyBorder="0" applyAlignment="0" applyProtection="0"/>
    <xf numFmtId="43" fontId="29" fillId="0" borderId="0" applyFont="0" applyFill="0" applyBorder="0" applyAlignment="0" applyProtection="0"/>
    <xf numFmtId="0" fontId="81" fillId="68" borderId="0" applyNumberFormat="0" applyBorder="0" applyAlignment="0" applyProtection="0"/>
    <xf numFmtId="0" fontId="2" fillId="0" borderId="0"/>
    <xf numFmtId="0" fontId="2" fillId="0" borderId="0"/>
    <xf numFmtId="0" fontId="43" fillId="59" borderId="42" applyNumberFormat="0" applyFont="0" applyAlignment="0" applyProtection="0"/>
    <xf numFmtId="0" fontId="81" fillId="7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73" fillId="56" borderId="38" applyNumberFormat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81" fillId="80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0" borderId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81" fillId="64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73" fillId="56" borderId="38" applyNumberFormat="0" applyAlignment="0" applyProtection="0"/>
    <xf numFmtId="0" fontId="2" fillId="0" borderId="0"/>
    <xf numFmtId="0" fontId="81" fillId="64" borderId="0" applyNumberFormat="0" applyBorder="0" applyAlignment="0" applyProtection="0"/>
    <xf numFmtId="0" fontId="81" fillId="7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81" fillId="7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81" fillId="64" borderId="0" applyNumberFormat="0" applyBorder="0" applyAlignment="0" applyProtection="0"/>
    <xf numFmtId="0" fontId="2" fillId="0" borderId="0"/>
    <xf numFmtId="0" fontId="2" fillId="0" borderId="0"/>
    <xf numFmtId="0" fontId="81" fillId="76" borderId="0" applyNumberFormat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0" borderId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0" borderId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81" fillId="64" borderId="0" applyNumberFormat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81" fillId="68" borderId="0" applyNumberFormat="0" applyBorder="0" applyAlignment="0" applyProtection="0"/>
    <xf numFmtId="0" fontId="81" fillId="80" borderId="0" applyNumberFormat="0" applyBorder="0" applyAlignment="0" applyProtection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169" fontId="89" fillId="0" borderId="0">
      <alignment horizontal="left" wrapText="1"/>
    </xf>
    <xf numFmtId="43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0" fontId="2" fillId="0" borderId="0"/>
    <xf numFmtId="0" fontId="2" fillId="0" borderId="0"/>
    <xf numFmtId="9" fontId="89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43" fontId="2" fillId="0" borderId="0" applyFont="0" applyFill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43" fontId="2" fillId="0" borderId="0" applyFont="0" applyFill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43" fontId="2" fillId="0" borderId="0" applyFont="0" applyFill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43" fontId="2" fillId="0" borderId="0" applyFont="0" applyFill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0" borderId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0" borderId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0" borderId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42" fillId="19" borderId="0" applyNumberFormat="0" applyBorder="0" applyAlignment="0" applyProtection="0"/>
    <xf numFmtId="0" fontId="42" fillId="12" borderId="0" applyNumberFormat="0" applyBorder="0" applyAlignment="0" applyProtection="0"/>
    <xf numFmtId="0" fontId="42" fillId="25" borderId="0" applyNumberFormat="0" applyBorder="0" applyAlignment="0" applyProtection="0"/>
    <xf numFmtId="0" fontId="42" fillId="24" borderId="0" applyNumberFormat="0" applyBorder="0" applyAlignment="0" applyProtection="0"/>
    <xf numFmtId="0" fontId="42" fillId="16" borderId="0" applyNumberFormat="0" applyBorder="0" applyAlignment="0" applyProtection="0"/>
    <xf numFmtId="0" fontId="42" fillId="23" borderId="0" applyNumberFormat="0" applyBorder="0" applyAlignment="0" applyProtection="0"/>
    <xf numFmtId="169" fontId="89" fillId="0" borderId="0">
      <alignment horizontal="left" wrapText="1"/>
    </xf>
    <xf numFmtId="9" fontId="89" fillId="0" borderId="0" applyFont="0" applyFill="0" applyBorder="0" applyAlignment="0" applyProtection="0"/>
    <xf numFmtId="0" fontId="53" fillId="27" borderId="1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73" fillId="56" borderId="38" applyNumberFormat="0" applyAlignment="0" applyProtection="0"/>
    <xf numFmtId="0" fontId="2" fillId="0" borderId="0"/>
    <xf numFmtId="0" fontId="81" fillId="64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2" fillId="0" borderId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73" fillId="56" borderId="38" applyNumberFormat="0" applyAlignment="0" applyProtection="0"/>
    <xf numFmtId="0" fontId="81" fillId="76" borderId="0" applyNumberFormat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2" fillId="0" borderId="0"/>
    <xf numFmtId="0" fontId="81" fillId="72" borderId="0" applyNumberFormat="0" applyBorder="0" applyAlignment="0" applyProtection="0"/>
    <xf numFmtId="0" fontId="81" fillId="80" borderId="0" applyNumberFormat="0" applyBorder="0" applyAlignment="0" applyProtection="0"/>
  </cellStyleXfs>
  <cellXfs count="281">
    <xf numFmtId="0" fontId="0" fillId="0" borderId="0" xfId="0"/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4" fontId="24" fillId="0" borderId="19" xfId="0" quotePrefix="1" applyNumberFormat="1" applyFont="1" applyBorder="1" applyAlignment="1">
      <alignment horizontal="left"/>
    </xf>
    <xf numFmtId="37" fontId="18" fillId="0" borderId="0" xfId="46" applyNumberFormat="1" applyBorder="1"/>
    <xf numFmtId="37" fontId="18" fillId="0" borderId="20" xfId="46" applyNumberFormat="1" applyBorder="1"/>
    <xf numFmtId="164" fontId="24" fillId="0" borderId="19" xfId="0" applyNumberFormat="1" applyFont="1" applyBorder="1"/>
    <xf numFmtId="37" fontId="18" fillId="0" borderId="0" xfId="46" applyNumberFormat="1" applyFill="1" applyBorder="1"/>
    <xf numFmtId="37" fontId="18" fillId="0" borderId="20" xfId="46" applyNumberFormat="1" applyFill="1" applyBorder="1"/>
    <xf numFmtId="37" fontId="18" fillId="0" borderId="21" xfId="46" applyNumberFormat="1" applyFill="1" applyBorder="1"/>
    <xf numFmtId="164" fontId="25" fillId="0" borderId="19" xfId="0" applyNumberFormat="1" applyFont="1" applyBorder="1"/>
    <xf numFmtId="0" fontId="0" fillId="0" borderId="0" xfId="0" applyFill="1"/>
    <xf numFmtId="43" fontId="18" fillId="0" borderId="0" xfId="46"/>
    <xf numFmtId="7" fontId="0" fillId="0" borderId="0" xfId="0" applyNumberFormat="1"/>
    <xf numFmtId="164" fontId="24" fillId="0" borderId="19" xfId="0" quotePrefix="1" applyNumberFormat="1" applyFont="1" applyFill="1" applyBorder="1" applyAlignment="1">
      <alignment horizontal="left"/>
    </xf>
    <xf numFmtId="164" fontId="24" fillId="0" borderId="19" xfId="0" applyNumberFormat="1" applyFont="1" applyFill="1" applyBorder="1"/>
    <xf numFmtId="164" fontId="25" fillId="0" borderId="23" xfId="0" applyNumberFormat="1" applyFont="1" applyBorder="1"/>
    <xf numFmtId="164" fontId="22" fillId="0" borderId="19" xfId="0" applyNumberFormat="1" applyFont="1" applyBorder="1" applyAlignment="1">
      <alignment vertical="top"/>
    </xf>
    <xf numFmtId="164" fontId="0" fillId="0" borderId="24" xfId="0" applyNumberFormat="1" applyBorder="1"/>
    <xf numFmtId="0" fontId="0" fillId="0" borderId="0" xfId="0" applyFill="1" applyAlignment="1">
      <alignment horizontal="centerContinuous"/>
    </xf>
    <xf numFmtId="37" fontId="0" fillId="0" borderId="22" xfId="0" applyNumberFormat="1" applyFill="1" applyBorder="1"/>
    <xf numFmtId="165" fontId="18" fillId="0" borderId="0" xfId="46" applyNumberFormat="1" applyBorder="1"/>
    <xf numFmtId="165" fontId="0" fillId="0" borderId="0" xfId="0" applyNumberFormat="1" applyFill="1"/>
    <xf numFmtId="165" fontId="18" fillId="0" borderId="0" xfId="46" applyNumberFormat="1" applyFill="1" applyBorder="1"/>
    <xf numFmtId="165" fontId="18" fillId="0" borderId="22" xfId="46" applyNumberFormat="1" applyFill="1" applyBorder="1"/>
    <xf numFmtId="165" fontId="18" fillId="0" borderId="20" xfId="46" applyNumberFormat="1" applyBorder="1"/>
    <xf numFmtId="165" fontId="18" fillId="0" borderId="21" xfId="46" applyNumberFormat="1" applyBorder="1"/>
    <xf numFmtId="165" fontId="18" fillId="0" borderId="25" xfId="46" applyNumberFormat="1" applyFill="1" applyBorder="1"/>
    <xf numFmtId="165" fontId="18" fillId="0" borderId="26" xfId="46" applyNumberFormat="1" applyFill="1" applyBorder="1"/>
    <xf numFmtId="165" fontId="18" fillId="0" borderId="20" xfId="46" applyNumberFormat="1" applyFill="1" applyBorder="1"/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37" fontId="18" fillId="0" borderId="14" xfId="46" applyNumberFormat="1" applyFill="1" applyBorder="1"/>
    <xf numFmtId="37" fontId="18" fillId="0" borderId="27" xfId="46" applyNumberFormat="1" applyFill="1" applyBorder="1"/>
    <xf numFmtId="37" fontId="18" fillId="0" borderId="22" xfId="46" applyNumberFormat="1" applyFill="1" applyBorder="1"/>
    <xf numFmtId="165" fontId="18" fillId="0" borderId="21" xfId="46" applyNumberFormat="1" applyFill="1" applyBorder="1"/>
    <xf numFmtId="37" fontId="0" fillId="0" borderId="21" xfId="0" applyNumberFormat="1" applyFill="1" applyBorder="1"/>
    <xf numFmtId="165" fontId="18" fillId="0" borderId="22" xfId="46" applyNumberFormat="1" applyBorder="1"/>
    <xf numFmtId="165" fontId="18" fillId="0" borderId="26" xfId="46" applyNumberFormat="1" applyBorder="1"/>
    <xf numFmtId="43" fontId="0" fillId="0" borderId="0" xfId="0" applyNumberFormat="1" applyFill="1"/>
    <xf numFmtId="43" fontId="28" fillId="0" borderId="0" xfId="46" applyFont="1"/>
    <xf numFmtId="165" fontId="0" fillId="0" borderId="0" xfId="0" applyNumberFormat="1"/>
    <xf numFmtId="0" fontId="22" fillId="0" borderId="0" xfId="70" applyFont="1" applyFill="1" applyAlignment="1">
      <alignment horizontal="centerContinuous" vertical="center"/>
    </xf>
    <xf numFmtId="0" fontId="18" fillId="0" borderId="0" xfId="70" applyFill="1"/>
    <xf numFmtId="0" fontId="22" fillId="0" borderId="0" xfId="70" applyFont="1" applyFill="1" applyAlignment="1">
      <alignment horizontal="centerContinuous"/>
    </xf>
    <xf numFmtId="0" fontId="24" fillId="0" borderId="16" xfId="70" applyFont="1" applyFill="1" applyBorder="1" applyAlignment="1">
      <alignment vertical="center" wrapText="1"/>
    </xf>
    <xf numFmtId="0" fontId="24" fillId="0" borderId="17" xfId="70" applyFont="1" applyFill="1" applyBorder="1" applyAlignment="1">
      <alignment vertical="center" wrapText="1"/>
    </xf>
    <xf numFmtId="0" fontId="24" fillId="0" borderId="25" xfId="70" applyFont="1" applyFill="1" applyBorder="1"/>
    <xf numFmtId="0" fontId="24" fillId="0" borderId="20" xfId="70" applyFont="1" applyFill="1" applyBorder="1"/>
    <xf numFmtId="165" fontId="24" fillId="0" borderId="20" xfId="46" applyNumberFormat="1" applyFont="1" applyFill="1" applyBorder="1"/>
    <xf numFmtId="166" fontId="24" fillId="0" borderId="0" xfId="70" applyNumberFormat="1" applyFont="1" applyFill="1"/>
    <xf numFmtId="167" fontId="24" fillId="0" borderId="0" xfId="47" applyNumberFormat="1" applyFont="1" applyFill="1" applyBorder="1"/>
    <xf numFmtId="167" fontId="24" fillId="0" borderId="20" xfId="47" applyNumberFormat="1" applyFont="1" applyFill="1" applyBorder="1"/>
    <xf numFmtId="167" fontId="24" fillId="0" borderId="21" xfId="47" applyNumberFormat="1" applyFont="1" applyFill="1" applyBorder="1"/>
    <xf numFmtId="166" fontId="24" fillId="0" borderId="0" xfId="70" applyNumberFormat="1" applyFont="1"/>
    <xf numFmtId="167" fontId="24" fillId="0" borderId="27" xfId="47" applyNumberFormat="1" applyFont="1" applyFill="1" applyBorder="1"/>
    <xf numFmtId="0" fontId="24" fillId="0" borderId="25" xfId="70" quotePrefix="1" applyFont="1" applyFill="1" applyBorder="1" applyAlignment="1">
      <alignment horizontal="left"/>
    </xf>
    <xf numFmtId="0" fontId="24" fillId="0" borderId="0" xfId="70" applyFont="1" applyFill="1" applyBorder="1"/>
    <xf numFmtId="0" fontId="18" fillId="0" borderId="25" xfId="70" applyFill="1" applyBorder="1"/>
    <xf numFmtId="0" fontId="18" fillId="0" borderId="20" xfId="70" applyFill="1" applyBorder="1"/>
    <xf numFmtId="5" fontId="18" fillId="0" borderId="20" xfId="70" applyNumberFormat="1" applyFill="1" applyBorder="1"/>
    <xf numFmtId="0" fontId="24" fillId="0" borderId="26" xfId="70" applyFont="1" applyFill="1" applyBorder="1"/>
    <xf numFmtId="0" fontId="24" fillId="0" borderId="21" xfId="70" applyFont="1" applyFill="1" applyBorder="1"/>
    <xf numFmtId="167" fontId="26" fillId="0" borderId="21" xfId="47" applyNumberFormat="1" applyFont="1" applyFill="1" applyBorder="1"/>
    <xf numFmtId="0" fontId="30" fillId="0" borderId="0" xfId="70" applyFont="1" applyFill="1"/>
    <xf numFmtId="43" fontId="18" fillId="0" borderId="0" xfId="70" applyNumberFormat="1" applyFill="1"/>
    <xf numFmtId="167" fontId="18" fillId="0" borderId="20" xfId="47" applyNumberFormat="1" applyFill="1" applyBorder="1"/>
    <xf numFmtId="167" fontId="18" fillId="0" borderId="0" xfId="47" applyNumberFormat="1" applyFill="1" applyBorder="1"/>
    <xf numFmtId="167" fontId="26" fillId="0" borderId="0" xfId="47" applyNumberFormat="1" applyFont="1" applyBorder="1"/>
    <xf numFmtId="167" fontId="26" fillId="0" borderId="20" xfId="47" applyNumberFormat="1" applyFont="1" applyBorder="1"/>
    <xf numFmtId="164" fontId="24" fillId="0" borderId="25" xfId="0" applyNumberFormat="1" applyFont="1" applyBorder="1"/>
    <xf numFmtId="167" fontId="26" fillId="0" borderId="0" xfId="47" applyNumberFormat="1" applyFont="1" applyFill="1" applyBorder="1"/>
    <xf numFmtId="167" fontId="26" fillId="0" borderId="20" xfId="47" applyNumberFormat="1" applyFont="1" applyFill="1" applyBorder="1"/>
    <xf numFmtId="0" fontId="23" fillId="0" borderId="0" xfId="0" applyFont="1" applyAlignment="1">
      <alignment vertical="center"/>
    </xf>
    <xf numFmtId="165" fontId="24" fillId="0" borderId="23" xfId="46" applyNumberFormat="1" applyFont="1" applyFill="1" applyBorder="1"/>
    <xf numFmtId="167" fontId="24" fillId="0" borderId="19" xfId="47" applyNumberFormat="1" applyFont="1" applyFill="1" applyBorder="1"/>
    <xf numFmtId="165" fontId="24" fillId="0" borderId="19" xfId="46" applyNumberFormat="1" applyFont="1" applyFill="1" applyBorder="1"/>
    <xf numFmtId="167" fontId="24" fillId="0" borderId="24" xfId="47" applyNumberFormat="1" applyFont="1" applyFill="1" applyBorder="1"/>
    <xf numFmtId="0" fontId="18" fillId="0" borderId="19" xfId="70" applyFill="1" applyBorder="1"/>
    <xf numFmtId="167" fontId="26" fillId="0" borderId="24" xfId="47" applyNumberFormat="1" applyFont="1" applyFill="1" applyBorder="1"/>
    <xf numFmtId="165" fontId="24" fillId="0" borderId="23" xfId="46" applyNumberFormat="1" applyFont="1" applyFill="1" applyBorder="1" applyAlignment="1">
      <alignment horizontal="center"/>
    </xf>
    <xf numFmtId="0" fontId="24" fillId="0" borderId="19" xfId="47" applyNumberFormat="1" applyFont="1" applyFill="1" applyBorder="1" applyAlignment="1">
      <alignment horizontal="center"/>
    </xf>
    <xf numFmtId="0" fontId="24" fillId="0" borderId="19" xfId="46" applyNumberFormat="1" applyFont="1" applyFill="1" applyBorder="1" applyAlignment="1">
      <alignment horizontal="center"/>
    </xf>
    <xf numFmtId="0" fontId="24" fillId="0" borderId="24" xfId="46" applyNumberFormat="1" applyFont="1" applyFill="1" applyBorder="1" applyAlignment="1">
      <alignment horizontal="center"/>
    </xf>
    <xf numFmtId="0" fontId="24" fillId="0" borderId="24" xfId="47" applyNumberFormat="1" applyFont="1" applyFill="1" applyBorder="1" applyAlignment="1">
      <alignment horizontal="center"/>
    </xf>
    <xf numFmtId="0" fontId="24" fillId="0" borderId="24" xfId="70" applyFont="1" applyFill="1" applyBorder="1" applyAlignment="1">
      <alignment horizontal="center"/>
    </xf>
    <xf numFmtId="10" fontId="24" fillId="0" borderId="23" xfId="70" applyNumberFormat="1" applyFont="1" applyFill="1" applyBorder="1"/>
    <xf numFmtId="167" fontId="26" fillId="0" borderId="24" xfId="70" applyNumberFormat="1" applyFont="1" applyFill="1" applyBorder="1"/>
    <xf numFmtId="10" fontId="26" fillId="0" borderId="24" xfId="70" applyNumberFormat="1" applyFont="1" applyFill="1" applyBorder="1"/>
    <xf numFmtId="165" fontId="24" fillId="0" borderId="6" xfId="46" applyNumberFormat="1" applyFont="1" applyFill="1" applyBorder="1" applyAlignment="1">
      <alignment horizontal="center" vertical="center" wrapText="1"/>
    </xf>
    <xf numFmtId="165" fontId="24" fillId="0" borderId="6" xfId="46" quotePrefix="1" applyNumberFormat="1" applyFont="1" applyFill="1" applyBorder="1" applyAlignment="1">
      <alignment horizontal="center" vertical="center" wrapText="1"/>
    </xf>
    <xf numFmtId="165" fontId="0" fillId="0" borderId="0" xfId="46" applyNumberFormat="1" applyFont="1"/>
    <xf numFmtId="170" fontId="28" fillId="0" borderId="0" xfId="69" applyNumberFormat="1" applyFont="1" applyAlignment="1">
      <alignment horizontal="left"/>
    </xf>
    <xf numFmtId="165" fontId="40" fillId="0" borderId="33" xfId="46" applyNumberFormat="1" applyFont="1" applyFill="1" applyBorder="1" applyAlignment="1">
      <alignment horizontal="right"/>
    </xf>
    <xf numFmtId="165" fontId="40" fillId="0" borderId="22" xfId="46" applyNumberFormat="1" applyFont="1" applyFill="1" applyBorder="1" applyAlignment="1">
      <alignment horizontal="center"/>
    </xf>
    <xf numFmtId="165" fontId="28" fillId="0" borderId="0" xfId="46" applyNumberFormat="1" applyFont="1" applyFill="1" applyAlignment="1">
      <alignment wrapText="1"/>
    </xf>
    <xf numFmtId="165" fontId="28" fillId="0" borderId="14" xfId="46" applyNumberFormat="1" applyFont="1" applyFill="1" applyBorder="1" applyAlignment="1">
      <alignment horizontal="right"/>
    </xf>
    <xf numFmtId="165" fontId="40" fillId="0" borderId="28" xfId="46" applyNumberFormat="1" applyFont="1" applyFill="1" applyBorder="1" applyAlignment="1">
      <alignment horizontal="right"/>
    </xf>
    <xf numFmtId="0" fontId="64" fillId="0" borderId="19" xfId="70" applyFont="1" applyFill="1" applyBorder="1"/>
    <xf numFmtId="10" fontId="18" fillId="0" borderId="19" xfId="68" applyNumberFormat="1" applyFont="1" applyFill="1" applyBorder="1" applyAlignment="1">
      <alignment horizontal="right" wrapText="1"/>
    </xf>
    <xf numFmtId="0" fontId="18" fillId="0" borderId="14" xfId="70" applyFont="1" applyFill="1" applyBorder="1" applyAlignment="1">
      <alignment horizontal="center"/>
    </xf>
    <xf numFmtId="165" fontId="18" fillId="0" borderId="14" xfId="46" applyNumberFormat="1" applyFont="1" applyFill="1" applyBorder="1"/>
    <xf numFmtId="10" fontId="18" fillId="0" borderId="14" xfId="70" applyNumberFormat="1" applyFont="1" applyFill="1" applyBorder="1" applyAlignment="1">
      <alignment horizontal="center"/>
    </xf>
    <xf numFmtId="0" fontId="18" fillId="0" borderId="0" xfId="70" applyFont="1" applyFill="1" applyBorder="1" applyAlignment="1">
      <alignment horizontal="center"/>
    </xf>
    <xf numFmtId="165" fontId="18" fillId="0" borderId="0" xfId="46" quotePrefix="1" applyNumberFormat="1" applyFont="1" applyFill="1" applyBorder="1" applyAlignment="1">
      <alignment horizontal="left"/>
    </xf>
    <xf numFmtId="165" fontId="18" fillId="0" borderId="0" xfId="46" applyNumberFormat="1" applyFont="1" applyFill="1" applyBorder="1"/>
    <xf numFmtId="10" fontId="18" fillId="0" borderId="0" xfId="75" applyNumberFormat="1" applyFont="1" applyFill="1" applyBorder="1"/>
    <xf numFmtId="10" fontId="18" fillId="0" borderId="20" xfId="46" applyNumberFormat="1" applyFont="1" applyFill="1" applyBorder="1"/>
    <xf numFmtId="0" fontId="18" fillId="0" borderId="22" xfId="70" applyFont="1" applyFill="1" applyBorder="1" applyAlignment="1">
      <alignment horizontal="center"/>
    </xf>
    <xf numFmtId="165" fontId="18" fillId="0" borderId="22" xfId="46" quotePrefix="1" applyNumberFormat="1" applyFont="1" applyFill="1" applyBorder="1" applyAlignment="1">
      <alignment horizontal="left"/>
    </xf>
    <xf numFmtId="165" fontId="18" fillId="0" borderId="22" xfId="46" applyNumberFormat="1" applyFont="1" applyFill="1" applyBorder="1"/>
    <xf numFmtId="10" fontId="18" fillId="0" borderId="22" xfId="75" applyNumberFormat="1" applyFont="1" applyFill="1" applyBorder="1"/>
    <xf numFmtId="10" fontId="18" fillId="0" borderId="21" xfId="46" applyNumberFormat="1" applyFont="1" applyFill="1" applyBorder="1"/>
    <xf numFmtId="0" fontId="24" fillId="0" borderId="0" xfId="70" applyFont="1" applyFill="1" applyBorder="1" applyAlignment="1">
      <alignment horizontal="left"/>
    </xf>
    <xf numFmtId="10" fontId="24" fillId="0" borderId="0" xfId="75" applyNumberFormat="1" applyFont="1" applyFill="1" applyBorder="1"/>
    <xf numFmtId="0" fontId="18" fillId="0" borderId="0" xfId="70" applyFill="1" applyBorder="1"/>
    <xf numFmtId="10" fontId="18" fillId="0" borderId="24" xfId="68" applyNumberFormat="1" applyFont="1" applyFill="1" applyBorder="1" applyAlignment="1">
      <alignment horizontal="right" wrapText="1"/>
    </xf>
    <xf numFmtId="167" fontId="18" fillId="0" borderId="19" xfId="70" applyNumberFormat="1" applyFont="1" applyFill="1" applyBorder="1"/>
    <xf numFmtId="10" fontId="18" fillId="0" borderId="19" xfId="70" applyNumberFormat="1" applyFont="1" applyFill="1" applyBorder="1"/>
    <xf numFmtId="10" fontId="18" fillId="0" borderId="24" xfId="75" applyNumberFormat="1" applyFont="1" applyFill="1" applyBorder="1"/>
    <xf numFmtId="10" fontId="18" fillId="0" borderId="6" xfId="70" quotePrefix="1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center"/>
    </xf>
    <xf numFmtId="0" fontId="21" fillId="0" borderId="0" xfId="0" applyNumberFormat="1" applyFont="1" applyFill="1" applyBorder="1" applyAlignment="1">
      <alignment horizontal="centerContinuous"/>
    </xf>
    <xf numFmtId="0" fontId="21" fillId="0" borderId="0" xfId="0" applyNumberFormat="1" applyFont="1" applyFill="1" applyAlignment="1">
      <alignment horizontal="centerContinuous" vertical="center"/>
    </xf>
    <xf numFmtId="0" fontId="28" fillId="0" borderId="0" xfId="0" applyNumberFormat="1" applyFont="1" applyFill="1" applyAlignment="1"/>
    <xf numFmtId="0" fontId="28" fillId="0" borderId="0" xfId="0" applyNumberFormat="1" applyFont="1" applyFill="1" applyAlignment="1">
      <alignment horizontal="center"/>
    </xf>
    <xf numFmtId="0" fontId="40" fillId="106" borderId="51" xfId="0" applyNumberFormat="1" applyFont="1" applyFill="1" applyBorder="1" applyAlignment="1">
      <alignment horizontal="center"/>
    </xf>
    <xf numFmtId="0" fontId="40" fillId="0" borderId="22" xfId="0" applyNumberFormat="1" applyFont="1" applyFill="1" applyBorder="1" applyAlignment="1">
      <alignment horizontal="center"/>
    </xf>
    <xf numFmtId="0" fontId="40" fillId="0" borderId="54" xfId="0" applyNumberFormat="1" applyFont="1" applyFill="1" applyBorder="1" applyAlignment="1">
      <alignment horizontal="center"/>
    </xf>
    <xf numFmtId="0" fontId="40" fillId="0" borderId="56" xfId="0" applyNumberFormat="1" applyFont="1" applyFill="1" applyBorder="1" applyAlignment="1">
      <alignment horizontal="center"/>
    </xf>
    <xf numFmtId="0" fontId="40" fillId="0" borderId="0" xfId="0" applyNumberFormat="1" applyFont="1" applyFill="1" applyAlignment="1">
      <alignment horizontal="center"/>
    </xf>
    <xf numFmtId="0" fontId="114" fillId="0" borderId="0" xfId="0" applyNumberFormat="1" applyFont="1" applyFill="1" applyAlignment="1"/>
    <xf numFmtId="14" fontId="28" fillId="0" borderId="0" xfId="0" applyNumberFormat="1" applyFont="1" applyFill="1" applyAlignment="1">
      <alignment horizontal="center"/>
    </xf>
    <xf numFmtId="165" fontId="28" fillId="0" borderId="0" xfId="841" applyNumberFormat="1" applyFont="1" applyFill="1"/>
    <xf numFmtId="0" fontId="28" fillId="0" borderId="30" xfId="0" applyNumberFormat="1" applyFont="1" applyFill="1" applyBorder="1" applyAlignment="1"/>
    <xf numFmtId="0" fontId="28" fillId="0" borderId="55" xfId="0" applyNumberFormat="1" applyFont="1" applyFill="1" applyBorder="1" applyAlignment="1"/>
    <xf numFmtId="165" fontId="28" fillId="107" borderId="54" xfId="841" applyNumberFormat="1" applyFont="1" applyFill="1" applyBorder="1"/>
    <xf numFmtId="0" fontId="28" fillId="0" borderId="0" xfId="0" applyNumberFormat="1" applyFont="1" applyFill="1" applyAlignment="1">
      <alignment horizontal="left"/>
    </xf>
    <xf numFmtId="10" fontId="40" fillId="0" borderId="28" xfId="581" applyNumberFormat="1" applyFont="1" applyFill="1" applyBorder="1"/>
    <xf numFmtId="10" fontId="28" fillId="0" borderId="28" xfId="581" applyNumberFormat="1" applyFont="1" applyFill="1" applyBorder="1"/>
    <xf numFmtId="10" fontId="28" fillId="0" borderId="57" xfId="581" applyNumberFormat="1" applyFont="1" applyFill="1" applyBorder="1"/>
    <xf numFmtId="10" fontId="28" fillId="0" borderId="58" xfId="581" applyNumberFormat="1" applyFont="1" applyFill="1" applyBorder="1"/>
    <xf numFmtId="10" fontId="28" fillId="107" borderId="56" xfId="0" applyNumberFormat="1" applyFont="1" applyFill="1" applyBorder="1" applyAlignment="1"/>
    <xf numFmtId="10" fontId="28" fillId="0" borderId="30" xfId="581" applyNumberFormat="1" applyFont="1" applyFill="1" applyBorder="1" applyAlignment="1"/>
    <xf numFmtId="10" fontId="28" fillId="0" borderId="55" xfId="581" applyNumberFormat="1" applyFont="1" applyFill="1" applyBorder="1" applyAlignment="1"/>
    <xf numFmtId="0" fontId="28" fillId="0" borderId="59" xfId="0" applyNumberFormat="1" applyFont="1" applyFill="1" applyBorder="1" applyAlignment="1"/>
    <xf numFmtId="3" fontId="28" fillId="0" borderId="0" xfId="841" applyNumberFormat="1" applyFont="1" applyFill="1"/>
    <xf numFmtId="3" fontId="28" fillId="0" borderId="0" xfId="0" applyNumberFormat="1" applyFont="1" applyFill="1" applyAlignment="1"/>
    <xf numFmtId="10" fontId="28" fillId="0" borderId="30" xfId="0" applyNumberFormat="1" applyFont="1" applyFill="1" applyBorder="1" applyAlignment="1"/>
    <xf numFmtId="10" fontId="28" fillId="0" borderId="55" xfId="0" applyNumberFormat="1" applyFont="1" applyFill="1" applyBorder="1" applyAlignment="1"/>
    <xf numFmtId="165" fontId="28" fillId="108" borderId="54" xfId="841" applyNumberFormat="1" applyFont="1" applyFill="1" applyBorder="1"/>
    <xf numFmtId="10" fontId="28" fillId="108" borderId="56" xfId="0" applyNumberFormat="1" applyFont="1" applyFill="1" applyBorder="1" applyAlignment="1"/>
    <xf numFmtId="0" fontId="28" fillId="0" borderId="0" xfId="0" applyNumberFormat="1" applyFont="1" applyFill="1" applyAlignment="1">
      <alignment horizontal="left" wrapText="1"/>
    </xf>
    <xf numFmtId="42" fontId="28" fillId="0" borderId="0" xfId="842" applyNumberFormat="1" applyFont="1" applyFill="1"/>
    <xf numFmtId="41" fontId="28" fillId="0" borderId="0" xfId="842" applyNumberFormat="1" applyFont="1" applyFill="1"/>
    <xf numFmtId="0" fontId="28" fillId="0" borderId="0" xfId="0" applyNumberFormat="1" applyFont="1" applyFill="1" applyBorder="1" applyAlignment="1">
      <alignment horizontal="center"/>
    </xf>
    <xf numFmtId="42" fontId="28" fillId="0" borderId="17" xfId="842" applyNumberFormat="1" applyFont="1" applyFill="1" applyBorder="1"/>
    <xf numFmtId="165" fontId="28" fillId="109" borderId="54" xfId="841" applyNumberFormat="1" applyFont="1" applyFill="1" applyBorder="1"/>
    <xf numFmtId="10" fontId="28" fillId="109" borderId="56" xfId="0" applyNumberFormat="1" applyFont="1" applyFill="1" applyBorder="1" applyAlignment="1"/>
    <xf numFmtId="10" fontId="28" fillId="0" borderId="17" xfId="581" applyNumberFormat="1" applyFont="1" applyFill="1" applyBorder="1"/>
    <xf numFmtId="10" fontId="28" fillId="0" borderId="17" xfId="0" applyNumberFormat="1" applyFont="1" applyFill="1" applyBorder="1" applyAlignment="1"/>
    <xf numFmtId="167" fontId="28" fillId="0" borderId="0" xfId="0" applyNumberFormat="1" applyFont="1" applyFill="1" applyAlignment="1"/>
    <xf numFmtId="165" fontId="28" fillId="110" borderId="54" xfId="841" applyNumberFormat="1" applyFont="1" applyFill="1" applyBorder="1"/>
    <xf numFmtId="10" fontId="28" fillId="110" borderId="56" xfId="0" applyNumberFormat="1" applyFont="1" applyFill="1" applyBorder="1" applyAlignment="1"/>
    <xf numFmtId="10" fontId="28" fillId="111" borderId="30" xfId="581" applyNumberFormat="1" applyFont="1" applyFill="1" applyBorder="1" applyAlignment="1"/>
    <xf numFmtId="10" fontId="28" fillId="111" borderId="55" xfId="581" applyNumberFormat="1" applyFont="1" applyFill="1" applyBorder="1" applyAlignment="1"/>
    <xf numFmtId="167" fontId="28" fillId="0" borderId="0" xfId="842" applyNumberFormat="1" applyFont="1" applyFill="1"/>
    <xf numFmtId="165" fontId="28" fillId="112" borderId="54" xfId="841" applyNumberFormat="1" applyFont="1" applyFill="1" applyBorder="1"/>
    <xf numFmtId="10" fontId="28" fillId="112" borderId="56" xfId="0" applyNumberFormat="1" applyFont="1" applyFill="1" applyBorder="1" applyAlignment="1"/>
    <xf numFmtId="165" fontId="28" fillId="113" borderId="54" xfId="841" applyNumberFormat="1" applyFont="1" applyFill="1" applyBorder="1"/>
    <xf numFmtId="10" fontId="28" fillId="113" borderId="56" xfId="0" applyNumberFormat="1" applyFont="1" applyFill="1" applyBorder="1" applyAlignment="1"/>
    <xf numFmtId="0" fontId="28" fillId="0" borderId="0" xfId="0" applyNumberFormat="1" applyFont="1" applyFill="1" applyBorder="1" applyAlignment="1"/>
    <xf numFmtId="10" fontId="28" fillId="0" borderId="22" xfId="581" applyNumberFormat="1" applyFont="1" applyFill="1" applyBorder="1"/>
    <xf numFmtId="10" fontId="28" fillId="0" borderId="59" xfId="0" applyNumberFormat="1" applyFont="1" applyFill="1" applyBorder="1" applyAlignment="1"/>
    <xf numFmtId="10" fontId="40" fillId="0" borderId="57" xfId="581" applyNumberFormat="1" applyFont="1" applyFill="1" applyBorder="1"/>
    <xf numFmtId="10" fontId="40" fillId="0" borderId="58" xfId="581" applyNumberFormat="1" applyFont="1" applyFill="1" applyBorder="1"/>
    <xf numFmtId="185" fontId="28" fillId="0" borderId="0" xfId="580" applyNumberFormat="1" applyFont="1" applyFill="1" applyBorder="1" applyAlignment="1"/>
    <xf numFmtId="167" fontId="28" fillId="0" borderId="17" xfId="842" applyNumberFormat="1" applyFont="1" applyFill="1" applyBorder="1"/>
    <xf numFmtId="165" fontId="28" fillId="114" borderId="54" xfId="841" applyNumberFormat="1" applyFont="1" applyFill="1" applyBorder="1"/>
    <xf numFmtId="10" fontId="28" fillId="0" borderId="28" xfId="0" applyNumberFormat="1" applyFont="1" applyFill="1" applyBorder="1" applyAlignment="1"/>
    <xf numFmtId="10" fontId="28" fillId="114" borderId="56" xfId="0" applyNumberFormat="1" applyFont="1" applyFill="1" applyBorder="1" applyAlignment="1"/>
    <xf numFmtId="10" fontId="28" fillId="0" borderId="31" xfId="581" applyNumberFormat="1" applyFont="1" applyFill="1" applyBorder="1" applyAlignment="1"/>
    <xf numFmtId="10" fontId="28" fillId="0" borderId="32" xfId="581" applyNumberFormat="1" applyFont="1" applyFill="1" applyBorder="1" applyAlignment="1"/>
    <xf numFmtId="0" fontId="28" fillId="0" borderId="60" xfId="0" applyNumberFormat="1" applyFont="1" applyFill="1" applyBorder="1" applyAlignment="1"/>
    <xf numFmtId="165" fontId="28" fillId="0" borderId="0" xfId="46" applyNumberFormat="1" applyFont="1" applyFill="1"/>
    <xf numFmtId="165" fontId="40" fillId="0" borderId="14" xfId="46" applyNumberFormat="1" applyFont="1" applyFill="1" applyBorder="1" applyAlignment="1">
      <alignment horizontal="right"/>
    </xf>
    <xf numFmtId="37" fontId="0" fillId="0" borderId="22" xfId="0" applyNumberFormat="1" applyBorder="1"/>
    <xf numFmtId="37" fontId="0" fillId="0" borderId="21" xfId="0" applyNumberFormat="1" applyBorder="1"/>
    <xf numFmtId="10" fontId="0" fillId="0" borderId="0" xfId="75" applyNumberFormat="1" applyFont="1" applyFill="1"/>
    <xf numFmtId="0" fontId="18" fillId="0" borderId="61" xfId="70" applyFill="1" applyBorder="1"/>
    <xf numFmtId="0" fontId="18" fillId="0" borderId="26" xfId="70" applyFill="1" applyBorder="1"/>
    <xf numFmtId="165" fontId="18" fillId="0" borderId="27" xfId="46" applyNumberFormat="1" applyFont="1" applyFill="1" applyBorder="1" applyAlignment="1">
      <alignment horizontal="center"/>
    </xf>
    <xf numFmtId="0" fontId="24" fillId="0" borderId="25" xfId="46" applyNumberFormat="1" applyFont="1" applyFill="1" applyBorder="1" applyAlignment="1">
      <alignment horizontal="center"/>
    </xf>
    <xf numFmtId="0" fontId="23" fillId="0" borderId="0" xfId="0" applyFont="1" applyFill="1" applyAlignment="1">
      <alignment vertical="center"/>
    </xf>
    <xf numFmtId="0" fontId="22" fillId="0" borderId="0" xfId="70" applyFont="1" applyFill="1" applyAlignment="1">
      <alignment horizontal="center"/>
    </xf>
    <xf numFmtId="167" fontId="18" fillId="0" borderId="0" xfId="70" applyNumberFormat="1" applyFill="1"/>
    <xf numFmtId="0" fontId="2" fillId="0" borderId="0" xfId="2240"/>
    <xf numFmtId="170" fontId="82" fillId="0" borderId="0" xfId="2240" applyNumberFormat="1" applyFont="1" applyAlignment="1">
      <alignment horizontal="right"/>
    </xf>
    <xf numFmtId="170" fontId="82" fillId="0" borderId="0" xfId="2240" applyNumberFormat="1" applyFont="1" applyAlignment="1">
      <alignment horizontal="left"/>
    </xf>
    <xf numFmtId="49" fontId="82" fillId="0" borderId="0" xfId="2240" applyNumberFormat="1" applyFont="1" applyAlignment="1">
      <alignment horizontal="right" wrapText="1"/>
    </xf>
    <xf numFmtId="49" fontId="82" fillId="0" borderId="0" xfId="2240" applyNumberFormat="1" applyFont="1" applyAlignment="1">
      <alignment horizontal="left" wrapText="1"/>
    </xf>
    <xf numFmtId="170" fontId="84" fillId="0" borderId="0" xfId="2240" applyNumberFormat="1" applyFont="1" applyAlignment="1">
      <alignment horizontal="left"/>
    </xf>
    <xf numFmtId="170" fontId="83" fillId="0" borderId="0" xfId="2240" applyNumberFormat="1" applyFont="1" applyAlignment="1">
      <alignment horizontal="left"/>
    </xf>
    <xf numFmtId="0" fontId="1" fillId="0" borderId="0" xfId="2468" applyFont="1" applyFill="1"/>
    <xf numFmtId="0" fontId="1" fillId="0" borderId="0" xfId="2255" applyFont="1" applyFill="1"/>
    <xf numFmtId="165" fontId="1" fillId="0" borderId="0" xfId="2920" applyNumberFormat="1" applyFont="1" applyFill="1"/>
    <xf numFmtId="170" fontId="118" fillId="0" borderId="0" xfId="2471" applyNumberFormat="1" applyFont="1" applyFill="1" applyAlignment="1">
      <alignment horizontal="left"/>
    </xf>
    <xf numFmtId="0" fontId="119" fillId="0" borderId="0" xfId="0" applyFont="1" applyFill="1"/>
    <xf numFmtId="43" fontId="119" fillId="0" borderId="0" xfId="46" applyFont="1" applyFill="1"/>
    <xf numFmtId="0" fontId="119" fillId="0" borderId="0" xfId="0" applyFont="1" applyFill="1" applyAlignment="1">
      <alignment horizontal="center" wrapText="1"/>
    </xf>
    <xf numFmtId="43" fontId="119" fillId="0" borderId="0" xfId="46" applyFont="1" applyFill="1" applyAlignment="1">
      <alignment horizontal="center" wrapText="1"/>
    </xf>
    <xf numFmtId="0" fontId="119" fillId="0" borderId="0" xfId="71" applyFont="1" applyFill="1"/>
    <xf numFmtId="170" fontId="1" fillId="0" borderId="0" xfId="2468" applyNumberFormat="1" applyFont="1" applyFill="1" applyAlignment="1">
      <alignment horizontal="right"/>
    </xf>
    <xf numFmtId="170" fontId="1" fillId="0" borderId="0" xfId="0" applyNumberFormat="1" applyFont="1" applyFill="1" applyAlignment="1">
      <alignment horizontal="right"/>
    </xf>
    <xf numFmtId="4" fontId="119" fillId="0" borderId="0" xfId="0" applyNumberFormat="1" applyFont="1" applyFill="1"/>
    <xf numFmtId="43" fontId="119" fillId="0" borderId="0" xfId="0" applyNumberFormat="1" applyFont="1" applyFill="1"/>
    <xf numFmtId="170" fontId="1" fillId="0" borderId="0" xfId="2255" applyNumberFormat="1" applyFont="1" applyFill="1" applyAlignment="1">
      <alignment horizontal="right"/>
    </xf>
    <xf numFmtId="170" fontId="1" fillId="0" borderId="0" xfId="962" applyNumberFormat="1" applyFont="1" applyFill="1" applyAlignment="1">
      <alignment horizontal="right"/>
    </xf>
    <xf numFmtId="185" fontId="119" fillId="0" borderId="0" xfId="46" applyNumberFormat="1" applyFont="1" applyFill="1"/>
    <xf numFmtId="186" fontId="1" fillId="0" borderId="0" xfId="0" applyNumberFormat="1" applyFont="1" applyFill="1" applyAlignment="1">
      <alignment horizontal="right"/>
    </xf>
    <xf numFmtId="170" fontId="119" fillId="0" borderId="0" xfId="72" applyNumberFormat="1" applyFont="1" applyFill="1" applyAlignment="1">
      <alignment horizontal="right"/>
    </xf>
    <xf numFmtId="170" fontId="1" fillId="0" borderId="22" xfId="2468" applyNumberFormat="1" applyFont="1" applyFill="1" applyBorder="1" applyAlignment="1">
      <alignment horizontal="right"/>
    </xf>
    <xf numFmtId="170" fontId="1" fillId="0" borderId="22" xfId="0" applyNumberFormat="1" applyFont="1" applyFill="1" applyBorder="1" applyAlignment="1">
      <alignment horizontal="right"/>
    </xf>
    <xf numFmtId="169" fontId="88" fillId="0" borderId="0" xfId="0" applyNumberFormat="1" applyFont="1" applyFill="1" applyAlignment="1">
      <alignment horizontal="right"/>
    </xf>
    <xf numFmtId="0" fontId="88" fillId="0" borderId="0" xfId="0" quotePrefix="1" applyFont="1" applyFill="1" applyBorder="1" applyAlignment="1">
      <alignment horizontal="right"/>
    </xf>
    <xf numFmtId="165" fontId="28" fillId="0" borderId="0" xfId="46" applyNumberFormat="1" applyFont="1" applyFill="1" applyAlignment="1">
      <alignment horizontal="center" wrapText="1"/>
    </xf>
    <xf numFmtId="165" fontId="19" fillId="0" borderId="0" xfId="46" applyNumberFormat="1" applyFont="1" applyFill="1" applyAlignment="1">
      <alignment horizontal="right"/>
    </xf>
    <xf numFmtId="165" fontId="117" fillId="0" borderId="0" xfId="46" applyNumberFormat="1" applyFont="1" applyFill="1" applyAlignment="1">
      <alignment horizontal="right"/>
    </xf>
    <xf numFmtId="165" fontId="117" fillId="0" borderId="14" xfId="46" applyNumberFormat="1" applyFont="1" applyFill="1" applyBorder="1" applyAlignment="1">
      <alignment horizontal="right"/>
    </xf>
    <xf numFmtId="165" fontId="117" fillId="0" borderId="22" xfId="46" applyNumberFormat="1" applyFont="1" applyFill="1" applyBorder="1" applyAlignment="1">
      <alignment horizontal="right"/>
    </xf>
    <xf numFmtId="165" fontId="117" fillId="0" borderId="0" xfId="46" applyNumberFormat="1" applyFont="1" applyFill="1" applyBorder="1" applyAlignment="1">
      <alignment horizontal="right"/>
    </xf>
    <xf numFmtId="165" fontId="21" fillId="0" borderId="0" xfId="46" applyNumberFormat="1" applyFont="1" applyFill="1" applyAlignment="1"/>
    <xf numFmtId="165" fontId="82" fillId="0" borderId="0" xfId="46" applyNumberFormat="1" applyFont="1" applyFill="1" applyAlignment="1">
      <alignment horizontal="center" wrapText="1"/>
    </xf>
    <xf numFmtId="165" fontId="19" fillId="0" borderId="0" xfId="46" applyNumberFormat="1" applyFont="1" applyFill="1"/>
    <xf numFmtId="165" fontId="40" fillId="0" borderId="0" xfId="46" applyNumberFormat="1" applyFont="1" applyFill="1" applyBorder="1" applyAlignment="1">
      <alignment horizontal="center"/>
    </xf>
    <xf numFmtId="165" fontId="40" fillId="0" borderId="0" xfId="46" applyNumberFormat="1" applyFont="1" applyFill="1" applyAlignment="1">
      <alignment horizontal="left"/>
    </xf>
    <xf numFmtId="165" fontId="63" fillId="0" borderId="0" xfId="46" applyNumberFormat="1" applyFont="1" applyFill="1" applyAlignment="1">
      <alignment horizontal="left"/>
    </xf>
    <xf numFmtId="165" fontId="28" fillId="0" borderId="0" xfId="46" applyNumberFormat="1" applyFont="1" applyFill="1" applyBorder="1" applyAlignment="1">
      <alignment horizontal="left"/>
    </xf>
    <xf numFmtId="165" fontId="82" fillId="0" borderId="0" xfId="46" applyNumberFormat="1" applyFont="1" applyFill="1" applyAlignment="1">
      <alignment horizontal="right"/>
    </xf>
    <xf numFmtId="165" fontId="82" fillId="0" borderId="0" xfId="46" applyNumberFormat="1" applyFont="1" applyFill="1" applyAlignment="1">
      <alignment horizontal="left"/>
    </xf>
    <xf numFmtId="165" fontId="28" fillId="0" borderId="22" xfId="46" applyNumberFormat="1" applyFont="1" applyFill="1" applyBorder="1" applyAlignment="1">
      <alignment horizontal="left"/>
    </xf>
    <xf numFmtId="165" fontId="28" fillId="0" borderId="0" xfId="46" applyNumberFormat="1" applyFont="1" applyFill="1" applyAlignment="1">
      <alignment horizontal="left"/>
    </xf>
    <xf numFmtId="165" fontId="85" fillId="0" borderId="14" xfId="46" applyNumberFormat="1" applyFont="1" applyFill="1" applyBorder="1" applyAlignment="1">
      <alignment horizontal="right"/>
    </xf>
    <xf numFmtId="165" fontId="2" fillId="0" borderId="0" xfId="46" applyNumberFormat="1" applyFont="1" applyFill="1"/>
    <xf numFmtId="165" fontId="116" fillId="0" borderId="14" xfId="46" applyNumberFormat="1" applyFont="1" applyFill="1" applyBorder="1" applyAlignment="1">
      <alignment horizontal="right"/>
    </xf>
    <xf numFmtId="165" fontId="87" fillId="0" borderId="0" xfId="46" applyNumberFormat="1" applyFont="1" applyFill="1" applyAlignment="1">
      <alignment horizontal="left"/>
    </xf>
    <xf numFmtId="165" fontId="0" fillId="0" borderId="0" xfId="46" applyNumberFormat="1" applyFont="1" applyFill="1"/>
    <xf numFmtId="165" fontId="28" fillId="0" borderId="17" xfId="46" applyNumberFormat="1" applyFont="1" applyFill="1" applyBorder="1" applyAlignment="1">
      <alignment horizontal="left"/>
    </xf>
    <xf numFmtId="165" fontId="40" fillId="0" borderId="28" xfId="46" applyNumberFormat="1" applyFont="1" applyFill="1" applyBorder="1" applyAlignment="1">
      <alignment horizontal="left"/>
    </xf>
    <xf numFmtId="165" fontId="86" fillId="0" borderId="14" xfId="46" applyNumberFormat="1" applyFont="1" applyFill="1" applyBorder="1" applyAlignment="1">
      <alignment horizontal="right"/>
    </xf>
    <xf numFmtId="165" fontId="84" fillId="0" borderId="0" xfId="46" applyNumberFormat="1" applyFont="1" applyFill="1" applyAlignment="1">
      <alignment horizontal="left"/>
    </xf>
    <xf numFmtId="165" fontId="82" fillId="0" borderId="22" xfId="46" applyNumberFormat="1" applyFont="1" applyFill="1" applyBorder="1" applyAlignment="1">
      <alignment horizontal="right"/>
    </xf>
    <xf numFmtId="165" fontId="86" fillId="0" borderId="33" xfId="46" applyNumberFormat="1" applyFont="1" applyFill="1" applyBorder="1" applyAlignment="1">
      <alignment horizontal="right"/>
    </xf>
    <xf numFmtId="165" fontId="28" fillId="0" borderId="28" xfId="46" applyNumberFormat="1" applyFont="1" applyFill="1" applyBorder="1" applyAlignment="1">
      <alignment horizontal="left"/>
    </xf>
    <xf numFmtId="165" fontId="82" fillId="0" borderId="34" xfId="46" applyNumberFormat="1" applyFont="1" applyFill="1" applyBorder="1" applyAlignment="1">
      <alignment horizontal="right"/>
    </xf>
    <xf numFmtId="165" fontId="82" fillId="0" borderId="14" xfId="46" applyNumberFormat="1" applyFont="1" applyFill="1" applyBorder="1" applyAlignment="1">
      <alignment horizontal="right"/>
    </xf>
    <xf numFmtId="165" fontId="28" fillId="0" borderId="28" xfId="46" applyNumberFormat="1" applyFont="1" applyFill="1" applyBorder="1" applyAlignment="1">
      <alignment horizontal="right"/>
    </xf>
    <xf numFmtId="165" fontId="84" fillId="0" borderId="33" xfId="46" applyNumberFormat="1" applyFont="1" applyFill="1" applyBorder="1" applyAlignment="1">
      <alignment horizontal="right"/>
    </xf>
    <xf numFmtId="165" fontId="85" fillId="0" borderId="0" xfId="46" applyNumberFormat="1" applyFont="1" applyFill="1" applyAlignment="1">
      <alignment horizontal="center"/>
    </xf>
    <xf numFmtId="165" fontId="60" fillId="0" borderId="0" xfId="46" applyNumberFormat="1" applyFont="1" applyFill="1"/>
    <xf numFmtId="165" fontId="40" fillId="0" borderId="33" xfId="46" applyNumberFormat="1" applyFont="1" applyFill="1" applyBorder="1" applyAlignment="1">
      <alignment horizontal="left"/>
    </xf>
    <xf numFmtId="0" fontId="20" fillId="0" borderId="22" xfId="0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2" fillId="0" borderId="0" xfId="70" applyFont="1" applyFill="1" applyAlignment="1">
      <alignment horizontal="center" vertical="center"/>
    </xf>
    <xf numFmtId="0" fontId="22" fillId="0" borderId="0" xfId="70" applyFont="1" applyFill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3" fontId="120" fillId="0" borderId="0" xfId="46" applyFont="1" applyFill="1" applyAlignment="1">
      <alignment horizontal="center"/>
    </xf>
    <xf numFmtId="0" fontId="120" fillId="0" borderId="0" xfId="0" applyFont="1" applyFill="1" applyAlignment="1">
      <alignment horizontal="center" vertical="center"/>
    </xf>
    <xf numFmtId="0" fontId="40" fillId="105" borderId="49" xfId="0" applyNumberFormat="1" applyFont="1" applyFill="1" applyBorder="1" applyAlignment="1">
      <alignment horizontal="center"/>
    </xf>
    <xf numFmtId="0" fontId="40" fillId="105" borderId="50" xfId="0" applyNumberFormat="1" applyFont="1" applyFill="1" applyBorder="1" applyAlignment="1">
      <alignment horizontal="center"/>
    </xf>
    <xf numFmtId="0" fontId="40" fillId="0" borderId="52" xfId="0" applyNumberFormat="1" applyFont="1" applyFill="1" applyBorder="1" applyAlignment="1">
      <alignment horizontal="center"/>
    </xf>
    <xf numFmtId="0" fontId="40" fillId="0" borderId="53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55" xfId="0" applyNumberFormat="1" applyFont="1" applyFill="1" applyBorder="1" applyAlignment="1">
      <alignment horizontal="center"/>
    </xf>
  </cellXfs>
  <cellStyles count="3096">
    <cellStyle name="_4.06E Pass Throughs" xfId="582"/>
    <cellStyle name="_4.13E Montana Energy Tax" xfId="583"/>
    <cellStyle name="_Book1" xfId="584"/>
    <cellStyle name="_Book1 (2)" xfId="585"/>
    <cellStyle name="_Book2" xfId="586"/>
    <cellStyle name="_Chelan Debt Forecast 12.19.05" xfId="587"/>
    <cellStyle name="_Costs not in AURORA 06GRC" xfId="588"/>
    <cellStyle name="_Costs not in AURORA 2006GRC 6.15.06" xfId="589"/>
    <cellStyle name="_Costs not in AURORA 2007 Rate Case" xfId="590"/>
    <cellStyle name="_Costs not in KWI3000 '06Budget" xfId="591"/>
    <cellStyle name="_DEM-WP (C) Power Cost 2006GRC Order" xfId="592"/>
    <cellStyle name="_DEM-WP Revised (HC) Wild Horse 2006GRC" xfId="593"/>
    <cellStyle name="_DEM-WP(C) Costs not in AURORA 2006GRC" xfId="594"/>
    <cellStyle name="_DEM-WP(C) Costs not in AURORA 2007GRC" xfId="595"/>
    <cellStyle name="_DEM-WP(C) Costs not in AURORA 2007PCORC-5.07Update" xfId="596"/>
    <cellStyle name="_DEM-WP(C) Sumas Proforma 11.5.07" xfId="597"/>
    <cellStyle name="_DEM-WP(C) Westside Hydro Data_051007" xfId="598"/>
    <cellStyle name="_Fuel Prices 4-14" xfId="599"/>
    <cellStyle name="_Power Cost Value Copy 11.30.05 gas 1.09.06 AURORA at 1.10.06" xfId="600"/>
    <cellStyle name="_Pro Forma Rev 07 GRC" xfId="897"/>
    <cellStyle name="_Recon to Darrin's 5.11.05 proforma" xfId="601"/>
    <cellStyle name="_Revenue" xfId="898"/>
    <cellStyle name="_Revenue_Data" xfId="899"/>
    <cellStyle name="_Revenue_Data_1" xfId="900"/>
    <cellStyle name="_Revenue_Data_Pro Forma Rev 09 GRC" xfId="901"/>
    <cellStyle name="_Revenue_Data_Pro Forma Rev 2010 GRC" xfId="902"/>
    <cellStyle name="_Revenue_Data_Pro Forma Rev 2010 GRC_Preliminary" xfId="903"/>
    <cellStyle name="_Revenue_Data_Revenue (Feb 09 - Jan 10)" xfId="904"/>
    <cellStyle name="_Revenue_Data_Revenue (Jan 09 - Dec 09)" xfId="905"/>
    <cellStyle name="_Revenue_Data_Revenue (Mar 09 - Feb 10)" xfId="906"/>
    <cellStyle name="_Revenue_Data_Volume Exhibit (Jan09 - Dec09)" xfId="907"/>
    <cellStyle name="_Revenue_Mins" xfId="908"/>
    <cellStyle name="_Revenue_Pro Forma Rev 07 GRC" xfId="909"/>
    <cellStyle name="_Revenue_Pro Forma Rev 08 GRC" xfId="910"/>
    <cellStyle name="_Revenue_Pro Forma Rev 09 GRC" xfId="911"/>
    <cellStyle name="_Revenue_Pro Forma Rev 2010 GRC" xfId="912"/>
    <cellStyle name="_Revenue_Pro Forma Rev 2010 GRC_Preliminary" xfId="913"/>
    <cellStyle name="_Revenue_Revenue (Feb 09 - Jan 10)" xfId="914"/>
    <cellStyle name="_Revenue_Revenue (Jan 09 - Dec 09)" xfId="915"/>
    <cellStyle name="_Revenue_Revenue (Mar 09 - Feb 10)" xfId="916"/>
    <cellStyle name="_Revenue_Sheet2" xfId="917"/>
    <cellStyle name="_Revenue_Therms Data" xfId="918"/>
    <cellStyle name="_Revenue_Therms Data Rerun" xfId="919"/>
    <cellStyle name="_Revenue_Volume Exhibit (Jan09 - Dec09)" xfId="920"/>
    <cellStyle name="_Tenaska Comparison" xfId="602"/>
    <cellStyle name="_Therms Data" xfId="921"/>
    <cellStyle name="_Therms Data_Pro Forma Rev 09 GRC" xfId="922"/>
    <cellStyle name="_Therms Data_Pro Forma Rev 2010 GRC" xfId="923"/>
    <cellStyle name="_Therms Data_Pro Forma Rev 2010 GRC_Preliminary" xfId="924"/>
    <cellStyle name="_Therms Data_Revenue (Feb 09 - Jan 10)" xfId="925"/>
    <cellStyle name="_Therms Data_Revenue (Jan 09 - Dec 09)" xfId="926"/>
    <cellStyle name="_Therms Data_Revenue (Mar 09 - Feb 10)" xfId="927"/>
    <cellStyle name="_Therms Data_Volume Exhibit (Jan09 - Dec09)" xfId="928"/>
    <cellStyle name="_Value Copy 11 30 05 gas 12 09 05 AURORA at 12 14 05" xfId="603"/>
    <cellStyle name="_VC 6.15.06 update on 06GRC power costs.xls Chart 1" xfId="604"/>
    <cellStyle name="_VC 6.15.06 update on 06GRC power costs.xls Chart 2" xfId="605"/>
    <cellStyle name="_VC 6.15.06 update on 06GRC power costs.xls Chart 3" xfId="606"/>
    <cellStyle name="0,0_x000d__x000a_NA_x000d__x000a_" xfId="607"/>
    <cellStyle name="0000" xfId="608"/>
    <cellStyle name="000000" xfId="609"/>
    <cellStyle name="20% - Accent1" xfId="1" builtinId="30" customBuiltin="1"/>
    <cellStyle name="20% - Accent1 10" xfId="466"/>
    <cellStyle name="20% - Accent1 10 2" xfId="1309"/>
    <cellStyle name="20% - Accent1 10 2 2" xfId="2042"/>
    <cellStyle name="20% - Accent1 10 2 3" xfId="2870"/>
    <cellStyle name="20% - Accent1 10 3" xfId="1744"/>
    <cellStyle name="20% - Accent1 10 4" xfId="2491"/>
    <cellStyle name="20% - Accent1 11" xfId="511"/>
    <cellStyle name="20% - Accent1 11 2" xfId="1329"/>
    <cellStyle name="20% - Accent1 11 2 2" xfId="2060"/>
    <cellStyle name="20% - Accent1 11 2 3" xfId="2887"/>
    <cellStyle name="20% - Accent1 11 3" xfId="1761"/>
    <cellStyle name="20% - Accent1 11 4" xfId="2509"/>
    <cellStyle name="20% - Accent1 12" xfId="550"/>
    <cellStyle name="20% - Accent1 12 2" xfId="1347"/>
    <cellStyle name="20% - Accent1 12 2 2" xfId="2078"/>
    <cellStyle name="20% - Accent1 12 2 3" xfId="2905"/>
    <cellStyle name="20% - Accent1 12 3" xfId="1779"/>
    <cellStyle name="20% - Accent1 12 4" xfId="2527"/>
    <cellStyle name="20% - Accent1 13" xfId="811"/>
    <cellStyle name="20% - Accent1 13 2" xfId="1383"/>
    <cellStyle name="20% - Accent1 13 2 2" xfId="2096"/>
    <cellStyle name="20% - Accent1 13 2 3" xfId="2923"/>
    <cellStyle name="20% - Accent1 13 3" xfId="1801"/>
    <cellStyle name="20% - Accent1 13 4" xfId="2553"/>
    <cellStyle name="20% - Accent1 14" xfId="854"/>
    <cellStyle name="20% - Accent1 14 2" xfId="1401"/>
    <cellStyle name="20% - Accent1 14 2 2" xfId="2114"/>
    <cellStyle name="20% - Accent1 14 2 3" xfId="2941"/>
    <cellStyle name="20% - Accent1 14 3" xfId="1819"/>
    <cellStyle name="20% - Accent1 14 4" xfId="2572"/>
    <cellStyle name="20% - Accent1 15" xfId="943"/>
    <cellStyle name="20% - Accent1 15 2" xfId="1423"/>
    <cellStyle name="20% - Accent1 15 2 2" xfId="2135"/>
    <cellStyle name="20% - Accent1 15 2 3" xfId="2962"/>
    <cellStyle name="20% - Accent1 15 3" xfId="1841"/>
    <cellStyle name="20% - Accent1 15 4" xfId="2599"/>
    <cellStyle name="20% - Accent1 16" xfId="970"/>
    <cellStyle name="20% - Accent1 16 2" xfId="1441"/>
    <cellStyle name="20% - Accent1 16 2 2" xfId="2153"/>
    <cellStyle name="20% - Accent1 16 2 3" xfId="2980"/>
    <cellStyle name="20% - Accent1 16 3" xfId="1859"/>
    <cellStyle name="20% - Accent1 16 4" xfId="2617"/>
    <cellStyle name="20% - Accent1 17" xfId="1003"/>
    <cellStyle name="20% - Accent1 17 2" xfId="1455"/>
    <cellStyle name="20% - Accent1 17 2 2" xfId="2167"/>
    <cellStyle name="20% - Accent1 17 2 3" xfId="2994"/>
    <cellStyle name="20% - Accent1 17 3" xfId="1873"/>
    <cellStyle name="20% - Accent1 17 4" xfId="2632"/>
    <cellStyle name="20% - Accent1 18" xfId="1024"/>
    <cellStyle name="20% - Accent1 18 2" xfId="1469"/>
    <cellStyle name="20% - Accent1 18 2 2" xfId="2181"/>
    <cellStyle name="20% - Accent1 18 2 3" xfId="3008"/>
    <cellStyle name="20% - Accent1 18 3" xfId="1887"/>
    <cellStyle name="20% - Accent1 18 4" xfId="2646"/>
    <cellStyle name="20% - Accent1 19" xfId="1057"/>
    <cellStyle name="20% - Accent1 19 2" xfId="1906"/>
    <cellStyle name="20% - Accent1 19 2 2" xfId="3027"/>
    <cellStyle name="20% - Accent1 19 3" xfId="2667"/>
    <cellStyle name="20% - Accent1 2" xfId="142"/>
    <cellStyle name="20% - Accent1 2 2" xfId="610"/>
    <cellStyle name="20% - Accent1 2 3" xfId="1186"/>
    <cellStyle name="20% - Accent1 2 3 2" xfId="1926"/>
    <cellStyle name="20% - Accent1 2 3 2 2" xfId="2757"/>
    <cellStyle name="20% - Accent1 2 3 3" xfId="2361"/>
    <cellStyle name="20% - Accent1 2 4" xfId="1620"/>
    <cellStyle name="20% - Accent1 20" xfId="1143"/>
    <cellStyle name="20% - Accent1 20 2" xfId="3043"/>
    <cellStyle name="20% - Accent1 20 3" xfId="2684"/>
    <cellStyle name="20% - Accent1 21" xfId="1492"/>
    <cellStyle name="20% - Accent1 21 2" xfId="2197"/>
    <cellStyle name="20% - Accent1 21 3" xfId="2311"/>
    <cellStyle name="20% - Accent1 22" xfId="1527"/>
    <cellStyle name="20% - Accent1 22 2" xfId="2743"/>
    <cellStyle name="20% - Accent1 22 3" xfId="2288"/>
    <cellStyle name="20% - Accent1 23" xfId="1589"/>
    <cellStyle name="20% - Accent1 23 2" xfId="2704"/>
    <cellStyle name="20% - Accent1 24" xfId="2221"/>
    <cellStyle name="20% - Accent1 3" xfId="184"/>
    <cellStyle name="20% - Accent1 3 2" xfId="611"/>
    <cellStyle name="20% - Accent1 3 3" xfId="1200"/>
    <cellStyle name="20% - Accent1 3 3 2" xfId="1940"/>
    <cellStyle name="20% - Accent1 3 3 2 2" xfId="2771"/>
    <cellStyle name="20% - Accent1 3 3 3" xfId="2378"/>
    <cellStyle name="20% - Accent1 3 4" xfId="1634"/>
    <cellStyle name="20% - Accent1 4" xfId="226"/>
    <cellStyle name="20% - Accent1 4 2" xfId="1214"/>
    <cellStyle name="20% - Accent1 4 2 2" xfId="1954"/>
    <cellStyle name="20% - Accent1 4 2 2 2" xfId="2785"/>
    <cellStyle name="20% - Accent1 4 2 3" xfId="2393"/>
    <cellStyle name="20% - Accent1 4 3" xfId="1648"/>
    <cellStyle name="20% - Accent1 4 3 2" xfId="2727"/>
    <cellStyle name="20% - Accent1 4 4" xfId="2272"/>
    <cellStyle name="20% - Accent1 5" xfId="268"/>
    <cellStyle name="20% - Accent1 5 2" xfId="1231"/>
    <cellStyle name="20% - Accent1 5 2 2" xfId="1969"/>
    <cellStyle name="20% - Accent1 5 2 3" xfId="2799"/>
    <cellStyle name="20% - Accent1 5 3" xfId="1664"/>
    <cellStyle name="20% - Accent1 5 4" xfId="2411"/>
    <cellStyle name="20% - Accent1 6" xfId="310"/>
    <cellStyle name="20% - Accent1 6 2" xfId="1246"/>
    <cellStyle name="20% - Accent1 6 2 2" xfId="1983"/>
    <cellStyle name="20% - Accent1 6 2 3" xfId="2813"/>
    <cellStyle name="20% - Accent1 6 3" xfId="1680"/>
    <cellStyle name="20% - Accent1 6 4" xfId="2428"/>
    <cellStyle name="20% - Accent1 7" xfId="352"/>
    <cellStyle name="20% - Accent1 7 2" xfId="1263"/>
    <cellStyle name="20% - Accent1 7 2 2" xfId="1998"/>
    <cellStyle name="20% - Accent1 7 2 3" xfId="2827"/>
    <cellStyle name="20% - Accent1 7 3" xfId="1696"/>
    <cellStyle name="20% - Accent1 7 4" xfId="2444"/>
    <cellStyle name="20% - Accent1 8" xfId="393"/>
    <cellStyle name="20% - Accent1 8 2" xfId="1276"/>
    <cellStyle name="20% - Accent1 8 2 2" xfId="2011"/>
    <cellStyle name="20% - Accent1 8 2 3" xfId="2840"/>
    <cellStyle name="20% - Accent1 8 3" xfId="1712"/>
    <cellStyle name="20% - Accent1 8 4" xfId="2458"/>
    <cellStyle name="20% - Accent1 9" xfId="434"/>
    <cellStyle name="20% - Accent1 9 2" xfId="1291"/>
    <cellStyle name="20% - Accent1 9 2 2" xfId="2025"/>
    <cellStyle name="20% - Accent1 9 2 3" xfId="2853"/>
    <cellStyle name="20% - Accent1 9 3" xfId="1727"/>
    <cellStyle name="20% - Accent1 9 4" xfId="2473"/>
    <cellStyle name="20% - Accent2" xfId="2" builtinId="34" customBuiltin="1"/>
    <cellStyle name="20% - Accent2 10" xfId="470"/>
    <cellStyle name="20% - Accent2 10 2" xfId="1311"/>
    <cellStyle name="20% - Accent2 10 2 2" xfId="2044"/>
    <cellStyle name="20% - Accent2 10 2 3" xfId="2872"/>
    <cellStyle name="20% - Accent2 10 3" xfId="1746"/>
    <cellStyle name="20% - Accent2 10 4" xfId="2493"/>
    <cellStyle name="20% - Accent2 11" xfId="514"/>
    <cellStyle name="20% - Accent2 11 2" xfId="1331"/>
    <cellStyle name="20% - Accent2 11 2 2" xfId="2062"/>
    <cellStyle name="20% - Accent2 11 2 3" xfId="2889"/>
    <cellStyle name="20% - Accent2 11 3" xfId="1763"/>
    <cellStyle name="20% - Accent2 11 4" xfId="2511"/>
    <cellStyle name="20% - Accent2 12" xfId="553"/>
    <cellStyle name="20% - Accent2 12 2" xfId="1349"/>
    <cellStyle name="20% - Accent2 12 2 2" xfId="2080"/>
    <cellStyle name="20% - Accent2 12 2 3" xfId="2907"/>
    <cellStyle name="20% - Accent2 12 3" xfId="1781"/>
    <cellStyle name="20% - Accent2 12 4" xfId="2529"/>
    <cellStyle name="20% - Accent2 13" xfId="815"/>
    <cellStyle name="20% - Accent2 13 2" xfId="1385"/>
    <cellStyle name="20% - Accent2 13 2 2" xfId="2098"/>
    <cellStyle name="20% - Accent2 13 2 3" xfId="2925"/>
    <cellStyle name="20% - Accent2 13 3" xfId="1803"/>
    <cellStyle name="20% - Accent2 13 4" xfId="2556"/>
    <cellStyle name="20% - Accent2 14" xfId="858"/>
    <cellStyle name="20% - Accent2 14 2" xfId="1403"/>
    <cellStyle name="20% - Accent2 14 2 2" xfId="2116"/>
    <cellStyle name="20% - Accent2 14 2 3" xfId="2943"/>
    <cellStyle name="20% - Accent2 14 3" xfId="1821"/>
    <cellStyle name="20% - Accent2 14 4" xfId="2574"/>
    <cellStyle name="20% - Accent2 15" xfId="946"/>
    <cellStyle name="20% - Accent2 15 2" xfId="1425"/>
    <cellStyle name="20% - Accent2 15 2 2" xfId="2137"/>
    <cellStyle name="20% - Accent2 15 2 3" xfId="2964"/>
    <cellStyle name="20% - Accent2 15 3" xfId="1843"/>
    <cellStyle name="20% - Accent2 15 4" xfId="2601"/>
    <cellStyle name="20% - Accent2 16" xfId="973"/>
    <cellStyle name="20% - Accent2 16 2" xfId="1443"/>
    <cellStyle name="20% - Accent2 16 2 2" xfId="2155"/>
    <cellStyle name="20% - Accent2 16 2 3" xfId="2982"/>
    <cellStyle name="20% - Accent2 16 3" xfId="1861"/>
    <cellStyle name="20% - Accent2 16 4" xfId="2619"/>
    <cellStyle name="20% - Accent2 17" xfId="1006"/>
    <cellStyle name="20% - Accent2 17 2" xfId="1457"/>
    <cellStyle name="20% - Accent2 17 2 2" xfId="2169"/>
    <cellStyle name="20% - Accent2 17 2 3" xfId="2996"/>
    <cellStyle name="20% - Accent2 17 3" xfId="1875"/>
    <cellStyle name="20% - Accent2 17 4" xfId="2634"/>
    <cellStyle name="20% - Accent2 18" xfId="1027"/>
    <cellStyle name="20% - Accent2 18 2" xfId="1471"/>
    <cellStyle name="20% - Accent2 18 2 2" xfId="2183"/>
    <cellStyle name="20% - Accent2 18 2 3" xfId="3010"/>
    <cellStyle name="20% - Accent2 18 3" xfId="1889"/>
    <cellStyle name="20% - Accent2 18 4" xfId="2648"/>
    <cellStyle name="20% - Accent2 19" xfId="1061"/>
    <cellStyle name="20% - Accent2 19 2" xfId="1908"/>
    <cellStyle name="20% - Accent2 19 2 2" xfId="3029"/>
    <cellStyle name="20% - Accent2 19 3" xfId="2669"/>
    <cellStyle name="20% - Accent2 2" xfId="146"/>
    <cellStyle name="20% - Accent2 2 2" xfId="612"/>
    <cellStyle name="20% - Accent2 2 3" xfId="1188"/>
    <cellStyle name="20% - Accent2 2 3 2" xfId="1928"/>
    <cellStyle name="20% - Accent2 2 3 2 2" xfId="2759"/>
    <cellStyle name="20% - Accent2 2 3 3" xfId="2363"/>
    <cellStyle name="20% - Accent2 2 4" xfId="1622"/>
    <cellStyle name="20% - Accent2 20" xfId="1153"/>
    <cellStyle name="20% - Accent2 20 2" xfId="3045"/>
    <cellStyle name="20% - Accent2 20 3" xfId="2686"/>
    <cellStyle name="20% - Accent2 21" xfId="1495"/>
    <cellStyle name="20% - Accent2 21 2" xfId="2199"/>
    <cellStyle name="20% - Accent2 21 3" xfId="2301"/>
    <cellStyle name="20% - Accent2 22" xfId="1531"/>
    <cellStyle name="20% - Accent2 22 2" xfId="2745"/>
    <cellStyle name="20% - Accent2 22 3" xfId="2290"/>
    <cellStyle name="20% - Accent2 23" xfId="1573"/>
    <cellStyle name="20% - Accent2 23 2" xfId="2706"/>
    <cellStyle name="20% - Accent2 24" xfId="2224"/>
    <cellStyle name="20% - Accent2 3" xfId="188"/>
    <cellStyle name="20% - Accent2 3 2" xfId="613"/>
    <cellStyle name="20% - Accent2 3 3" xfId="1202"/>
    <cellStyle name="20% - Accent2 3 3 2" xfId="1942"/>
    <cellStyle name="20% - Accent2 3 3 2 2" xfId="2773"/>
    <cellStyle name="20% - Accent2 3 3 3" xfId="2380"/>
    <cellStyle name="20% - Accent2 3 4" xfId="1636"/>
    <cellStyle name="20% - Accent2 4" xfId="230"/>
    <cellStyle name="20% - Accent2 4 2" xfId="1216"/>
    <cellStyle name="20% - Accent2 4 2 2" xfId="1956"/>
    <cellStyle name="20% - Accent2 4 2 2 2" xfId="2787"/>
    <cellStyle name="20% - Accent2 4 2 3" xfId="2395"/>
    <cellStyle name="20% - Accent2 4 3" xfId="1650"/>
    <cellStyle name="20% - Accent2 4 3 2" xfId="2729"/>
    <cellStyle name="20% - Accent2 4 4" xfId="2274"/>
    <cellStyle name="20% - Accent2 5" xfId="272"/>
    <cellStyle name="20% - Accent2 5 2" xfId="1233"/>
    <cellStyle name="20% - Accent2 5 2 2" xfId="1971"/>
    <cellStyle name="20% - Accent2 5 2 3" xfId="2801"/>
    <cellStyle name="20% - Accent2 5 3" xfId="1666"/>
    <cellStyle name="20% - Accent2 5 4" xfId="2413"/>
    <cellStyle name="20% - Accent2 6" xfId="314"/>
    <cellStyle name="20% - Accent2 6 2" xfId="1248"/>
    <cellStyle name="20% - Accent2 6 2 2" xfId="1985"/>
    <cellStyle name="20% - Accent2 6 2 3" xfId="2815"/>
    <cellStyle name="20% - Accent2 6 3" xfId="1682"/>
    <cellStyle name="20% - Accent2 6 4" xfId="2430"/>
    <cellStyle name="20% - Accent2 7" xfId="356"/>
    <cellStyle name="20% - Accent2 7 2" xfId="1265"/>
    <cellStyle name="20% - Accent2 7 2 2" xfId="2000"/>
    <cellStyle name="20% - Accent2 7 2 3" xfId="2829"/>
    <cellStyle name="20% - Accent2 7 3" xfId="1698"/>
    <cellStyle name="20% - Accent2 7 4" xfId="2446"/>
    <cellStyle name="20% - Accent2 8" xfId="397"/>
    <cellStyle name="20% - Accent2 8 2" xfId="1278"/>
    <cellStyle name="20% - Accent2 8 2 2" xfId="2013"/>
    <cellStyle name="20% - Accent2 8 2 3" xfId="2842"/>
    <cellStyle name="20% - Accent2 8 3" xfId="1714"/>
    <cellStyle name="20% - Accent2 8 4" xfId="2460"/>
    <cellStyle name="20% - Accent2 9" xfId="438"/>
    <cellStyle name="20% - Accent2 9 2" xfId="1293"/>
    <cellStyle name="20% - Accent2 9 2 2" xfId="2027"/>
    <cellStyle name="20% - Accent2 9 2 3" xfId="2855"/>
    <cellStyle name="20% - Accent2 9 3" xfId="1729"/>
    <cellStyle name="20% - Accent2 9 4" xfId="2475"/>
    <cellStyle name="20% - Accent3" xfId="3" builtinId="38" customBuiltin="1"/>
    <cellStyle name="20% - Accent3 10" xfId="473"/>
    <cellStyle name="20% - Accent3 10 2" xfId="1313"/>
    <cellStyle name="20% - Accent3 10 2 2" xfId="2046"/>
    <cellStyle name="20% - Accent3 10 2 3" xfId="2874"/>
    <cellStyle name="20% - Accent3 10 3" xfId="1748"/>
    <cellStyle name="20% - Accent3 10 4" xfId="2495"/>
    <cellStyle name="20% - Accent3 11" xfId="518"/>
    <cellStyle name="20% - Accent3 11 2" xfId="1333"/>
    <cellStyle name="20% - Accent3 11 2 2" xfId="2064"/>
    <cellStyle name="20% - Accent3 11 2 3" xfId="2891"/>
    <cellStyle name="20% - Accent3 11 3" xfId="1765"/>
    <cellStyle name="20% - Accent3 11 4" xfId="2513"/>
    <cellStyle name="20% - Accent3 12" xfId="557"/>
    <cellStyle name="20% - Accent3 12 2" xfId="1351"/>
    <cellStyle name="20% - Accent3 12 2 2" xfId="2082"/>
    <cellStyle name="20% - Accent3 12 2 3" xfId="2909"/>
    <cellStyle name="20% - Accent3 12 3" xfId="1783"/>
    <cellStyle name="20% - Accent3 12 4" xfId="2531"/>
    <cellStyle name="20% - Accent3 13" xfId="819"/>
    <cellStyle name="20% - Accent3 13 2" xfId="1387"/>
    <cellStyle name="20% - Accent3 13 2 2" xfId="2100"/>
    <cellStyle name="20% - Accent3 13 2 3" xfId="2927"/>
    <cellStyle name="20% - Accent3 13 3" xfId="1805"/>
    <cellStyle name="20% - Accent3 13 4" xfId="2558"/>
    <cellStyle name="20% - Accent3 14" xfId="862"/>
    <cellStyle name="20% - Accent3 14 2" xfId="1405"/>
    <cellStyle name="20% - Accent3 14 2 2" xfId="2118"/>
    <cellStyle name="20% - Accent3 14 2 3" xfId="2945"/>
    <cellStyle name="20% - Accent3 14 3" xfId="1823"/>
    <cellStyle name="20% - Accent3 14 4" xfId="2577"/>
    <cellStyle name="20% - Accent3 15" xfId="949"/>
    <cellStyle name="20% - Accent3 15 2" xfId="1427"/>
    <cellStyle name="20% - Accent3 15 2 2" xfId="2139"/>
    <cellStyle name="20% - Accent3 15 2 3" xfId="2966"/>
    <cellStyle name="20% - Accent3 15 3" xfId="1845"/>
    <cellStyle name="20% - Accent3 15 4" xfId="2603"/>
    <cellStyle name="20% - Accent3 16" xfId="976"/>
    <cellStyle name="20% - Accent3 16 2" xfId="1445"/>
    <cellStyle name="20% - Accent3 16 2 2" xfId="2157"/>
    <cellStyle name="20% - Accent3 16 2 3" xfId="2984"/>
    <cellStyle name="20% - Accent3 16 3" xfId="1863"/>
    <cellStyle name="20% - Accent3 16 4" xfId="2621"/>
    <cellStyle name="20% - Accent3 17" xfId="1009"/>
    <cellStyle name="20% - Accent3 17 2" xfId="1459"/>
    <cellStyle name="20% - Accent3 17 2 2" xfId="2171"/>
    <cellStyle name="20% - Accent3 17 2 3" xfId="2998"/>
    <cellStyle name="20% - Accent3 17 3" xfId="1877"/>
    <cellStyle name="20% - Accent3 17 4" xfId="2636"/>
    <cellStyle name="20% - Accent3 18" xfId="1030"/>
    <cellStyle name="20% - Accent3 18 2" xfId="1473"/>
    <cellStyle name="20% - Accent3 18 2 2" xfId="2185"/>
    <cellStyle name="20% - Accent3 18 2 3" xfId="3012"/>
    <cellStyle name="20% - Accent3 18 3" xfId="1891"/>
    <cellStyle name="20% - Accent3 18 4" xfId="2650"/>
    <cellStyle name="20% - Accent3 19" xfId="1064"/>
    <cellStyle name="20% - Accent3 19 2" xfId="1910"/>
    <cellStyle name="20% - Accent3 19 2 2" xfId="3032"/>
    <cellStyle name="20% - Accent3 19 3" xfId="2672"/>
    <cellStyle name="20% - Accent3 2" xfId="150"/>
    <cellStyle name="20% - Accent3 2 2" xfId="614"/>
    <cellStyle name="20% - Accent3 2 3" xfId="1190"/>
    <cellStyle name="20% - Accent3 2 3 2" xfId="1930"/>
    <cellStyle name="20% - Accent3 2 3 2 2" xfId="2761"/>
    <cellStyle name="20% - Accent3 2 3 3" xfId="2365"/>
    <cellStyle name="20% - Accent3 2 4" xfId="1624"/>
    <cellStyle name="20% - Accent3 20" xfId="1140"/>
    <cellStyle name="20% - Accent3 20 2" xfId="3047"/>
    <cellStyle name="20% - Accent3 20 3" xfId="2688"/>
    <cellStyle name="20% - Accent3 21" xfId="1499"/>
    <cellStyle name="20% - Accent3 21 2" xfId="2201"/>
    <cellStyle name="20% - Accent3 21 3" xfId="2308"/>
    <cellStyle name="20% - Accent3 22" xfId="1534"/>
    <cellStyle name="20% - Accent3 22 2" xfId="2747"/>
    <cellStyle name="20% - Accent3 22 3" xfId="2292"/>
    <cellStyle name="20% - Accent3 23" xfId="1582"/>
    <cellStyle name="20% - Accent3 23 2" xfId="2708"/>
    <cellStyle name="20% - Accent3 24" xfId="2227"/>
    <cellStyle name="20% - Accent3 3" xfId="192"/>
    <cellStyle name="20% - Accent3 3 2" xfId="615"/>
    <cellStyle name="20% - Accent3 3 3" xfId="1204"/>
    <cellStyle name="20% - Accent3 3 3 2" xfId="1944"/>
    <cellStyle name="20% - Accent3 3 3 2 2" xfId="2775"/>
    <cellStyle name="20% - Accent3 3 3 3" xfId="2382"/>
    <cellStyle name="20% - Accent3 3 4" xfId="1638"/>
    <cellStyle name="20% - Accent3 4" xfId="234"/>
    <cellStyle name="20% - Accent3 4 2" xfId="1218"/>
    <cellStyle name="20% - Accent3 4 2 2" xfId="1958"/>
    <cellStyle name="20% - Accent3 4 2 2 2" xfId="2789"/>
    <cellStyle name="20% - Accent3 4 2 3" xfId="2397"/>
    <cellStyle name="20% - Accent3 4 3" xfId="1653"/>
    <cellStyle name="20% - Accent3 4 3 2" xfId="2731"/>
    <cellStyle name="20% - Accent3 4 4" xfId="2276"/>
    <cellStyle name="20% - Accent3 5" xfId="276"/>
    <cellStyle name="20% - Accent3 5 2" xfId="1235"/>
    <cellStyle name="20% - Accent3 5 2 2" xfId="1973"/>
    <cellStyle name="20% - Accent3 5 2 3" xfId="2803"/>
    <cellStyle name="20% - Accent3 5 3" xfId="1668"/>
    <cellStyle name="20% - Accent3 5 4" xfId="2415"/>
    <cellStyle name="20% - Accent3 6" xfId="318"/>
    <cellStyle name="20% - Accent3 6 2" xfId="1250"/>
    <cellStyle name="20% - Accent3 6 2 2" xfId="1987"/>
    <cellStyle name="20% - Accent3 6 2 3" xfId="2817"/>
    <cellStyle name="20% - Accent3 6 3" xfId="1684"/>
    <cellStyle name="20% - Accent3 6 4" xfId="2432"/>
    <cellStyle name="20% - Accent3 7" xfId="360"/>
    <cellStyle name="20% - Accent3 7 2" xfId="1267"/>
    <cellStyle name="20% - Accent3 7 2 2" xfId="2002"/>
    <cellStyle name="20% - Accent3 7 2 3" xfId="2831"/>
    <cellStyle name="20% - Accent3 7 3" xfId="1700"/>
    <cellStyle name="20% - Accent3 7 4" xfId="2448"/>
    <cellStyle name="20% - Accent3 8" xfId="401"/>
    <cellStyle name="20% - Accent3 8 2" xfId="1280"/>
    <cellStyle name="20% - Accent3 8 2 2" xfId="2015"/>
    <cellStyle name="20% - Accent3 8 2 3" xfId="2844"/>
    <cellStyle name="20% - Accent3 8 3" xfId="1716"/>
    <cellStyle name="20% - Accent3 8 4" xfId="2462"/>
    <cellStyle name="20% - Accent3 9" xfId="442"/>
    <cellStyle name="20% - Accent3 9 2" xfId="1295"/>
    <cellStyle name="20% - Accent3 9 2 2" xfId="2029"/>
    <cellStyle name="20% - Accent3 9 2 3" xfId="2857"/>
    <cellStyle name="20% - Accent3 9 3" xfId="1731"/>
    <cellStyle name="20% - Accent3 9 4" xfId="2477"/>
    <cellStyle name="20% - Accent4" xfId="4" builtinId="42" customBuiltin="1"/>
    <cellStyle name="20% - Accent4 10" xfId="477"/>
    <cellStyle name="20% - Accent4 10 2" xfId="1316"/>
    <cellStyle name="20% - Accent4 10 2 2" xfId="2049"/>
    <cellStyle name="20% - Accent4 10 2 3" xfId="2876"/>
    <cellStyle name="20% - Accent4 10 3" xfId="1750"/>
    <cellStyle name="20% - Accent4 10 4" xfId="2498"/>
    <cellStyle name="20% - Accent4 11" xfId="521"/>
    <cellStyle name="20% - Accent4 11 2" xfId="1335"/>
    <cellStyle name="20% - Accent4 11 2 2" xfId="2066"/>
    <cellStyle name="20% - Accent4 11 2 3" xfId="2893"/>
    <cellStyle name="20% - Accent4 11 3" xfId="1767"/>
    <cellStyle name="20% - Accent4 11 4" xfId="2515"/>
    <cellStyle name="20% - Accent4 12" xfId="560"/>
    <cellStyle name="20% - Accent4 12 2" xfId="1353"/>
    <cellStyle name="20% - Accent4 12 2 2" xfId="2084"/>
    <cellStyle name="20% - Accent4 12 2 3" xfId="2911"/>
    <cellStyle name="20% - Accent4 12 3" xfId="1785"/>
    <cellStyle name="20% - Accent4 12 4" xfId="2533"/>
    <cellStyle name="20% - Accent4 13" xfId="822"/>
    <cellStyle name="20% - Accent4 13 2" xfId="1389"/>
    <cellStyle name="20% - Accent4 13 2 2" xfId="2102"/>
    <cellStyle name="20% - Accent4 13 2 3" xfId="2929"/>
    <cellStyle name="20% - Accent4 13 3" xfId="1807"/>
    <cellStyle name="20% - Accent4 13 4" xfId="2560"/>
    <cellStyle name="20% - Accent4 14" xfId="865"/>
    <cellStyle name="20% - Accent4 14 2" xfId="1407"/>
    <cellStyle name="20% - Accent4 14 2 2" xfId="2120"/>
    <cellStyle name="20% - Accent4 14 2 3" xfId="2947"/>
    <cellStyle name="20% - Accent4 14 3" xfId="1825"/>
    <cellStyle name="20% - Accent4 14 4" xfId="2579"/>
    <cellStyle name="20% - Accent4 15" xfId="952"/>
    <cellStyle name="20% - Accent4 15 2" xfId="1429"/>
    <cellStyle name="20% - Accent4 15 2 2" xfId="2141"/>
    <cellStyle name="20% - Accent4 15 2 3" xfId="2968"/>
    <cellStyle name="20% - Accent4 15 3" xfId="1847"/>
    <cellStyle name="20% - Accent4 15 4" xfId="2605"/>
    <cellStyle name="20% - Accent4 16" xfId="980"/>
    <cellStyle name="20% - Accent4 16 2" xfId="1447"/>
    <cellStyle name="20% - Accent4 16 2 2" xfId="2159"/>
    <cellStyle name="20% - Accent4 16 2 3" xfId="2986"/>
    <cellStyle name="20% - Accent4 16 3" xfId="1865"/>
    <cellStyle name="20% - Accent4 16 4" xfId="2623"/>
    <cellStyle name="20% - Accent4 17" xfId="1012"/>
    <cellStyle name="20% - Accent4 17 2" xfId="1461"/>
    <cellStyle name="20% - Accent4 17 2 2" xfId="2173"/>
    <cellStyle name="20% - Accent4 17 2 3" xfId="3000"/>
    <cellStyle name="20% - Accent4 17 3" xfId="1879"/>
    <cellStyle name="20% - Accent4 17 4" xfId="2638"/>
    <cellStyle name="20% - Accent4 18" xfId="1033"/>
    <cellStyle name="20% - Accent4 18 2" xfId="1475"/>
    <cellStyle name="20% - Accent4 18 2 2" xfId="2187"/>
    <cellStyle name="20% - Accent4 18 2 3" xfId="3014"/>
    <cellStyle name="20% - Accent4 18 3" xfId="1893"/>
    <cellStyle name="20% - Accent4 18 4" xfId="2652"/>
    <cellStyle name="20% - Accent4 19" xfId="1067"/>
    <cellStyle name="20% - Accent4 19 2" xfId="1912"/>
    <cellStyle name="20% - Accent4 19 2 2" xfId="3034"/>
    <cellStyle name="20% - Accent4 19 3" xfId="2674"/>
    <cellStyle name="20% - Accent4 2" xfId="154"/>
    <cellStyle name="20% - Accent4 2 2" xfId="616"/>
    <cellStyle name="20% - Accent4 2 3" xfId="1192"/>
    <cellStyle name="20% - Accent4 2 3 2" xfId="1932"/>
    <cellStyle name="20% - Accent4 2 3 2 2" xfId="2763"/>
    <cellStyle name="20% - Accent4 2 3 3" xfId="2367"/>
    <cellStyle name="20% - Accent4 2 4" xfId="1626"/>
    <cellStyle name="20% - Accent4 20" xfId="1149"/>
    <cellStyle name="20% - Accent4 20 2" xfId="3049"/>
    <cellStyle name="20% - Accent4 20 3" xfId="2690"/>
    <cellStyle name="20% - Accent4 21" xfId="1502"/>
    <cellStyle name="20% - Accent4 21 2" xfId="2203"/>
    <cellStyle name="20% - Accent4 21 3" xfId="2310"/>
    <cellStyle name="20% - Accent4 22" xfId="1538"/>
    <cellStyle name="20% - Accent4 22 2" xfId="2749"/>
    <cellStyle name="20% - Accent4 22 3" xfId="2294"/>
    <cellStyle name="20% - Accent4 23" xfId="1587"/>
    <cellStyle name="20% - Accent4 23 2" xfId="2710"/>
    <cellStyle name="20% - Accent4 24" xfId="2230"/>
    <cellStyle name="20% - Accent4 3" xfId="196"/>
    <cellStyle name="20% - Accent4 3 2" xfId="617"/>
    <cellStyle name="20% - Accent4 3 3" xfId="1206"/>
    <cellStyle name="20% - Accent4 3 3 2" xfId="1946"/>
    <cellStyle name="20% - Accent4 3 3 2 2" xfId="2777"/>
    <cellStyle name="20% - Accent4 3 3 3" xfId="2384"/>
    <cellStyle name="20% - Accent4 3 4" xfId="1640"/>
    <cellStyle name="20% - Accent4 4" xfId="238"/>
    <cellStyle name="20% - Accent4 4 2" xfId="1220"/>
    <cellStyle name="20% - Accent4 4 2 2" xfId="1960"/>
    <cellStyle name="20% - Accent4 4 2 2 2" xfId="2791"/>
    <cellStyle name="20% - Accent4 4 2 3" xfId="2400"/>
    <cellStyle name="20% - Accent4 4 3" xfId="1655"/>
    <cellStyle name="20% - Accent4 4 3 2" xfId="2733"/>
    <cellStyle name="20% - Accent4 4 4" xfId="2278"/>
    <cellStyle name="20% - Accent4 5" xfId="280"/>
    <cellStyle name="20% - Accent4 5 2" xfId="1237"/>
    <cellStyle name="20% - Accent4 5 2 2" xfId="1975"/>
    <cellStyle name="20% - Accent4 5 2 3" xfId="2805"/>
    <cellStyle name="20% - Accent4 5 3" xfId="1670"/>
    <cellStyle name="20% - Accent4 5 4" xfId="2417"/>
    <cellStyle name="20% - Accent4 6" xfId="322"/>
    <cellStyle name="20% - Accent4 6 2" xfId="1253"/>
    <cellStyle name="20% - Accent4 6 2 2" xfId="1990"/>
    <cellStyle name="20% - Accent4 6 2 3" xfId="2819"/>
    <cellStyle name="20% - Accent4 6 3" xfId="1686"/>
    <cellStyle name="20% - Accent4 6 4" xfId="2434"/>
    <cellStyle name="20% - Accent4 7" xfId="364"/>
    <cellStyle name="20% - Accent4 7 2" xfId="1269"/>
    <cellStyle name="20% - Accent4 7 2 2" xfId="2004"/>
    <cellStyle name="20% - Accent4 7 2 3" xfId="2833"/>
    <cellStyle name="20% - Accent4 7 3" xfId="1702"/>
    <cellStyle name="20% - Accent4 7 4" xfId="2450"/>
    <cellStyle name="20% - Accent4 8" xfId="405"/>
    <cellStyle name="20% - Accent4 8 2" xfId="1282"/>
    <cellStyle name="20% - Accent4 8 2 2" xfId="2017"/>
    <cellStyle name="20% - Accent4 8 2 3" xfId="2846"/>
    <cellStyle name="20% - Accent4 8 3" xfId="1718"/>
    <cellStyle name="20% - Accent4 8 4" xfId="2464"/>
    <cellStyle name="20% - Accent4 9" xfId="446"/>
    <cellStyle name="20% - Accent4 9 2" xfId="1297"/>
    <cellStyle name="20% - Accent4 9 2 2" xfId="2031"/>
    <cellStyle name="20% - Accent4 9 2 3" xfId="2859"/>
    <cellStyle name="20% - Accent4 9 3" xfId="1733"/>
    <cellStyle name="20% - Accent4 9 4" xfId="2479"/>
    <cellStyle name="20% - Accent5" xfId="5" builtinId="46" customBuiltin="1"/>
    <cellStyle name="20% - Accent5 10" xfId="481"/>
    <cellStyle name="20% - Accent5 10 2" xfId="1320"/>
    <cellStyle name="20% - Accent5 10 2 2" xfId="2052"/>
    <cellStyle name="20% - Accent5 10 2 3" xfId="2879"/>
    <cellStyle name="20% - Accent5 10 3" xfId="1753"/>
    <cellStyle name="20% - Accent5 10 4" xfId="2501"/>
    <cellStyle name="20% - Accent5 11" xfId="524"/>
    <cellStyle name="20% - Accent5 11 2" xfId="1337"/>
    <cellStyle name="20% - Accent5 11 2 2" xfId="2068"/>
    <cellStyle name="20% - Accent5 11 2 3" xfId="2895"/>
    <cellStyle name="20% - Accent5 11 3" xfId="1769"/>
    <cellStyle name="20% - Accent5 11 4" xfId="2517"/>
    <cellStyle name="20% - Accent5 12" xfId="563"/>
    <cellStyle name="20% - Accent5 12 2" xfId="1355"/>
    <cellStyle name="20% - Accent5 12 2 2" xfId="2086"/>
    <cellStyle name="20% - Accent5 12 2 3" xfId="2913"/>
    <cellStyle name="20% - Accent5 12 3" xfId="1787"/>
    <cellStyle name="20% - Accent5 12 4" xfId="2535"/>
    <cellStyle name="20% - Accent5 13" xfId="825"/>
    <cellStyle name="20% - Accent5 13 2" xfId="1391"/>
    <cellStyle name="20% - Accent5 13 2 2" xfId="2104"/>
    <cellStyle name="20% - Accent5 13 2 3" xfId="2931"/>
    <cellStyle name="20% - Accent5 13 3" xfId="1809"/>
    <cellStyle name="20% - Accent5 13 4" xfId="2562"/>
    <cellStyle name="20% - Accent5 14" xfId="869"/>
    <cellStyle name="20% - Accent5 14 2" xfId="1410"/>
    <cellStyle name="20% - Accent5 14 2 2" xfId="2123"/>
    <cellStyle name="20% - Accent5 14 2 3" xfId="2950"/>
    <cellStyle name="20% - Accent5 14 3" xfId="1828"/>
    <cellStyle name="20% - Accent5 14 4" xfId="2582"/>
    <cellStyle name="20% - Accent5 15" xfId="955"/>
    <cellStyle name="20% - Accent5 15 2" xfId="1431"/>
    <cellStyle name="20% - Accent5 15 2 2" xfId="2143"/>
    <cellStyle name="20% - Accent5 15 2 3" xfId="2970"/>
    <cellStyle name="20% - Accent5 15 3" xfId="1849"/>
    <cellStyle name="20% - Accent5 15 4" xfId="2607"/>
    <cellStyle name="20% - Accent5 16" xfId="983"/>
    <cellStyle name="20% - Accent5 16 2" xfId="1449"/>
    <cellStyle name="20% - Accent5 16 2 2" xfId="2161"/>
    <cellStyle name="20% - Accent5 16 2 3" xfId="2988"/>
    <cellStyle name="20% - Accent5 16 3" xfId="1867"/>
    <cellStyle name="20% - Accent5 16 4" xfId="2625"/>
    <cellStyle name="20% - Accent5 17" xfId="1015"/>
    <cellStyle name="20% - Accent5 17 2" xfId="1463"/>
    <cellStyle name="20% - Accent5 17 2 2" xfId="2175"/>
    <cellStyle name="20% - Accent5 17 2 3" xfId="3002"/>
    <cellStyle name="20% - Accent5 17 3" xfId="1881"/>
    <cellStyle name="20% - Accent5 17 4" xfId="2640"/>
    <cellStyle name="20% - Accent5 18" xfId="1036"/>
    <cellStyle name="20% - Accent5 18 2" xfId="1477"/>
    <cellStyle name="20% - Accent5 18 2 2" xfId="2189"/>
    <cellStyle name="20% - Accent5 18 2 3" xfId="3016"/>
    <cellStyle name="20% - Accent5 18 3" xfId="1895"/>
    <cellStyle name="20% - Accent5 18 4" xfId="2654"/>
    <cellStyle name="20% - Accent5 19" xfId="1070"/>
    <cellStyle name="20% - Accent5 19 2" xfId="1914"/>
    <cellStyle name="20% - Accent5 19 2 2" xfId="3036"/>
    <cellStyle name="20% - Accent5 19 3" xfId="2676"/>
    <cellStyle name="20% - Accent5 2" xfId="158"/>
    <cellStyle name="20% - Accent5 2 2" xfId="618"/>
    <cellStyle name="20% - Accent5 2 3" xfId="1194"/>
    <cellStyle name="20% - Accent5 2 3 2" xfId="1934"/>
    <cellStyle name="20% - Accent5 2 3 2 2" xfId="2765"/>
    <cellStyle name="20% - Accent5 2 3 3" xfId="2369"/>
    <cellStyle name="20% - Accent5 2 4" xfId="1628"/>
    <cellStyle name="20% - Accent5 20" xfId="1150"/>
    <cellStyle name="20% - Accent5 20 2" xfId="3051"/>
    <cellStyle name="20% - Accent5 20 3" xfId="2692"/>
    <cellStyle name="20% - Accent5 21" xfId="1505"/>
    <cellStyle name="20% - Accent5 21 2" xfId="2205"/>
    <cellStyle name="20% - Accent5 21 3" xfId="2300"/>
    <cellStyle name="20% - Accent5 22" xfId="1542"/>
    <cellStyle name="20% - Accent5 22 2" xfId="2751"/>
    <cellStyle name="20% - Accent5 22 3" xfId="2296"/>
    <cellStyle name="20% - Accent5 23" xfId="1572"/>
    <cellStyle name="20% - Accent5 23 2" xfId="2712"/>
    <cellStyle name="20% - Accent5 24" xfId="2233"/>
    <cellStyle name="20% - Accent5 3" xfId="200"/>
    <cellStyle name="20% - Accent5 3 2" xfId="619"/>
    <cellStyle name="20% - Accent5 3 3" xfId="1208"/>
    <cellStyle name="20% - Accent5 3 3 2" xfId="1948"/>
    <cellStyle name="20% - Accent5 3 3 2 2" xfId="2779"/>
    <cellStyle name="20% - Accent5 3 3 3" xfId="2386"/>
    <cellStyle name="20% - Accent5 3 4" xfId="1642"/>
    <cellStyle name="20% - Accent5 4" xfId="242"/>
    <cellStyle name="20% - Accent5 4 2" xfId="1223"/>
    <cellStyle name="20% - Accent5 4 2 2" xfId="1963"/>
    <cellStyle name="20% - Accent5 4 2 2 2" xfId="2793"/>
    <cellStyle name="20% - Accent5 4 2 3" xfId="2402"/>
    <cellStyle name="20% - Accent5 4 3" xfId="1657"/>
    <cellStyle name="20% - Accent5 4 3 2" xfId="2735"/>
    <cellStyle name="20% - Accent5 4 4" xfId="2280"/>
    <cellStyle name="20% - Accent5 5" xfId="284"/>
    <cellStyle name="20% - Accent5 5 2" xfId="1239"/>
    <cellStyle name="20% - Accent5 5 2 2" xfId="1977"/>
    <cellStyle name="20% - Accent5 5 2 3" xfId="2807"/>
    <cellStyle name="20% - Accent5 5 3" xfId="1672"/>
    <cellStyle name="20% - Accent5 5 4" xfId="2419"/>
    <cellStyle name="20% - Accent5 6" xfId="326"/>
    <cellStyle name="20% - Accent5 6 2" xfId="1256"/>
    <cellStyle name="20% - Accent5 6 2 2" xfId="1992"/>
    <cellStyle name="20% - Accent5 6 2 3" xfId="2821"/>
    <cellStyle name="20% - Accent5 6 3" xfId="1688"/>
    <cellStyle name="20% - Accent5 6 4" xfId="2436"/>
    <cellStyle name="20% - Accent5 7" xfId="368"/>
    <cellStyle name="20% - Accent5 7 2" xfId="1271"/>
    <cellStyle name="20% - Accent5 7 2 2" xfId="2006"/>
    <cellStyle name="20% - Accent5 7 2 3" xfId="2835"/>
    <cellStyle name="20% - Accent5 7 3" xfId="1704"/>
    <cellStyle name="20% - Accent5 7 4" xfId="2452"/>
    <cellStyle name="20% - Accent5 8" xfId="409"/>
    <cellStyle name="20% - Accent5 8 2" xfId="1284"/>
    <cellStyle name="20% - Accent5 8 2 2" xfId="2019"/>
    <cellStyle name="20% - Accent5 8 2 3" xfId="2848"/>
    <cellStyle name="20% - Accent5 8 3" xfId="1720"/>
    <cellStyle name="20% - Accent5 8 4" xfId="2466"/>
    <cellStyle name="20% - Accent5 9" xfId="450"/>
    <cellStyle name="20% - Accent5 9 2" xfId="1299"/>
    <cellStyle name="20% - Accent5 9 2 2" xfId="2033"/>
    <cellStyle name="20% - Accent5 9 2 3" xfId="2861"/>
    <cellStyle name="20% - Accent5 9 3" xfId="1735"/>
    <cellStyle name="20% - Accent5 9 4" xfId="2481"/>
    <cellStyle name="20% - Accent6" xfId="6" builtinId="50" customBuiltin="1"/>
    <cellStyle name="20% - Accent6 10" xfId="484"/>
    <cellStyle name="20% - Accent6 10 2" xfId="1322"/>
    <cellStyle name="20% - Accent6 10 2 2" xfId="2054"/>
    <cellStyle name="20% - Accent6 10 2 3" xfId="2881"/>
    <cellStyle name="20% - Accent6 10 3" xfId="1755"/>
    <cellStyle name="20% - Accent6 10 4" xfId="2503"/>
    <cellStyle name="20% - Accent6 11" xfId="527"/>
    <cellStyle name="20% - Accent6 11 2" xfId="1339"/>
    <cellStyle name="20% - Accent6 11 2 2" xfId="2070"/>
    <cellStyle name="20% - Accent6 11 2 3" xfId="2897"/>
    <cellStyle name="20% - Accent6 11 3" xfId="1771"/>
    <cellStyle name="20% - Accent6 11 4" xfId="2519"/>
    <cellStyle name="20% - Accent6 12" xfId="566"/>
    <cellStyle name="20% - Accent6 12 2" xfId="1357"/>
    <cellStyle name="20% - Accent6 12 2 2" xfId="2088"/>
    <cellStyle name="20% - Accent6 12 2 3" xfId="2915"/>
    <cellStyle name="20% - Accent6 12 3" xfId="1789"/>
    <cellStyle name="20% - Accent6 12 4" xfId="2537"/>
    <cellStyle name="20% - Accent6 13" xfId="828"/>
    <cellStyle name="20% - Accent6 13 2" xfId="1393"/>
    <cellStyle name="20% - Accent6 13 2 2" xfId="2106"/>
    <cellStyle name="20% - Accent6 13 2 3" xfId="2933"/>
    <cellStyle name="20% - Accent6 13 3" xfId="1811"/>
    <cellStyle name="20% - Accent6 13 4" xfId="2564"/>
    <cellStyle name="20% - Accent6 14" xfId="872"/>
    <cellStyle name="20% - Accent6 14 2" xfId="1412"/>
    <cellStyle name="20% - Accent6 14 2 2" xfId="2125"/>
    <cellStyle name="20% - Accent6 14 2 3" xfId="2952"/>
    <cellStyle name="20% - Accent6 14 3" xfId="1830"/>
    <cellStyle name="20% - Accent6 14 4" xfId="2585"/>
    <cellStyle name="20% - Accent6 15" xfId="958"/>
    <cellStyle name="20% - Accent6 15 2" xfId="1433"/>
    <cellStyle name="20% - Accent6 15 2 2" xfId="2145"/>
    <cellStyle name="20% - Accent6 15 2 3" xfId="2972"/>
    <cellStyle name="20% - Accent6 15 3" xfId="1851"/>
    <cellStyle name="20% - Accent6 15 4" xfId="2609"/>
    <cellStyle name="20% - Accent6 16" xfId="986"/>
    <cellStyle name="20% - Accent6 16 2" xfId="1451"/>
    <cellStyle name="20% - Accent6 16 2 2" xfId="2163"/>
    <cellStyle name="20% - Accent6 16 2 3" xfId="2990"/>
    <cellStyle name="20% - Accent6 16 3" xfId="1869"/>
    <cellStyle name="20% - Accent6 16 4" xfId="2627"/>
    <cellStyle name="20% - Accent6 17" xfId="1018"/>
    <cellStyle name="20% - Accent6 17 2" xfId="1465"/>
    <cellStyle name="20% - Accent6 17 2 2" xfId="2177"/>
    <cellStyle name="20% - Accent6 17 2 3" xfId="3004"/>
    <cellStyle name="20% - Accent6 17 3" xfId="1883"/>
    <cellStyle name="20% - Accent6 17 4" xfId="2642"/>
    <cellStyle name="20% - Accent6 18" xfId="1039"/>
    <cellStyle name="20% - Accent6 18 2" xfId="1479"/>
    <cellStyle name="20% - Accent6 18 2 2" xfId="2191"/>
    <cellStyle name="20% - Accent6 18 2 3" xfId="3018"/>
    <cellStyle name="20% - Accent6 18 3" xfId="1897"/>
    <cellStyle name="20% - Accent6 18 4" xfId="2656"/>
    <cellStyle name="20% - Accent6 19" xfId="1074"/>
    <cellStyle name="20% - Accent6 19 2" xfId="1917"/>
    <cellStyle name="20% - Accent6 19 2 2" xfId="3038"/>
    <cellStyle name="20% - Accent6 19 3" xfId="2678"/>
    <cellStyle name="20% - Accent6 2" xfId="162"/>
    <cellStyle name="20% - Accent6 2 2" xfId="620"/>
    <cellStyle name="20% - Accent6 2 3" xfId="1196"/>
    <cellStyle name="20% - Accent6 2 3 2" xfId="1936"/>
    <cellStyle name="20% - Accent6 2 3 2 2" xfId="2767"/>
    <cellStyle name="20% - Accent6 2 3 3" xfId="2371"/>
    <cellStyle name="20% - Accent6 2 4" xfId="1630"/>
    <cellStyle name="20% - Accent6 20" xfId="1145"/>
    <cellStyle name="20% - Accent6 20 2" xfId="3053"/>
    <cellStyle name="20% - Accent6 20 3" xfId="2694"/>
    <cellStyle name="20% - Accent6 21" xfId="1508"/>
    <cellStyle name="20% - Accent6 21 2" xfId="2207"/>
    <cellStyle name="20% - Accent6 21 3" xfId="2306"/>
    <cellStyle name="20% - Accent6 22" xfId="1545"/>
    <cellStyle name="20% - Accent6 22 2" xfId="2753"/>
    <cellStyle name="20% - Accent6 22 3" xfId="2298"/>
    <cellStyle name="20% - Accent6 23" xfId="1580"/>
    <cellStyle name="20% - Accent6 23 2" xfId="2714"/>
    <cellStyle name="20% - Accent6 24" xfId="2236"/>
    <cellStyle name="20% - Accent6 3" xfId="204"/>
    <cellStyle name="20% - Accent6 3 2" xfId="621"/>
    <cellStyle name="20% - Accent6 3 3" xfId="1210"/>
    <cellStyle name="20% - Accent6 3 3 2" xfId="1950"/>
    <cellStyle name="20% - Accent6 3 3 2 2" xfId="2781"/>
    <cellStyle name="20% - Accent6 3 3 3" xfId="2388"/>
    <cellStyle name="20% - Accent6 3 4" xfId="1644"/>
    <cellStyle name="20% - Accent6 4" xfId="246"/>
    <cellStyle name="20% - Accent6 4 2" xfId="1225"/>
    <cellStyle name="20% - Accent6 4 2 2" xfId="1965"/>
    <cellStyle name="20% - Accent6 4 2 2 2" xfId="2795"/>
    <cellStyle name="20% - Accent6 4 2 3" xfId="2404"/>
    <cellStyle name="20% - Accent6 4 3" xfId="1659"/>
    <cellStyle name="20% - Accent6 4 3 2" xfId="2737"/>
    <cellStyle name="20% - Accent6 4 4" xfId="2282"/>
    <cellStyle name="20% - Accent6 5" xfId="288"/>
    <cellStyle name="20% - Accent6 5 2" xfId="1241"/>
    <cellStyle name="20% - Accent6 5 2 2" xfId="1979"/>
    <cellStyle name="20% - Accent6 5 2 3" xfId="2809"/>
    <cellStyle name="20% - Accent6 5 3" xfId="1674"/>
    <cellStyle name="20% - Accent6 5 4" xfId="2422"/>
    <cellStyle name="20% - Accent6 6" xfId="330"/>
    <cellStyle name="20% - Accent6 6 2" xfId="1258"/>
    <cellStyle name="20% - Accent6 6 2 2" xfId="1994"/>
    <cellStyle name="20% - Accent6 6 2 3" xfId="2823"/>
    <cellStyle name="20% - Accent6 6 3" xfId="1690"/>
    <cellStyle name="20% - Accent6 6 4" xfId="2438"/>
    <cellStyle name="20% - Accent6 7" xfId="372"/>
    <cellStyle name="20% - Accent6 7 2" xfId="1273"/>
    <cellStyle name="20% - Accent6 7 2 2" xfId="2008"/>
    <cellStyle name="20% - Accent6 7 2 3" xfId="2837"/>
    <cellStyle name="20% - Accent6 7 3" xfId="1706"/>
    <cellStyle name="20% - Accent6 7 4" xfId="2454"/>
    <cellStyle name="20% - Accent6 8" xfId="413"/>
    <cellStyle name="20% - Accent6 8 2" xfId="1286"/>
    <cellStyle name="20% - Accent6 8 2 2" xfId="2021"/>
    <cellStyle name="20% - Accent6 8 2 3" xfId="2850"/>
    <cellStyle name="20% - Accent6 8 3" xfId="1722"/>
    <cellStyle name="20% - Accent6 8 4" xfId="2469"/>
    <cellStyle name="20% - Accent6 9" xfId="454"/>
    <cellStyle name="20% - Accent6 9 2" xfId="1301"/>
    <cellStyle name="20% - Accent6 9 2 2" xfId="2035"/>
    <cellStyle name="20% - Accent6 9 2 3" xfId="2863"/>
    <cellStyle name="20% - Accent6 9 3" xfId="1737"/>
    <cellStyle name="20% - Accent6 9 4" xfId="2483"/>
    <cellStyle name="40% - Accent1" xfId="7" builtinId="31" customBuiltin="1"/>
    <cellStyle name="40% - Accent1 10" xfId="467"/>
    <cellStyle name="40% - Accent1 10 2" xfId="1310"/>
    <cellStyle name="40% - Accent1 10 2 2" xfId="2043"/>
    <cellStyle name="40% - Accent1 10 2 3" xfId="2871"/>
    <cellStyle name="40% - Accent1 10 3" xfId="1745"/>
    <cellStyle name="40% - Accent1 10 4" xfId="2492"/>
    <cellStyle name="40% - Accent1 11" xfId="512"/>
    <cellStyle name="40% - Accent1 11 2" xfId="1330"/>
    <cellStyle name="40% - Accent1 11 2 2" xfId="2061"/>
    <cellStyle name="40% - Accent1 11 2 3" xfId="2888"/>
    <cellStyle name="40% - Accent1 11 3" xfId="1762"/>
    <cellStyle name="40% - Accent1 11 4" xfId="2510"/>
    <cellStyle name="40% - Accent1 12" xfId="551"/>
    <cellStyle name="40% - Accent1 12 2" xfId="1348"/>
    <cellStyle name="40% - Accent1 12 2 2" xfId="2079"/>
    <cellStyle name="40% - Accent1 12 2 3" xfId="2906"/>
    <cellStyle name="40% - Accent1 12 3" xfId="1780"/>
    <cellStyle name="40% - Accent1 12 4" xfId="2528"/>
    <cellStyle name="40% - Accent1 13" xfId="812"/>
    <cellStyle name="40% - Accent1 13 2" xfId="1384"/>
    <cellStyle name="40% - Accent1 13 2 2" xfId="2097"/>
    <cellStyle name="40% - Accent1 13 2 3" xfId="2924"/>
    <cellStyle name="40% - Accent1 13 3" xfId="1802"/>
    <cellStyle name="40% - Accent1 13 4" xfId="2554"/>
    <cellStyle name="40% - Accent1 14" xfId="855"/>
    <cellStyle name="40% - Accent1 14 2" xfId="1402"/>
    <cellStyle name="40% - Accent1 14 2 2" xfId="2115"/>
    <cellStyle name="40% - Accent1 14 2 3" xfId="2942"/>
    <cellStyle name="40% - Accent1 14 3" xfId="1820"/>
    <cellStyle name="40% - Accent1 14 4" xfId="2573"/>
    <cellStyle name="40% - Accent1 15" xfId="944"/>
    <cellStyle name="40% - Accent1 15 2" xfId="1424"/>
    <cellStyle name="40% - Accent1 15 2 2" xfId="2136"/>
    <cellStyle name="40% - Accent1 15 2 3" xfId="2963"/>
    <cellStyle name="40% - Accent1 15 3" xfId="1842"/>
    <cellStyle name="40% - Accent1 15 4" xfId="2600"/>
    <cellStyle name="40% - Accent1 16" xfId="971"/>
    <cellStyle name="40% - Accent1 16 2" xfId="1442"/>
    <cellStyle name="40% - Accent1 16 2 2" xfId="2154"/>
    <cellStyle name="40% - Accent1 16 2 3" xfId="2981"/>
    <cellStyle name="40% - Accent1 16 3" xfId="1860"/>
    <cellStyle name="40% - Accent1 16 4" xfId="2618"/>
    <cellStyle name="40% - Accent1 17" xfId="1004"/>
    <cellStyle name="40% - Accent1 17 2" xfId="1456"/>
    <cellStyle name="40% - Accent1 17 2 2" xfId="2168"/>
    <cellStyle name="40% - Accent1 17 2 3" xfId="2995"/>
    <cellStyle name="40% - Accent1 17 3" xfId="1874"/>
    <cellStyle name="40% - Accent1 17 4" xfId="2633"/>
    <cellStyle name="40% - Accent1 18" xfId="1025"/>
    <cellStyle name="40% - Accent1 18 2" xfId="1470"/>
    <cellStyle name="40% - Accent1 18 2 2" xfId="2182"/>
    <cellStyle name="40% - Accent1 18 2 3" xfId="3009"/>
    <cellStyle name="40% - Accent1 18 3" xfId="1888"/>
    <cellStyle name="40% - Accent1 18 4" xfId="2647"/>
    <cellStyle name="40% - Accent1 19" xfId="1058"/>
    <cellStyle name="40% - Accent1 19 2" xfId="1907"/>
    <cellStyle name="40% - Accent1 19 2 2" xfId="3028"/>
    <cellStyle name="40% - Accent1 19 3" xfId="2668"/>
    <cellStyle name="40% - Accent1 2" xfId="143"/>
    <cellStyle name="40% - Accent1 2 2" xfId="622"/>
    <cellStyle name="40% - Accent1 2 3" xfId="1187"/>
    <cellStyle name="40% - Accent1 2 3 2" xfId="1927"/>
    <cellStyle name="40% - Accent1 2 3 2 2" xfId="2758"/>
    <cellStyle name="40% - Accent1 2 3 3" xfId="2362"/>
    <cellStyle name="40% - Accent1 2 4" xfId="1621"/>
    <cellStyle name="40% - Accent1 20" xfId="1138"/>
    <cellStyle name="40% - Accent1 20 2" xfId="3044"/>
    <cellStyle name="40% - Accent1 20 3" xfId="2685"/>
    <cellStyle name="40% - Accent1 21" xfId="1493"/>
    <cellStyle name="40% - Accent1 21 2" xfId="2198"/>
    <cellStyle name="40% - Accent1 21 3" xfId="2309"/>
    <cellStyle name="40% - Accent1 22" xfId="1528"/>
    <cellStyle name="40% - Accent1 22 2" xfId="2744"/>
    <cellStyle name="40% - Accent1 22 3" xfId="2289"/>
    <cellStyle name="40% - Accent1 23" xfId="1584"/>
    <cellStyle name="40% - Accent1 23 2" xfId="2705"/>
    <cellStyle name="40% - Accent1 24" xfId="2222"/>
    <cellStyle name="40% - Accent1 3" xfId="185"/>
    <cellStyle name="40% - Accent1 3 2" xfId="623"/>
    <cellStyle name="40% - Accent1 3 3" xfId="1201"/>
    <cellStyle name="40% - Accent1 3 3 2" xfId="1941"/>
    <cellStyle name="40% - Accent1 3 3 2 2" xfId="2772"/>
    <cellStyle name="40% - Accent1 3 3 3" xfId="2379"/>
    <cellStyle name="40% - Accent1 3 4" xfId="1635"/>
    <cellStyle name="40% - Accent1 4" xfId="227"/>
    <cellStyle name="40% - Accent1 4 2" xfId="1215"/>
    <cellStyle name="40% - Accent1 4 2 2" xfId="1955"/>
    <cellStyle name="40% - Accent1 4 2 2 2" xfId="2786"/>
    <cellStyle name="40% - Accent1 4 2 3" xfId="2394"/>
    <cellStyle name="40% - Accent1 4 3" xfId="1649"/>
    <cellStyle name="40% - Accent1 4 3 2" xfId="2728"/>
    <cellStyle name="40% - Accent1 4 4" xfId="2273"/>
    <cellStyle name="40% - Accent1 5" xfId="269"/>
    <cellStyle name="40% - Accent1 5 2" xfId="1232"/>
    <cellStyle name="40% - Accent1 5 2 2" xfId="1970"/>
    <cellStyle name="40% - Accent1 5 2 3" xfId="2800"/>
    <cellStyle name="40% - Accent1 5 3" xfId="1665"/>
    <cellStyle name="40% - Accent1 5 4" xfId="2412"/>
    <cellStyle name="40% - Accent1 6" xfId="311"/>
    <cellStyle name="40% - Accent1 6 2" xfId="1247"/>
    <cellStyle name="40% - Accent1 6 2 2" xfId="1984"/>
    <cellStyle name="40% - Accent1 6 2 3" xfId="2814"/>
    <cellStyle name="40% - Accent1 6 3" xfId="1681"/>
    <cellStyle name="40% - Accent1 6 4" xfId="2429"/>
    <cellStyle name="40% - Accent1 7" xfId="353"/>
    <cellStyle name="40% - Accent1 7 2" xfId="1264"/>
    <cellStyle name="40% - Accent1 7 2 2" xfId="1999"/>
    <cellStyle name="40% - Accent1 7 2 3" xfId="2828"/>
    <cellStyle name="40% - Accent1 7 3" xfId="1697"/>
    <cellStyle name="40% - Accent1 7 4" xfId="2445"/>
    <cellStyle name="40% - Accent1 8" xfId="394"/>
    <cellStyle name="40% - Accent1 8 2" xfId="1277"/>
    <cellStyle name="40% - Accent1 8 2 2" xfId="2012"/>
    <cellStyle name="40% - Accent1 8 2 3" xfId="2841"/>
    <cellStyle name="40% - Accent1 8 3" xfId="1713"/>
    <cellStyle name="40% - Accent1 8 4" xfId="2459"/>
    <cellStyle name="40% - Accent1 9" xfId="435"/>
    <cellStyle name="40% - Accent1 9 2" xfId="1292"/>
    <cellStyle name="40% - Accent1 9 2 2" xfId="2026"/>
    <cellStyle name="40% - Accent1 9 2 3" xfId="2854"/>
    <cellStyle name="40% - Accent1 9 3" xfId="1728"/>
    <cellStyle name="40% - Accent1 9 4" xfId="2474"/>
    <cellStyle name="40% - Accent2" xfId="8" builtinId="35" customBuiltin="1"/>
    <cellStyle name="40% - Accent2 10" xfId="471"/>
    <cellStyle name="40% - Accent2 10 2" xfId="1312"/>
    <cellStyle name="40% - Accent2 10 2 2" xfId="2045"/>
    <cellStyle name="40% - Accent2 10 2 3" xfId="2873"/>
    <cellStyle name="40% - Accent2 10 3" xfId="1747"/>
    <cellStyle name="40% - Accent2 10 4" xfId="2494"/>
    <cellStyle name="40% - Accent2 11" xfId="515"/>
    <cellStyle name="40% - Accent2 11 2" xfId="1332"/>
    <cellStyle name="40% - Accent2 11 2 2" xfId="2063"/>
    <cellStyle name="40% - Accent2 11 2 3" xfId="2890"/>
    <cellStyle name="40% - Accent2 11 3" xfId="1764"/>
    <cellStyle name="40% - Accent2 11 4" xfId="2512"/>
    <cellStyle name="40% - Accent2 12" xfId="554"/>
    <cellStyle name="40% - Accent2 12 2" xfId="1350"/>
    <cellStyle name="40% - Accent2 12 2 2" xfId="2081"/>
    <cellStyle name="40% - Accent2 12 2 3" xfId="2908"/>
    <cellStyle name="40% - Accent2 12 3" xfId="1782"/>
    <cellStyle name="40% - Accent2 12 4" xfId="2530"/>
    <cellStyle name="40% - Accent2 13" xfId="816"/>
    <cellStyle name="40% - Accent2 13 2" xfId="1386"/>
    <cellStyle name="40% - Accent2 13 2 2" xfId="2099"/>
    <cellStyle name="40% - Accent2 13 2 3" xfId="2926"/>
    <cellStyle name="40% - Accent2 13 3" xfId="1804"/>
    <cellStyle name="40% - Accent2 13 4" xfId="2557"/>
    <cellStyle name="40% - Accent2 14" xfId="859"/>
    <cellStyle name="40% - Accent2 14 2" xfId="1404"/>
    <cellStyle name="40% - Accent2 14 2 2" xfId="2117"/>
    <cellStyle name="40% - Accent2 14 2 3" xfId="2944"/>
    <cellStyle name="40% - Accent2 14 3" xfId="1822"/>
    <cellStyle name="40% - Accent2 14 4" xfId="2575"/>
    <cellStyle name="40% - Accent2 15" xfId="947"/>
    <cellStyle name="40% - Accent2 15 2" xfId="1426"/>
    <cellStyle name="40% - Accent2 15 2 2" xfId="2138"/>
    <cellStyle name="40% - Accent2 15 2 3" xfId="2965"/>
    <cellStyle name="40% - Accent2 15 3" xfId="1844"/>
    <cellStyle name="40% - Accent2 15 4" xfId="2602"/>
    <cellStyle name="40% - Accent2 16" xfId="974"/>
    <cellStyle name="40% - Accent2 16 2" xfId="1444"/>
    <cellStyle name="40% - Accent2 16 2 2" xfId="2156"/>
    <cellStyle name="40% - Accent2 16 2 3" xfId="2983"/>
    <cellStyle name="40% - Accent2 16 3" xfId="1862"/>
    <cellStyle name="40% - Accent2 16 4" xfId="2620"/>
    <cellStyle name="40% - Accent2 17" xfId="1007"/>
    <cellStyle name="40% - Accent2 17 2" xfId="1458"/>
    <cellStyle name="40% - Accent2 17 2 2" xfId="2170"/>
    <cellStyle name="40% - Accent2 17 2 3" xfId="2997"/>
    <cellStyle name="40% - Accent2 17 3" xfId="1876"/>
    <cellStyle name="40% - Accent2 17 4" xfId="2635"/>
    <cellStyle name="40% - Accent2 18" xfId="1028"/>
    <cellStyle name="40% - Accent2 18 2" xfId="1472"/>
    <cellStyle name="40% - Accent2 18 2 2" xfId="2184"/>
    <cellStyle name="40% - Accent2 18 2 3" xfId="3011"/>
    <cellStyle name="40% - Accent2 18 3" xfId="1890"/>
    <cellStyle name="40% - Accent2 18 4" xfId="2649"/>
    <cellStyle name="40% - Accent2 19" xfId="1062"/>
    <cellStyle name="40% - Accent2 19 2" xfId="1909"/>
    <cellStyle name="40% - Accent2 19 2 2" xfId="3030"/>
    <cellStyle name="40% - Accent2 19 3" xfId="2670"/>
    <cellStyle name="40% - Accent2 2" xfId="147"/>
    <cellStyle name="40% - Accent2 2 2" xfId="624"/>
    <cellStyle name="40% - Accent2 2 3" xfId="1189"/>
    <cellStyle name="40% - Accent2 2 3 2" xfId="1929"/>
    <cellStyle name="40% - Accent2 2 3 2 2" xfId="2760"/>
    <cellStyle name="40% - Accent2 2 3 3" xfId="2364"/>
    <cellStyle name="40% - Accent2 2 4" xfId="1623"/>
    <cellStyle name="40% - Accent2 20" xfId="1141"/>
    <cellStyle name="40% - Accent2 20 2" xfId="3046"/>
    <cellStyle name="40% - Accent2 20 3" xfId="2687"/>
    <cellStyle name="40% - Accent2 21" xfId="1496"/>
    <cellStyle name="40% - Accent2 21 2" xfId="2200"/>
    <cellStyle name="40% - Accent2 21 3" xfId="2307"/>
    <cellStyle name="40% - Accent2 22" xfId="1532"/>
    <cellStyle name="40% - Accent2 22 2" xfId="2746"/>
    <cellStyle name="40% - Accent2 22 3" xfId="2291"/>
    <cellStyle name="40% - Accent2 23" xfId="1581"/>
    <cellStyle name="40% - Accent2 23 2" xfId="2707"/>
    <cellStyle name="40% - Accent2 24" xfId="2225"/>
    <cellStyle name="40% - Accent2 3" xfId="189"/>
    <cellStyle name="40% - Accent2 3 2" xfId="625"/>
    <cellStyle name="40% - Accent2 3 3" xfId="1203"/>
    <cellStyle name="40% - Accent2 3 3 2" xfId="1943"/>
    <cellStyle name="40% - Accent2 3 3 2 2" xfId="2774"/>
    <cellStyle name="40% - Accent2 3 3 3" xfId="2381"/>
    <cellStyle name="40% - Accent2 3 4" xfId="1637"/>
    <cellStyle name="40% - Accent2 4" xfId="231"/>
    <cellStyle name="40% - Accent2 4 2" xfId="1217"/>
    <cellStyle name="40% - Accent2 4 2 2" xfId="1957"/>
    <cellStyle name="40% - Accent2 4 2 2 2" xfId="2788"/>
    <cellStyle name="40% - Accent2 4 2 3" xfId="2396"/>
    <cellStyle name="40% - Accent2 4 3" xfId="1651"/>
    <cellStyle name="40% - Accent2 4 3 2" xfId="2730"/>
    <cellStyle name="40% - Accent2 4 4" xfId="2275"/>
    <cellStyle name="40% - Accent2 5" xfId="273"/>
    <cellStyle name="40% - Accent2 5 2" xfId="1234"/>
    <cellStyle name="40% - Accent2 5 2 2" xfId="1972"/>
    <cellStyle name="40% - Accent2 5 2 3" xfId="2802"/>
    <cellStyle name="40% - Accent2 5 3" xfId="1667"/>
    <cellStyle name="40% - Accent2 5 4" xfId="2414"/>
    <cellStyle name="40% - Accent2 6" xfId="315"/>
    <cellStyle name="40% - Accent2 6 2" xfId="1249"/>
    <cellStyle name="40% - Accent2 6 2 2" xfId="1986"/>
    <cellStyle name="40% - Accent2 6 2 3" xfId="2816"/>
    <cellStyle name="40% - Accent2 6 3" xfId="1683"/>
    <cellStyle name="40% - Accent2 6 4" xfId="2431"/>
    <cellStyle name="40% - Accent2 7" xfId="357"/>
    <cellStyle name="40% - Accent2 7 2" xfId="1266"/>
    <cellStyle name="40% - Accent2 7 2 2" xfId="2001"/>
    <cellStyle name="40% - Accent2 7 2 3" xfId="2830"/>
    <cellStyle name="40% - Accent2 7 3" xfId="1699"/>
    <cellStyle name="40% - Accent2 7 4" xfId="2447"/>
    <cellStyle name="40% - Accent2 8" xfId="398"/>
    <cellStyle name="40% - Accent2 8 2" xfId="1279"/>
    <cellStyle name="40% - Accent2 8 2 2" xfId="2014"/>
    <cellStyle name="40% - Accent2 8 2 3" xfId="2843"/>
    <cellStyle name="40% - Accent2 8 3" xfId="1715"/>
    <cellStyle name="40% - Accent2 8 4" xfId="2461"/>
    <cellStyle name="40% - Accent2 9" xfId="439"/>
    <cellStyle name="40% - Accent2 9 2" xfId="1294"/>
    <cellStyle name="40% - Accent2 9 2 2" xfId="2028"/>
    <cellStyle name="40% - Accent2 9 2 3" xfId="2856"/>
    <cellStyle name="40% - Accent2 9 3" xfId="1730"/>
    <cellStyle name="40% - Accent2 9 4" xfId="2476"/>
    <cellStyle name="40% - Accent3" xfId="9" builtinId="39" customBuiltin="1"/>
    <cellStyle name="40% - Accent3 10" xfId="474"/>
    <cellStyle name="40% - Accent3 10 2" xfId="1314"/>
    <cellStyle name="40% - Accent3 10 2 2" xfId="2047"/>
    <cellStyle name="40% - Accent3 10 2 3" xfId="2875"/>
    <cellStyle name="40% - Accent3 10 3" xfId="1749"/>
    <cellStyle name="40% - Accent3 10 4" xfId="2496"/>
    <cellStyle name="40% - Accent3 11" xfId="519"/>
    <cellStyle name="40% - Accent3 11 2" xfId="1334"/>
    <cellStyle name="40% - Accent3 11 2 2" xfId="2065"/>
    <cellStyle name="40% - Accent3 11 2 3" xfId="2892"/>
    <cellStyle name="40% - Accent3 11 3" xfId="1766"/>
    <cellStyle name="40% - Accent3 11 4" xfId="2514"/>
    <cellStyle name="40% - Accent3 12" xfId="558"/>
    <cellStyle name="40% - Accent3 12 2" xfId="1352"/>
    <cellStyle name="40% - Accent3 12 2 2" xfId="2083"/>
    <cellStyle name="40% - Accent3 12 2 3" xfId="2910"/>
    <cellStyle name="40% - Accent3 12 3" xfId="1784"/>
    <cellStyle name="40% - Accent3 12 4" xfId="2532"/>
    <cellStyle name="40% - Accent3 13" xfId="820"/>
    <cellStyle name="40% - Accent3 13 2" xfId="1388"/>
    <cellStyle name="40% - Accent3 13 2 2" xfId="2101"/>
    <cellStyle name="40% - Accent3 13 2 3" xfId="2928"/>
    <cellStyle name="40% - Accent3 13 3" xfId="1806"/>
    <cellStyle name="40% - Accent3 13 4" xfId="2559"/>
    <cellStyle name="40% - Accent3 14" xfId="863"/>
    <cellStyle name="40% - Accent3 14 2" xfId="1406"/>
    <cellStyle name="40% - Accent3 14 2 2" xfId="2119"/>
    <cellStyle name="40% - Accent3 14 2 3" xfId="2946"/>
    <cellStyle name="40% - Accent3 14 3" xfId="1824"/>
    <cellStyle name="40% - Accent3 14 4" xfId="2578"/>
    <cellStyle name="40% - Accent3 15" xfId="950"/>
    <cellStyle name="40% - Accent3 15 2" xfId="1428"/>
    <cellStyle name="40% - Accent3 15 2 2" xfId="2140"/>
    <cellStyle name="40% - Accent3 15 2 3" xfId="2967"/>
    <cellStyle name="40% - Accent3 15 3" xfId="1846"/>
    <cellStyle name="40% - Accent3 15 4" xfId="2604"/>
    <cellStyle name="40% - Accent3 16" xfId="977"/>
    <cellStyle name="40% - Accent3 16 2" xfId="1446"/>
    <cellStyle name="40% - Accent3 16 2 2" xfId="2158"/>
    <cellStyle name="40% - Accent3 16 2 3" xfId="2985"/>
    <cellStyle name="40% - Accent3 16 3" xfId="1864"/>
    <cellStyle name="40% - Accent3 16 4" xfId="2622"/>
    <cellStyle name="40% - Accent3 17" xfId="1010"/>
    <cellStyle name="40% - Accent3 17 2" xfId="1460"/>
    <cellStyle name="40% - Accent3 17 2 2" xfId="2172"/>
    <cellStyle name="40% - Accent3 17 2 3" xfId="2999"/>
    <cellStyle name="40% - Accent3 17 3" xfId="1878"/>
    <cellStyle name="40% - Accent3 17 4" xfId="2637"/>
    <cellStyle name="40% - Accent3 18" xfId="1031"/>
    <cellStyle name="40% - Accent3 18 2" xfId="1474"/>
    <cellStyle name="40% - Accent3 18 2 2" xfId="2186"/>
    <cellStyle name="40% - Accent3 18 2 3" xfId="3013"/>
    <cellStyle name="40% - Accent3 18 3" xfId="1892"/>
    <cellStyle name="40% - Accent3 18 4" xfId="2651"/>
    <cellStyle name="40% - Accent3 19" xfId="1065"/>
    <cellStyle name="40% - Accent3 19 2" xfId="1911"/>
    <cellStyle name="40% - Accent3 19 2 2" xfId="3033"/>
    <cellStyle name="40% - Accent3 19 3" xfId="2673"/>
    <cellStyle name="40% - Accent3 2" xfId="151"/>
    <cellStyle name="40% - Accent3 2 2" xfId="626"/>
    <cellStyle name="40% - Accent3 2 3" xfId="1191"/>
    <cellStyle name="40% - Accent3 2 3 2" xfId="1931"/>
    <cellStyle name="40% - Accent3 2 3 2 2" xfId="2762"/>
    <cellStyle name="40% - Accent3 2 3 3" xfId="2366"/>
    <cellStyle name="40% - Accent3 2 4" xfId="1625"/>
    <cellStyle name="40% - Accent3 20" xfId="1136"/>
    <cellStyle name="40% - Accent3 20 2" xfId="3048"/>
    <cellStyle name="40% - Accent3 20 3" xfId="2689"/>
    <cellStyle name="40% - Accent3 21" xfId="1500"/>
    <cellStyle name="40% - Accent3 21 2" xfId="2202"/>
    <cellStyle name="40% - Accent3 21 3" xfId="2305"/>
    <cellStyle name="40% - Accent3 22" xfId="1535"/>
    <cellStyle name="40% - Accent3 22 2" xfId="2748"/>
    <cellStyle name="40% - Accent3 22 3" xfId="2293"/>
    <cellStyle name="40% - Accent3 23" xfId="1577"/>
    <cellStyle name="40% - Accent3 23 2" xfId="2709"/>
    <cellStyle name="40% - Accent3 24" xfId="2228"/>
    <cellStyle name="40% - Accent3 3" xfId="193"/>
    <cellStyle name="40% - Accent3 3 2" xfId="627"/>
    <cellStyle name="40% - Accent3 3 3" xfId="1205"/>
    <cellStyle name="40% - Accent3 3 3 2" xfId="1945"/>
    <cellStyle name="40% - Accent3 3 3 2 2" xfId="2776"/>
    <cellStyle name="40% - Accent3 3 3 3" xfId="2383"/>
    <cellStyle name="40% - Accent3 3 4" xfId="1639"/>
    <cellStyle name="40% - Accent3 4" xfId="235"/>
    <cellStyle name="40% - Accent3 4 2" xfId="1219"/>
    <cellStyle name="40% - Accent3 4 2 2" xfId="1959"/>
    <cellStyle name="40% - Accent3 4 2 2 2" xfId="2790"/>
    <cellStyle name="40% - Accent3 4 2 3" xfId="2398"/>
    <cellStyle name="40% - Accent3 4 3" xfId="1654"/>
    <cellStyle name="40% - Accent3 4 3 2" xfId="2732"/>
    <cellStyle name="40% - Accent3 4 4" xfId="2277"/>
    <cellStyle name="40% - Accent3 5" xfId="277"/>
    <cellStyle name="40% - Accent3 5 2" xfId="1236"/>
    <cellStyle name="40% - Accent3 5 2 2" xfId="1974"/>
    <cellStyle name="40% - Accent3 5 2 3" xfId="2804"/>
    <cellStyle name="40% - Accent3 5 3" xfId="1669"/>
    <cellStyle name="40% - Accent3 5 4" xfId="2416"/>
    <cellStyle name="40% - Accent3 6" xfId="319"/>
    <cellStyle name="40% - Accent3 6 2" xfId="1251"/>
    <cellStyle name="40% - Accent3 6 2 2" xfId="1988"/>
    <cellStyle name="40% - Accent3 6 2 3" xfId="2818"/>
    <cellStyle name="40% - Accent3 6 3" xfId="1685"/>
    <cellStyle name="40% - Accent3 6 4" xfId="2433"/>
    <cellStyle name="40% - Accent3 7" xfId="361"/>
    <cellStyle name="40% - Accent3 7 2" xfId="1268"/>
    <cellStyle name="40% - Accent3 7 2 2" xfId="2003"/>
    <cellStyle name="40% - Accent3 7 2 3" xfId="2832"/>
    <cellStyle name="40% - Accent3 7 3" xfId="1701"/>
    <cellStyle name="40% - Accent3 7 4" xfId="2449"/>
    <cellStyle name="40% - Accent3 8" xfId="402"/>
    <cellStyle name="40% - Accent3 8 2" xfId="1281"/>
    <cellStyle name="40% - Accent3 8 2 2" xfId="2016"/>
    <cellStyle name="40% - Accent3 8 2 3" xfId="2845"/>
    <cellStyle name="40% - Accent3 8 3" xfId="1717"/>
    <cellStyle name="40% - Accent3 8 4" xfId="2463"/>
    <cellStyle name="40% - Accent3 9" xfId="443"/>
    <cellStyle name="40% - Accent3 9 2" xfId="1296"/>
    <cellStyle name="40% - Accent3 9 2 2" xfId="2030"/>
    <cellStyle name="40% - Accent3 9 2 3" xfId="2858"/>
    <cellStyle name="40% - Accent3 9 3" xfId="1732"/>
    <cellStyle name="40% - Accent3 9 4" xfId="2478"/>
    <cellStyle name="40% - Accent4" xfId="10" builtinId="43" customBuiltin="1"/>
    <cellStyle name="40% - Accent4 10" xfId="478"/>
    <cellStyle name="40% - Accent4 10 2" xfId="1317"/>
    <cellStyle name="40% - Accent4 10 2 2" xfId="2050"/>
    <cellStyle name="40% - Accent4 10 2 3" xfId="2877"/>
    <cellStyle name="40% - Accent4 10 3" xfId="1751"/>
    <cellStyle name="40% - Accent4 10 4" xfId="2499"/>
    <cellStyle name="40% - Accent4 11" xfId="522"/>
    <cellStyle name="40% - Accent4 11 2" xfId="1336"/>
    <cellStyle name="40% - Accent4 11 2 2" xfId="2067"/>
    <cellStyle name="40% - Accent4 11 2 3" xfId="2894"/>
    <cellStyle name="40% - Accent4 11 3" xfId="1768"/>
    <cellStyle name="40% - Accent4 11 4" xfId="2516"/>
    <cellStyle name="40% - Accent4 12" xfId="561"/>
    <cellStyle name="40% - Accent4 12 2" xfId="1354"/>
    <cellStyle name="40% - Accent4 12 2 2" xfId="2085"/>
    <cellStyle name="40% - Accent4 12 2 3" xfId="2912"/>
    <cellStyle name="40% - Accent4 12 3" xfId="1786"/>
    <cellStyle name="40% - Accent4 12 4" xfId="2534"/>
    <cellStyle name="40% - Accent4 13" xfId="823"/>
    <cellStyle name="40% - Accent4 13 2" xfId="1390"/>
    <cellStyle name="40% - Accent4 13 2 2" xfId="2103"/>
    <cellStyle name="40% - Accent4 13 2 3" xfId="2930"/>
    <cellStyle name="40% - Accent4 13 3" xfId="1808"/>
    <cellStyle name="40% - Accent4 13 4" xfId="2561"/>
    <cellStyle name="40% - Accent4 14" xfId="866"/>
    <cellStyle name="40% - Accent4 14 2" xfId="1408"/>
    <cellStyle name="40% - Accent4 14 2 2" xfId="2121"/>
    <cellStyle name="40% - Accent4 14 2 3" xfId="2948"/>
    <cellStyle name="40% - Accent4 14 3" xfId="1826"/>
    <cellStyle name="40% - Accent4 14 4" xfId="2580"/>
    <cellStyle name="40% - Accent4 15" xfId="953"/>
    <cellStyle name="40% - Accent4 15 2" xfId="1430"/>
    <cellStyle name="40% - Accent4 15 2 2" xfId="2142"/>
    <cellStyle name="40% - Accent4 15 2 3" xfId="2969"/>
    <cellStyle name="40% - Accent4 15 3" xfId="1848"/>
    <cellStyle name="40% - Accent4 15 4" xfId="2606"/>
    <cellStyle name="40% - Accent4 16" xfId="981"/>
    <cellStyle name="40% - Accent4 16 2" xfId="1448"/>
    <cellStyle name="40% - Accent4 16 2 2" xfId="2160"/>
    <cellStyle name="40% - Accent4 16 2 3" xfId="2987"/>
    <cellStyle name="40% - Accent4 16 3" xfId="1866"/>
    <cellStyle name="40% - Accent4 16 4" xfId="2624"/>
    <cellStyle name="40% - Accent4 17" xfId="1013"/>
    <cellStyle name="40% - Accent4 17 2" xfId="1462"/>
    <cellStyle name="40% - Accent4 17 2 2" xfId="2174"/>
    <cellStyle name="40% - Accent4 17 2 3" xfId="3001"/>
    <cellStyle name="40% - Accent4 17 3" xfId="1880"/>
    <cellStyle name="40% - Accent4 17 4" xfId="2639"/>
    <cellStyle name="40% - Accent4 18" xfId="1034"/>
    <cellStyle name="40% - Accent4 18 2" xfId="1476"/>
    <cellStyle name="40% - Accent4 18 2 2" xfId="2188"/>
    <cellStyle name="40% - Accent4 18 2 3" xfId="3015"/>
    <cellStyle name="40% - Accent4 18 3" xfId="1894"/>
    <cellStyle name="40% - Accent4 18 4" xfId="2653"/>
    <cellStyle name="40% - Accent4 19" xfId="1068"/>
    <cellStyle name="40% - Accent4 19 2" xfId="1913"/>
    <cellStyle name="40% - Accent4 19 2 2" xfId="3035"/>
    <cellStyle name="40% - Accent4 19 3" xfId="2675"/>
    <cellStyle name="40% - Accent4 2" xfId="155"/>
    <cellStyle name="40% - Accent4 2 2" xfId="628"/>
    <cellStyle name="40% - Accent4 2 3" xfId="1193"/>
    <cellStyle name="40% - Accent4 2 3 2" xfId="1933"/>
    <cellStyle name="40% - Accent4 2 3 2 2" xfId="2764"/>
    <cellStyle name="40% - Accent4 2 3 3" xfId="2368"/>
    <cellStyle name="40% - Accent4 2 4" xfId="1627"/>
    <cellStyle name="40% - Accent4 20" xfId="1151"/>
    <cellStyle name="40% - Accent4 20 2" xfId="3050"/>
    <cellStyle name="40% - Accent4 20 3" xfId="2691"/>
    <cellStyle name="40% - Accent4 21" xfId="1503"/>
    <cellStyle name="40% - Accent4 21 2" xfId="2204"/>
    <cellStyle name="40% - Accent4 21 3" xfId="2304"/>
    <cellStyle name="40% - Accent4 22" xfId="1539"/>
    <cellStyle name="40% - Accent4 22 2" xfId="2750"/>
    <cellStyle name="40% - Accent4 22 3" xfId="2295"/>
    <cellStyle name="40% - Accent4 23" xfId="1576"/>
    <cellStyle name="40% - Accent4 23 2" xfId="2711"/>
    <cellStyle name="40% - Accent4 24" xfId="2231"/>
    <cellStyle name="40% - Accent4 3" xfId="197"/>
    <cellStyle name="40% - Accent4 3 2" xfId="629"/>
    <cellStyle name="40% - Accent4 3 3" xfId="1207"/>
    <cellStyle name="40% - Accent4 3 3 2" xfId="1947"/>
    <cellStyle name="40% - Accent4 3 3 2 2" xfId="2778"/>
    <cellStyle name="40% - Accent4 3 3 3" xfId="2385"/>
    <cellStyle name="40% - Accent4 3 4" xfId="1641"/>
    <cellStyle name="40% - Accent4 4" xfId="239"/>
    <cellStyle name="40% - Accent4 4 2" xfId="1221"/>
    <cellStyle name="40% - Accent4 4 2 2" xfId="1961"/>
    <cellStyle name="40% - Accent4 4 2 2 2" xfId="2792"/>
    <cellStyle name="40% - Accent4 4 2 3" xfId="2401"/>
    <cellStyle name="40% - Accent4 4 3" xfId="1656"/>
    <cellStyle name="40% - Accent4 4 3 2" xfId="2734"/>
    <cellStyle name="40% - Accent4 4 4" xfId="2279"/>
    <cellStyle name="40% - Accent4 5" xfId="281"/>
    <cellStyle name="40% - Accent4 5 2" xfId="1238"/>
    <cellStyle name="40% - Accent4 5 2 2" xfId="1976"/>
    <cellStyle name="40% - Accent4 5 2 3" xfId="2806"/>
    <cellStyle name="40% - Accent4 5 3" xfId="1671"/>
    <cellStyle name="40% - Accent4 5 4" xfId="2418"/>
    <cellStyle name="40% - Accent4 6" xfId="323"/>
    <cellStyle name="40% - Accent4 6 2" xfId="1254"/>
    <cellStyle name="40% - Accent4 6 2 2" xfId="1991"/>
    <cellStyle name="40% - Accent4 6 2 3" xfId="2820"/>
    <cellStyle name="40% - Accent4 6 3" xfId="1687"/>
    <cellStyle name="40% - Accent4 6 4" xfId="2435"/>
    <cellStyle name="40% - Accent4 7" xfId="365"/>
    <cellStyle name="40% - Accent4 7 2" xfId="1270"/>
    <cellStyle name="40% - Accent4 7 2 2" xfId="2005"/>
    <cellStyle name="40% - Accent4 7 2 3" xfId="2834"/>
    <cellStyle name="40% - Accent4 7 3" xfId="1703"/>
    <cellStyle name="40% - Accent4 7 4" xfId="2451"/>
    <cellStyle name="40% - Accent4 8" xfId="406"/>
    <cellStyle name="40% - Accent4 8 2" xfId="1283"/>
    <cellStyle name="40% - Accent4 8 2 2" xfId="2018"/>
    <cellStyle name="40% - Accent4 8 2 3" xfId="2847"/>
    <cellStyle name="40% - Accent4 8 3" xfId="1719"/>
    <cellStyle name="40% - Accent4 8 4" xfId="2465"/>
    <cellStyle name="40% - Accent4 9" xfId="447"/>
    <cellStyle name="40% - Accent4 9 2" xfId="1298"/>
    <cellStyle name="40% - Accent4 9 2 2" xfId="2032"/>
    <cellStyle name="40% - Accent4 9 2 3" xfId="2860"/>
    <cellStyle name="40% - Accent4 9 3" xfId="1734"/>
    <cellStyle name="40% - Accent4 9 4" xfId="2480"/>
    <cellStyle name="40% - Accent5" xfId="11" builtinId="47" customBuiltin="1"/>
    <cellStyle name="40% - Accent5 10" xfId="482"/>
    <cellStyle name="40% - Accent5 10 2" xfId="1321"/>
    <cellStyle name="40% - Accent5 10 2 2" xfId="2053"/>
    <cellStyle name="40% - Accent5 10 2 3" xfId="2880"/>
    <cellStyle name="40% - Accent5 10 3" xfId="1754"/>
    <cellStyle name="40% - Accent5 10 4" xfId="2502"/>
    <cellStyle name="40% - Accent5 11" xfId="525"/>
    <cellStyle name="40% - Accent5 11 2" xfId="1338"/>
    <cellStyle name="40% - Accent5 11 2 2" xfId="2069"/>
    <cellStyle name="40% - Accent5 11 2 3" xfId="2896"/>
    <cellStyle name="40% - Accent5 11 3" xfId="1770"/>
    <cellStyle name="40% - Accent5 11 4" xfId="2518"/>
    <cellStyle name="40% - Accent5 12" xfId="564"/>
    <cellStyle name="40% - Accent5 12 2" xfId="1356"/>
    <cellStyle name="40% - Accent5 12 2 2" xfId="2087"/>
    <cellStyle name="40% - Accent5 12 2 3" xfId="2914"/>
    <cellStyle name="40% - Accent5 12 3" xfId="1788"/>
    <cellStyle name="40% - Accent5 12 4" xfId="2536"/>
    <cellStyle name="40% - Accent5 13" xfId="826"/>
    <cellStyle name="40% - Accent5 13 2" xfId="1392"/>
    <cellStyle name="40% - Accent5 13 2 2" xfId="2105"/>
    <cellStyle name="40% - Accent5 13 2 3" xfId="2932"/>
    <cellStyle name="40% - Accent5 13 3" xfId="1810"/>
    <cellStyle name="40% - Accent5 13 4" xfId="2563"/>
    <cellStyle name="40% - Accent5 14" xfId="870"/>
    <cellStyle name="40% - Accent5 14 2" xfId="1411"/>
    <cellStyle name="40% - Accent5 14 2 2" xfId="2124"/>
    <cellStyle name="40% - Accent5 14 2 3" xfId="2951"/>
    <cellStyle name="40% - Accent5 14 3" xfId="1829"/>
    <cellStyle name="40% - Accent5 14 4" xfId="2583"/>
    <cellStyle name="40% - Accent5 15" xfId="956"/>
    <cellStyle name="40% - Accent5 15 2" xfId="1432"/>
    <cellStyle name="40% - Accent5 15 2 2" xfId="2144"/>
    <cellStyle name="40% - Accent5 15 2 3" xfId="2971"/>
    <cellStyle name="40% - Accent5 15 3" xfId="1850"/>
    <cellStyle name="40% - Accent5 15 4" xfId="2608"/>
    <cellStyle name="40% - Accent5 16" xfId="984"/>
    <cellStyle name="40% - Accent5 16 2" xfId="1450"/>
    <cellStyle name="40% - Accent5 16 2 2" xfId="2162"/>
    <cellStyle name="40% - Accent5 16 2 3" xfId="2989"/>
    <cellStyle name="40% - Accent5 16 3" xfId="1868"/>
    <cellStyle name="40% - Accent5 16 4" xfId="2626"/>
    <cellStyle name="40% - Accent5 17" xfId="1016"/>
    <cellStyle name="40% - Accent5 17 2" xfId="1464"/>
    <cellStyle name="40% - Accent5 17 2 2" xfId="2176"/>
    <cellStyle name="40% - Accent5 17 2 3" xfId="3003"/>
    <cellStyle name="40% - Accent5 17 3" xfId="1882"/>
    <cellStyle name="40% - Accent5 17 4" xfId="2641"/>
    <cellStyle name="40% - Accent5 18" xfId="1037"/>
    <cellStyle name="40% - Accent5 18 2" xfId="1478"/>
    <cellStyle name="40% - Accent5 18 2 2" xfId="2190"/>
    <cellStyle name="40% - Accent5 18 2 3" xfId="3017"/>
    <cellStyle name="40% - Accent5 18 3" xfId="1896"/>
    <cellStyle name="40% - Accent5 18 4" xfId="2655"/>
    <cellStyle name="40% - Accent5 19" xfId="1071"/>
    <cellStyle name="40% - Accent5 19 2" xfId="1915"/>
    <cellStyle name="40% - Accent5 19 2 2" xfId="3037"/>
    <cellStyle name="40% - Accent5 19 3" xfId="2677"/>
    <cellStyle name="40% - Accent5 2" xfId="159"/>
    <cellStyle name="40% - Accent5 2 2" xfId="630"/>
    <cellStyle name="40% - Accent5 2 3" xfId="1195"/>
    <cellStyle name="40% - Accent5 2 3 2" xfId="1935"/>
    <cellStyle name="40% - Accent5 2 3 2 2" xfId="2766"/>
    <cellStyle name="40% - Accent5 2 3 3" xfId="2370"/>
    <cellStyle name="40% - Accent5 2 4" xfId="1629"/>
    <cellStyle name="40% - Accent5 20" xfId="1146"/>
    <cellStyle name="40% - Accent5 20 2" xfId="3052"/>
    <cellStyle name="40% - Accent5 20 3" xfId="2693"/>
    <cellStyle name="40% - Accent5 21" xfId="1506"/>
    <cellStyle name="40% - Accent5 21 2" xfId="2206"/>
    <cellStyle name="40% - Accent5 21 3" xfId="2303"/>
    <cellStyle name="40% - Accent5 22" xfId="1543"/>
    <cellStyle name="40% - Accent5 22 2" xfId="2752"/>
    <cellStyle name="40% - Accent5 22 3" xfId="2297"/>
    <cellStyle name="40% - Accent5 23" xfId="1575"/>
    <cellStyle name="40% - Accent5 23 2" xfId="2713"/>
    <cellStyle name="40% - Accent5 24" xfId="2234"/>
    <cellStyle name="40% - Accent5 3" xfId="201"/>
    <cellStyle name="40% - Accent5 3 2" xfId="631"/>
    <cellStyle name="40% - Accent5 3 3" xfId="1209"/>
    <cellStyle name="40% - Accent5 3 3 2" xfId="1949"/>
    <cellStyle name="40% - Accent5 3 3 2 2" xfId="2780"/>
    <cellStyle name="40% - Accent5 3 3 3" xfId="2387"/>
    <cellStyle name="40% - Accent5 3 4" xfId="1643"/>
    <cellStyle name="40% - Accent5 4" xfId="243"/>
    <cellStyle name="40% - Accent5 4 2" xfId="1224"/>
    <cellStyle name="40% - Accent5 4 2 2" xfId="1964"/>
    <cellStyle name="40% - Accent5 4 2 2 2" xfId="2794"/>
    <cellStyle name="40% - Accent5 4 2 3" xfId="2403"/>
    <cellStyle name="40% - Accent5 4 3" xfId="1658"/>
    <cellStyle name="40% - Accent5 4 3 2" xfId="2736"/>
    <cellStyle name="40% - Accent5 4 4" xfId="2281"/>
    <cellStyle name="40% - Accent5 5" xfId="285"/>
    <cellStyle name="40% - Accent5 5 2" xfId="1240"/>
    <cellStyle name="40% - Accent5 5 2 2" xfId="1978"/>
    <cellStyle name="40% - Accent5 5 2 3" xfId="2808"/>
    <cellStyle name="40% - Accent5 5 3" xfId="1673"/>
    <cellStyle name="40% - Accent5 5 4" xfId="2420"/>
    <cellStyle name="40% - Accent5 6" xfId="327"/>
    <cellStyle name="40% - Accent5 6 2" xfId="1257"/>
    <cellStyle name="40% - Accent5 6 2 2" xfId="1993"/>
    <cellStyle name="40% - Accent5 6 2 3" xfId="2822"/>
    <cellStyle name="40% - Accent5 6 3" xfId="1689"/>
    <cellStyle name="40% - Accent5 6 4" xfId="2437"/>
    <cellStyle name="40% - Accent5 7" xfId="369"/>
    <cellStyle name="40% - Accent5 7 2" xfId="1272"/>
    <cellStyle name="40% - Accent5 7 2 2" xfId="2007"/>
    <cellStyle name="40% - Accent5 7 2 3" xfId="2836"/>
    <cellStyle name="40% - Accent5 7 3" xfId="1705"/>
    <cellStyle name="40% - Accent5 7 4" xfId="2453"/>
    <cellStyle name="40% - Accent5 8" xfId="410"/>
    <cellStyle name="40% - Accent5 8 2" xfId="1285"/>
    <cellStyle name="40% - Accent5 8 2 2" xfId="2020"/>
    <cellStyle name="40% - Accent5 8 2 3" xfId="2849"/>
    <cellStyle name="40% - Accent5 8 3" xfId="1721"/>
    <cellStyle name="40% - Accent5 8 4" xfId="2467"/>
    <cellStyle name="40% - Accent5 9" xfId="451"/>
    <cellStyle name="40% - Accent5 9 2" xfId="1300"/>
    <cellStyle name="40% - Accent5 9 2 2" xfId="2034"/>
    <cellStyle name="40% - Accent5 9 2 3" xfId="2862"/>
    <cellStyle name="40% - Accent5 9 3" xfId="1736"/>
    <cellStyle name="40% - Accent5 9 4" xfId="2482"/>
    <cellStyle name="40% - Accent6" xfId="12" builtinId="51" customBuiltin="1"/>
    <cellStyle name="40% - Accent6 10" xfId="485"/>
    <cellStyle name="40% - Accent6 10 2" xfId="1323"/>
    <cellStyle name="40% - Accent6 10 2 2" xfId="2055"/>
    <cellStyle name="40% - Accent6 10 2 3" xfId="2882"/>
    <cellStyle name="40% - Accent6 10 3" xfId="1756"/>
    <cellStyle name="40% - Accent6 10 4" xfId="2504"/>
    <cellStyle name="40% - Accent6 11" xfId="528"/>
    <cellStyle name="40% - Accent6 11 2" xfId="1340"/>
    <cellStyle name="40% - Accent6 11 2 2" xfId="2071"/>
    <cellStyle name="40% - Accent6 11 2 3" xfId="2898"/>
    <cellStyle name="40% - Accent6 11 3" xfId="1772"/>
    <cellStyle name="40% - Accent6 11 4" xfId="2520"/>
    <cellStyle name="40% - Accent6 12" xfId="567"/>
    <cellStyle name="40% - Accent6 12 2" xfId="1358"/>
    <cellStyle name="40% - Accent6 12 2 2" xfId="2089"/>
    <cellStyle name="40% - Accent6 12 2 3" xfId="2916"/>
    <cellStyle name="40% - Accent6 12 3" xfId="1790"/>
    <cellStyle name="40% - Accent6 12 4" xfId="2538"/>
    <cellStyle name="40% - Accent6 13" xfId="829"/>
    <cellStyle name="40% - Accent6 13 2" xfId="1394"/>
    <cellStyle name="40% - Accent6 13 2 2" xfId="2107"/>
    <cellStyle name="40% - Accent6 13 2 3" xfId="2934"/>
    <cellStyle name="40% - Accent6 13 3" xfId="1812"/>
    <cellStyle name="40% - Accent6 13 4" xfId="2565"/>
    <cellStyle name="40% - Accent6 14" xfId="873"/>
    <cellStyle name="40% - Accent6 14 2" xfId="1413"/>
    <cellStyle name="40% - Accent6 14 2 2" xfId="2126"/>
    <cellStyle name="40% - Accent6 14 2 3" xfId="2953"/>
    <cellStyle name="40% - Accent6 14 3" xfId="1831"/>
    <cellStyle name="40% - Accent6 14 4" xfId="2586"/>
    <cellStyle name="40% - Accent6 15" xfId="959"/>
    <cellStyle name="40% - Accent6 15 2" xfId="1434"/>
    <cellStyle name="40% - Accent6 15 2 2" xfId="2146"/>
    <cellStyle name="40% - Accent6 15 2 3" xfId="2973"/>
    <cellStyle name="40% - Accent6 15 3" xfId="1852"/>
    <cellStyle name="40% - Accent6 15 4" xfId="2610"/>
    <cellStyle name="40% - Accent6 16" xfId="987"/>
    <cellStyle name="40% - Accent6 16 2" xfId="1452"/>
    <cellStyle name="40% - Accent6 16 2 2" xfId="2164"/>
    <cellStyle name="40% - Accent6 16 2 3" xfId="2991"/>
    <cellStyle name="40% - Accent6 16 3" xfId="1870"/>
    <cellStyle name="40% - Accent6 16 4" xfId="2628"/>
    <cellStyle name="40% - Accent6 17" xfId="1019"/>
    <cellStyle name="40% - Accent6 17 2" xfId="1466"/>
    <cellStyle name="40% - Accent6 17 2 2" xfId="2178"/>
    <cellStyle name="40% - Accent6 17 2 3" xfId="3005"/>
    <cellStyle name="40% - Accent6 17 3" xfId="1884"/>
    <cellStyle name="40% - Accent6 17 4" xfId="2643"/>
    <cellStyle name="40% - Accent6 18" xfId="1040"/>
    <cellStyle name="40% - Accent6 18 2" xfId="1480"/>
    <cellStyle name="40% - Accent6 18 2 2" xfId="2192"/>
    <cellStyle name="40% - Accent6 18 2 3" xfId="3019"/>
    <cellStyle name="40% - Accent6 18 3" xfId="1898"/>
    <cellStyle name="40% - Accent6 18 4" xfId="2657"/>
    <cellStyle name="40% - Accent6 19" xfId="1075"/>
    <cellStyle name="40% - Accent6 19 2" xfId="1918"/>
    <cellStyle name="40% - Accent6 19 2 2" xfId="3039"/>
    <cellStyle name="40% - Accent6 19 3" xfId="2679"/>
    <cellStyle name="40% - Accent6 2" xfId="163"/>
    <cellStyle name="40% - Accent6 2 2" xfId="632"/>
    <cellStyle name="40% - Accent6 2 3" xfId="1197"/>
    <cellStyle name="40% - Accent6 2 3 2" xfId="1937"/>
    <cellStyle name="40% - Accent6 2 3 2 2" xfId="2768"/>
    <cellStyle name="40% - Accent6 2 3 3" xfId="2372"/>
    <cellStyle name="40% - Accent6 2 4" xfId="1631"/>
    <cellStyle name="40% - Accent6 20" xfId="1137"/>
    <cellStyle name="40% - Accent6 20 2" xfId="3054"/>
    <cellStyle name="40% - Accent6 20 3" xfId="2695"/>
    <cellStyle name="40% - Accent6 21" xfId="1509"/>
    <cellStyle name="40% - Accent6 21 2" xfId="2208"/>
    <cellStyle name="40% - Accent6 21 3" xfId="2302"/>
    <cellStyle name="40% - Accent6 22" xfId="1546"/>
    <cellStyle name="40% - Accent6 22 2" xfId="2754"/>
    <cellStyle name="40% - Accent6 22 3" xfId="2299"/>
    <cellStyle name="40% - Accent6 23" xfId="1574"/>
    <cellStyle name="40% - Accent6 23 2" xfId="2715"/>
    <cellStyle name="40% - Accent6 24" xfId="2237"/>
    <cellStyle name="40% - Accent6 3" xfId="205"/>
    <cellStyle name="40% - Accent6 3 2" xfId="633"/>
    <cellStyle name="40% - Accent6 3 3" xfId="1211"/>
    <cellStyle name="40% - Accent6 3 3 2" xfId="1951"/>
    <cellStyle name="40% - Accent6 3 3 2 2" xfId="2782"/>
    <cellStyle name="40% - Accent6 3 3 3" xfId="2389"/>
    <cellStyle name="40% - Accent6 3 4" xfId="1645"/>
    <cellStyle name="40% - Accent6 4" xfId="247"/>
    <cellStyle name="40% - Accent6 4 2" xfId="1226"/>
    <cellStyle name="40% - Accent6 4 2 2" xfId="1966"/>
    <cellStyle name="40% - Accent6 4 2 2 2" xfId="2796"/>
    <cellStyle name="40% - Accent6 4 2 3" xfId="2405"/>
    <cellStyle name="40% - Accent6 4 3" xfId="1660"/>
    <cellStyle name="40% - Accent6 4 3 2" xfId="2738"/>
    <cellStyle name="40% - Accent6 4 4" xfId="2283"/>
    <cellStyle name="40% - Accent6 5" xfId="289"/>
    <cellStyle name="40% - Accent6 5 2" xfId="1242"/>
    <cellStyle name="40% - Accent6 5 2 2" xfId="1980"/>
    <cellStyle name="40% - Accent6 5 2 3" xfId="2810"/>
    <cellStyle name="40% - Accent6 5 3" xfId="1675"/>
    <cellStyle name="40% - Accent6 5 4" xfId="2423"/>
    <cellStyle name="40% - Accent6 6" xfId="331"/>
    <cellStyle name="40% - Accent6 6 2" xfId="1259"/>
    <cellStyle name="40% - Accent6 6 2 2" xfId="1995"/>
    <cellStyle name="40% - Accent6 6 2 3" xfId="2824"/>
    <cellStyle name="40% - Accent6 6 3" xfId="1691"/>
    <cellStyle name="40% - Accent6 6 4" xfId="2439"/>
    <cellStyle name="40% - Accent6 7" xfId="373"/>
    <cellStyle name="40% - Accent6 7 2" xfId="1274"/>
    <cellStyle name="40% - Accent6 7 2 2" xfId="2009"/>
    <cellStyle name="40% - Accent6 7 2 3" xfId="2838"/>
    <cellStyle name="40% - Accent6 7 3" xfId="1707"/>
    <cellStyle name="40% - Accent6 7 4" xfId="2455"/>
    <cellStyle name="40% - Accent6 8" xfId="414"/>
    <cellStyle name="40% - Accent6 8 2" xfId="1287"/>
    <cellStyle name="40% - Accent6 8 2 2" xfId="2022"/>
    <cellStyle name="40% - Accent6 8 2 3" xfId="2851"/>
    <cellStyle name="40% - Accent6 8 3" xfId="1723"/>
    <cellStyle name="40% - Accent6 8 4" xfId="2470"/>
    <cellStyle name="40% - Accent6 9" xfId="455"/>
    <cellStyle name="40% - Accent6 9 2" xfId="1302"/>
    <cellStyle name="40% - Accent6 9 2 2" xfId="2036"/>
    <cellStyle name="40% - Accent6 9 2 3" xfId="2864"/>
    <cellStyle name="40% - Accent6 9 3" xfId="1738"/>
    <cellStyle name="40% - Accent6 9 4" xfId="2484"/>
    <cellStyle name="60% - Accent1" xfId="13" builtinId="32" customBuiltin="1"/>
    <cellStyle name="60% - Accent1 10" xfId="1144"/>
    <cellStyle name="60% - Accent1 11" xfId="1578"/>
    <cellStyle name="60% - Accent1 2" xfId="144"/>
    <cellStyle name="60% - Accent1 3" xfId="186"/>
    <cellStyle name="60% - Accent1 4" xfId="228"/>
    <cellStyle name="60% - Accent1 5" xfId="270"/>
    <cellStyle name="60% - Accent1 6" xfId="312"/>
    <cellStyle name="60% - Accent1 7" xfId="354"/>
    <cellStyle name="60% - Accent1 8" xfId="395"/>
    <cellStyle name="60% - Accent1 9" xfId="436"/>
    <cellStyle name="60% - Accent2" xfId="14" builtinId="36" customBuiltin="1"/>
    <cellStyle name="60% - Accent2 10" xfId="1147"/>
    <cellStyle name="60% - Accent2 11" xfId="1588"/>
    <cellStyle name="60% - Accent2 2" xfId="148"/>
    <cellStyle name="60% - Accent2 3" xfId="190"/>
    <cellStyle name="60% - Accent2 4" xfId="232"/>
    <cellStyle name="60% - Accent2 5" xfId="274"/>
    <cellStyle name="60% - Accent2 6" xfId="316"/>
    <cellStyle name="60% - Accent2 7" xfId="358"/>
    <cellStyle name="60% - Accent2 8" xfId="399"/>
    <cellStyle name="60% - Accent2 9" xfId="440"/>
    <cellStyle name="60% - Accent3" xfId="15" builtinId="40" customBuiltin="1"/>
    <cellStyle name="60% - Accent3 10" xfId="1142"/>
    <cellStyle name="60% - Accent3 11" xfId="1585"/>
    <cellStyle name="60% - Accent3 2" xfId="152"/>
    <cellStyle name="60% - Accent3 3" xfId="194"/>
    <cellStyle name="60% - Accent3 4" xfId="236"/>
    <cellStyle name="60% - Accent3 5" xfId="278"/>
    <cellStyle name="60% - Accent3 6" xfId="320"/>
    <cellStyle name="60% - Accent3 7" xfId="362"/>
    <cellStyle name="60% - Accent3 8" xfId="403"/>
    <cellStyle name="60% - Accent3 9" xfId="444"/>
    <cellStyle name="60% - Accent4" xfId="16" builtinId="44" customBuiltin="1"/>
    <cellStyle name="60% - Accent4 10" xfId="1139"/>
    <cellStyle name="60% - Accent4 11" xfId="1583"/>
    <cellStyle name="60% - Accent4 2" xfId="156"/>
    <cellStyle name="60% - Accent4 3" xfId="198"/>
    <cellStyle name="60% - Accent4 4" xfId="240"/>
    <cellStyle name="60% - Accent4 5" xfId="282"/>
    <cellStyle name="60% - Accent4 6" xfId="324"/>
    <cellStyle name="60% - Accent4 7" xfId="366"/>
    <cellStyle name="60% - Accent4 8" xfId="407"/>
    <cellStyle name="60% - Accent4 9" xfId="448"/>
    <cellStyle name="60% - Accent5" xfId="17" builtinId="48" customBuiltin="1"/>
    <cellStyle name="60% - Accent5 10" xfId="1148"/>
    <cellStyle name="60% - Accent5 11" xfId="1579"/>
    <cellStyle name="60% - Accent5 2" xfId="160"/>
    <cellStyle name="60% - Accent5 3" xfId="202"/>
    <cellStyle name="60% - Accent5 4" xfId="244"/>
    <cellStyle name="60% - Accent5 5" xfId="286"/>
    <cellStyle name="60% - Accent5 6" xfId="328"/>
    <cellStyle name="60% - Accent5 7" xfId="370"/>
    <cellStyle name="60% - Accent5 8" xfId="411"/>
    <cellStyle name="60% - Accent5 9" xfId="452"/>
    <cellStyle name="60% - Accent6" xfId="18" builtinId="52" customBuiltin="1"/>
    <cellStyle name="60% - Accent6 10" xfId="1158"/>
    <cellStyle name="60% - Accent6 11" xfId="1596"/>
    <cellStyle name="60% - Accent6 2" xfId="164"/>
    <cellStyle name="60% - Accent6 3" xfId="206"/>
    <cellStyle name="60% - Accent6 4" xfId="248"/>
    <cellStyle name="60% - Accent6 5" xfId="290"/>
    <cellStyle name="60% - Accent6 6" xfId="332"/>
    <cellStyle name="60% - Accent6 7" xfId="374"/>
    <cellStyle name="60% - Accent6 8" xfId="415"/>
    <cellStyle name="60% - Accent6 9" xfId="456"/>
    <cellStyle name="Accent1" xfId="19" builtinId="29" customBuiltin="1"/>
    <cellStyle name="Accent1 - 20%" xfId="20"/>
    <cellStyle name="Accent1 - 40%" xfId="21"/>
    <cellStyle name="Accent1 - 60%" xfId="22"/>
    <cellStyle name="Accent1 10" xfId="465"/>
    <cellStyle name="Accent1 11" xfId="475"/>
    <cellStyle name="Accent1 12" xfId="492"/>
    <cellStyle name="Accent1 13" xfId="497"/>
    <cellStyle name="Accent1 14" xfId="510"/>
    <cellStyle name="Accent1 15" xfId="516"/>
    <cellStyle name="Accent1 16" xfId="535"/>
    <cellStyle name="Accent1 17" xfId="549"/>
    <cellStyle name="Accent1 18" xfId="555"/>
    <cellStyle name="Accent1 19" xfId="572"/>
    <cellStyle name="Accent1 2" xfId="141"/>
    <cellStyle name="Accent1 20" xfId="810"/>
    <cellStyle name="Accent1 21" xfId="817"/>
    <cellStyle name="Accent1 22" xfId="838"/>
    <cellStyle name="Accent1 23" xfId="853"/>
    <cellStyle name="Accent1 24" xfId="860"/>
    <cellStyle name="Accent1 25" xfId="885"/>
    <cellStyle name="Accent1 26" xfId="856"/>
    <cellStyle name="Accent1 27" xfId="881"/>
    <cellStyle name="Accent1 28" xfId="942"/>
    <cellStyle name="Accent1 29" xfId="969"/>
    <cellStyle name="Accent1 3" xfId="183"/>
    <cellStyle name="Accent1 30" xfId="978"/>
    <cellStyle name="Accent1 31" xfId="993"/>
    <cellStyle name="Accent1 32" xfId="1002"/>
    <cellStyle name="Accent1 33" xfId="1023"/>
    <cellStyle name="Accent1 34" xfId="1056"/>
    <cellStyle name="Accent1 35" xfId="1059"/>
    <cellStyle name="Accent1 36" xfId="1090"/>
    <cellStyle name="Accent1 37" xfId="1077"/>
    <cellStyle name="Accent1 38" xfId="1086"/>
    <cellStyle name="Accent1 39" xfId="1092"/>
    <cellStyle name="Accent1 4" xfId="225"/>
    <cellStyle name="Accent1 40" xfId="1107"/>
    <cellStyle name="Accent1 41" xfId="1122"/>
    <cellStyle name="Accent1 42" xfId="1079"/>
    <cellStyle name="Accent1 43" xfId="1155"/>
    <cellStyle name="Accent1 44" xfId="1095"/>
    <cellStyle name="Accent1 44 2" xfId="3061"/>
    <cellStyle name="Accent1 45" xfId="1131"/>
    <cellStyle name="Accent1 46" xfId="1370"/>
    <cellStyle name="Accent1 47" xfId="1244"/>
    <cellStyle name="Accent1 48" xfId="1255"/>
    <cellStyle name="Accent1 49" xfId="1483"/>
    <cellStyle name="Accent1 5" xfId="267"/>
    <cellStyle name="Accent1 50" xfId="1491"/>
    <cellStyle name="Accent1 51" xfId="1497"/>
    <cellStyle name="Accent1 52" xfId="1526"/>
    <cellStyle name="Accent1 53" xfId="1536"/>
    <cellStyle name="Accent1 54" xfId="1552"/>
    <cellStyle name="Accent1 55" xfId="1554"/>
    <cellStyle name="Accent1 56" xfId="1594"/>
    <cellStyle name="Accent1 57" xfId="1549"/>
    <cellStyle name="Accent1 58" xfId="1923"/>
    <cellStyle name="Accent1 59" xfId="2210"/>
    <cellStyle name="Accent1 6" xfId="309"/>
    <cellStyle name="Accent1 60" xfId="2213"/>
    <cellStyle name="Accent1 61" xfId="2220"/>
    <cellStyle name="Accent1 62" xfId="2360"/>
    <cellStyle name="Accent1 63" xfId="2442"/>
    <cellStyle name="Accent1 64" xfId="2406"/>
    <cellStyle name="Accent1 65" xfId="3083"/>
    <cellStyle name="Accent1 66" xfId="3085"/>
    <cellStyle name="Accent1 67" xfId="2376"/>
    <cellStyle name="Accent1 68" xfId="2254"/>
    <cellStyle name="Accent1 69" xfId="2258"/>
    <cellStyle name="Accent1 7" xfId="351"/>
    <cellStyle name="Accent1 70" xfId="3078"/>
    <cellStyle name="Accent1 71" xfId="3071"/>
    <cellStyle name="Accent1 72" xfId="3092"/>
    <cellStyle name="Accent1 8" xfId="392"/>
    <cellStyle name="Accent1 9" xfId="433"/>
    <cellStyle name="Accent2" xfId="23" builtinId="33" customBuiltin="1"/>
    <cellStyle name="Accent2 - 20%" xfId="24"/>
    <cellStyle name="Accent2 - 40%" xfId="25"/>
    <cellStyle name="Accent2 - 60%" xfId="26"/>
    <cellStyle name="Accent2 10" xfId="469"/>
    <cellStyle name="Accent2 11" xfId="487"/>
    <cellStyle name="Accent2 12" xfId="495"/>
    <cellStyle name="Accent2 13" xfId="500"/>
    <cellStyle name="Accent2 14" xfId="513"/>
    <cellStyle name="Accent2 15" xfId="530"/>
    <cellStyle name="Accent2 16" xfId="538"/>
    <cellStyle name="Accent2 17" xfId="552"/>
    <cellStyle name="Accent2 18" xfId="569"/>
    <cellStyle name="Accent2 19" xfId="575"/>
    <cellStyle name="Accent2 2" xfId="145"/>
    <cellStyle name="Accent2 20" xfId="814"/>
    <cellStyle name="Accent2 21" xfId="832"/>
    <cellStyle name="Accent2 22" xfId="831"/>
    <cellStyle name="Accent2 23" xfId="857"/>
    <cellStyle name="Accent2 24" xfId="876"/>
    <cellStyle name="Accent2 25" xfId="888"/>
    <cellStyle name="Accent2 26" xfId="891"/>
    <cellStyle name="Accent2 27" xfId="894"/>
    <cellStyle name="Accent2 28" xfId="945"/>
    <cellStyle name="Accent2 29" xfId="972"/>
    <cellStyle name="Accent2 3" xfId="187"/>
    <cellStyle name="Accent2 30" xfId="988"/>
    <cellStyle name="Accent2 31" xfId="996"/>
    <cellStyle name="Accent2 32" xfId="1005"/>
    <cellStyle name="Accent2 33" xfId="1026"/>
    <cellStyle name="Accent2 34" xfId="1060"/>
    <cellStyle name="Accent2 35" xfId="1080"/>
    <cellStyle name="Accent2 36" xfId="1096"/>
    <cellStyle name="Accent2 37" xfId="1100"/>
    <cellStyle name="Accent2 38" xfId="1108"/>
    <cellStyle name="Accent2 39" xfId="1113"/>
    <cellStyle name="Accent2 4" xfId="229"/>
    <cellStyle name="Accent2 40" xfId="1104"/>
    <cellStyle name="Accent2 41" xfId="1125"/>
    <cellStyle name="Accent2 42" xfId="1129"/>
    <cellStyle name="Accent2 43" xfId="1159"/>
    <cellStyle name="Accent2 44" xfId="1133"/>
    <cellStyle name="Accent2 44 2" xfId="3064"/>
    <cellStyle name="Accent2 45" xfId="1288"/>
    <cellStyle name="Accent2 46" xfId="1359"/>
    <cellStyle name="Accent2 47" xfId="1375"/>
    <cellStyle name="Accent2 48" xfId="1261"/>
    <cellStyle name="Accent2 49" xfId="1362"/>
    <cellStyle name="Accent2 5" xfId="271"/>
    <cellStyle name="Accent2 50" xfId="1494"/>
    <cellStyle name="Accent2 51" xfId="1510"/>
    <cellStyle name="Accent2 52" xfId="1530"/>
    <cellStyle name="Accent2 53" xfId="1548"/>
    <cellStyle name="Accent2 54" xfId="1558"/>
    <cellStyle name="Accent2 55" xfId="1564"/>
    <cellStyle name="Accent2 56" xfId="1590"/>
    <cellStyle name="Accent2 57" xfId="1568"/>
    <cellStyle name="Accent2 58" xfId="1795"/>
    <cellStyle name="Accent2 59" xfId="1557"/>
    <cellStyle name="Accent2 6" xfId="313"/>
    <cellStyle name="Accent2 60" xfId="1708"/>
    <cellStyle name="Accent2 61" xfId="2223"/>
    <cellStyle name="Accent2 62" xfId="2262"/>
    <cellStyle name="Accent2 63" xfId="2659"/>
    <cellStyle name="Accent2 64" xfId="3090"/>
    <cellStyle name="Accent2 65" xfId="2250"/>
    <cellStyle name="Accent2 66" xfId="2256"/>
    <cellStyle name="Accent2 67" xfId="3084"/>
    <cellStyle name="Accent2 68" xfId="2590"/>
    <cellStyle name="Accent2 69" xfId="2584"/>
    <cellStyle name="Accent2 7" xfId="355"/>
    <cellStyle name="Accent2 70" xfId="3077"/>
    <cellStyle name="Accent2 71" xfId="2539"/>
    <cellStyle name="Accent2 72" xfId="2680"/>
    <cellStyle name="Accent2 8" xfId="396"/>
    <cellStyle name="Accent2 9" xfId="437"/>
    <cellStyle name="Accent3" xfId="27" builtinId="37" customBuiltin="1"/>
    <cellStyle name="Accent3 - 20%" xfId="28"/>
    <cellStyle name="Accent3 - 40%" xfId="29"/>
    <cellStyle name="Accent3 - 60%" xfId="30"/>
    <cellStyle name="Accent3 10" xfId="472"/>
    <cellStyle name="Accent3 11" xfId="489"/>
    <cellStyle name="Accent3 12" xfId="468"/>
    <cellStyle name="Accent3 13" xfId="491"/>
    <cellStyle name="Accent3 14" xfId="517"/>
    <cellStyle name="Accent3 15" xfId="532"/>
    <cellStyle name="Accent3 16" xfId="531"/>
    <cellStyle name="Accent3 17" xfId="556"/>
    <cellStyle name="Accent3 18" xfId="570"/>
    <cellStyle name="Accent3 19" xfId="568"/>
    <cellStyle name="Accent3 2" xfId="149"/>
    <cellStyle name="Accent3 20" xfId="818"/>
    <cellStyle name="Accent3 21" xfId="833"/>
    <cellStyle name="Accent3 22" xfId="834"/>
    <cellStyle name="Accent3 23" xfId="861"/>
    <cellStyle name="Accent3 24" xfId="879"/>
    <cellStyle name="Accent3 25" xfId="878"/>
    <cellStyle name="Accent3 26" xfId="884"/>
    <cellStyle name="Accent3 27" xfId="877"/>
    <cellStyle name="Accent3 28" xfId="948"/>
    <cellStyle name="Accent3 29" xfId="975"/>
    <cellStyle name="Accent3 3" xfId="191"/>
    <cellStyle name="Accent3 30" xfId="990"/>
    <cellStyle name="Accent3 31" xfId="989"/>
    <cellStyle name="Accent3 32" xfId="1008"/>
    <cellStyle name="Accent3 33" xfId="1029"/>
    <cellStyle name="Accent3 34" xfId="1063"/>
    <cellStyle name="Accent3 35" xfId="1084"/>
    <cellStyle name="Accent3 36" xfId="1082"/>
    <cellStyle name="Accent3 37" xfId="1089"/>
    <cellStyle name="Accent3 38" xfId="1081"/>
    <cellStyle name="Accent3 39" xfId="1093"/>
    <cellStyle name="Accent3 4" xfId="233"/>
    <cellStyle name="Accent3 40" xfId="1118"/>
    <cellStyle name="Accent3 41" xfId="1098"/>
    <cellStyle name="Accent3 42" xfId="1121"/>
    <cellStyle name="Accent3 43" xfId="1154"/>
    <cellStyle name="Accent3 44" xfId="1112"/>
    <cellStyle name="Accent3 44 2" xfId="3060"/>
    <cellStyle name="Accent3 45" xfId="1228"/>
    <cellStyle name="Accent3 46" xfId="1364"/>
    <cellStyle name="Accent3 47" xfId="1481"/>
    <cellStyle name="Accent3 48" xfId="1482"/>
    <cellStyle name="Accent3 49" xfId="1306"/>
    <cellStyle name="Accent3 5" xfId="275"/>
    <cellStyle name="Accent3 50" xfId="1498"/>
    <cellStyle name="Accent3 51" xfId="1511"/>
    <cellStyle name="Accent3 52" xfId="1533"/>
    <cellStyle name="Accent3 53" xfId="1550"/>
    <cellStyle name="Accent3 54" xfId="1529"/>
    <cellStyle name="Accent3 55" xfId="1547"/>
    <cellStyle name="Accent3 56" xfId="1593"/>
    <cellStyle name="Accent3 57" xfId="1561"/>
    <cellStyle name="Accent3 58" xfId="1677"/>
    <cellStyle name="Accent3 59" xfId="1791"/>
    <cellStyle name="Accent3 6" xfId="317"/>
    <cellStyle name="Accent3 60" xfId="2209"/>
    <cellStyle name="Accent3 61" xfId="2226"/>
    <cellStyle name="Accent3 62" xfId="2441"/>
    <cellStyle name="Accent3 63" xfId="2696"/>
    <cellStyle name="Accent3 64" xfId="3072"/>
    <cellStyle name="Accent3 65" xfId="2245"/>
    <cellStyle name="Accent3 66" xfId="2242"/>
    <cellStyle name="Accent3 67" xfId="2257"/>
    <cellStyle name="Accent3 68" xfId="2540"/>
    <cellStyle name="Accent3 69" xfId="2244"/>
    <cellStyle name="Accent3 7" xfId="359"/>
    <cellStyle name="Accent3 70" xfId="2544"/>
    <cellStyle name="Accent3 71" xfId="2312"/>
    <cellStyle name="Accent3 72" xfId="2488"/>
    <cellStyle name="Accent3 8" xfId="400"/>
    <cellStyle name="Accent3 9" xfId="441"/>
    <cellStyle name="Accent4" xfId="31" builtinId="41" customBuiltin="1"/>
    <cellStyle name="Accent4 - 20%" xfId="32"/>
    <cellStyle name="Accent4 - 40%" xfId="33"/>
    <cellStyle name="Accent4 - 60%" xfId="34"/>
    <cellStyle name="Accent4 10" xfId="476"/>
    <cellStyle name="Accent4 11" xfId="493"/>
    <cellStyle name="Accent4 12" xfId="490"/>
    <cellStyle name="Accent4 13" xfId="488"/>
    <cellStyle name="Accent4 14" xfId="520"/>
    <cellStyle name="Accent4 15" xfId="533"/>
    <cellStyle name="Accent4 16" xfId="534"/>
    <cellStyle name="Accent4 17" xfId="559"/>
    <cellStyle name="Accent4 18" xfId="573"/>
    <cellStyle name="Accent4 19" xfId="571"/>
    <cellStyle name="Accent4 2" xfId="153"/>
    <cellStyle name="Accent4 20" xfId="821"/>
    <cellStyle name="Accent4 21" xfId="835"/>
    <cellStyle name="Accent4 22" xfId="837"/>
    <cellStyle name="Accent4 23" xfId="864"/>
    <cellStyle name="Accent4 24" xfId="882"/>
    <cellStyle name="Accent4 25" xfId="883"/>
    <cellStyle name="Accent4 26" xfId="880"/>
    <cellStyle name="Accent4 27" xfId="875"/>
    <cellStyle name="Accent4 28" xfId="951"/>
    <cellStyle name="Accent4 29" xfId="979"/>
    <cellStyle name="Accent4 3" xfId="195"/>
    <cellStyle name="Accent4 30" xfId="991"/>
    <cellStyle name="Accent4 31" xfId="992"/>
    <cellStyle name="Accent4 32" xfId="1011"/>
    <cellStyle name="Accent4 33" xfId="1032"/>
    <cellStyle name="Accent4 34" xfId="1066"/>
    <cellStyle name="Accent4 35" xfId="1087"/>
    <cellStyle name="Accent4 36" xfId="1088"/>
    <cellStyle name="Accent4 37" xfId="1085"/>
    <cellStyle name="Accent4 38" xfId="1078"/>
    <cellStyle name="Accent4 39" xfId="1083"/>
    <cellStyle name="Accent4 4" xfId="237"/>
    <cellStyle name="Accent4 40" xfId="1110"/>
    <cellStyle name="Accent4 41" xfId="1103"/>
    <cellStyle name="Accent4 42" xfId="1116"/>
    <cellStyle name="Accent4 43" xfId="1160"/>
    <cellStyle name="Accent4 44" xfId="1119"/>
    <cellStyle name="Accent4 44 2" xfId="3065"/>
    <cellStyle name="Accent4 45" xfId="1127"/>
    <cellStyle name="Accent4 46" xfId="1368"/>
    <cellStyle name="Accent4 47" xfId="1319"/>
    <cellStyle name="Accent4 48" xfId="1184"/>
    <cellStyle name="Accent4 49" xfId="1371"/>
    <cellStyle name="Accent4 5" xfId="279"/>
    <cellStyle name="Accent4 50" xfId="1501"/>
    <cellStyle name="Accent4 51" xfId="1512"/>
    <cellStyle name="Accent4 52" xfId="1537"/>
    <cellStyle name="Accent4 53" xfId="1553"/>
    <cellStyle name="Accent4 54" xfId="1551"/>
    <cellStyle name="Accent4 55" xfId="1560"/>
    <cellStyle name="Accent4 56" xfId="1595"/>
    <cellStyle name="Accent4 57" xfId="1566"/>
    <cellStyle name="Accent4 58" xfId="1618"/>
    <cellStyle name="Accent4 59" xfId="1709"/>
    <cellStyle name="Accent4 6" xfId="321"/>
    <cellStyle name="Accent4 60" xfId="1695"/>
    <cellStyle name="Accent4 61" xfId="2229"/>
    <cellStyle name="Accent4 62" xfId="2374"/>
    <cellStyle name="Accent4 63" xfId="2629"/>
    <cellStyle name="Accent4 64" xfId="2263"/>
    <cellStyle name="Accent4 65" xfId="2591"/>
    <cellStyle name="Accent4 66" xfId="3091"/>
    <cellStyle name="Accent4 67" xfId="3094"/>
    <cellStyle name="Accent4 68" xfId="2248"/>
    <cellStyle name="Accent4 69" xfId="2409"/>
    <cellStyle name="Accent4 7" xfId="363"/>
    <cellStyle name="Accent4 70" xfId="2548"/>
    <cellStyle name="Accent4 71" xfId="3086"/>
    <cellStyle name="Accent4 72" xfId="2313"/>
    <cellStyle name="Accent4 8" xfId="404"/>
    <cellStyle name="Accent4 9" xfId="445"/>
    <cellStyle name="Accent5" xfId="35" builtinId="45" customBuiltin="1"/>
    <cellStyle name="Accent5 - 20%" xfId="36"/>
    <cellStyle name="Accent5 - 40%" xfId="37"/>
    <cellStyle name="Accent5 - 60%" xfId="38"/>
    <cellStyle name="Accent5 10" xfId="480"/>
    <cellStyle name="Accent5 11" xfId="494"/>
    <cellStyle name="Accent5 12" xfId="498"/>
    <cellStyle name="Accent5 13" xfId="501"/>
    <cellStyle name="Accent5 14" xfId="523"/>
    <cellStyle name="Accent5 15" xfId="536"/>
    <cellStyle name="Accent5 16" xfId="539"/>
    <cellStyle name="Accent5 17" xfId="562"/>
    <cellStyle name="Accent5 18" xfId="574"/>
    <cellStyle name="Accent5 19" xfId="577"/>
    <cellStyle name="Accent5 2" xfId="157"/>
    <cellStyle name="Accent5 20" xfId="824"/>
    <cellStyle name="Accent5 21" xfId="836"/>
    <cellStyle name="Accent5 22" xfId="813"/>
    <cellStyle name="Accent5 23" xfId="868"/>
    <cellStyle name="Accent5 24" xfId="886"/>
    <cellStyle name="Accent5 25" xfId="889"/>
    <cellStyle name="Accent5 26" xfId="892"/>
    <cellStyle name="Accent5 27" xfId="895"/>
    <cellStyle name="Accent5 28" xfId="954"/>
    <cellStyle name="Accent5 29" xfId="982"/>
    <cellStyle name="Accent5 3" xfId="199"/>
    <cellStyle name="Accent5 30" xfId="994"/>
    <cellStyle name="Accent5 31" xfId="997"/>
    <cellStyle name="Accent5 32" xfId="1014"/>
    <cellStyle name="Accent5 33" xfId="1035"/>
    <cellStyle name="Accent5 34" xfId="1069"/>
    <cellStyle name="Accent5 35" xfId="1091"/>
    <cellStyle name="Accent5 36" xfId="1097"/>
    <cellStyle name="Accent5 37" xfId="1102"/>
    <cellStyle name="Accent5 38" xfId="1109"/>
    <cellStyle name="Accent5 39" xfId="1115"/>
    <cellStyle name="Accent5 4" xfId="241"/>
    <cellStyle name="Accent5 40" xfId="1123"/>
    <cellStyle name="Accent5 41" xfId="1126"/>
    <cellStyle name="Accent5 42" xfId="1130"/>
    <cellStyle name="Accent5 43" xfId="1157"/>
    <cellStyle name="Accent5 44" xfId="1134"/>
    <cellStyle name="Accent5 44 2" xfId="3063"/>
    <cellStyle name="Accent5 45" xfId="1377"/>
    <cellStyle name="Accent5 46" xfId="1360"/>
    <cellStyle name="Accent5 47" xfId="1328"/>
    <cellStyle name="Accent5 48" xfId="1415"/>
    <cellStyle name="Accent5 49" xfId="1484"/>
    <cellStyle name="Accent5 5" xfId="283"/>
    <cellStyle name="Accent5 50" xfId="1504"/>
    <cellStyle name="Accent5 51" xfId="1513"/>
    <cellStyle name="Accent5 52" xfId="1541"/>
    <cellStyle name="Accent5 53" xfId="1556"/>
    <cellStyle name="Accent5 54" xfId="1563"/>
    <cellStyle name="Accent5 55" xfId="1567"/>
    <cellStyle name="Accent5 56" xfId="1591"/>
    <cellStyle name="Accent5 57" xfId="1570"/>
    <cellStyle name="Accent5 58" xfId="1838"/>
    <cellStyle name="Accent5 59" xfId="2212"/>
    <cellStyle name="Accent5 6" xfId="325"/>
    <cellStyle name="Accent5 60" xfId="2211"/>
    <cellStyle name="Accent5 61" xfId="2232"/>
    <cellStyle name="Accent5 62" xfId="2261"/>
    <cellStyle name="Accent5 63" xfId="2662"/>
    <cellStyle name="Accent5 64" xfId="3073"/>
    <cellStyle name="Accent5 65" xfId="2425"/>
    <cellStyle name="Accent5 66" xfId="3089"/>
    <cellStyle name="Accent5 67" xfId="2246"/>
    <cellStyle name="Accent5 68" xfId="2217"/>
    <cellStyle name="Accent5 69" xfId="3088"/>
    <cellStyle name="Accent5 7" xfId="367"/>
    <cellStyle name="Accent5 70" xfId="2239"/>
    <cellStyle name="Accent5 71" xfId="3080"/>
    <cellStyle name="Accent5 72" xfId="3079"/>
    <cellStyle name="Accent5 8" xfId="408"/>
    <cellStyle name="Accent5 9" xfId="449"/>
    <cellStyle name="Accent6" xfId="39" builtinId="49" customBuiltin="1"/>
    <cellStyle name="Accent6 - 20%" xfId="40"/>
    <cellStyle name="Accent6 - 40%" xfId="41"/>
    <cellStyle name="Accent6 - 60%" xfId="42"/>
    <cellStyle name="Accent6 10" xfId="483"/>
    <cellStyle name="Accent6 11" xfId="496"/>
    <cellStyle name="Accent6 12" xfId="499"/>
    <cellStyle name="Accent6 13" xfId="502"/>
    <cellStyle name="Accent6 14" xfId="526"/>
    <cellStyle name="Accent6 15" xfId="537"/>
    <cellStyle name="Accent6 16" xfId="540"/>
    <cellStyle name="Accent6 17" xfId="565"/>
    <cellStyle name="Accent6 18" xfId="576"/>
    <cellStyle name="Accent6 19" xfId="578"/>
    <cellStyle name="Accent6 2" xfId="161"/>
    <cellStyle name="Accent6 20" xfId="827"/>
    <cellStyle name="Accent6 21" xfId="839"/>
    <cellStyle name="Accent6 22" xfId="840"/>
    <cellStyle name="Accent6 23" xfId="871"/>
    <cellStyle name="Accent6 24" xfId="887"/>
    <cellStyle name="Accent6 25" xfId="890"/>
    <cellStyle name="Accent6 26" xfId="893"/>
    <cellStyle name="Accent6 27" xfId="896"/>
    <cellStyle name="Accent6 28" xfId="957"/>
    <cellStyle name="Accent6 29" xfId="985"/>
    <cellStyle name="Accent6 3" xfId="203"/>
    <cellStyle name="Accent6 30" xfId="995"/>
    <cellStyle name="Accent6 31" xfId="998"/>
    <cellStyle name="Accent6 32" xfId="1017"/>
    <cellStyle name="Accent6 33" xfId="1038"/>
    <cellStyle name="Accent6 34" xfId="1073"/>
    <cellStyle name="Accent6 35" xfId="1094"/>
    <cellStyle name="Accent6 36" xfId="1099"/>
    <cellStyle name="Accent6 37" xfId="1106"/>
    <cellStyle name="Accent6 38" xfId="1111"/>
    <cellStyle name="Accent6 39" xfId="1117"/>
    <cellStyle name="Accent6 4" xfId="245"/>
    <cellStyle name="Accent6 40" xfId="1124"/>
    <cellStyle name="Accent6 41" xfId="1128"/>
    <cellStyle name="Accent6 42" xfId="1132"/>
    <cellStyle name="Accent6 43" xfId="1156"/>
    <cellStyle name="Accent6 44" xfId="1135"/>
    <cellStyle name="Accent6 44 2" xfId="3062"/>
    <cellStyle name="Accent6 45" xfId="1376"/>
    <cellStyle name="Accent6 46" xfId="1361"/>
    <cellStyle name="Accent6 47" xfId="1365"/>
    <cellStyle name="Accent6 48" xfId="1363"/>
    <cellStyle name="Accent6 49" xfId="1372"/>
    <cellStyle name="Accent6 5" xfId="287"/>
    <cellStyle name="Accent6 50" xfId="1507"/>
    <cellStyle name="Accent6 51" xfId="1514"/>
    <cellStyle name="Accent6 52" xfId="1544"/>
    <cellStyle name="Accent6 53" xfId="1559"/>
    <cellStyle name="Accent6 54" xfId="1565"/>
    <cellStyle name="Accent6 55" xfId="1569"/>
    <cellStyle name="Accent6 56" xfId="1592"/>
    <cellStyle name="Accent6 57" xfId="1571"/>
    <cellStyle name="Accent6 58" xfId="1794"/>
    <cellStyle name="Accent6 59" xfId="1652"/>
    <cellStyle name="Accent6 6" xfId="329"/>
    <cellStyle name="Accent6 60" xfId="1693"/>
    <cellStyle name="Accent6 61" xfId="2235"/>
    <cellStyle name="Accent6 62" xfId="2260"/>
    <cellStyle name="Accent6 63" xfId="2391"/>
    <cellStyle name="Accent6 64" xfId="2358"/>
    <cellStyle name="Accent6 65" xfId="2697"/>
    <cellStyle name="Accent6 66" xfId="2576"/>
    <cellStyle name="Accent6 67" xfId="2542"/>
    <cellStyle name="Accent6 68" xfId="2399"/>
    <cellStyle name="Accent6 69" xfId="3081"/>
    <cellStyle name="Accent6 7" xfId="371"/>
    <cellStyle name="Accent6 70" xfId="3095"/>
    <cellStyle name="Accent6 71" xfId="3074"/>
    <cellStyle name="Accent6 72" xfId="2337"/>
    <cellStyle name="Accent6 8" xfId="412"/>
    <cellStyle name="Accent6 9" xfId="453"/>
    <cellStyle name="Bad" xfId="43" builtinId="27" customBuiltin="1"/>
    <cellStyle name="Bad 10" xfId="1161"/>
    <cellStyle name="Bad 11" xfId="1597"/>
    <cellStyle name="Bad 2" xfId="130"/>
    <cellStyle name="Bad 3" xfId="172"/>
    <cellStyle name="Bad 4" xfId="214"/>
    <cellStyle name="Bad 5" xfId="256"/>
    <cellStyle name="Bad 6" xfId="298"/>
    <cellStyle name="Bad 7" xfId="340"/>
    <cellStyle name="Bad 8" xfId="381"/>
    <cellStyle name="Bad 9" xfId="422"/>
    <cellStyle name="blank" xfId="634"/>
    <cellStyle name="Calc Currency (0)" xfId="635"/>
    <cellStyle name="Calculation" xfId="44" builtinId="22" customBuiltin="1"/>
    <cellStyle name="Calculation 10" xfId="1162"/>
    <cellStyle name="Calculation 11" xfId="1598"/>
    <cellStyle name="Calculation 2" xfId="134"/>
    <cellStyle name="Calculation 3" xfId="176"/>
    <cellStyle name="Calculation 4" xfId="218"/>
    <cellStyle name="Calculation 5" xfId="260"/>
    <cellStyle name="Calculation 6" xfId="302"/>
    <cellStyle name="Calculation 7" xfId="344"/>
    <cellStyle name="Calculation 8" xfId="385"/>
    <cellStyle name="Calculation 9" xfId="426"/>
    <cellStyle name="Check Cell" xfId="45" builtinId="23" customBuiltin="1"/>
    <cellStyle name="Check Cell 10" xfId="1163"/>
    <cellStyle name="Check Cell 11" xfId="1599"/>
    <cellStyle name="Check Cell 2" xfId="136"/>
    <cellStyle name="Check Cell 3" xfId="178"/>
    <cellStyle name="Check Cell 4" xfId="220"/>
    <cellStyle name="Check Cell 5" xfId="262"/>
    <cellStyle name="Check Cell 6" xfId="304"/>
    <cellStyle name="Check Cell 7" xfId="346"/>
    <cellStyle name="Check Cell 8" xfId="387"/>
    <cellStyle name="Check Cell 9" xfId="428"/>
    <cellStyle name="CheckCell" xfId="636"/>
    <cellStyle name="Comma" xfId="46" builtinId="3"/>
    <cellStyle name="Comma 10" xfId="637"/>
    <cellStyle name="Comma 11" xfId="638"/>
    <cellStyle name="Comma 12" xfId="580"/>
    <cellStyle name="Comma 13" xfId="804"/>
    <cellStyle name="Comma 13 2" xfId="1380"/>
    <cellStyle name="Comma 13 2 2" xfId="2093"/>
    <cellStyle name="Comma 13 2 3" xfId="2920"/>
    <cellStyle name="Comma 13 3" xfId="1798"/>
    <cellStyle name="Comma 13 4" xfId="2550"/>
    <cellStyle name="Comma 14" xfId="844"/>
    <cellStyle name="Comma 14 2" xfId="1397"/>
    <cellStyle name="Comma 14 2 2" xfId="2110"/>
    <cellStyle name="Comma 14 2 3" xfId="2937"/>
    <cellStyle name="Comma 14 3" xfId="1815"/>
    <cellStyle name="Comma 14 4" xfId="2568"/>
    <cellStyle name="Comma 15" xfId="1164"/>
    <cellStyle name="Comma 16" xfId="1540"/>
    <cellStyle name="Comma 16 2" xfId="2717"/>
    <cellStyle name="Comma 17" xfId="1600"/>
    <cellStyle name="Comma 17 2" xfId="2241"/>
    <cellStyle name="Comma 2" xfId="291"/>
    <cellStyle name="Comma 2 2" xfId="640"/>
    <cellStyle name="Comma 2 3" xfId="639"/>
    <cellStyle name="Comma 2 4" xfId="929"/>
    <cellStyle name="Comma 2 5" xfId="1243"/>
    <cellStyle name="Comma 2 5 2" xfId="1981"/>
    <cellStyle name="Comma 2 5 2 2" xfId="2811"/>
    <cellStyle name="Comma 2 5 3" xfId="2424"/>
    <cellStyle name="Comma 2 6" xfId="1676"/>
    <cellStyle name="Comma 3" xfId="333"/>
    <cellStyle name="Comma 3 2" xfId="642"/>
    <cellStyle name="Comma 3 3" xfId="641"/>
    <cellStyle name="Comma 3 3 2" xfId="2543"/>
    <cellStyle name="Comma 3 3 3" xfId="2266"/>
    <cellStyle name="Comma 3 4" xfId="1260"/>
    <cellStyle name="Comma 3 4 2" xfId="1996"/>
    <cellStyle name="Comma 3 4 2 2" xfId="2825"/>
    <cellStyle name="Comma 3 4 3" xfId="2440"/>
    <cellStyle name="Comma 3 5" xfId="1692"/>
    <cellStyle name="Comma 4" xfId="479"/>
    <cellStyle name="Comma 4 2" xfId="643"/>
    <cellStyle name="Comma 4 3" xfId="1318"/>
    <cellStyle name="Comma 4 3 2" xfId="2051"/>
    <cellStyle name="Comma 4 3 2 2" xfId="2878"/>
    <cellStyle name="Comma 4 3 3" xfId="2500"/>
    <cellStyle name="Comma 4 4" xfId="1752"/>
    <cellStyle name="Comma 5" xfId="509"/>
    <cellStyle name="Comma 5 2" xfId="644"/>
    <cellStyle name="Comma 5 3" xfId="1327"/>
    <cellStyle name="Comma 5 3 2" xfId="2059"/>
    <cellStyle name="Comma 5 3 2 2" xfId="2886"/>
    <cellStyle name="Comma 5 3 3" xfId="2508"/>
    <cellStyle name="Comma 5 4" xfId="1760"/>
    <cellStyle name="Comma 6" xfId="542"/>
    <cellStyle name="Comma 6 2" xfId="645"/>
    <cellStyle name="Comma 6 3" xfId="1343"/>
    <cellStyle name="Comma 6 3 2" xfId="2074"/>
    <cellStyle name="Comma 6 3 2 2" xfId="2901"/>
    <cellStyle name="Comma 6 3 3" xfId="2523"/>
    <cellStyle name="Comma 6 4" xfId="1775"/>
    <cellStyle name="Comma 7" xfId="646"/>
    <cellStyle name="Comma 8" xfId="647"/>
    <cellStyle name="Comma 9" xfId="648"/>
    <cellStyle name="Comma_Common Allocators GRC TY 0903" xfId="841"/>
    <cellStyle name="Comma0" xfId="649"/>
    <cellStyle name="Comma0 - Style2" xfId="650"/>
    <cellStyle name="Comma0 - Style4" xfId="651"/>
    <cellStyle name="Comma0 - Style5" xfId="652"/>
    <cellStyle name="Comma0_00COS Ind Allocators" xfId="653"/>
    <cellStyle name="Comma1 - Style1" xfId="654"/>
    <cellStyle name="Copied" xfId="655"/>
    <cellStyle name="COST1" xfId="656"/>
    <cellStyle name="Curren - Style1" xfId="657"/>
    <cellStyle name="Curren - Style2" xfId="658"/>
    <cellStyle name="Curren - Style5" xfId="659"/>
    <cellStyle name="Curren - Style6" xfId="660"/>
    <cellStyle name="Currency" xfId="47" builtinId="4"/>
    <cellStyle name="Currency 10" xfId="661"/>
    <cellStyle name="Currency 11" xfId="961"/>
    <cellStyle name="Currency 11 2" xfId="1436"/>
    <cellStyle name="Currency 11 2 2" xfId="2148"/>
    <cellStyle name="Currency 11 2 3" xfId="2975"/>
    <cellStyle name="Currency 11 3" xfId="1854"/>
    <cellStyle name="Currency 11 4" xfId="2612"/>
    <cellStyle name="Currency 12" xfId="1165"/>
    <cellStyle name="Currency 13" xfId="1601"/>
    <cellStyle name="Currency 13 2" xfId="2718"/>
    <cellStyle name="Currency 14" xfId="2247"/>
    <cellStyle name="Currency 2" xfId="662"/>
    <cellStyle name="Currency 2 2" xfId="930"/>
    <cellStyle name="Currency 2 3" xfId="931"/>
    <cellStyle name="Currency 3" xfId="663"/>
    <cellStyle name="Currency 4" xfId="664"/>
    <cellStyle name="Currency 5" xfId="665"/>
    <cellStyle name="Currency 6" xfId="666"/>
    <cellStyle name="Currency 7" xfId="667"/>
    <cellStyle name="Currency 8" xfId="668"/>
    <cellStyle name="Currency 9" xfId="669"/>
    <cellStyle name="Currency_Common Allocators GRC TY 0903" xfId="842"/>
    <cellStyle name="Currency0" xfId="670"/>
    <cellStyle name="Date" xfId="671"/>
    <cellStyle name="Emphasis 1" xfId="48"/>
    <cellStyle name="Emphasis 2" xfId="49"/>
    <cellStyle name="Emphasis 3" xfId="50"/>
    <cellStyle name="Entered" xfId="51"/>
    <cellStyle name="Explanatory Text" xfId="52" builtinId="53" customBuiltin="1"/>
    <cellStyle name="Explanatory Text 10" xfId="1166"/>
    <cellStyle name="Explanatory Text 11" xfId="1602"/>
    <cellStyle name="Explanatory Text 2" xfId="139"/>
    <cellStyle name="Explanatory Text 3" xfId="181"/>
    <cellStyle name="Explanatory Text 4" xfId="223"/>
    <cellStyle name="Explanatory Text 5" xfId="265"/>
    <cellStyle name="Explanatory Text 6" xfId="307"/>
    <cellStyle name="Explanatory Text 7" xfId="349"/>
    <cellStyle name="Explanatory Text 8" xfId="390"/>
    <cellStyle name="Explanatory Text 9" xfId="431"/>
    <cellStyle name="Fixed" xfId="672"/>
    <cellStyle name="Fixed3 - Style3" xfId="673"/>
    <cellStyle name="Good" xfId="53" builtinId="26" customBuiltin="1"/>
    <cellStyle name="Good 10" xfId="1167"/>
    <cellStyle name="Good 11" xfId="1603"/>
    <cellStyle name="Good 2" xfId="129"/>
    <cellStyle name="Good 3" xfId="171"/>
    <cellStyle name="Good 4" xfId="213"/>
    <cellStyle name="Good 5" xfId="255"/>
    <cellStyle name="Good 6" xfId="297"/>
    <cellStyle name="Good 7" xfId="339"/>
    <cellStyle name="Good 8" xfId="380"/>
    <cellStyle name="Good 9" xfId="421"/>
    <cellStyle name="Grey" xfId="54"/>
    <cellStyle name="Grey 2" xfId="2314"/>
    <cellStyle name="Header" xfId="674"/>
    <cellStyle name="Header1" xfId="675"/>
    <cellStyle name="Header2" xfId="676"/>
    <cellStyle name="Heading" xfId="677"/>
    <cellStyle name="Heading 1" xfId="55" builtinId="16" customBuiltin="1"/>
    <cellStyle name="Heading 1 10" xfId="1168"/>
    <cellStyle name="Heading 1 11" xfId="1604"/>
    <cellStyle name="Heading 1 2" xfId="125"/>
    <cellStyle name="Heading 1 3" xfId="167"/>
    <cellStyle name="Heading 1 4" xfId="209"/>
    <cellStyle name="Heading 1 5" xfId="251"/>
    <cellStyle name="Heading 1 6" xfId="293"/>
    <cellStyle name="Heading 1 7" xfId="335"/>
    <cellStyle name="Heading 1 8" xfId="376"/>
    <cellStyle name="Heading 1 9" xfId="417"/>
    <cellStyle name="Heading 2" xfId="56" builtinId="17" customBuiltin="1"/>
    <cellStyle name="Heading 2 10" xfId="1169"/>
    <cellStyle name="Heading 2 11" xfId="1605"/>
    <cellStyle name="Heading 2 2" xfId="126"/>
    <cellStyle name="Heading 2 3" xfId="168"/>
    <cellStyle name="Heading 2 4" xfId="210"/>
    <cellStyle name="Heading 2 5" xfId="252"/>
    <cellStyle name="Heading 2 6" xfId="294"/>
    <cellStyle name="Heading 2 7" xfId="336"/>
    <cellStyle name="Heading 2 8" xfId="377"/>
    <cellStyle name="Heading 2 9" xfId="418"/>
    <cellStyle name="Heading 3" xfId="57" builtinId="18" customBuiltin="1"/>
    <cellStyle name="Heading 3 10" xfId="1170"/>
    <cellStyle name="Heading 3 11" xfId="1606"/>
    <cellStyle name="Heading 3 2" xfId="127"/>
    <cellStyle name="Heading 3 3" xfId="169"/>
    <cellStyle name="Heading 3 4" xfId="211"/>
    <cellStyle name="Heading 3 5" xfId="253"/>
    <cellStyle name="Heading 3 6" xfId="295"/>
    <cellStyle name="Heading 3 7" xfId="337"/>
    <cellStyle name="Heading 3 8" xfId="378"/>
    <cellStyle name="Heading 3 9" xfId="419"/>
    <cellStyle name="Heading 4" xfId="58" builtinId="19" customBuiltin="1"/>
    <cellStyle name="Heading 4 10" xfId="1171"/>
    <cellStyle name="Heading 4 11" xfId="1607"/>
    <cellStyle name="Heading 4 2" xfId="128"/>
    <cellStyle name="Heading 4 3" xfId="170"/>
    <cellStyle name="Heading 4 4" xfId="212"/>
    <cellStyle name="Heading 4 5" xfId="254"/>
    <cellStyle name="Heading 4 6" xfId="296"/>
    <cellStyle name="Heading 4 7" xfId="338"/>
    <cellStyle name="Heading 4 8" xfId="379"/>
    <cellStyle name="Heading 4 9" xfId="420"/>
    <cellStyle name="Heading1" xfId="59"/>
    <cellStyle name="Heading2" xfId="60"/>
    <cellStyle name="Input" xfId="61" builtinId="20" customBuiltin="1"/>
    <cellStyle name="Input [yellow]" xfId="62"/>
    <cellStyle name="Input [yellow] 2" xfId="2315"/>
    <cellStyle name="Input 10" xfId="462"/>
    <cellStyle name="Input 11" xfId="459"/>
    <cellStyle name="Input 12" xfId="458"/>
    <cellStyle name="Input 13" xfId="486"/>
    <cellStyle name="Input 14" xfId="506"/>
    <cellStyle name="Input 15" xfId="504"/>
    <cellStyle name="Input 16" xfId="505"/>
    <cellStyle name="Input 17" xfId="546"/>
    <cellStyle name="Input 18" xfId="545"/>
    <cellStyle name="Input 19" xfId="544"/>
    <cellStyle name="Input 2" xfId="132"/>
    <cellStyle name="Input 20" xfId="807"/>
    <cellStyle name="Input 21" xfId="805"/>
    <cellStyle name="Input 22" xfId="806"/>
    <cellStyle name="Input 23" xfId="847"/>
    <cellStyle name="Input 24" xfId="846"/>
    <cellStyle name="Input 25" xfId="848"/>
    <cellStyle name="Input 26" xfId="852"/>
    <cellStyle name="Input 27" xfId="845"/>
    <cellStyle name="Input 28" xfId="940"/>
    <cellStyle name="Input 29" xfId="965"/>
    <cellStyle name="Input 3" xfId="174"/>
    <cellStyle name="Input 30" xfId="963"/>
    <cellStyle name="Input 31" xfId="966"/>
    <cellStyle name="Input 32" xfId="1000"/>
    <cellStyle name="Input 33" xfId="1021"/>
    <cellStyle name="Input 34" xfId="1049"/>
    <cellStyle name="Input 35" xfId="1055"/>
    <cellStyle name="Input 36" xfId="1052"/>
    <cellStyle name="Input 37" xfId="1053"/>
    <cellStyle name="Input 38" xfId="1048"/>
    <cellStyle name="Input 39" xfId="1050"/>
    <cellStyle name="Input 4" xfId="216"/>
    <cellStyle name="Input 40" xfId="1101"/>
    <cellStyle name="Input 41" xfId="1044"/>
    <cellStyle name="Input 42" xfId="1114"/>
    <cellStyle name="Input 43" xfId="1172"/>
    <cellStyle name="Input 44" xfId="1045"/>
    <cellStyle name="Input 44 2" xfId="3068"/>
    <cellStyle name="Input 45" xfId="1378"/>
    <cellStyle name="Input 46" xfId="1230"/>
    <cellStyle name="Input 47" xfId="1366"/>
    <cellStyle name="Input 48" xfId="1374"/>
    <cellStyle name="Input 49" xfId="1373"/>
    <cellStyle name="Input 5" xfId="258"/>
    <cellStyle name="Input 50" xfId="1488"/>
    <cellStyle name="Input 51" xfId="1487"/>
    <cellStyle name="Input 52" xfId="1523"/>
    <cellStyle name="Input 53" xfId="1517"/>
    <cellStyle name="Input 54" xfId="1516"/>
    <cellStyle name="Input 55" xfId="1520"/>
    <cellStyle name="Input 56" xfId="1608"/>
    <cellStyle name="Input 57" xfId="1519"/>
    <cellStyle name="Input 58" xfId="1796"/>
    <cellStyle name="Input 59" xfId="1663"/>
    <cellStyle name="Input 6" xfId="300"/>
    <cellStyle name="Input 60" xfId="2214"/>
    <cellStyle name="Input 61" xfId="2216"/>
    <cellStyle name="Input 62" xfId="2218"/>
    <cellStyle name="Input 63" xfId="2427"/>
    <cellStyle name="Input 64" xfId="2588"/>
    <cellStyle name="Input 65" xfId="3087"/>
    <cellStyle name="Input 66" xfId="2243"/>
    <cellStyle name="Input 67" xfId="2555"/>
    <cellStyle name="Input 68" xfId="3075"/>
    <cellStyle name="Input 69" xfId="2456"/>
    <cellStyle name="Input 7" xfId="342"/>
    <cellStyle name="Input 70" xfId="2259"/>
    <cellStyle name="Input 71" xfId="2375"/>
    <cellStyle name="Input 72" xfId="2421"/>
    <cellStyle name="Input 8" xfId="383"/>
    <cellStyle name="Input 9" xfId="424"/>
    <cellStyle name="Input Cells" xfId="678"/>
    <cellStyle name="Input Cells Percent" xfId="679"/>
    <cellStyle name="Lines" xfId="680"/>
    <cellStyle name="LINKED" xfId="681"/>
    <cellStyle name="Linked Cell" xfId="63" builtinId="24" customBuiltin="1"/>
    <cellStyle name="Linked Cell 10" xfId="1173"/>
    <cellStyle name="Linked Cell 11" xfId="1609"/>
    <cellStyle name="Linked Cell 2" xfId="135"/>
    <cellStyle name="Linked Cell 3" xfId="177"/>
    <cellStyle name="Linked Cell 4" xfId="219"/>
    <cellStyle name="Linked Cell 5" xfId="261"/>
    <cellStyle name="Linked Cell 6" xfId="303"/>
    <cellStyle name="Linked Cell 7" xfId="345"/>
    <cellStyle name="Linked Cell 8" xfId="386"/>
    <cellStyle name="Linked Cell 9" xfId="427"/>
    <cellStyle name="modified border" xfId="64"/>
    <cellStyle name="modified border 2" xfId="2316"/>
    <cellStyle name="modified border1" xfId="65"/>
    <cellStyle name="modified border1 2" xfId="2317"/>
    <cellStyle name="Neutral" xfId="66" builtinId="28" customBuiltin="1"/>
    <cellStyle name="Neutral 10" xfId="1174"/>
    <cellStyle name="Neutral 11" xfId="1610"/>
    <cellStyle name="Neutral 2" xfId="131"/>
    <cellStyle name="Neutral 3" xfId="173"/>
    <cellStyle name="Neutral 4" xfId="215"/>
    <cellStyle name="Neutral 5" xfId="257"/>
    <cellStyle name="Neutral 6" xfId="299"/>
    <cellStyle name="Neutral 7" xfId="341"/>
    <cellStyle name="Neutral 8" xfId="382"/>
    <cellStyle name="Neutral 9" xfId="423"/>
    <cellStyle name="no dec" xfId="682"/>
    <cellStyle name="Normal" xfId="0" builtinId="0"/>
    <cellStyle name="Normal - Style1" xfId="67"/>
    <cellStyle name="Normal - Style1 2" xfId="683"/>
    <cellStyle name="Normal - Style1 3" xfId="2318"/>
    <cellStyle name="Normal 10" xfId="503"/>
    <cellStyle name="Normal 10 2" xfId="684"/>
    <cellStyle name="Normal 10 3" xfId="1324"/>
    <cellStyle name="Normal 10 3 2" xfId="2056"/>
    <cellStyle name="Normal 10 3 2 2" xfId="2883"/>
    <cellStyle name="Normal 10 3 3" xfId="2505"/>
    <cellStyle name="Normal 10 4" xfId="1757"/>
    <cellStyle name="Normal 11" xfId="507"/>
    <cellStyle name="Normal 11 2" xfId="685"/>
    <cellStyle name="Normal 11 3" xfId="1325"/>
    <cellStyle name="Normal 11 3 2" xfId="2057"/>
    <cellStyle name="Normal 11 3 2 2" xfId="2884"/>
    <cellStyle name="Normal 11 3 3" xfId="2506"/>
    <cellStyle name="Normal 11 4" xfId="1758"/>
    <cellStyle name="Normal 12" xfId="529"/>
    <cellStyle name="Normal 12 2" xfId="686"/>
    <cellStyle name="Normal 12 3" xfId="1341"/>
    <cellStyle name="Normal 12 3 2" xfId="2072"/>
    <cellStyle name="Normal 12 3 2 2" xfId="2899"/>
    <cellStyle name="Normal 12 3 3" xfId="2521"/>
    <cellStyle name="Normal 12 4" xfId="1773"/>
    <cellStyle name="Normal 13" xfId="541"/>
    <cellStyle name="Normal 13 2" xfId="687"/>
    <cellStyle name="Normal 13 3" xfId="1342"/>
    <cellStyle name="Normal 13 3 2" xfId="2073"/>
    <cellStyle name="Normal 13 3 2 2" xfId="2900"/>
    <cellStyle name="Normal 13 3 3" xfId="2522"/>
    <cellStyle name="Normal 13 4" xfId="1774"/>
    <cellStyle name="Normal 14" xfId="547"/>
    <cellStyle name="Normal 14 2" xfId="1345"/>
    <cellStyle name="Normal 14 2 2" xfId="2076"/>
    <cellStyle name="Normal 14 2 2 2" xfId="2903"/>
    <cellStyle name="Normal 14 2 3" xfId="2525"/>
    <cellStyle name="Normal 14 3" xfId="1777"/>
    <cellStyle name="Normal 14 3 2" xfId="2722"/>
    <cellStyle name="Normal 14 4" xfId="2264"/>
    <cellStyle name="Normal 15" xfId="543"/>
    <cellStyle name="Normal 15 2" xfId="1344"/>
    <cellStyle name="Normal 15 2 2" xfId="2075"/>
    <cellStyle name="Normal 15 2 2 2" xfId="2902"/>
    <cellStyle name="Normal 15 2 3" xfId="2524"/>
    <cellStyle name="Normal 15 3" xfId="1776"/>
    <cellStyle name="Normal 15 4" xfId="2265"/>
    <cellStyle name="Normal 16" xfId="579"/>
    <cellStyle name="Normal 16 2" xfId="2541"/>
    <cellStyle name="Normal 16 3" xfId="2724"/>
    <cellStyle name="Normal 16 4" xfId="2269"/>
    <cellStyle name="Normal 17" xfId="803"/>
    <cellStyle name="Normal 17 2" xfId="1379"/>
    <cellStyle name="Normal 17 2 2" xfId="2092"/>
    <cellStyle name="Normal 17 2 2 2" xfId="2919"/>
    <cellStyle name="Normal 17 2 3" xfId="2549"/>
    <cellStyle name="Normal 17 3" xfId="1797"/>
    <cellStyle name="Normal 17 3 2" xfId="2725"/>
    <cellStyle name="Normal 17 4" xfId="2270"/>
    <cellStyle name="Normal 18" xfId="808"/>
    <cellStyle name="Normal 18 2" xfId="1381"/>
    <cellStyle name="Normal 18 2 2" xfId="2094"/>
    <cellStyle name="Normal 18 2 2 2" xfId="2921"/>
    <cellStyle name="Normal 18 2 3" xfId="2551"/>
    <cellStyle name="Normal 18 3" xfId="1799"/>
    <cellStyle name="Normal 18 3 2" xfId="2739"/>
    <cellStyle name="Normal 18 4" xfId="2284"/>
    <cellStyle name="Normal 19" xfId="830"/>
    <cellStyle name="Normal 19 2" xfId="1395"/>
    <cellStyle name="Normal 19 2 2" xfId="2108"/>
    <cellStyle name="Normal 19 2 3" xfId="2935"/>
    <cellStyle name="Normal 19 3" xfId="1813"/>
    <cellStyle name="Normal 19 4" xfId="2566"/>
    <cellStyle name="Normal 2" xfId="123"/>
    <cellStyle name="Normal 2 10" xfId="1617"/>
    <cellStyle name="Normal 2 10 2" xfId="2719"/>
    <cellStyle name="Normal 2 11" xfId="3066"/>
    <cellStyle name="Normal 2 12" xfId="2249"/>
    <cellStyle name="Normal 2 2" xfId="689"/>
    <cellStyle name="Normal 2 2 2" xfId="690"/>
    <cellStyle name="Normal 2 2 3" xfId="691"/>
    <cellStyle name="Normal 2 3" xfId="692"/>
    <cellStyle name="Normal 2 4" xfId="693"/>
    <cellStyle name="Normal 2 5" xfId="694"/>
    <cellStyle name="Normal 2 6" xfId="695"/>
    <cellStyle name="Normal 2 7" xfId="696"/>
    <cellStyle name="Normal 2 8" xfId="688"/>
    <cellStyle name="Normal 2 8 2" xfId="1367"/>
    <cellStyle name="Normal 2 8 2 2" xfId="2090"/>
    <cellStyle name="Normal 2 8 2 2 2" xfId="2917"/>
    <cellStyle name="Normal 2 8 2 3" xfId="2545"/>
    <cellStyle name="Normal 2 8 3" xfId="1792"/>
    <cellStyle name="Normal 2 8 3 2" xfId="2723"/>
    <cellStyle name="Normal 2 8 4" xfId="2267"/>
    <cellStyle name="Normal 2 9" xfId="1183"/>
    <cellStyle name="Normal 2 9 2" xfId="1924"/>
    <cellStyle name="Normal 2 9 2 2" xfId="2755"/>
    <cellStyle name="Normal 2 9 3" xfId="2357"/>
    <cellStyle name="Normal 20" xfId="843"/>
    <cellStyle name="Normal 20 2" xfId="1396"/>
    <cellStyle name="Normal 20 2 2" xfId="2109"/>
    <cellStyle name="Normal 20 2 3" xfId="2936"/>
    <cellStyle name="Normal 20 3" xfId="1814"/>
    <cellStyle name="Normal 20 4" xfId="2567"/>
    <cellStyle name="Normal 21" xfId="850"/>
    <cellStyle name="Normal 21 2" xfId="1399"/>
    <cellStyle name="Normal 21 2 2" xfId="2112"/>
    <cellStyle name="Normal 21 2 3" xfId="2939"/>
    <cellStyle name="Normal 21 3" xfId="1817"/>
    <cellStyle name="Normal 21 4" xfId="2570"/>
    <cellStyle name="Normal 22" xfId="874"/>
    <cellStyle name="Normal 22 2" xfId="1414"/>
    <cellStyle name="Normal 22 2 2" xfId="2127"/>
    <cellStyle name="Normal 22 2 3" xfId="2954"/>
    <cellStyle name="Normal 22 3" xfId="1832"/>
    <cellStyle name="Normal 22 4" xfId="2587"/>
    <cellStyle name="Normal 23" xfId="849"/>
    <cellStyle name="Normal 23 2" xfId="1398"/>
    <cellStyle name="Normal 23 2 2" xfId="2111"/>
    <cellStyle name="Normal 23 2 3" xfId="2938"/>
    <cellStyle name="Normal 23 3" xfId="1816"/>
    <cellStyle name="Normal 23 4" xfId="2569"/>
    <cellStyle name="Normal 24" xfId="867"/>
    <cellStyle name="Normal 24 2" xfId="1409"/>
    <cellStyle name="Normal 24 2 2" xfId="2122"/>
    <cellStyle name="Normal 24 2 3" xfId="2949"/>
    <cellStyle name="Normal 24 3" xfId="1827"/>
    <cellStyle name="Normal 24 4" xfId="2581"/>
    <cellStyle name="Normal 25" xfId="939"/>
    <cellStyle name="Normal 25 2" xfId="1421"/>
    <cellStyle name="Normal 25 2 2" xfId="2133"/>
    <cellStyle name="Normal 25 2 3" xfId="2960"/>
    <cellStyle name="Normal 25 3" xfId="1839"/>
    <cellStyle name="Normal 25 4" xfId="2597"/>
    <cellStyle name="Normal 26" xfId="960"/>
    <cellStyle name="Normal 26 2" xfId="1435"/>
    <cellStyle name="Normal 26 2 2" xfId="2147"/>
    <cellStyle name="Normal 26 2 3" xfId="2974"/>
    <cellStyle name="Normal 26 3" xfId="1853"/>
    <cellStyle name="Normal 26 4" xfId="2611"/>
    <cellStyle name="Normal 27" xfId="962"/>
    <cellStyle name="Normal 27 2" xfId="1437"/>
    <cellStyle name="Normal 27 2 2" xfId="2149"/>
    <cellStyle name="Normal 27 2 3" xfId="2976"/>
    <cellStyle name="Normal 27 3" xfId="1855"/>
    <cellStyle name="Normal 27 4" xfId="2613"/>
    <cellStyle name="Normal 28" xfId="967"/>
    <cellStyle name="Normal 28 2" xfId="1439"/>
    <cellStyle name="Normal 28 2 2" xfId="2151"/>
    <cellStyle name="Normal 28 2 3" xfId="2978"/>
    <cellStyle name="Normal 28 3" xfId="1857"/>
    <cellStyle name="Normal 28 4" xfId="2615"/>
    <cellStyle name="Normal 29" xfId="964"/>
    <cellStyle name="Normal 29 2" xfId="1438"/>
    <cellStyle name="Normal 29 2 2" xfId="2150"/>
    <cellStyle name="Normal 29 2 3" xfId="2977"/>
    <cellStyle name="Normal 29 3" xfId="1856"/>
    <cellStyle name="Normal 29 4" xfId="2614"/>
    <cellStyle name="Normal 3" xfId="165"/>
    <cellStyle name="Normal 3 2" xfId="698"/>
    <cellStyle name="Normal 3 3" xfId="699"/>
    <cellStyle name="Normal 3 4" xfId="700"/>
    <cellStyle name="Normal 3 5" xfId="701"/>
    <cellStyle name="Normal 3 6" xfId="697"/>
    <cellStyle name="Normal 3 7" xfId="1198"/>
    <cellStyle name="Normal 3 7 2" xfId="1938"/>
    <cellStyle name="Normal 3 7 2 2" xfId="2769"/>
    <cellStyle name="Normal 3 7 3" xfId="2373"/>
    <cellStyle name="Normal 3 8" xfId="1632"/>
    <cellStyle name="Normal 3_Net Classified Plant" xfId="702"/>
    <cellStyle name="Normal 30" xfId="999"/>
    <cellStyle name="Normal 30 2" xfId="1453"/>
    <cellStyle name="Normal 30 2 2" xfId="2165"/>
    <cellStyle name="Normal 30 2 3" xfId="2992"/>
    <cellStyle name="Normal 30 3" xfId="1871"/>
    <cellStyle name="Normal 30 4" xfId="2630"/>
    <cellStyle name="Normal 31" xfId="1020"/>
    <cellStyle name="Normal 31 2" xfId="1467"/>
    <cellStyle name="Normal 31 2 2" xfId="2179"/>
    <cellStyle name="Normal 31 2 3" xfId="3006"/>
    <cellStyle name="Normal 31 3" xfId="1885"/>
    <cellStyle name="Normal 31 4" xfId="2644"/>
    <cellStyle name="Normal 32" xfId="1041"/>
    <cellStyle name="Normal 32 2" xfId="1899"/>
    <cellStyle name="Normal 32 2 2" xfId="3020"/>
    <cellStyle name="Normal 32 2 3" xfId="2658"/>
    <cellStyle name="Normal 32 3" xfId="2740"/>
    <cellStyle name="Normal 32 4" xfId="2285"/>
    <cellStyle name="Normal 33" xfId="1042"/>
    <cellStyle name="Normal 33 2" xfId="1900"/>
    <cellStyle name="Normal 33 2 2" xfId="3024"/>
    <cellStyle name="Normal 33 3" xfId="2664"/>
    <cellStyle name="Normal 34" xfId="1072"/>
    <cellStyle name="Normal 34 2" xfId="1916"/>
    <cellStyle name="Normal 34 2 2" xfId="3022"/>
    <cellStyle name="Normal 34 3" xfId="2661"/>
    <cellStyle name="Normal 35" xfId="1051"/>
    <cellStyle name="Normal 35 2" xfId="1904"/>
    <cellStyle name="Normal 35 2 2" xfId="3021"/>
    <cellStyle name="Normal 35 3" xfId="2660"/>
    <cellStyle name="Normal 36" xfId="1043"/>
    <cellStyle name="Normal 36 2" xfId="1901"/>
    <cellStyle name="Normal 36 2 2" xfId="3031"/>
    <cellStyle name="Normal 36 3" xfId="2671"/>
    <cellStyle name="Normal 37" xfId="1047"/>
    <cellStyle name="Normal 37 2" xfId="1903"/>
    <cellStyle name="Normal 37 2 2" xfId="3023"/>
    <cellStyle name="Normal 37 3" xfId="2663"/>
    <cellStyle name="Normal 38" xfId="1105"/>
    <cellStyle name="Normal 38 2" xfId="1920"/>
    <cellStyle name="Normal 38 2 2" xfId="3026"/>
    <cellStyle name="Normal 38 3" xfId="2666"/>
    <cellStyle name="Normal 39" xfId="1120"/>
    <cellStyle name="Normal 39 2" xfId="1921"/>
    <cellStyle name="Normal 39 2 2" xfId="3040"/>
    <cellStyle name="Normal 39 3" xfId="2681"/>
    <cellStyle name="Normal 4" xfId="207"/>
    <cellStyle name="Normal 4 2" xfId="704"/>
    <cellStyle name="Normal 4 3" xfId="703"/>
    <cellStyle name="Normal 4 4" xfId="932"/>
    <cellStyle name="Normal 4 4 2" xfId="1416"/>
    <cellStyle name="Normal 4 4 2 2" xfId="2128"/>
    <cellStyle name="Normal 4 4 2 3" xfId="2955"/>
    <cellStyle name="Normal 4 4 3" xfId="1833"/>
    <cellStyle name="Normal 4 4 4" xfId="2592"/>
    <cellStyle name="Normal 4 5" xfId="933"/>
    <cellStyle name="Normal 4 5 2" xfId="1417"/>
    <cellStyle name="Normal 4 5 2 2" xfId="2129"/>
    <cellStyle name="Normal 4 5 2 3" xfId="2956"/>
    <cellStyle name="Normal 4 5 3" xfId="1834"/>
    <cellStyle name="Normal 4 5 4" xfId="2593"/>
    <cellStyle name="Normal 4 6" xfId="934"/>
    <cellStyle name="Normal 4 7" xfId="1212"/>
    <cellStyle name="Normal 4 7 2" xfId="1952"/>
    <cellStyle name="Normal 4 7 2 2" xfId="2783"/>
    <cellStyle name="Normal 4 7 3" xfId="2390"/>
    <cellStyle name="Normal 4 8" xfId="1646"/>
    <cellStyle name="Normal 40" xfId="1076"/>
    <cellStyle name="Normal 40 2" xfId="1919"/>
    <cellStyle name="Normal 40 2 2" xfId="3041"/>
    <cellStyle name="Normal 40 3" xfId="2682"/>
    <cellStyle name="Normal 41" xfId="1152"/>
    <cellStyle name="Normal 42" xfId="1046"/>
    <cellStyle name="Normal 42 2" xfId="1902"/>
    <cellStyle name="Normal 42 2 2" xfId="2741"/>
    <cellStyle name="Normal 42 3" xfId="2286"/>
    <cellStyle name="Normal 43" xfId="1289"/>
    <cellStyle name="Normal 43 2" xfId="2023"/>
    <cellStyle name="Normal 43 2 2" xfId="3055"/>
    <cellStyle name="Normal 43 3" xfId="2698"/>
    <cellStyle name="Normal 44" xfId="1222"/>
    <cellStyle name="Normal 44 2" xfId="1962"/>
    <cellStyle name="Normal 44 2 2" xfId="3056"/>
    <cellStyle name="Normal 44 3" xfId="2699"/>
    <cellStyle name="Normal 45" xfId="1315"/>
    <cellStyle name="Normal 45 2" xfId="2048"/>
    <cellStyle name="Normal 45 2 2" xfId="3057"/>
    <cellStyle name="Normal 45 3" xfId="2700"/>
    <cellStyle name="Normal 46" xfId="1252"/>
    <cellStyle name="Normal 46 2" xfId="1989"/>
    <cellStyle name="Normal 46 2 2" xfId="3058"/>
    <cellStyle name="Normal 46 3" xfId="2701"/>
    <cellStyle name="Normal 47" xfId="1485"/>
    <cellStyle name="Normal 47 2" xfId="2193"/>
    <cellStyle name="Normal 47 2 2" xfId="3059"/>
    <cellStyle name="Normal 47 3" xfId="2716"/>
    <cellStyle name="Normal 48" xfId="1486"/>
    <cellStyle name="Normal 48 2" xfId="2194"/>
    <cellStyle name="Normal 48 3" xfId="2702"/>
    <cellStyle name="Normal 49" xfId="1490"/>
    <cellStyle name="Normal 49 2" xfId="2196"/>
    <cellStyle name="Normal 49 3" xfId="2238"/>
    <cellStyle name="Normal 5" xfId="249"/>
    <cellStyle name="Normal 5 2" xfId="705"/>
    <cellStyle name="Normal 5 2 2" xfId="1369"/>
    <cellStyle name="Normal 5 2 2 2" xfId="2091"/>
    <cellStyle name="Normal 5 2 2 3" xfId="2918"/>
    <cellStyle name="Normal 5 2 3" xfId="1793"/>
    <cellStyle name="Normal 5 2 4" xfId="2546"/>
    <cellStyle name="Normal 5 3" xfId="935"/>
    <cellStyle name="Normal 5 3 2" xfId="1418"/>
    <cellStyle name="Normal 5 3 2 2" xfId="2130"/>
    <cellStyle name="Normal 5 3 2 3" xfId="2957"/>
    <cellStyle name="Normal 5 3 3" xfId="1835"/>
    <cellStyle name="Normal 5 3 4" xfId="2594"/>
    <cellStyle name="Normal 5 4" xfId="936"/>
    <cellStyle name="Normal 5 4 2" xfId="1419"/>
    <cellStyle name="Normal 5 4 2 2" xfId="2131"/>
    <cellStyle name="Normal 5 4 2 3" xfId="2958"/>
    <cellStyle name="Normal 5 4 3" xfId="1836"/>
    <cellStyle name="Normal 5 4 4" xfId="2595"/>
    <cellStyle name="Normal 5 5" xfId="937"/>
    <cellStyle name="Normal 5 5 2" xfId="1420"/>
    <cellStyle name="Normal 5 5 2 2" xfId="2132"/>
    <cellStyle name="Normal 5 5 2 3" xfId="2959"/>
    <cellStyle name="Normal 5 5 3" xfId="1837"/>
    <cellStyle name="Normal 5 5 4" xfId="2596"/>
    <cellStyle name="Normal 5 6" xfId="1227"/>
    <cellStyle name="Normal 5 6 2" xfId="1967"/>
    <cellStyle name="Normal 5 6 2 2" xfId="2797"/>
    <cellStyle name="Normal 5 6 3" xfId="2407"/>
    <cellStyle name="Normal 5 7" xfId="1661"/>
    <cellStyle name="Normal 5 7 2" xfId="2720"/>
    <cellStyle name="Normal 5 8" xfId="2251"/>
    <cellStyle name="Normal 50" xfId="1515"/>
    <cellStyle name="Normal 51" xfId="1524"/>
    <cellStyle name="Normal 52" xfId="1521"/>
    <cellStyle name="Normal 53" xfId="1518"/>
    <cellStyle name="Normal 54" xfId="1586"/>
    <cellStyle name="Normal 55" xfId="1522"/>
    <cellStyle name="Normal 56" xfId="1725"/>
    <cellStyle name="Normal 57" xfId="1922"/>
    <cellStyle name="Normal 58" xfId="1678"/>
    <cellStyle name="Normal 59" xfId="2215"/>
    <cellStyle name="Normal 6" xfId="457"/>
    <cellStyle name="Normal 6 2" xfId="706"/>
    <cellStyle name="Normal 6 3" xfId="1303"/>
    <cellStyle name="Normal 6 3 2" xfId="2037"/>
    <cellStyle name="Normal 6 3 2 2" xfId="2865"/>
    <cellStyle name="Normal 6 3 3" xfId="2485"/>
    <cellStyle name="Normal 6 4" xfId="1739"/>
    <cellStyle name="Normal 60" xfId="2471"/>
    <cellStyle name="Normal 61" xfId="2468"/>
    <cellStyle name="Normal 62" xfId="2240"/>
    <cellStyle name="Normal 63" xfId="2497"/>
    <cellStyle name="Normal 64" xfId="2253"/>
    <cellStyle name="Normal 65" xfId="2255"/>
    <cellStyle name="Normal 66" xfId="2408"/>
    <cellStyle name="Normal 67" xfId="2589"/>
    <cellStyle name="Normal 68" xfId="3093"/>
    <cellStyle name="Normal 69" xfId="3076"/>
    <cellStyle name="Normal 7" xfId="463"/>
    <cellStyle name="Normal 7 2" xfId="707"/>
    <cellStyle name="Normal 7 3" xfId="1307"/>
    <cellStyle name="Normal 7 3 2" xfId="2040"/>
    <cellStyle name="Normal 7 3 2 2" xfId="2868"/>
    <cellStyle name="Normal 7 3 3" xfId="2489"/>
    <cellStyle name="Normal 7 4" xfId="1742"/>
    <cellStyle name="Normal 70" xfId="3082"/>
    <cellStyle name="Normal 8" xfId="461"/>
    <cellStyle name="Normal 8 2" xfId="708"/>
    <cellStyle name="Normal 8 3" xfId="1305"/>
    <cellStyle name="Normal 8 3 2" xfId="2039"/>
    <cellStyle name="Normal 8 3 2 2" xfId="2867"/>
    <cellStyle name="Normal 8 3 3" xfId="2487"/>
    <cellStyle name="Normal 8 4" xfId="1741"/>
    <cellStyle name="Normal 9" xfId="460"/>
    <cellStyle name="Normal 9 2" xfId="709"/>
    <cellStyle name="Normal 9 3" xfId="1304"/>
    <cellStyle name="Normal 9 3 2" xfId="2038"/>
    <cellStyle name="Normal 9 3 2 2" xfId="2866"/>
    <cellStyle name="Normal 9 3 3" xfId="2486"/>
    <cellStyle name="Normal 9 4" xfId="1740"/>
    <cellStyle name="Normal_3.01 Income Statement Ele &amp; Gas" xfId="68"/>
    <cellStyle name="Normal_Detail" xfId="69"/>
    <cellStyle name="Normal_Income Statement 12ME Sept_07" xfId="70"/>
    <cellStyle name="Normal_Income Statement Q1_09" xfId="71"/>
    <cellStyle name="Normal_UIP Summary" xfId="72"/>
    <cellStyle name="Note" xfId="73" builtinId="10" customBuiltin="1"/>
    <cellStyle name="Note 10" xfId="464"/>
    <cellStyle name="Note 10 2" xfId="710"/>
    <cellStyle name="Note 10 3" xfId="1308"/>
    <cellStyle name="Note 10 3 2" xfId="2041"/>
    <cellStyle name="Note 10 3 2 2" xfId="2869"/>
    <cellStyle name="Note 10 3 3" xfId="2490"/>
    <cellStyle name="Note 10 4" xfId="1743"/>
    <cellStyle name="Note 11" xfId="508"/>
    <cellStyle name="Note 11 2" xfId="711"/>
    <cellStyle name="Note 11 3" xfId="1326"/>
    <cellStyle name="Note 11 3 2" xfId="2058"/>
    <cellStyle name="Note 11 3 2 2" xfId="2885"/>
    <cellStyle name="Note 11 3 3" xfId="2507"/>
    <cellStyle name="Note 11 4" xfId="1759"/>
    <cellStyle name="Note 12" xfId="548"/>
    <cellStyle name="Note 12 2" xfId="712"/>
    <cellStyle name="Note 12 3" xfId="1346"/>
    <cellStyle name="Note 12 3 2" xfId="2077"/>
    <cellStyle name="Note 12 3 2 2" xfId="2904"/>
    <cellStyle name="Note 12 3 3" xfId="2526"/>
    <cellStyle name="Note 12 4" xfId="1778"/>
    <cellStyle name="Note 13" xfId="809"/>
    <cellStyle name="Note 13 2" xfId="1382"/>
    <cellStyle name="Note 13 2 2" xfId="2095"/>
    <cellStyle name="Note 13 2 2 2" xfId="2922"/>
    <cellStyle name="Note 13 2 3" xfId="2552"/>
    <cellStyle name="Note 13 3" xfId="1800"/>
    <cellStyle name="Note 13 3 2" xfId="2726"/>
    <cellStyle name="Note 13 4" xfId="2271"/>
    <cellStyle name="Note 14" xfId="851"/>
    <cellStyle name="Note 14 2" xfId="1400"/>
    <cellStyle name="Note 14 2 2" xfId="2113"/>
    <cellStyle name="Note 14 2 3" xfId="2940"/>
    <cellStyle name="Note 14 3" xfId="1818"/>
    <cellStyle name="Note 14 4" xfId="2571"/>
    <cellStyle name="Note 15" xfId="941"/>
    <cellStyle name="Note 15 2" xfId="1422"/>
    <cellStyle name="Note 15 2 2" xfId="2134"/>
    <cellStyle name="Note 15 2 3" xfId="2961"/>
    <cellStyle name="Note 15 3" xfId="1840"/>
    <cellStyle name="Note 15 4" xfId="2598"/>
    <cellStyle name="Note 16" xfId="968"/>
    <cellStyle name="Note 16 2" xfId="1440"/>
    <cellStyle name="Note 16 2 2" xfId="2152"/>
    <cellStyle name="Note 16 2 3" xfId="2979"/>
    <cellStyle name="Note 16 3" xfId="1858"/>
    <cellStyle name="Note 16 4" xfId="2616"/>
    <cellStyle name="Note 17" xfId="1001"/>
    <cellStyle name="Note 17 2" xfId="1454"/>
    <cellStyle name="Note 17 2 2" xfId="2166"/>
    <cellStyle name="Note 17 2 3" xfId="2993"/>
    <cellStyle name="Note 17 3" xfId="1872"/>
    <cellStyle name="Note 17 4" xfId="2631"/>
    <cellStyle name="Note 18" xfId="1022"/>
    <cellStyle name="Note 18 2" xfId="1468"/>
    <cellStyle name="Note 18 2 2" xfId="2180"/>
    <cellStyle name="Note 18 2 3" xfId="3007"/>
    <cellStyle name="Note 18 3" xfId="1886"/>
    <cellStyle name="Note 18 4" xfId="2645"/>
    <cellStyle name="Note 19" xfId="1054"/>
    <cellStyle name="Note 19 2" xfId="1905"/>
    <cellStyle name="Note 19 2 2" xfId="3025"/>
    <cellStyle name="Note 19 3" xfId="2665"/>
    <cellStyle name="Note 2" xfId="138"/>
    <cellStyle name="Note 2 2" xfId="713"/>
    <cellStyle name="Note 2 2 2" xfId="2547"/>
    <cellStyle name="Note 2 2 3" xfId="2268"/>
    <cellStyle name="Note 2 3" xfId="1185"/>
    <cellStyle name="Note 2 3 2" xfId="1925"/>
    <cellStyle name="Note 2 3 2 2" xfId="2756"/>
    <cellStyle name="Note 2 3 3" xfId="2359"/>
    <cellStyle name="Note 2 4" xfId="1619"/>
    <cellStyle name="Note 20" xfId="1175"/>
    <cellStyle name="Note 20 2" xfId="3042"/>
    <cellStyle name="Note 20 3" xfId="2683"/>
    <cellStyle name="Note 21" xfId="1489"/>
    <cellStyle name="Note 21 2" xfId="2195"/>
    <cellStyle name="Note 21 3" xfId="2319"/>
    <cellStyle name="Note 22" xfId="1525"/>
    <cellStyle name="Note 22 2" xfId="2742"/>
    <cellStyle name="Note 22 3" xfId="2287"/>
    <cellStyle name="Note 23" xfId="1611"/>
    <cellStyle name="Note 23 2" xfId="2703"/>
    <cellStyle name="Note 24" xfId="2219"/>
    <cellStyle name="Note 3" xfId="180"/>
    <cellStyle name="Note 3 2" xfId="714"/>
    <cellStyle name="Note 3 3" xfId="1199"/>
    <cellStyle name="Note 3 3 2" xfId="1939"/>
    <cellStyle name="Note 3 3 2 2" xfId="2770"/>
    <cellStyle name="Note 3 3 3" xfId="2377"/>
    <cellStyle name="Note 3 4" xfId="1633"/>
    <cellStyle name="Note 4" xfId="222"/>
    <cellStyle name="Note 4 2" xfId="715"/>
    <cellStyle name="Note 4 3" xfId="1213"/>
    <cellStyle name="Note 4 3 2" xfId="1953"/>
    <cellStyle name="Note 4 3 2 2" xfId="2784"/>
    <cellStyle name="Note 4 3 3" xfId="2392"/>
    <cellStyle name="Note 4 4" xfId="1647"/>
    <cellStyle name="Note 5" xfId="264"/>
    <cellStyle name="Note 5 2" xfId="716"/>
    <cellStyle name="Note 5 3" xfId="1229"/>
    <cellStyle name="Note 5 3 2" xfId="1968"/>
    <cellStyle name="Note 5 3 2 2" xfId="2798"/>
    <cellStyle name="Note 5 3 3" xfId="2410"/>
    <cellStyle name="Note 5 4" xfId="1662"/>
    <cellStyle name="Note 6" xfId="306"/>
    <cellStyle name="Note 6 2" xfId="717"/>
    <cellStyle name="Note 6 3" xfId="1245"/>
    <cellStyle name="Note 6 3 2" xfId="1982"/>
    <cellStyle name="Note 6 3 2 2" xfId="2812"/>
    <cellStyle name="Note 6 3 3" xfId="2426"/>
    <cellStyle name="Note 6 4" xfId="1679"/>
    <cellStyle name="Note 7" xfId="348"/>
    <cellStyle name="Note 7 2" xfId="718"/>
    <cellStyle name="Note 7 3" xfId="1262"/>
    <cellStyle name="Note 7 3 2" xfId="1997"/>
    <cellStyle name="Note 7 3 2 2" xfId="2826"/>
    <cellStyle name="Note 7 3 3" xfId="2443"/>
    <cellStyle name="Note 7 4" xfId="1694"/>
    <cellStyle name="Note 8" xfId="389"/>
    <cellStyle name="Note 8 2" xfId="719"/>
    <cellStyle name="Note 8 3" xfId="1275"/>
    <cellStyle name="Note 8 3 2" xfId="2010"/>
    <cellStyle name="Note 8 3 2 2" xfId="2839"/>
    <cellStyle name="Note 8 3 3" xfId="2457"/>
    <cellStyle name="Note 8 4" xfId="1711"/>
    <cellStyle name="Note 9" xfId="430"/>
    <cellStyle name="Note 9 2" xfId="720"/>
    <cellStyle name="Note 9 3" xfId="1290"/>
    <cellStyle name="Note 9 3 2" xfId="2024"/>
    <cellStyle name="Note 9 3 2 2" xfId="2852"/>
    <cellStyle name="Note 9 3 3" xfId="2472"/>
    <cellStyle name="Note 9 4" xfId="1726"/>
    <cellStyle name="Output" xfId="74" builtinId="21" customBuiltin="1"/>
    <cellStyle name="Output 10" xfId="1176"/>
    <cellStyle name="Output 11" xfId="1612"/>
    <cellStyle name="Output 2" xfId="133"/>
    <cellStyle name="Output 3" xfId="175"/>
    <cellStyle name="Output 4" xfId="217"/>
    <cellStyle name="Output 5" xfId="259"/>
    <cellStyle name="Output 6" xfId="301"/>
    <cellStyle name="Output 7" xfId="343"/>
    <cellStyle name="Output 8" xfId="384"/>
    <cellStyle name="Output 9" xfId="425"/>
    <cellStyle name="Percen - Style1" xfId="721"/>
    <cellStyle name="Percen - Style2" xfId="722"/>
    <cellStyle name="Percen - Style3" xfId="723"/>
    <cellStyle name="Percent" xfId="75" builtinId="5"/>
    <cellStyle name="Percent (0)" xfId="724"/>
    <cellStyle name="Percent [2]" xfId="76"/>
    <cellStyle name="Percent 10" xfId="581"/>
    <cellStyle name="Percent 11" xfId="1177"/>
    <cellStyle name="Percent 12" xfId="1555"/>
    <cellStyle name="Percent 12 2" xfId="3069"/>
    <cellStyle name="Percent 12 3" xfId="2721"/>
    <cellStyle name="Percent 13" xfId="1613"/>
    <cellStyle name="Percent 13 2" xfId="2252"/>
    <cellStyle name="Percent 14" xfId="1562"/>
    <cellStyle name="Percent 15" xfId="1710"/>
    <cellStyle name="Percent 16" xfId="1724"/>
    <cellStyle name="Percent 2" xfId="725"/>
    <cellStyle name="Percent 2 2" xfId="3070"/>
    <cellStyle name="Percent 2 3" xfId="3067"/>
    <cellStyle name="Percent 3" xfId="726"/>
    <cellStyle name="Percent 3 2" xfId="727"/>
    <cellStyle name="Percent 4" xfId="728"/>
    <cellStyle name="Percent 5" xfId="729"/>
    <cellStyle name="Percent 6" xfId="730"/>
    <cellStyle name="Percent 7" xfId="731"/>
    <cellStyle name="Percent 8" xfId="732"/>
    <cellStyle name="Percent 9" xfId="733"/>
    <cellStyle name="Processing" xfId="734"/>
    <cellStyle name="PSChar" xfId="735"/>
    <cellStyle name="PSDate" xfId="736"/>
    <cellStyle name="PSDec" xfId="737"/>
    <cellStyle name="PSHeading" xfId="738"/>
    <cellStyle name="PSInt" xfId="739"/>
    <cellStyle name="PSSpacer" xfId="740"/>
    <cellStyle name="purple - Style8" xfId="741"/>
    <cellStyle name="RED" xfId="742"/>
    <cellStyle name="Red - Style7" xfId="743"/>
    <cellStyle name="Report" xfId="744"/>
    <cellStyle name="Report Bar" xfId="745"/>
    <cellStyle name="Report Heading" xfId="746"/>
    <cellStyle name="Report Percent" xfId="747"/>
    <cellStyle name="Report Unit Cost" xfId="748"/>
    <cellStyle name="Reports" xfId="749"/>
    <cellStyle name="Reports Total" xfId="750"/>
    <cellStyle name="Reports Unit Cost Total" xfId="751"/>
    <cellStyle name="RevList" xfId="752"/>
    <cellStyle name="round100" xfId="753"/>
    <cellStyle name="SAPBEXaggData" xfId="77"/>
    <cellStyle name="SAPBEXaggData 2" xfId="754"/>
    <cellStyle name="SAPBEXaggData 3" xfId="2320"/>
    <cellStyle name="SAPBEXaggDataEmph" xfId="78"/>
    <cellStyle name="SAPBEXaggDataEmph 2" xfId="755"/>
    <cellStyle name="SAPBEXaggDataEmph 3" xfId="2321"/>
    <cellStyle name="SAPBEXaggItem" xfId="79"/>
    <cellStyle name="SAPBEXaggItem 2" xfId="756"/>
    <cellStyle name="SAPBEXaggItem 3" xfId="2322"/>
    <cellStyle name="SAPBEXaggItemX" xfId="80"/>
    <cellStyle name="SAPBEXaggItemX 2" xfId="757"/>
    <cellStyle name="SAPBEXaggItemX 3" xfId="2323"/>
    <cellStyle name="SAPBEXchaText" xfId="81"/>
    <cellStyle name="SAPBEXchaText 2" xfId="759"/>
    <cellStyle name="SAPBEXchaText 3" xfId="758"/>
    <cellStyle name="SAPBEXchaText 4" xfId="2324"/>
    <cellStyle name="SAPBEXexcBad7" xfId="82"/>
    <cellStyle name="SAPBEXexcBad7 2" xfId="760"/>
    <cellStyle name="SAPBEXexcBad7 3" xfId="2325"/>
    <cellStyle name="SAPBEXexcBad8" xfId="83"/>
    <cellStyle name="SAPBEXexcBad8 2" xfId="761"/>
    <cellStyle name="SAPBEXexcBad8 3" xfId="2326"/>
    <cellStyle name="SAPBEXexcBad9" xfId="84"/>
    <cellStyle name="SAPBEXexcBad9 2" xfId="762"/>
    <cellStyle name="SAPBEXexcBad9 3" xfId="2327"/>
    <cellStyle name="SAPBEXexcCritical4" xfId="85"/>
    <cellStyle name="SAPBEXexcCritical4 2" xfId="763"/>
    <cellStyle name="SAPBEXexcCritical4 3" xfId="2328"/>
    <cellStyle name="SAPBEXexcCritical5" xfId="86"/>
    <cellStyle name="SAPBEXexcCritical5 2" xfId="764"/>
    <cellStyle name="SAPBEXexcCritical5 3" xfId="2329"/>
    <cellStyle name="SAPBEXexcCritical6" xfId="87"/>
    <cellStyle name="SAPBEXexcCritical6 2" xfId="765"/>
    <cellStyle name="SAPBEXexcCritical6 3" xfId="2330"/>
    <cellStyle name="SAPBEXexcGood1" xfId="88"/>
    <cellStyle name="SAPBEXexcGood1 2" xfId="766"/>
    <cellStyle name="SAPBEXexcGood1 3" xfId="2331"/>
    <cellStyle name="SAPBEXexcGood2" xfId="89"/>
    <cellStyle name="SAPBEXexcGood2 2" xfId="767"/>
    <cellStyle name="SAPBEXexcGood2 3" xfId="2332"/>
    <cellStyle name="SAPBEXexcGood3" xfId="90"/>
    <cellStyle name="SAPBEXexcGood3 2" xfId="768"/>
    <cellStyle name="SAPBEXexcGood3 3" xfId="2333"/>
    <cellStyle name="SAPBEXfilterDrill" xfId="91"/>
    <cellStyle name="SAPBEXfilterDrill 2" xfId="769"/>
    <cellStyle name="SAPBEXfilterDrill 3" xfId="2334"/>
    <cellStyle name="SAPBEXfilterItem" xfId="92"/>
    <cellStyle name="SAPBEXfilterItem 2" xfId="770"/>
    <cellStyle name="SAPBEXfilterItem 3" xfId="2335"/>
    <cellStyle name="SAPBEXfilterText" xfId="93"/>
    <cellStyle name="SAPBEXformats" xfId="94"/>
    <cellStyle name="SAPBEXformats 2" xfId="771"/>
    <cellStyle name="SAPBEXformats 3" xfId="2336"/>
    <cellStyle name="SAPBEXheaderItem" xfId="95"/>
    <cellStyle name="SAPBEXheaderItem 2" xfId="772"/>
    <cellStyle name="SAPBEXheaderItem 3" xfId="1178"/>
    <cellStyle name="SAPBEXheaderText" xfId="96"/>
    <cellStyle name="SAPBEXheaderText 2" xfId="773"/>
    <cellStyle name="SAPBEXheaderText 3" xfId="1179"/>
    <cellStyle name="SAPBEXHLevel0" xfId="97"/>
    <cellStyle name="SAPBEXHLevel0 2" xfId="774"/>
    <cellStyle name="SAPBEXHLevel0 3" xfId="2338"/>
    <cellStyle name="SAPBEXHLevel0X" xfId="98"/>
    <cellStyle name="SAPBEXHLevel0X 2" xfId="775"/>
    <cellStyle name="SAPBEXHLevel0X 3" xfId="2339"/>
    <cellStyle name="SAPBEXHLevel1" xfId="99"/>
    <cellStyle name="SAPBEXHLevel1 2" xfId="776"/>
    <cellStyle name="SAPBEXHLevel1 3" xfId="2340"/>
    <cellStyle name="SAPBEXHLevel1X" xfId="100"/>
    <cellStyle name="SAPBEXHLevel1X 2" xfId="777"/>
    <cellStyle name="SAPBEXHLevel1X 3" xfId="2341"/>
    <cellStyle name="SAPBEXHLevel2" xfId="101"/>
    <cellStyle name="SAPBEXHLevel2 2" xfId="778"/>
    <cellStyle name="SAPBEXHLevel2 3" xfId="2342"/>
    <cellStyle name="SAPBEXHLevel2X" xfId="102"/>
    <cellStyle name="SAPBEXHLevel2X 2" xfId="779"/>
    <cellStyle name="SAPBEXHLevel2X 3" xfId="2343"/>
    <cellStyle name="SAPBEXHLevel3" xfId="103"/>
    <cellStyle name="SAPBEXHLevel3 2" xfId="780"/>
    <cellStyle name="SAPBEXHLevel3 3" xfId="2344"/>
    <cellStyle name="SAPBEXHLevel3X" xfId="104"/>
    <cellStyle name="SAPBEXHLevel3X 2" xfId="781"/>
    <cellStyle name="SAPBEXHLevel3X 3" xfId="2345"/>
    <cellStyle name="SAPBEXinputData" xfId="105"/>
    <cellStyle name="SAPBEXresData" xfId="106"/>
    <cellStyle name="SAPBEXresData 2" xfId="782"/>
    <cellStyle name="SAPBEXresData 3" xfId="2346"/>
    <cellStyle name="SAPBEXresDataEmph" xfId="107"/>
    <cellStyle name="SAPBEXresDataEmph 2" xfId="783"/>
    <cellStyle name="SAPBEXresDataEmph 3" xfId="2347"/>
    <cellStyle name="SAPBEXresItem" xfId="108"/>
    <cellStyle name="SAPBEXresItem 2" xfId="784"/>
    <cellStyle name="SAPBEXresItem 3" xfId="2348"/>
    <cellStyle name="SAPBEXresItemX" xfId="109"/>
    <cellStyle name="SAPBEXresItemX 2" xfId="785"/>
    <cellStyle name="SAPBEXresItemX 3" xfId="2349"/>
    <cellStyle name="SAPBEXstdData" xfId="110"/>
    <cellStyle name="SAPBEXstdData 2" xfId="786"/>
    <cellStyle name="SAPBEXstdData 3" xfId="2350"/>
    <cellStyle name="SAPBEXstdDataEmph" xfId="111"/>
    <cellStyle name="SAPBEXstdDataEmph 2" xfId="787"/>
    <cellStyle name="SAPBEXstdDataEmph 3" xfId="2351"/>
    <cellStyle name="SAPBEXstdItem" xfId="112"/>
    <cellStyle name="SAPBEXstdItem 2" xfId="788"/>
    <cellStyle name="SAPBEXstdItem 3" xfId="2352"/>
    <cellStyle name="SAPBEXstdItemX" xfId="113"/>
    <cellStyle name="SAPBEXstdItemX 2" xfId="789"/>
    <cellStyle name="SAPBEXstdItemX 3" xfId="2353"/>
    <cellStyle name="SAPBEXtitle" xfId="114"/>
    <cellStyle name="SAPBEXtitle 2" xfId="790"/>
    <cellStyle name="SAPBEXtitle 3" xfId="2354"/>
    <cellStyle name="SAPBEXundefined" xfId="115"/>
    <cellStyle name="SAPBEXundefined 2" xfId="791"/>
    <cellStyle name="SAPBEXundefined 3" xfId="2355"/>
    <cellStyle name="shade" xfId="792"/>
    <cellStyle name="Sheet Title" xfId="116"/>
    <cellStyle name="StmtTtl1" xfId="117"/>
    <cellStyle name="StmtTtl1 2" xfId="2356"/>
    <cellStyle name="StmtTtl2" xfId="118"/>
    <cellStyle name="STYL1 - Style1" xfId="793"/>
    <cellStyle name="Style 1" xfId="119"/>
    <cellStyle name="Style 1 2" xfId="794"/>
    <cellStyle name="Subtotal" xfId="795"/>
    <cellStyle name="Sub-total" xfId="796"/>
    <cellStyle name="taples Plaza" xfId="797"/>
    <cellStyle name="Test" xfId="938"/>
    <cellStyle name="Tickmark" xfId="798"/>
    <cellStyle name="Title" xfId="120" builtinId="15" customBuiltin="1"/>
    <cellStyle name="Title 10" xfId="1180"/>
    <cellStyle name="Title 11" xfId="1614"/>
    <cellStyle name="Title 2" xfId="124"/>
    <cellStyle name="Title 3" xfId="166"/>
    <cellStyle name="Title 4" xfId="208"/>
    <cellStyle name="Title 5" xfId="250"/>
    <cellStyle name="Title 6" xfId="292"/>
    <cellStyle name="Title 7" xfId="334"/>
    <cellStyle name="Title 8" xfId="375"/>
    <cellStyle name="Title 9" xfId="416"/>
    <cellStyle name="Title: Major" xfId="799"/>
    <cellStyle name="Title: Minor" xfId="800"/>
    <cellStyle name="Title: Worksheet" xfId="801"/>
    <cellStyle name="Total" xfId="121" builtinId="25" customBuiltin="1"/>
    <cellStyle name="Total 10" xfId="1181"/>
    <cellStyle name="Total 11" xfId="1615"/>
    <cellStyle name="Total 2" xfId="140"/>
    <cellStyle name="Total 3" xfId="182"/>
    <cellStyle name="Total 4" xfId="224"/>
    <cellStyle name="Total 5" xfId="266"/>
    <cellStyle name="Total 6" xfId="308"/>
    <cellStyle name="Total 7" xfId="350"/>
    <cellStyle name="Total 8" xfId="391"/>
    <cellStyle name="Total 9" xfId="432"/>
    <cellStyle name="Total4 - Style4" xfId="802"/>
    <cellStyle name="Warning Text" xfId="122" builtinId="11" customBuiltin="1"/>
    <cellStyle name="Warning Text 10" xfId="1182"/>
    <cellStyle name="Warning Text 11" xfId="1616"/>
    <cellStyle name="Warning Text 2" xfId="137"/>
    <cellStyle name="Warning Text 3" xfId="179"/>
    <cellStyle name="Warning Text 4" xfId="221"/>
    <cellStyle name="Warning Text 5" xfId="263"/>
    <cellStyle name="Warning Text 6" xfId="305"/>
    <cellStyle name="Warning Text 7" xfId="347"/>
    <cellStyle name="Warning Text 8" xfId="388"/>
    <cellStyle name="Warning Text 9" xfId="4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-5.05E-and-5.05G-Allocation-Method-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8">
          <cell r="E8">
            <v>1115041</v>
          </cell>
          <cell r="F8">
            <v>803909</v>
          </cell>
        </row>
        <row r="11">
          <cell r="E11">
            <v>755880</v>
          </cell>
          <cell r="F11">
            <v>449176</v>
          </cell>
        </row>
        <row r="15">
          <cell r="E15">
            <v>3525057125</v>
          </cell>
          <cell r="F15">
            <v>3276390620</v>
          </cell>
        </row>
        <row r="16">
          <cell r="E16">
            <v>1389050214</v>
          </cell>
          <cell r="F16">
            <v>0</v>
          </cell>
        </row>
        <row r="17">
          <cell r="E17">
            <v>219791580</v>
          </cell>
          <cell r="F17">
            <v>32844304</v>
          </cell>
        </row>
        <row r="22">
          <cell r="E22">
            <v>1115041</v>
          </cell>
          <cell r="F22">
            <v>803909</v>
          </cell>
        </row>
        <row r="25">
          <cell r="E25">
            <v>50692855.399999999</v>
          </cell>
          <cell r="F25">
            <v>24077925.619999997</v>
          </cell>
        </row>
        <row r="28">
          <cell r="E28">
            <v>74663501.429999799</v>
          </cell>
          <cell r="F28">
            <v>32511062.219999999</v>
          </cell>
        </row>
        <row r="31">
          <cell r="E31">
            <v>5574577973.7149992</v>
          </cell>
          <cell r="F31">
            <v>2044228678.2845836</v>
          </cell>
        </row>
        <row r="38">
          <cell r="E38">
            <v>56256422.469999999</v>
          </cell>
          <cell r="F38">
            <v>27160090.619999997</v>
          </cell>
        </row>
      </sheetData>
      <sheetData sheetId="1" refreshError="1"/>
      <sheetData sheetId="2" refreshError="1"/>
      <sheetData sheetId="3" refreshError="1"/>
      <sheetData sheetId="4">
        <row r="35">
          <cell r="H35">
            <v>0.24872690840850872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F45"/>
  <sheetViews>
    <sheetView tabSelected="1" zoomScaleNormal="100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H31" sqref="H31"/>
    </sheetView>
  </sheetViews>
  <sheetFormatPr defaultRowHeight="18" customHeight="1"/>
  <cols>
    <col min="1" max="1" width="55.88671875" customWidth="1"/>
    <col min="2" max="4" width="16.6640625" customWidth="1"/>
    <col min="5" max="5" width="2.5546875" customWidth="1"/>
    <col min="6" max="6" width="9.109375" style="15"/>
    <col min="7" max="7" width="16.5546875" customWidth="1"/>
    <col min="8" max="8" width="34" bestFit="1" customWidth="1"/>
    <col min="10" max="10" width="16.44140625" customWidth="1"/>
  </cols>
  <sheetData>
    <row r="1" spans="1:6" ht="18" customHeight="1">
      <c r="A1" s="1" t="s">
        <v>358</v>
      </c>
      <c r="B1" s="2"/>
      <c r="C1" s="2"/>
      <c r="D1" s="228"/>
    </row>
    <row r="2" spans="1:6" ht="18" customHeight="1">
      <c r="A2" s="1" t="s">
        <v>359</v>
      </c>
      <c r="B2" s="2"/>
      <c r="C2" s="2"/>
      <c r="D2" s="229"/>
    </row>
    <row r="3" spans="1:6" ht="18" customHeight="1">
      <c r="A3" s="267" t="s">
        <v>475</v>
      </c>
      <c r="B3" s="267"/>
      <c r="C3" s="267"/>
      <c r="D3" s="267"/>
    </row>
    <row r="4" spans="1:6" ht="12" customHeight="1">
      <c r="B4" s="2"/>
      <c r="C4" s="2"/>
      <c r="D4" s="2"/>
    </row>
    <row r="5" spans="1:6" ht="18" customHeight="1">
      <c r="A5" s="268" t="s">
        <v>476</v>
      </c>
      <c r="B5" s="268"/>
      <c r="C5" s="268"/>
      <c r="D5" s="268"/>
      <c r="E5" s="198"/>
      <c r="F5" s="198"/>
    </row>
    <row r="6" spans="1:6" ht="18" customHeight="1">
      <c r="A6" s="266"/>
      <c r="B6" s="266"/>
      <c r="C6" s="266"/>
      <c r="D6" s="266"/>
      <c r="E6" s="77"/>
      <c r="F6" s="77"/>
    </row>
    <row r="7" spans="1:6" ht="18" customHeight="1">
      <c r="A7" s="3"/>
      <c r="B7" s="4" t="s">
        <v>360</v>
      </c>
      <c r="C7" s="5" t="s">
        <v>361</v>
      </c>
      <c r="D7" s="6" t="s">
        <v>362</v>
      </c>
    </row>
    <row r="8" spans="1:6" ht="18" customHeight="1">
      <c r="A8" s="18" t="s">
        <v>392</v>
      </c>
      <c r="B8" s="11"/>
      <c r="C8" s="11"/>
      <c r="D8" s="12"/>
      <c r="E8" s="15"/>
    </row>
    <row r="9" spans="1:6" ht="18" customHeight="1">
      <c r="A9" s="19" t="s">
        <v>363</v>
      </c>
      <c r="B9" s="71">
        <f>'UIP Summary'!H10</f>
        <v>2146048308.1900001</v>
      </c>
      <c r="C9" s="71">
        <f>'UIP Summary'!I10</f>
        <v>857492456.10000002</v>
      </c>
      <c r="D9" s="70">
        <f>SUM(B9:C9)</f>
        <v>3003540764.29</v>
      </c>
      <c r="E9" s="15"/>
    </row>
    <row r="10" spans="1:6" ht="18" customHeight="1">
      <c r="A10" s="19" t="s">
        <v>364</v>
      </c>
      <c r="B10" s="27">
        <f>'UIP Summary'!H11</f>
        <v>324382.2</v>
      </c>
      <c r="C10" s="27">
        <f>'UIP Summary'!I11</f>
        <v>0</v>
      </c>
      <c r="D10" s="12">
        <f>SUM(B10:C10)</f>
        <v>324382.2</v>
      </c>
      <c r="E10" s="15"/>
    </row>
    <row r="11" spans="1:6" ht="18" customHeight="1">
      <c r="A11" s="19" t="s">
        <v>365</v>
      </c>
      <c r="B11" s="27">
        <f>'UIP Summary'!H12</f>
        <v>201125741.739999</v>
      </c>
      <c r="C11" s="27">
        <f>'UIP Summary'!I12</f>
        <v>0</v>
      </c>
      <c r="D11" s="12">
        <f>SUM(B11:C11)</f>
        <v>201125741.739999</v>
      </c>
      <c r="E11" s="15"/>
    </row>
    <row r="12" spans="1:6" ht="18" customHeight="1">
      <c r="A12" s="19" t="s">
        <v>366</v>
      </c>
      <c r="B12" s="32">
        <f>'UIP Summary'!H13</f>
        <v>47841338.950000003</v>
      </c>
      <c r="C12" s="28">
        <f>'UIP Summary'!I13</f>
        <v>37980142.479999997</v>
      </c>
      <c r="D12" s="13">
        <f>SUM(B12:C12)</f>
        <v>85821481.430000007</v>
      </c>
      <c r="E12" s="15"/>
    </row>
    <row r="13" spans="1:6" ht="18" customHeight="1">
      <c r="A13" s="19" t="s">
        <v>367</v>
      </c>
      <c r="B13" s="71">
        <f>SUM(B9:B12)</f>
        <v>2395339771.079999</v>
      </c>
      <c r="C13" s="71">
        <f>SUM(C9:C12)</f>
        <v>895472598.58000004</v>
      </c>
      <c r="D13" s="70">
        <f>SUM(D9:D12)</f>
        <v>3290812369.6599984</v>
      </c>
      <c r="E13" s="15"/>
    </row>
    <row r="14" spans="1:6" ht="18" customHeight="1">
      <c r="A14" s="18" t="s">
        <v>368</v>
      </c>
      <c r="B14" s="11"/>
      <c r="C14" s="11"/>
      <c r="D14" s="12"/>
      <c r="E14" s="15"/>
    </row>
    <row r="15" spans="1:6" ht="18" customHeight="1">
      <c r="A15" s="18" t="s">
        <v>393</v>
      </c>
      <c r="B15" s="11"/>
      <c r="C15" s="11"/>
      <c r="D15" s="12"/>
      <c r="E15" s="15"/>
    </row>
    <row r="16" spans="1:6" ht="18" customHeight="1">
      <c r="A16" s="18" t="s">
        <v>369</v>
      </c>
      <c r="B16" s="11"/>
      <c r="C16" s="11"/>
      <c r="D16" s="12"/>
      <c r="E16" s="15"/>
    </row>
    <row r="17" spans="1:6" ht="18" customHeight="1">
      <c r="A17" s="18" t="s">
        <v>394</v>
      </c>
      <c r="B17" s="11"/>
      <c r="C17" s="11"/>
      <c r="D17" s="12"/>
      <c r="E17" s="15"/>
      <c r="F17"/>
    </row>
    <row r="18" spans="1:6" ht="18" customHeight="1">
      <c r="A18" s="19" t="s">
        <v>370</v>
      </c>
      <c r="B18" s="71">
        <f>'UIP Summary'!H19</f>
        <v>235002886.5</v>
      </c>
      <c r="C18" s="71">
        <f>'UIP Summary'!I19</f>
        <v>0</v>
      </c>
      <c r="D18" s="70">
        <f>B18+C18</f>
        <v>235002886.5</v>
      </c>
      <c r="E18" s="15"/>
      <c r="F18"/>
    </row>
    <row r="19" spans="1:6" ht="18" customHeight="1">
      <c r="A19" s="19" t="s">
        <v>371</v>
      </c>
      <c r="B19" s="27">
        <f>'UIP Summary'!H20</f>
        <v>532346459.37</v>
      </c>
      <c r="C19" s="27">
        <f>'UIP Summary'!I20</f>
        <v>326393369.14999998</v>
      </c>
      <c r="D19" s="33">
        <f>B19+C19</f>
        <v>858739828.51999998</v>
      </c>
      <c r="E19" s="15"/>
      <c r="F19"/>
    </row>
    <row r="20" spans="1:6" ht="18" customHeight="1">
      <c r="A20" s="19" t="s">
        <v>372</v>
      </c>
      <c r="B20" s="27">
        <f>'UIP Summary'!H21</f>
        <v>113800193.219999</v>
      </c>
      <c r="C20" s="27">
        <f>'UIP Summary'!I21</f>
        <v>0</v>
      </c>
      <c r="D20" s="33">
        <f>B20+C20</f>
        <v>113800193.219999</v>
      </c>
      <c r="E20" s="15"/>
      <c r="F20"/>
    </row>
    <row r="21" spans="1:6" ht="18" customHeight="1">
      <c r="A21" s="19" t="s">
        <v>373</v>
      </c>
      <c r="B21" s="32">
        <f>'UIP Summary'!H22</f>
        <v>-69268219.669999897</v>
      </c>
      <c r="C21" s="28">
        <f>'UIP Summary'!I22</f>
        <v>0</v>
      </c>
      <c r="D21" s="39">
        <f>B21+C21</f>
        <v>-69268219.669999897</v>
      </c>
      <c r="E21" s="15"/>
      <c r="F21"/>
    </row>
    <row r="22" spans="1:6" ht="18" customHeight="1">
      <c r="A22" s="19" t="s">
        <v>374</v>
      </c>
      <c r="B22" s="71">
        <f>SUM(B18:B21)</f>
        <v>811881319.41999912</v>
      </c>
      <c r="C22" s="71">
        <f>SUM(C18:C21)</f>
        <v>326393369.14999998</v>
      </c>
      <c r="D22" s="70">
        <f>SUM(D18:D21)</f>
        <v>1138274688.5699992</v>
      </c>
      <c r="E22" s="15"/>
      <c r="F22"/>
    </row>
    <row r="23" spans="1:6" ht="18" customHeight="1">
      <c r="A23" s="7" t="s">
        <v>375</v>
      </c>
      <c r="B23" s="8"/>
      <c r="C23" s="8"/>
      <c r="D23" s="9"/>
      <c r="F23"/>
    </row>
    <row r="24" spans="1:6" ht="18" customHeight="1">
      <c r="A24" s="19" t="s">
        <v>376</v>
      </c>
      <c r="B24" s="71">
        <f>'UIP Summary'!H25</f>
        <v>125897437.02</v>
      </c>
      <c r="C24" s="71">
        <f>'UIP Summary'!I25</f>
        <v>2420905.35</v>
      </c>
      <c r="D24" s="70">
        <f t="shared" ref="D24:D38" si="0">B24+C24</f>
        <v>128318342.36999999</v>
      </c>
      <c r="E24" s="15"/>
      <c r="F24"/>
    </row>
    <row r="25" spans="1:6" ht="18" customHeight="1">
      <c r="A25" s="19" t="s">
        <v>377</v>
      </c>
      <c r="B25" s="25">
        <f>'UIP Summary'!H26</f>
        <v>20270050.379999898</v>
      </c>
      <c r="C25" s="25">
        <f>'UIP Summary'!I26</f>
        <v>0</v>
      </c>
      <c r="D25" s="33">
        <f t="shared" si="0"/>
        <v>20270050.379999898</v>
      </c>
      <c r="E25" s="15"/>
      <c r="F25"/>
    </row>
    <row r="26" spans="1:6" ht="18" customHeight="1">
      <c r="A26" s="19" t="s">
        <v>378</v>
      </c>
      <c r="B26" s="25">
        <f>'UIP Summary'!H27</f>
        <v>83356029.179999903</v>
      </c>
      <c r="C26" s="25">
        <f>'UIP Summary'!I27</f>
        <v>55510540.469999999</v>
      </c>
      <c r="D26" s="33">
        <f t="shared" si="0"/>
        <v>138866569.64999992</v>
      </c>
      <c r="E26" s="15"/>
      <c r="F26"/>
    </row>
    <row r="27" spans="1:6" ht="18" customHeight="1">
      <c r="A27" s="19" t="s">
        <v>379</v>
      </c>
      <c r="B27" s="25">
        <f ca="1">'UIP Summary'!H28</f>
        <v>47600166.421824999</v>
      </c>
      <c r="C27" s="25">
        <f ca="1">'UIP Summary'!I28</f>
        <v>26085152.498175003</v>
      </c>
      <c r="D27" s="33">
        <f t="shared" ca="1" si="0"/>
        <v>73685318.920000002</v>
      </c>
      <c r="E27" s="15"/>
      <c r="F27"/>
    </row>
    <row r="28" spans="1:6" ht="18" customHeight="1">
      <c r="A28" s="19" t="s">
        <v>380</v>
      </c>
      <c r="B28" s="25">
        <f ca="1">'UIP Summary'!H29</f>
        <v>19829127.240927998</v>
      </c>
      <c r="C28" s="25">
        <f ca="1">'UIP Summary'!I29</f>
        <v>7953019.309071999</v>
      </c>
      <c r="D28" s="33">
        <f t="shared" ca="1" si="0"/>
        <v>27782146.549999997</v>
      </c>
      <c r="E28" s="15"/>
      <c r="F28"/>
    </row>
    <row r="29" spans="1:6" ht="18" customHeight="1">
      <c r="A29" s="19" t="s">
        <v>381</v>
      </c>
      <c r="B29" s="25">
        <f>'UIP Summary'!H30</f>
        <v>97566974.959999993</v>
      </c>
      <c r="C29" s="25">
        <f>'UIP Summary'!I30</f>
        <v>12460807.43</v>
      </c>
      <c r="D29" s="33">
        <f t="shared" si="0"/>
        <v>110027782.38999999</v>
      </c>
      <c r="E29" s="15"/>
      <c r="F29"/>
    </row>
    <row r="30" spans="1:6" ht="18" customHeight="1">
      <c r="A30" s="19" t="s">
        <v>382</v>
      </c>
      <c r="B30" s="25">
        <f ca="1">'UIP Summary'!H31</f>
        <v>114599758.581515</v>
      </c>
      <c r="C30" s="25">
        <f ca="1">'UIP Summary'!I31</f>
        <v>50479810.318484999</v>
      </c>
      <c r="D30" s="33">
        <f t="shared" ca="1" si="0"/>
        <v>165079568.90000001</v>
      </c>
      <c r="E30" s="15"/>
      <c r="F30"/>
    </row>
    <row r="31" spans="1:6" ht="18" customHeight="1">
      <c r="A31" s="19" t="s">
        <v>383</v>
      </c>
      <c r="B31" s="25">
        <f ca="1">'UIP Summary'!H32</f>
        <v>268356984.80397999</v>
      </c>
      <c r="C31" s="25">
        <f ca="1">'UIP Summary'!I32</f>
        <v>122080785.06602001</v>
      </c>
      <c r="D31" s="33">
        <f t="shared" ca="1" si="0"/>
        <v>390437769.87</v>
      </c>
      <c r="E31" s="15"/>
      <c r="F31"/>
    </row>
    <row r="32" spans="1:6" ht="18" customHeight="1">
      <c r="A32" s="19" t="s">
        <v>384</v>
      </c>
      <c r="B32" s="25">
        <f ca="1">'UIP Summary'!H33</f>
        <v>45684974.945897996</v>
      </c>
      <c r="C32" s="25">
        <f ca="1">'UIP Summary'!I33</f>
        <v>11666003.494102001</v>
      </c>
      <c r="D32" s="33">
        <f t="shared" ca="1" si="0"/>
        <v>57350978.439999998</v>
      </c>
      <c r="E32" s="15"/>
      <c r="F32"/>
    </row>
    <row r="33" spans="1:5" customFormat="1" ht="18" customHeight="1">
      <c r="A33" s="19" t="s">
        <v>385</v>
      </c>
      <c r="B33" s="25">
        <f>'UIP Summary'!H34</f>
        <v>20604866.16</v>
      </c>
      <c r="C33" s="25">
        <f>'UIP Summary'!I34</f>
        <v>0</v>
      </c>
      <c r="D33" s="33">
        <f t="shared" si="0"/>
        <v>20604866.16</v>
      </c>
      <c r="E33" s="15"/>
    </row>
    <row r="34" spans="1:5" customFormat="1" ht="18" customHeight="1">
      <c r="A34" s="10" t="s">
        <v>386</v>
      </c>
      <c r="B34" s="25">
        <f ca="1">'UIP Summary'!H35</f>
        <v>-9997193.5551139992</v>
      </c>
      <c r="C34" s="25">
        <f ca="1">'UIP Summary'!I35</f>
        <v>-230972.9548859999</v>
      </c>
      <c r="D34" s="29">
        <f t="shared" ca="1" si="0"/>
        <v>-10228166.51</v>
      </c>
    </row>
    <row r="35" spans="1:5" customFormat="1" ht="18" customHeight="1">
      <c r="A35" s="10" t="s">
        <v>40</v>
      </c>
      <c r="B35" s="25">
        <f>'UIP Summary'!H36</f>
        <v>-64111667.629999898</v>
      </c>
      <c r="C35" s="25">
        <f>'UIP Summary'!I36</f>
        <v>0</v>
      </c>
      <c r="D35" s="29">
        <f t="shared" si="0"/>
        <v>-64111667.629999898</v>
      </c>
    </row>
    <row r="36" spans="1:5" customFormat="1" ht="18" customHeight="1">
      <c r="A36" s="10" t="s">
        <v>387</v>
      </c>
      <c r="B36" s="25">
        <f ca="1">'UIP Summary'!H37</f>
        <v>230800256.78218898</v>
      </c>
      <c r="C36" s="25">
        <f ca="1">'UIP Summary'!I37</f>
        <v>95653986.857809991</v>
      </c>
      <c r="D36" s="29">
        <f t="shared" ca="1" si="0"/>
        <v>326454243.63999897</v>
      </c>
    </row>
    <row r="37" spans="1:5" customFormat="1" ht="18" customHeight="1">
      <c r="A37" s="10" t="s">
        <v>388</v>
      </c>
      <c r="B37" s="25">
        <f>'UIP Summary'!H38</f>
        <v>800</v>
      </c>
      <c r="C37" s="25">
        <f>'UIP Summary'!I38</f>
        <v>0</v>
      </c>
      <c r="D37" s="29">
        <f t="shared" si="0"/>
        <v>800</v>
      </c>
    </row>
    <row r="38" spans="1:5" customFormat="1" ht="18" customHeight="1">
      <c r="A38" s="10" t="s">
        <v>389</v>
      </c>
      <c r="B38" s="42">
        <f>'UIP Summary'!H39</f>
        <v>181996914.66999999</v>
      </c>
      <c r="C38" s="41">
        <f>'UIP Summary'!I39</f>
        <v>65853422.740000002</v>
      </c>
      <c r="D38" s="30">
        <f t="shared" si="0"/>
        <v>247850337.41</v>
      </c>
    </row>
    <row r="39" spans="1:5" customFormat="1" ht="18" customHeight="1">
      <c r="A39" s="7" t="s">
        <v>390</v>
      </c>
      <c r="B39" s="71">
        <f ca="1">SUM(B22:B38)</f>
        <v>1994336799.3812201</v>
      </c>
      <c r="C39" s="71">
        <f ca="1">SUM(C22:C38)</f>
        <v>776326829.72877812</v>
      </c>
      <c r="D39" s="70">
        <f ca="1">SUM(D22:D38)</f>
        <v>2770663629.1099973</v>
      </c>
    </row>
    <row r="40" spans="1:5" customFormat="1" ht="18" customHeight="1">
      <c r="A40" s="10"/>
      <c r="B40" s="8"/>
      <c r="C40" s="8"/>
      <c r="D40" s="9"/>
    </row>
    <row r="41" spans="1:5" customFormat="1" ht="18" customHeight="1">
      <c r="A41" s="14" t="s">
        <v>391</v>
      </c>
      <c r="B41" s="72">
        <f ca="1">B13-B39</f>
        <v>401002971.69877887</v>
      </c>
      <c r="C41" s="72">
        <f ca="1">C13-C39</f>
        <v>119145768.85122192</v>
      </c>
      <c r="D41" s="73">
        <f ca="1">D13-D39</f>
        <v>520148740.55000114</v>
      </c>
    </row>
    <row r="42" spans="1:5" customFormat="1" ht="12" customHeight="1">
      <c r="A42" s="22"/>
      <c r="B42" s="191"/>
      <c r="C42" s="191"/>
      <c r="D42" s="192"/>
      <c r="E42" s="15"/>
    </row>
    <row r="43" spans="1:5" customFormat="1" ht="18" customHeight="1">
      <c r="A43" s="15"/>
      <c r="B43" s="16"/>
    </row>
    <row r="45" spans="1:5" customFormat="1" ht="18" customHeight="1">
      <c r="B45" s="17"/>
      <c r="C45" s="17"/>
      <c r="D45" s="17"/>
    </row>
  </sheetData>
  <mergeCells count="2">
    <mergeCell ref="A3:D3"/>
    <mergeCell ref="A5:D5"/>
  </mergeCells>
  <phoneticPr fontId="19" type="noConversion"/>
  <printOptions horizontalCentered="1"/>
  <pageMargins left="0.25" right="0.25" top="0.52" bottom="0.59" header="0.35" footer="0.28000000000000003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K69"/>
  <sheetViews>
    <sheetView topLeftCell="A19" zoomScaleNormal="100" workbookViewId="0">
      <selection activeCell="B1" sqref="B1"/>
    </sheetView>
  </sheetViews>
  <sheetFormatPr defaultRowHeight="18" customHeight="1"/>
  <cols>
    <col min="1" max="1" width="39" customWidth="1"/>
    <col min="2" max="2" width="16.88671875" style="15" bestFit="1" customWidth="1"/>
    <col min="3" max="3" width="14.5546875" style="15" customWidth="1"/>
    <col min="4" max="5" width="14.109375" style="15" customWidth="1"/>
    <col min="6" max="6" width="17.5546875" style="15" customWidth="1"/>
    <col min="7" max="7" width="9.109375" style="15"/>
    <col min="8" max="9" width="11.88671875" style="15" bestFit="1" customWidth="1"/>
    <col min="10" max="10" width="9.109375" style="15"/>
  </cols>
  <sheetData>
    <row r="1" spans="1:7" ht="18" customHeight="1">
      <c r="A1" s="1" t="s">
        <v>358</v>
      </c>
      <c r="B1" s="23"/>
      <c r="C1" s="23"/>
      <c r="D1" s="23"/>
      <c r="E1" s="23"/>
      <c r="F1" s="23"/>
    </row>
    <row r="2" spans="1:7" ht="18" customHeight="1">
      <c r="A2" s="1" t="s">
        <v>422</v>
      </c>
      <c r="B2" s="23"/>
      <c r="C2" s="23"/>
      <c r="D2" s="23"/>
      <c r="E2" s="23"/>
      <c r="F2" s="23"/>
    </row>
    <row r="3" spans="1:7" ht="18" customHeight="1">
      <c r="A3" s="1" t="str">
        <f>Allocated!A3</f>
        <v>FOR THE 12 MONTHS ENDED SEPTEMBER 30, 2016</v>
      </c>
      <c r="B3" s="23"/>
      <c r="C3" s="23"/>
      <c r="D3" s="23"/>
      <c r="E3" s="23"/>
      <c r="F3" s="23"/>
    </row>
    <row r="4" spans="1:7" ht="12" customHeight="1"/>
    <row r="5" spans="1:7" ht="18" customHeight="1">
      <c r="A5" s="3"/>
      <c r="B5" s="34" t="s">
        <v>360</v>
      </c>
      <c r="C5" s="34" t="s">
        <v>361</v>
      </c>
      <c r="D5" s="34" t="s">
        <v>397</v>
      </c>
      <c r="E5" s="34" t="s">
        <v>423</v>
      </c>
      <c r="F5" s="35" t="s">
        <v>362</v>
      </c>
    </row>
    <row r="6" spans="1:7" ht="18" customHeight="1">
      <c r="A6" s="20" t="s">
        <v>402</v>
      </c>
      <c r="B6" s="36"/>
      <c r="C6" s="36"/>
      <c r="D6" s="36"/>
      <c r="E6" s="36"/>
      <c r="F6" s="37"/>
    </row>
    <row r="7" spans="1:7" ht="18" customHeight="1">
      <c r="A7" s="7" t="s">
        <v>392</v>
      </c>
      <c r="B7" s="11"/>
      <c r="C7" s="11"/>
      <c r="D7" s="11"/>
      <c r="E7" s="11"/>
      <c r="F7" s="12"/>
    </row>
    <row r="8" spans="1:7" ht="18" customHeight="1">
      <c r="A8" s="10" t="s">
        <v>363</v>
      </c>
      <c r="B8" s="71">
        <f>'UIP Summary'!C10</f>
        <v>2146048308.1900001</v>
      </c>
      <c r="C8" s="71">
        <f>'UIP Summary'!D10</f>
        <v>857492456.10000002</v>
      </c>
      <c r="D8" s="71">
        <f>'UIP Summary'!E10</f>
        <v>0</v>
      </c>
      <c r="E8" s="71">
        <v>0</v>
      </c>
      <c r="F8" s="70">
        <f>SUM(B8:E8)</f>
        <v>3003540764.29</v>
      </c>
      <c r="G8" s="26"/>
    </row>
    <row r="9" spans="1:7" ht="18" customHeight="1">
      <c r="A9" s="10" t="s">
        <v>364</v>
      </c>
      <c r="B9" s="27">
        <f>'UIP Summary'!C11</f>
        <v>324382.2</v>
      </c>
      <c r="C9" s="27">
        <f>'UIP Summary'!D11</f>
        <v>0</v>
      </c>
      <c r="D9" s="27">
        <f>'UIP Summary'!E11</f>
        <v>0</v>
      </c>
      <c r="E9" s="27">
        <v>0</v>
      </c>
      <c r="F9" s="33">
        <f>SUM(B9:E9)</f>
        <v>324382.2</v>
      </c>
      <c r="G9" s="26"/>
    </row>
    <row r="10" spans="1:7" ht="18" customHeight="1">
      <c r="A10" s="10" t="s">
        <v>365</v>
      </c>
      <c r="B10" s="27">
        <f>'UIP Summary'!C12</f>
        <v>201125741.739999</v>
      </c>
      <c r="C10" s="27">
        <f>'UIP Summary'!D12</f>
        <v>0</v>
      </c>
      <c r="D10" s="27">
        <f>'UIP Summary'!E12</f>
        <v>0</v>
      </c>
      <c r="E10" s="27">
        <v>0</v>
      </c>
      <c r="F10" s="33">
        <f>SUM(B10:E10)</f>
        <v>201125741.739999</v>
      </c>
      <c r="G10" s="26"/>
    </row>
    <row r="11" spans="1:7" ht="18" customHeight="1">
      <c r="A11" s="10" t="s">
        <v>366</v>
      </c>
      <c r="B11" s="32">
        <f>'UIP Summary'!C13</f>
        <v>47841338.950000003</v>
      </c>
      <c r="C11" s="28">
        <f>'UIP Summary'!D13</f>
        <v>37980142.479999997</v>
      </c>
      <c r="D11" s="28">
        <f>'UIP Summary'!E13</f>
        <v>0</v>
      </c>
      <c r="E11" s="28">
        <v>0</v>
      </c>
      <c r="F11" s="39">
        <f>SUM(B11:E11)</f>
        <v>85821481.430000007</v>
      </c>
      <c r="G11" s="26"/>
    </row>
    <row r="12" spans="1:7" ht="18" customHeight="1">
      <c r="A12" s="10" t="s">
        <v>367</v>
      </c>
      <c r="B12" s="71">
        <f>SUM(B8:B11)</f>
        <v>2395339771.079999</v>
      </c>
      <c r="C12" s="71">
        <f>SUM(C8:C11)</f>
        <v>895472598.58000004</v>
      </c>
      <c r="D12" s="71">
        <f>SUM(D8:D11)</f>
        <v>0</v>
      </c>
      <c r="E12" s="71">
        <f>SUM(E8:E11)</f>
        <v>0</v>
      </c>
      <c r="F12" s="70">
        <f>SUM(F8:F11)</f>
        <v>3290812369.6599984</v>
      </c>
      <c r="G12" s="26"/>
    </row>
    <row r="13" spans="1:7" ht="18" customHeight="1">
      <c r="A13" s="7" t="s">
        <v>368</v>
      </c>
      <c r="B13" s="11"/>
      <c r="C13" s="11"/>
      <c r="D13" s="11"/>
      <c r="E13" s="11"/>
      <c r="F13" s="12"/>
      <c r="G13" s="26"/>
    </row>
    <row r="14" spans="1:7" ht="18" customHeight="1">
      <c r="A14" s="7" t="s">
        <v>393</v>
      </c>
      <c r="B14" s="11"/>
      <c r="C14" s="11"/>
      <c r="D14" s="11"/>
      <c r="E14" s="11"/>
      <c r="F14" s="12"/>
      <c r="G14" s="26"/>
    </row>
    <row r="15" spans="1:7" ht="18" customHeight="1">
      <c r="A15" s="7" t="s">
        <v>369</v>
      </c>
      <c r="B15" s="11"/>
      <c r="C15" s="11"/>
      <c r="D15" s="11"/>
      <c r="E15" s="11"/>
      <c r="F15" s="12"/>
      <c r="G15" s="26"/>
    </row>
    <row r="16" spans="1:7" ht="18" customHeight="1">
      <c r="A16" s="7" t="s">
        <v>394</v>
      </c>
      <c r="B16" s="11"/>
      <c r="C16" s="11"/>
      <c r="D16" s="11"/>
      <c r="E16" s="11"/>
      <c r="F16" s="12"/>
      <c r="G16" s="26"/>
    </row>
    <row r="17" spans="1:11" ht="18" customHeight="1">
      <c r="A17" s="10" t="s">
        <v>370</v>
      </c>
      <c r="B17" s="71">
        <f>'UIP Summary'!C19</f>
        <v>235002886.5</v>
      </c>
      <c r="C17" s="71">
        <f>'UIP Summary'!D19</f>
        <v>0</v>
      </c>
      <c r="D17" s="71">
        <f>'UIP Summary'!E19</f>
        <v>0</v>
      </c>
      <c r="E17" s="71">
        <v>0</v>
      </c>
      <c r="F17" s="70">
        <f>SUM(B17:E17)</f>
        <v>235002886.5</v>
      </c>
      <c r="G17" s="26"/>
    </row>
    <row r="18" spans="1:11" ht="18" customHeight="1">
      <c r="A18" s="10" t="s">
        <v>371</v>
      </c>
      <c r="B18" s="27">
        <f>'UIP Summary'!C20</f>
        <v>532346459.37</v>
      </c>
      <c r="C18" s="27">
        <f>'UIP Summary'!D20</f>
        <v>326393369.14999998</v>
      </c>
      <c r="D18" s="27">
        <f>'UIP Summary'!E20</f>
        <v>0</v>
      </c>
      <c r="E18" s="27">
        <v>0</v>
      </c>
      <c r="F18" s="33">
        <f>SUM(B18:E18)</f>
        <v>858739828.51999998</v>
      </c>
      <c r="G18" s="26"/>
    </row>
    <row r="19" spans="1:11" ht="18" customHeight="1">
      <c r="A19" s="10" t="s">
        <v>372</v>
      </c>
      <c r="B19" s="27">
        <f>'UIP Summary'!C21</f>
        <v>113800193.219999</v>
      </c>
      <c r="C19" s="27">
        <f>'UIP Summary'!D21</f>
        <v>0</v>
      </c>
      <c r="D19" s="27">
        <f>'UIP Summary'!E21</f>
        <v>0</v>
      </c>
      <c r="E19" s="27">
        <v>0</v>
      </c>
      <c r="F19" s="33">
        <f>SUM(B19:E19)</f>
        <v>113800193.219999</v>
      </c>
      <c r="G19" s="26"/>
    </row>
    <row r="20" spans="1:11" ht="18" customHeight="1">
      <c r="A20" s="10" t="s">
        <v>373</v>
      </c>
      <c r="B20" s="32">
        <f>'UIP Summary'!C22</f>
        <v>-69268219.669999897</v>
      </c>
      <c r="C20" s="28">
        <f>'UIP Summary'!D22</f>
        <v>0</v>
      </c>
      <c r="D20" s="28">
        <f>'UIP Summary'!E22</f>
        <v>0</v>
      </c>
      <c r="E20" s="28">
        <v>0</v>
      </c>
      <c r="F20" s="39">
        <f>SUM(B20:E20)</f>
        <v>-69268219.669999897</v>
      </c>
      <c r="G20" s="26"/>
    </row>
    <row r="21" spans="1:11" ht="18" customHeight="1">
      <c r="A21" s="10" t="s">
        <v>374</v>
      </c>
      <c r="B21" s="71">
        <f>SUM(B17:B20)</f>
        <v>811881319.41999912</v>
      </c>
      <c r="C21" s="71">
        <f>SUM(C17:C20)</f>
        <v>326393369.14999998</v>
      </c>
      <c r="D21" s="71">
        <f>SUM(D17:D20)</f>
        <v>0</v>
      </c>
      <c r="E21" s="71">
        <f>SUM(E17:E20)</f>
        <v>0</v>
      </c>
      <c r="F21" s="70">
        <f>SUM(F17:F20)</f>
        <v>1138274688.5699992</v>
      </c>
      <c r="G21" s="26"/>
    </row>
    <row r="22" spans="1:11" ht="18" customHeight="1">
      <c r="A22" s="7" t="s">
        <v>375</v>
      </c>
      <c r="B22" s="11"/>
      <c r="C22" s="11"/>
      <c r="D22" s="11"/>
      <c r="E22" s="11"/>
      <c r="F22" s="12"/>
      <c r="G22" s="26"/>
    </row>
    <row r="23" spans="1:11" ht="18" customHeight="1">
      <c r="A23" s="10" t="s">
        <v>376</v>
      </c>
      <c r="B23" s="71">
        <f>'UIP Summary'!C25</f>
        <v>125897437.02</v>
      </c>
      <c r="C23" s="71">
        <f>'UIP Summary'!D25</f>
        <v>2420905.35</v>
      </c>
      <c r="D23" s="71">
        <f>'UIP Summary'!E25</f>
        <v>0</v>
      </c>
      <c r="E23" s="71">
        <v>0</v>
      </c>
      <c r="F23" s="70">
        <f t="shared" ref="F23:F37" si="0">SUM(B23:E23)</f>
        <v>128318342.36999999</v>
      </c>
      <c r="G23" s="26"/>
    </row>
    <row r="24" spans="1:11" ht="18" customHeight="1">
      <c r="A24" s="10" t="s">
        <v>377</v>
      </c>
      <c r="B24" s="31">
        <f>'UIP Summary'!C26</f>
        <v>20270050.379999898</v>
      </c>
      <c r="C24" s="11">
        <f>'UIP Summary'!D26</f>
        <v>0</v>
      </c>
      <c r="D24" s="27">
        <f>'UIP Summary'!E26</f>
        <v>0</v>
      </c>
      <c r="E24" s="27">
        <v>0</v>
      </c>
      <c r="F24" s="33">
        <f t="shared" si="0"/>
        <v>20270050.379999898</v>
      </c>
      <c r="G24" s="26"/>
    </row>
    <row r="25" spans="1:11" ht="18" customHeight="1">
      <c r="A25" s="10" t="s">
        <v>378</v>
      </c>
      <c r="B25" s="31">
        <f>'UIP Summary'!C27</f>
        <v>83356029.179999903</v>
      </c>
      <c r="C25" s="11">
        <f>'UIP Summary'!D27</f>
        <v>55510540.469999999</v>
      </c>
      <c r="D25" s="27">
        <f>'UIP Summary'!E27</f>
        <v>0</v>
      </c>
      <c r="E25" s="27">
        <v>0</v>
      </c>
      <c r="F25" s="33">
        <f t="shared" si="0"/>
        <v>138866569.64999992</v>
      </c>
      <c r="G25" s="26"/>
    </row>
    <row r="26" spans="1:11" ht="18" customHeight="1">
      <c r="A26" s="19" t="s">
        <v>379</v>
      </c>
      <c r="B26" s="31">
        <f>'UIP Summary'!C28</f>
        <v>29494383.399999999</v>
      </c>
      <c r="C26" s="11">
        <f>'UIP Summary'!D28</f>
        <v>13082571.15</v>
      </c>
      <c r="D26" s="11">
        <f>'UIP Summary'!E28</f>
        <v>31108364.3699999</v>
      </c>
      <c r="E26" s="27">
        <v>0</v>
      </c>
      <c r="F26" s="33">
        <f t="shared" si="0"/>
        <v>73685318.919999897</v>
      </c>
      <c r="G26" s="26"/>
      <c r="H26" s="26"/>
      <c r="I26" s="26"/>
      <c r="J26" s="193"/>
      <c r="K26" s="193"/>
    </row>
    <row r="27" spans="1:11" ht="18" customHeight="1">
      <c r="A27" s="10" t="s">
        <v>380</v>
      </c>
      <c r="B27" s="31">
        <f>'UIP Summary'!C29</f>
        <v>18194539.149999999</v>
      </c>
      <c r="C27" s="11">
        <f>'UIP Summary'!D29</f>
        <v>6774686.9199999999</v>
      </c>
      <c r="D27" s="11">
        <f>'UIP Summary'!E29</f>
        <v>2812920.48</v>
      </c>
      <c r="E27" s="27">
        <v>0</v>
      </c>
      <c r="F27" s="33">
        <f t="shared" si="0"/>
        <v>27782146.550000001</v>
      </c>
      <c r="G27" s="26"/>
      <c r="H27" s="26"/>
      <c r="I27" s="26"/>
      <c r="J27" s="193"/>
      <c r="K27" s="193"/>
    </row>
    <row r="28" spans="1:11" ht="18" customHeight="1">
      <c r="A28" s="10" t="s">
        <v>381</v>
      </c>
      <c r="B28" s="31">
        <f>'UIP Summary'!C30</f>
        <v>97566974.959999993</v>
      </c>
      <c r="C28" s="11">
        <f>'UIP Summary'!D30</f>
        <v>12460807.43</v>
      </c>
      <c r="D28" s="27">
        <f>'UIP Summary'!E30</f>
        <v>0</v>
      </c>
      <c r="E28" s="27">
        <v>0</v>
      </c>
      <c r="F28" s="33">
        <f t="shared" si="0"/>
        <v>110027782.38999999</v>
      </c>
      <c r="G28" s="26"/>
    </row>
    <row r="29" spans="1:11" ht="18" customHeight="1">
      <c r="A29" s="19" t="s">
        <v>382</v>
      </c>
      <c r="B29" s="31">
        <f>'UIP Summary'!C31</f>
        <v>46087358</v>
      </c>
      <c r="C29" s="11">
        <f>'UIP Summary'!D31</f>
        <v>16349172.85</v>
      </c>
      <c r="D29" s="11">
        <f>'UIP Summary'!E31</f>
        <v>102643038.05</v>
      </c>
      <c r="E29" s="27">
        <v>0</v>
      </c>
      <c r="F29" s="33">
        <f t="shared" si="0"/>
        <v>165079568.90000001</v>
      </c>
      <c r="G29" s="26"/>
      <c r="H29" s="26"/>
      <c r="I29" s="26"/>
      <c r="J29" s="193"/>
      <c r="K29" s="193"/>
    </row>
    <row r="30" spans="1:11" ht="18" customHeight="1">
      <c r="A30" s="10" t="s">
        <v>383</v>
      </c>
      <c r="B30" s="31">
        <f>'UIP Summary'!C32</f>
        <v>252831199.00999999</v>
      </c>
      <c r="C30" s="11">
        <f>'UIP Summary'!D32</f>
        <v>114495844.76000001</v>
      </c>
      <c r="D30" s="11">
        <f>'UIP Summary'!E32</f>
        <v>23110726.100000001</v>
      </c>
      <c r="E30" s="27">
        <v>0</v>
      </c>
      <c r="F30" s="33">
        <f t="shared" si="0"/>
        <v>390437769.87</v>
      </c>
      <c r="G30" s="26"/>
      <c r="H30" s="26"/>
      <c r="I30" s="26"/>
      <c r="J30" s="193"/>
      <c r="K30" s="193"/>
    </row>
    <row r="31" spans="1:11" ht="18" customHeight="1">
      <c r="A31" s="10" t="s">
        <v>384</v>
      </c>
      <c r="B31" s="31">
        <f>'UIP Summary'!C33</f>
        <v>25059713.890000001</v>
      </c>
      <c r="C31" s="11">
        <f>'UIP Summary'!D33</f>
        <v>1589774.44</v>
      </c>
      <c r="D31" s="11">
        <f>'UIP Summary'!E33</f>
        <v>30701490.109999999</v>
      </c>
      <c r="E31" s="27">
        <v>0</v>
      </c>
      <c r="F31" s="33">
        <f t="shared" si="0"/>
        <v>57350978.439999998</v>
      </c>
      <c r="G31" s="26"/>
      <c r="H31" s="26"/>
      <c r="I31" s="26"/>
      <c r="J31" s="193"/>
      <c r="K31" s="193"/>
    </row>
    <row r="32" spans="1:11" ht="18" customHeight="1">
      <c r="A32" s="10" t="s">
        <v>385</v>
      </c>
      <c r="B32" s="31">
        <f>'UIP Summary'!C34</f>
        <v>20604866.16</v>
      </c>
      <c r="C32" s="27">
        <f>'UIP Summary'!D34</f>
        <v>0</v>
      </c>
      <c r="D32" s="27">
        <f>'UIP Summary'!E34</f>
        <v>0</v>
      </c>
      <c r="E32" s="27">
        <v>0</v>
      </c>
      <c r="F32" s="33">
        <f t="shared" si="0"/>
        <v>20604866.16</v>
      </c>
      <c r="G32" s="26"/>
    </row>
    <row r="33" spans="1:11" ht="18" customHeight="1">
      <c r="A33" s="19" t="s">
        <v>386</v>
      </c>
      <c r="B33" s="31">
        <f>'UIP Summary'!C35</f>
        <v>-9617279.0800000001</v>
      </c>
      <c r="C33" s="11">
        <f>'UIP Summary'!D35</f>
        <v>-45370.199999999895</v>
      </c>
      <c r="D33" s="27">
        <f>'UIP Summary'!E35</f>
        <v>-565517.23</v>
      </c>
      <c r="E33" s="27">
        <v>0</v>
      </c>
      <c r="F33" s="33">
        <f t="shared" si="0"/>
        <v>-10228166.51</v>
      </c>
      <c r="G33" s="26"/>
    </row>
    <row r="34" spans="1:11" ht="18" customHeight="1">
      <c r="A34" s="10" t="s">
        <v>40</v>
      </c>
      <c r="B34" s="31">
        <f>'UIP Summary'!C36</f>
        <v>-64111667.629999898</v>
      </c>
      <c r="C34" s="27">
        <f>'UIP Summary'!D36</f>
        <v>0</v>
      </c>
      <c r="D34" s="27">
        <f>'UIP Summary'!E36</f>
        <v>0</v>
      </c>
      <c r="E34" s="27">
        <v>0</v>
      </c>
      <c r="F34" s="33">
        <f t="shared" si="0"/>
        <v>-64111667.629999898</v>
      </c>
      <c r="G34" s="26"/>
    </row>
    <row r="35" spans="1:11" ht="18" customHeight="1">
      <c r="A35" s="10" t="s">
        <v>387</v>
      </c>
      <c r="B35" s="31">
        <f>'UIP Summary'!C37</f>
        <v>227654199.209999</v>
      </c>
      <c r="C35" s="11">
        <f>'UIP Summary'!D37</f>
        <v>94117017.379999995</v>
      </c>
      <c r="D35" s="11">
        <f>'UIP Summary'!E37</f>
        <v>4683027.05</v>
      </c>
      <c r="E35" s="27">
        <v>0</v>
      </c>
      <c r="F35" s="33">
        <f t="shared" si="0"/>
        <v>326454243.63999897</v>
      </c>
      <c r="G35" s="26"/>
      <c r="H35" s="26"/>
      <c r="I35" s="26"/>
      <c r="J35" s="193"/>
      <c r="K35" s="193"/>
    </row>
    <row r="36" spans="1:11" ht="18" customHeight="1">
      <c r="A36" s="10" t="s">
        <v>388</v>
      </c>
      <c r="B36" s="31">
        <f>'UIP Summary'!C38</f>
        <v>800</v>
      </c>
      <c r="C36" s="11">
        <f>'UIP Summary'!D38</f>
        <v>0</v>
      </c>
      <c r="D36" s="27">
        <f>'UIP Summary'!E38</f>
        <v>0</v>
      </c>
      <c r="E36" s="27">
        <v>0</v>
      </c>
      <c r="F36" s="33">
        <f t="shared" si="0"/>
        <v>800</v>
      </c>
      <c r="G36" s="26"/>
    </row>
    <row r="37" spans="1:11" ht="18" customHeight="1">
      <c r="A37" s="10" t="s">
        <v>389</v>
      </c>
      <c r="B37" s="32">
        <f>'UIP Summary'!C39</f>
        <v>181996914.66999999</v>
      </c>
      <c r="C37" s="38">
        <f>'UIP Summary'!D39</f>
        <v>65853422.740000002</v>
      </c>
      <c r="D37" s="38">
        <f>'UIP Summary'!E39</f>
        <v>0</v>
      </c>
      <c r="E37" s="28">
        <v>0</v>
      </c>
      <c r="F37" s="39">
        <f t="shared" si="0"/>
        <v>247850337.41</v>
      </c>
      <c r="G37" s="26"/>
    </row>
    <row r="38" spans="1:11" ht="18" customHeight="1">
      <c r="A38" s="7" t="s">
        <v>390</v>
      </c>
      <c r="B38" s="71">
        <f>SUM(B21:B37)</f>
        <v>1867166837.7399986</v>
      </c>
      <c r="C38" s="71">
        <f>SUM(C21:C37)</f>
        <v>709002742.44000006</v>
      </c>
      <c r="D38" s="71">
        <f>SUM(D21:D37)</f>
        <v>194494048.92999992</v>
      </c>
      <c r="E38" s="71">
        <f>SUM(E21:E37)</f>
        <v>0</v>
      </c>
      <c r="F38" s="70">
        <f>SUM(F21:F37)</f>
        <v>2770663629.1099968</v>
      </c>
      <c r="G38" s="26"/>
    </row>
    <row r="39" spans="1:11" ht="12" customHeight="1">
      <c r="A39" s="10"/>
      <c r="B39" s="11"/>
      <c r="C39" s="11"/>
      <c r="D39" s="11"/>
      <c r="E39" s="11"/>
      <c r="F39" s="12"/>
      <c r="G39" s="26"/>
    </row>
    <row r="40" spans="1:11" ht="18" customHeight="1">
      <c r="A40" s="14" t="s">
        <v>391</v>
      </c>
      <c r="B40" s="55">
        <f>B12-B38</f>
        <v>528172933.34000039</v>
      </c>
      <c r="C40" s="55">
        <f>C12-C38</f>
        <v>186469856.13999999</v>
      </c>
      <c r="D40" s="55">
        <f>D12-D38</f>
        <v>-194494048.92999992</v>
      </c>
      <c r="E40" s="55">
        <f>E12-E38</f>
        <v>0</v>
      </c>
      <c r="F40" s="56">
        <f>F12-F38</f>
        <v>520148740.55000162</v>
      </c>
      <c r="G40" s="26"/>
      <c r="H40" s="43"/>
    </row>
    <row r="41" spans="1:11" ht="13.5" customHeight="1">
      <c r="A41" s="10"/>
      <c r="B41" s="11"/>
      <c r="C41" s="11"/>
      <c r="D41" s="11"/>
      <c r="E41" s="11"/>
      <c r="F41" s="12"/>
      <c r="G41" s="26"/>
    </row>
    <row r="42" spans="1:11" ht="18" customHeight="1">
      <c r="A42" s="14" t="s">
        <v>424</v>
      </c>
      <c r="B42" s="11"/>
      <c r="C42" s="11"/>
      <c r="D42" s="11"/>
      <c r="E42" s="11"/>
      <c r="F42" s="12"/>
      <c r="G42" s="26"/>
    </row>
    <row r="43" spans="1:11" ht="18" customHeight="1">
      <c r="A43" s="10" t="s">
        <v>416</v>
      </c>
      <c r="B43" s="71">
        <v>0</v>
      </c>
      <c r="C43" s="71">
        <v>0</v>
      </c>
      <c r="D43" s="71">
        <v>0</v>
      </c>
      <c r="E43" s="71">
        <f>'UIP Summary'!J45</f>
        <v>-92067830.889999986</v>
      </c>
      <c r="F43" s="70">
        <f>SUM(B43:E43)</f>
        <v>-92067830.889999986</v>
      </c>
      <c r="G43" s="26"/>
    </row>
    <row r="44" spans="1:11" ht="18" customHeight="1">
      <c r="A44" s="74" t="s">
        <v>417</v>
      </c>
      <c r="B44" s="31">
        <v>0</v>
      </c>
      <c r="C44" s="27">
        <v>0</v>
      </c>
      <c r="D44" s="27">
        <v>0</v>
      </c>
      <c r="E44" s="27">
        <f>'UIP Summary'!J46</f>
        <v>233320688.19999999</v>
      </c>
      <c r="F44" s="33">
        <f>SUM(B44:E44)</f>
        <v>233320688.19999999</v>
      </c>
      <c r="G44" s="26"/>
    </row>
    <row r="45" spans="1:11" ht="18" customHeight="1">
      <c r="A45" s="74" t="s">
        <v>418</v>
      </c>
      <c r="B45" s="32">
        <v>0</v>
      </c>
      <c r="C45" s="28">
        <v>0</v>
      </c>
      <c r="D45" s="28">
        <v>0</v>
      </c>
      <c r="E45" s="28">
        <v>0</v>
      </c>
      <c r="F45" s="39">
        <v>0</v>
      </c>
      <c r="G45" s="26"/>
    </row>
    <row r="46" spans="1:11" ht="18" customHeight="1">
      <c r="A46" s="14" t="s">
        <v>419</v>
      </c>
      <c r="B46" s="71">
        <f>SUM(B43:B45)</f>
        <v>0</v>
      </c>
      <c r="C46" s="71">
        <f>SUM(C43:C45)</f>
        <v>0</v>
      </c>
      <c r="D46" s="71">
        <f>SUM(D43:D45)</f>
        <v>0</v>
      </c>
      <c r="E46" s="71">
        <f>SUM(E43:E45)</f>
        <v>141252857.31</v>
      </c>
      <c r="F46" s="70">
        <f>SUM(F43:F45)</f>
        <v>141252857.31</v>
      </c>
      <c r="G46" s="26"/>
    </row>
    <row r="47" spans="1:11" ht="18" customHeight="1">
      <c r="A47" s="10"/>
      <c r="B47" s="11"/>
      <c r="C47" s="11"/>
      <c r="D47" s="11"/>
      <c r="E47" s="11"/>
      <c r="F47" s="12"/>
      <c r="G47" s="26"/>
    </row>
    <row r="48" spans="1:11" ht="18" customHeight="1">
      <c r="A48" s="21" t="s">
        <v>425</v>
      </c>
      <c r="B48" s="75">
        <f>B40-B46</f>
        <v>528172933.34000039</v>
      </c>
      <c r="C48" s="75">
        <f>C40-C46</f>
        <v>186469856.13999999</v>
      </c>
      <c r="D48" s="75">
        <f>D40-D46</f>
        <v>-194494048.92999992</v>
      </c>
      <c r="E48" s="75">
        <f>E40-E46</f>
        <v>-141252857.31</v>
      </c>
      <c r="F48" s="76">
        <f>F40-F46</f>
        <v>378895883.24000162</v>
      </c>
      <c r="G48" s="26"/>
    </row>
    <row r="49" spans="1:7" ht="9.9" customHeight="1">
      <c r="A49" s="22"/>
      <c r="B49" s="24"/>
      <c r="C49" s="24"/>
      <c r="D49" s="24"/>
      <c r="E49" s="24"/>
      <c r="F49" s="40"/>
      <c r="G49" s="26"/>
    </row>
    <row r="50" spans="1:7" ht="18" customHeight="1">
      <c r="G50" s="26"/>
    </row>
    <row r="51" spans="1:7" ht="18" customHeight="1">
      <c r="G51" s="26"/>
    </row>
    <row r="52" spans="1:7" ht="18" customHeight="1">
      <c r="G52" s="26"/>
    </row>
    <row r="53" spans="1:7" ht="18" customHeight="1">
      <c r="G53" s="26"/>
    </row>
    <row r="54" spans="1:7" ht="18" customHeight="1">
      <c r="G54" s="26"/>
    </row>
    <row r="55" spans="1:7" ht="18" customHeight="1">
      <c r="G55" s="26"/>
    </row>
    <row r="56" spans="1:7" ht="18" customHeight="1">
      <c r="G56" s="26"/>
    </row>
    <row r="57" spans="1:7" ht="18" customHeight="1">
      <c r="G57" s="26"/>
    </row>
    <row r="58" spans="1:7" ht="18" customHeight="1">
      <c r="G58" s="26"/>
    </row>
    <row r="59" spans="1:7" ht="18" customHeight="1">
      <c r="G59" s="26"/>
    </row>
    <row r="60" spans="1:7" ht="18" customHeight="1">
      <c r="G60" s="26"/>
    </row>
    <row r="61" spans="1:7" ht="18" customHeight="1">
      <c r="G61" s="26"/>
    </row>
    <row r="62" spans="1:7" ht="18" customHeight="1">
      <c r="G62" s="26"/>
    </row>
    <row r="63" spans="1:7" ht="18" customHeight="1">
      <c r="G63" s="26"/>
    </row>
    <row r="64" spans="1:7" ht="18" customHeight="1">
      <c r="G64" s="26"/>
    </row>
    <row r="65" spans="7:7" ht="18" customHeight="1">
      <c r="G65" s="26"/>
    </row>
    <row r="66" spans="7:7" ht="18" customHeight="1">
      <c r="G66" s="26"/>
    </row>
    <row r="67" spans="7:7" ht="18" customHeight="1">
      <c r="G67" s="26"/>
    </row>
    <row r="68" spans="7:7" ht="18" customHeight="1">
      <c r="G68" s="26"/>
    </row>
    <row r="69" spans="7:7" ht="18" customHeight="1">
      <c r="G69" s="26"/>
    </row>
  </sheetData>
  <phoneticPr fontId="19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opLeftCell="A49" workbookViewId="0">
      <selection activeCell="C76" sqref="C76"/>
    </sheetView>
  </sheetViews>
  <sheetFormatPr defaultColWidth="8.88671875" defaultRowHeight="15.9" customHeight="1"/>
  <cols>
    <col min="1" max="1" width="5.44140625" style="47" customWidth="1"/>
    <col min="2" max="2" width="46.33203125" style="47" customWidth="1"/>
    <col min="3" max="3" width="15.109375" style="47" customWidth="1"/>
    <col min="4" max="4" width="14.88671875" style="47" customWidth="1"/>
    <col min="5" max="5" width="11.88671875" style="47" customWidth="1"/>
    <col min="6" max="6" width="14.109375" style="47" customWidth="1"/>
    <col min="7" max="7" width="11.88671875" style="47" customWidth="1"/>
    <col min="8" max="8" width="16.33203125" style="47" customWidth="1"/>
    <col min="9" max="10" width="8.88671875" style="47" customWidth="1"/>
    <col min="11" max="16384" width="8.88671875" style="47"/>
  </cols>
  <sheetData>
    <row r="1" spans="1:9" ht="15.9" customHeight="1">
      <c r="A1" s="46"/>
      <c r="B1" s="269" t="s">
        <v>358</v>
      </c>
      <c r="C1" s="269"/>
      <c r="D1" s="269"/>
      <c r="E1" s="269"/>
      <c r="F1" s="269"/>
      <c r="G1" s="269"/>
      <c r="H1" s="269"/>
    </row>
    <row r="2" spans="1:9" ht="15.9" customHeight="1">
      <c r="A2" s="48"/>
      <c r="B2" s="270" t="s">
        <v>48</v>
      </c>
      <c r="C2" s="270"/>
      <c r="D2" s="270"/>
      <c r="E2" s="270"/>
      <c r="F2" s="270"/>
      <c r="G2" s="270"/>
      <c r="H2" s="270"/>
    </row>
    <row r="3" spans="1:9" ht="15.9" customHeight="1">
      <c r="A3" s="270" t="str">
        <f>Allocated!A3</f>
        <v>FOR THE 12 MONTHS ENDED SEPTEMBER 30, 2016</v>
      </c>
      <c r="B3" s="270"/>
      <c r="C3" s="270"/>
      <c r="D3" s="270"/>
      <c r="E3" s="270"/>
      <c r="F3" s="270"/>
      <c r="G3" s="270"/>
      <c r="H3" s="270"/>
    </row>
    <row r="4" spans="1:9" ht="15" customHeight="1">
      <c r="A4" s="199"/>
      <c r="B4" s="271" t="str">
        <f>Allocated!A5</f>
        <v>(Common cost is spread based on allocation factors developed for the 12 ME 09/30/2016)</v>
      </c>
      <c r="C4" s="271"/>
      <c r="D4" s="271"/>
      <c r="E4" s="271"/>
      <c r="F4" s="271"/>
      <c r="G4" s="271"/>
      <c r="H4" s="271"/>
    </row>
    <row r="5" spans="1:9" ht="15.9" customHeight="1">
      <c r="A5" s="199"/>
      <c r="B5" s="272"/>
      <c r="C5" s="272"/>
      <c r="D5" s="272"/>
      <c r="E5" s="272"/>
      <c r="F5" s="272"/>
      <c r="G5" s="272"/>
      <c r="H5" s="272"/>
    </row>
    <row r="6" spans="1:9" ht="10.5" customHeight="1"/>
    <row r="7" spans="1:9" ht="52.8">
      <c r="A7" s="49"/>
      <c r="B7" s="50" t="s">
        <v>49</v>
      </c>
      <c r="C7" s="93" t="s">
        <v>50</v>
      </c>
      <c r="D7" s="93" t="s">
        <v>51</v>
      </c>
      <c r="E7" s="94" t="s">
        <v>447</v>
      </c>
      <c r="F7" s="124" t="s">
        <v>445</v>
      </c>
      <c r="G7" s="124" t="s">
        <v>446</v>
      </c>
      <c r="H7" s="93" t="s">
        <v>397</v>
      </c>
    </row>
    <row r="8" spans="1:9" ht="15.9" customHeight="1">
      <c r="A8" s="51" t="s">
        <v>379</v>
      </c>
      <c r="B8" s="52"/>
      <c r="C8" s="78"/>
      <c r="D8" s="78"/>
      <c r="E8" s="84"/>
      <c r="F8" s="90"/>
      <c r="G8" s="90"/>
      <c r="H8" s="53"/>
    </row>
    <row r="9" spans="1:9" ht="15.9" customHeight="1">
      <c r="A9" s="51"/>
      <c r="B9" s="54" t="s">
        <v>5</v>
      </c>
      <c r="C9" s="79">
        <f ca="1">+H9*F9</f>
        <v>145831.37419499998</v>
      </c>
      <c r="D9" s="79">
        <f ca="1">H9*G9</f>
        <v>105126.075805</v>
      </c>
      <c r="E9" s="85">
        <v>1</v>
      </c>
      <c r="F9" s="103">
        <f ca="1">VLOOKUP($E9,$B$68:$G$73,5,FALSE)</f>
        <v>0.58109999999999995</v>
      </c>
      <c r="G9" s="103">
        <f ca="1">VLOOKUP($E9,$B$68:$G$73,6,FALSE)</f>
        <v>0.41889999999999999</v>
      </c>
      <c r="H9" s="79">
        <f>Detail!D197</f>
        <v>250957.45</v>
      </c>
    </row>
    <row r="10" spans="1:9" ht="15.9" customHeight="1">
      <c r="A10" s="51" t="s">
        <v>53</v>
      </c>
      <c r="B10" s="54" t="s">
        <v>6</v>
      </c>
      <c r="C10" s="79">
        <f t="shared" ref="C10:C12" ca="1" si="0">+H10*F10</f>
        <v>389855.90324700001</v>
      </c>
      <c r="D10" s="79">
        <f t="shared" ref="D10:D12" ca="1" si="1">H10*G10</f>
        <v>231626.486753</v>
      </c>
      <c r="E10" s="86">
        <v>2</v>
      </c>
      <c r="F10" s="103">
        <f ca="1">VLOOKUP($E10,$B$68:$G$73,5,FALSE)</f>
        <v>0.62729999999999997</v>
      </c>
      <c r="G10" s="103">
        <f ca="1">VLOOKUP($E10,$B$68:$G$73,6,FALSE)</f>
        <v>0.37269999999999998</v>
      </c>
      <c r="H10" s="79">
        <f>Detail!D198</f>
        <v>621482.39</v>
      </c>
    </row>
    <row r="11" spans="1:9" ht="15.9" customHeight="1">
      <c r="A11" s="51" t="s">
        <v>53</v>
      </c>
      <c r="B11" s="54" t="s">
        <v>7</v>
      </c>
      <c r="C11" s="79">
        <f t="shared" ca="1" si="0"/>
        <v>17566939.482299998</v>
      </c>
      <c r="D11" s="79">
        <f t="shared" ca="1" si="1"/>
        <v>12663553.5177</v>
      </c>
      <c r="E11" s="86">
        <v>1</v>
      </c>
      <c r="F11" s="103">
        <f t="shared" ref="F11:F12" ca="1" si="2">VLOOKUP($E11,$B$68:$G$73,5,FALSE)</f>
        <v>0.58109999999999995</v>
      </c>
      <c r="G11" s="103">
        <f t="shared" ref="G11:G12" ca="1" si="3">VLOOKUP($E11,$B$68:$G$73,6,FALSE)</f>
        <v>0.41889999999999999</v>
      </c>
      <c r="H11" s="79">
        <f>Detail!D199</f>
        <v>30230493</v>
      </c>
    </row>
    <row r="12" spans="1:9" ht="15.9" customHeight="1">
      <c r="A12" s="51" t="s">
        <v>53</v>
      </c>
      <c r="B12" s="54" t="s">
        <v>8</v>
      </c>
      <c r="C12" s="81">
        <f t="shared" ca="1" si="0"/>
        <v>3156.2620829999996</v>
      </c>
      <c r="D12" s="81">
        <f t="shared" ca="1" si="1"/>
        <v>2275.2679169999997</v>
      </c>
      <c r="E12" s="87">
        <v>1</v>
      </c>
      <c r="F12" s="120">
        <f t="shared" ca="1" si="2"/>
        <v>0.58109999999999995</v>
      </c>
      <c r="G12" s="120">
        <f t="shared" ca="1" si="3"/>
        <v>0.41889999999999999</v>
      </c>
      <c r="H12" s="81">
        <f>Detail!D201</f>
        <v>5431.53</v>
      </c>
    </row>
    <row r="13" spans="1:9" ht="15.9" customHeight="1">
      <c r="A13" s="51" t="s">
        <v>53</v>
      </c>
      <c r="B13" s="52" t="s">
        <v>428</v>
      </c>
      <c r="C13" s="79">
        <f ca="1">SUM(C9:C12)</f>
        <v>18105783.021825001</v>
      </c>
      <c r="D13" s="79">
        <f ca="1">SUM(D9:D12)</f>
        <v>13002581.348175</v>
      </c>
      <c r="E13" s="85"/>
      <c r="F13" s="121"/>
      <c r="G13" s="122"/>
      <c r="H13" s="56">
        <f>SUM(H9:H12)</f>
        <v>31108364.370000001</v>
      </c>
      <c r="I13" s="200">
        <f>+H13-Detail!D202</f>
        <v>1.0058283805847168E-7</v>
      </c>
    </row>
    <row r="14" spans="1:9" ht="15.9" customHeight="1">
      <c r="A14" s="51" t="s">
        <v>380</v>
      </c>
      <c r="B14" s="52"/>
      <c r="C14" s="80"/>
      <c r="D14" s="80"/>
      <c r="E14" s="86"/>
      <c r="F14" s="122"/>
      <c r="G14" s="122"/>
      <c r="H14" s="53"/>
    </row>
    <row r="15" spans="1:9" ht="15.9" customHeight="1">
      <c r="A15" s="51"/>
      <c r="B15" s="54" t="s">
        <v>9</v>
      </c>
      <c r="C15" s="79">
        <f ca="1">+H15*F15</f>
        <v>815541.90112199995</v>
      </c>
      <c r="D15" s="79">
        <f ca="1">H15*G15</f>
        <v>587903.11887799995</v>
      </c>
      <c r="E15" s="85">
        <v>1</v>
      </c>
      <c r="F15" s="103">
        <f ca="1">VLOOKUP($E15,$B$68:$G$73,5,FALSE)</f>
        <v>0.58109999999999995</v>
      </c>
      <c r="G15" s="103">
        <f ca="1">VLOOKUP($E15,$B$68:$G$73,6,FALSE)</f>
        <v>0.41889999999999999</v>
      </c>
      <c r="H15" s="79">
        <f>Detail!D204</f>
        <v>1403445.02</v>
      </c>
    </row>
    <row r="16" spans="1:9" ht="15.9" customHeight="1">
      <c r="A16" s="51" t="s">
        <v>53</v>
      </c>
      <c r="B16" s="54" t="s">
        <v>10</v>
      </c>
      <c r="C16" s="79">
        <f t="shared" ref="C16:C21" ca="1" si="4">+H16*F16</f>
        <v>728502.2385809999</v>
      </c>
      <c r="D16" s="79">
        <f t="shared" ref="D16:D21" ca="1" si="5">H16*G16</f>
        <v>525158.47141899995</v>
      </c>
      <c r="E16" s="86">
        <v>1</v>
      </c>
      <c r="F16" s="103">
        <f t="shared" ref="F16:F21" ca="1" si="6">VLOOKUP($E16,$B$68:$G$73,5,FALSE)</f>
        <v>0.58109999999999995</v>
      </c>
      <c r="G16" s="103">
        <f t="shared" ref="G16:G21" ca="1" si="7">VLOOKUP($E16,$B$68:$G$73,6,FALSE)</f>
        <v>0.41889999999999999</v>
      </c>
      <c r="H16" s="79">
        <f>Detail!D205</f>
        <v>1253660.71</v>
      </c>
    </row>
    <row r="17" spans="1:8" ht="15.9" customHeight="1">
      <c r="A17" s="51" t="s">
        <v>53</v>
      </c>
      <c r="B17" s="54" t="s">
        <v>11</v>
      </c>
      <c r="C17" s="79">
        <f t="shared" ca="1" si="4"/>
        <v>90543.951224999415</v>
      </c>
      <c r="D17" s="79">
        <f t="shared" ca="1" si="5"/>
        <v>65270.798774999588</v>
      </c>
      <c r="E17" s="86">
        <v>1</v>
      </c>
      <c r="F17" s="103">
        <f t="shared" ca="1" si="6"/>
        <v>0.58109999999999995</v>
      </c>
      <c r="G17" s="103">
        <f t="shared" ca="1" si="7"/>
        <v>0.41889999999999999</v>
      </c>
      <c r="H17" s="79">
        <f>Detail!D206</f>
        <v>155814.74999999901</v>
      </c>
    </row>
    <row r="18" spans="1:8" ht="15.9" customHeight="1">
      <c r="A18" s="51"/>
      <c r="B18" s="54" t="s">
        <v>12</v>
      </c>
      <c r="C18" s="79">
        <f t="shared" ca="1" si="4"/>
        <v>0</v>
      </c>
      <c r="D18" s="79">
        <f t="shared" ca="1" si="5"/>
        <v>0</v>
      </c>
      <c r="E18" s="86">
        <v>1</v>
      </c>
      <c r="F18" s="103">
        <f t="shared" ca="1" si="6"/>
        <v>0.58109999999999995</v>
      </c>
      <c r="G18" s="103">
        <f t="shared" ca="1" si="7"/>
        <v>0.41889999999999999</v>
      </c>
      <c r="H18" s="79">
        <f>Detail!D207</f>
        <v>0</v>
      </c>
    </row>
    <row r="19" spans="1:8" ht="15.9" customHeight="1">
      <c r="A19" s="51" t="s">
        <v>53</v>
      </c>
      <c r="B19" s="54" t="s">
        <v>13</v>
      </c>
      <c r="C19" s="79">
        <f t="shared" ca="1" si="4"/>
        <v>0</v>
      </c>
      <c r="D19" s="79">
        <f t="shared" ca="1" si="5"/>
        <v>0</v>
      </c>
      <c r="E19" s="86">
        <v>1</v>
      </c>
      <c r="F19" s="103">
        <f t="shared" ca="1" si="6"/>
        <v>0.58109999999999995</v>
      </c>
      <c r="G19" s="103">
        <f t="shared" ca="1" si="7"/>
        <v>0.41889999999999999</v>
      </c>
      <c r="H19" s="79">
        <f>Detail!D208</f>
        <v>0</v>
      </c>
    </row>
    <row r="20" spans="1:8" ht="15.9" customHeight="1">
      <c r="A20" s="51"/>
      <c r="B20" s="54" t="s">
        <v>54</v>
      </c>
      <c r="C20" s="79">
        <f t="shared" ca="1" si="4"/>
        <v>0</v>
      </c>
      <c r="D20" s="79">
        <f t="shared" ca="1" si="5"/>
        <v>0</v>
      </c>
      <c r="E20" s="86">
        <v>1</v>
      </c>
      <c r="F20" s="103">
        <f t="shared" ca="1" si="6"/>
        <v>0.58109999999999995</v>
      </c>
      <c r="G20" s="103">
        <f t="shared" ca="1" si="7"/>
        <v>0.41889999999999999</v>
      </c>
      <c r="H20" s="79">
        <f>Detail!D209</f>
        <v>0</v>
      </c>
    </row>
    <row r="21" spans="1:8" ht="15.9" customHeight="1">
      <c r="A21" s="51"/>
      <c r="B21" s="54" t="s">
        <v>14</v>
      </c>
      <c r="C21" s="81">
        <f t="shared" ca="1" si="4"/>
        <v>0</v>
      </c>
      <c r="D21" s="81">
        <f t="shared" ca="1" si="5"/>
        <v>0</v>
      </c>
      <c r="E21" s="87">
        <v>1</v>
      </c>
      <c r="F21" s="120">
        <f t="shared" ca="1" si="6"/>
        <v>0.58109999999999995</v>
      </c>
      <c r="G21" s="120">
        <f t="shared" ca="1" si="7"/>
        <v>0.41889999999999999</v>
      </c>
      <c r="H21" s="81">
        <f>Detail!D210</f>
        <v>0</v>
      </c>
    </row>
    <row r="22" spans="1:8" ht="15.9" customHeight="1">
      <c r="A22" s="51" t="s">
        <v>53</v>
      </c>
      <c r="B22" s="52" t="s">
        <v>428</v>
      </c>
      <c r="C22" s="79">
        <f ca="1">SUM(C15:C20)</f>
        <v>1634588.0909279995</v>
      </c>
      <c r="D22" s="79">
        <f ca="1">SUM(D15:D20)</f>
        <v>1178332.3890719996</v>
      </c>
      <c r="E22" s="85"/>
      <c r="F22" s="121"/>
      <c r="G22" s="122"/>
      <c r="H22" s="56">
        <f>SUM(H15:H20)</f>
        <v>2812920.4799999991</v>
      </c>
    </row>
    <row r="23" spans="1:8" ht="15.9" customHeight="1">
      <c r="A23" s="51" t="s">
        <v>382</v>
      </c>
      <c r="B23" s="52"/>
      <c r="C23" s="80"/>
      <c r="D23" s="80"/>
      <c r="E23" s="86"/>
      <c r="F23" s="122"/>
      <c r="G23" s="122"/>
      <c r="H23" s="53"/>
    </row>
    <row r="24" spans="1:8" ht="15.9" customHeight="1">
      <c r="A24" s="51"/>
      <c r="B24" s="54" t="s">
        <v>15</v>
      </c>
      <c r="C24" s="79">
        <f ca="1">+H24*F24</f>
        <v>25651304.573887996</v>
      </c>
      <c r="D24" s="79">
        <f ca="1">H24*G24</f>
        <v>12531643.586111998</v>
      </c>
      <c r="E24" s="85">
        <v>4</v>
      </c>
      <c r="F24" s="103">
        <f ca="1">VLOOKUP($E24,$B$68:$G$73,5,FALSE)</f>
        <v>0.67179999999999995</v>
      </c>
      <c r="G24" s="103">
        <f ca="1">VLOOKUP($E24,$B$68:$G$73,6,FALSE)</f>
        <v>0.32819999999999999</v>
      </c>
      <c r="H24" s="79">
        <f>Detail!D216</f>
        <v>38182948.159999996</v>
      </c>
    </row>
    <row r="25" spans="1:8" ht="15.9" customHeight="1">
      <c r="A25" s="51"/>
      <c r="B25" s="54" t="s">
        <v>16</v>
      </c>
      <c r="C25" s="79">
        <f t="shared" ref="C25:C36" ca="1" si="8">+H25*F25</f>
        <v>2979015.771892</v>
      </c>
      <c r="D25" s="79">
        <f t="shared" ref="D25:D36" ca="1" si="9">H25*G25</f>
        <v>1455363.1681080002</v>
      </c>
      <c r="E25" s="85">
        <v>4</v>
      </c>
      <c r="F25" s="103">
        <f t="shared" ref="F25:F36" ca="1" si="10">VLOOKUP($E25,$B$68:$G$73,5,FALSE)</f>
        <v>0.67179999999999995</v>
      </c>
      <c r="G25" s="103">
        <f t="shared" ref="G25:G36" ca="1" si="11">VLOOKUP($E25,$B$68:$G$73,6,FALSE)</f>
        <v>0.32819999999999999</v>
      </c>
      <c r="H25" s="79">
        <f>Detail!D217</f>
        <v>4434378.9400000004</v>
      </c>
    </row>
    <row r="26" spans="1:8" ht="15.9" customHeight="1">
      <c r="A26" s="51" t="s">
        <v>53</v>
      </c>
      <c r="B26" s="54" t="s">
        <v>17</v>
      </c>
      <c r="C26" s="79">
        <f t="shared" ca="1" si="8"/>
        <v>-156178.8077339993</v>
      </c>
      <c r="D26" s="79">
        <f t="shared" ca="1" si="9"/>
        <v>-76299.322265999668</v>
      </c>
      <c r="E26" s="86">
        <v>4</v>
      </c>
      <c r="F26" s="103">
        <f t="shared" ca="1" si="10"/>
        <v>0.67179999999999995</v>
      </c>
      <c r="G26" s="103">
        <f t="shared" ca="1" si="11"/>
        <v>0.32819999999999999</v>
      </c>
      <c r="H26" s="79">
        <f>Detail!D218</f>
        <v>-232478.12999999899</v>
      </c>
    </row>
    <row r="27" spans="1:8" ht="15.9" customHeight="1">
      <c r="A27" s="51" t="s">
        <v>53</v>
      </c>
      <c r="B27" s="54" t="s">
        <v>18</v>
      </c>
      <c r="C27" s="79">
        <f t="shared" ca="1" si="8"/>
        <v>9476508.4998739995</v>
      </c>
      <c r="D27" s="79">
        <f t="shared" ca="1" si="9"/>
        <v>4629636.9301260002</v>
      </c>
      <c r="E27" s="86">
        <v>4</v>
      </c>
      <c r="F27" s="103">
        <f t="shared" ca="1" si="10"/>
        <v>0.67179999999999995</v>
      </c>
      <c r="G27" s="103">
        <f t="shared" ca="1" si="11"/>
        <v>0.32819999999999999</v>
      </c>
      <c r="H27" s="79">
        <f>Detail!D219</f>
        <v>14106145.43</v>
      </c>
    </row>
    <row r="28" spans="1:8" ht="15.9" customHeight="1">
      <c r="A28" s="51" t="s">
        <v>53</v>
      </c>
      <c r="B28" s="54" t="s">
        <v>19</v>
      </c>
      <c r="C28" s="79">
        <f t="shared" ca="1" si="8"/>
        <v>242198.12402699998</v>
      </c>
      <c r="D28" s="79">
        <f t="shared" ca="1" si="9"/>
        <v>156088.545973</v>
      </c>
      <c r="E28" s="86">
        <v>3</v>
      </c>
      <c r="F28" s="103">
        <f t="shared" ca="1" si="10"/>
        <v>0.60809999999999997</v>
      </c>
      <c r="G28" s="103">
        <f t="shared" ca="1" si="11"/>
        <v>0.39190000000000003</v>
      </c>
      <c r="H28" s="79">
        <f>Detail!D220</f>
        <v>398286.67</v>
      </c>
    </row>
    <row r="29" spans="1:8" ht="15.9" customHeight="1">
      <c r="A29" s="51" t="s">
        <v>53</v>
      </c>
      <c r="B29" s="54" t="s">
        <v>20</v>
      </c>
      <c r="C29" s="79">
        <f t="shared" ca="1" si="8"/>
        <v>2841485.1291059996</v>
      </c>
      <c r="D29" s="79">
        <f t="shared" ca="1" si="9"/>
        <v>2048353.3308939999</v>
      </c>
      <c r="E29" s="86">
        <v>1</v>
      </c>
      <c r="F29" s="103">
        <f t="shared" ca="1" si="10"/>
        <v>0.58109999999999995</v>
      </c>
      <c r="G29" s="103">
        <f t="shared" ca="1" si="11"/>
        <v>0.41889999999999999</v>
      </c>
      <c r="H29" s="79">
        <f>Detail!D221</f>
        <v>4889838.46</v>
      </c>
    </row>
    <row r="30" spans="1:8" ht="15.9" customHeight="1">
      <c r="A30" s="51" t="s">
        <v>53</v>
      </c>
      <c r="B30" s="54" t="s">
        <v>21</v>
      </c>
      <c r="C30" s="79">
        <f t="shared" ca="1" si="8"/>
        <v>6662768.1895439997</v>
      </c>
      <c r="D30" s="79">
        <f t="shared" ca="1" si="9"/>
        <v>3216781.320456</v>
      </c>
      <c r="E30" s="86">
        <v>5</v>
      </c>
      <c r="F30" s="103">
        <f t="shared" ca="1" si="10"/>
        <v>0.6744</v>
      </c>
      <c r="G30" s="103">
        <f t="shared" ca="1" si="11"/>
        <v>0.3256</v>
      </c>
      <c r="H30" s="79">
        <f>Detail!D222</f>
        <v>9879549.5099999998</v>
      </c>
    </row>
    <row r="31" spans="1:8" ht="15.9" customHeight="1">
      <c r="A31" s="51"/>
      <c r="B31" s="54" t="s">
        <v>22</v>
      </c>
      <c r="C31" s="79">
        <f t="shared" ca="1" si="8"/>
        <v>309677.14690400002</v>
      </c>
      <c r="D31" s="79">
        <f t="shared" ca="1" si="9"/>
        <v>151289.13309600001</v>
      </c>
      <c r="E31" s="86">
        <v>4</v>
      </c>
      <c r="F31" s="103">
        <f t="shared" ca="1" si="10"/>
        <v>0.67179999999999995</v>
      </c>
      <c r="G31" s="103">
        <f t="shared" ca="1" si="11"/>
        <v>0.32819999999999999</v>
      </c>
      <c r="H31" s="79">
        <f>Detail!D223</f>
        <v>460966.28</v>
      </c>
    </row>
    <row r="32" spans="1:8" ht="15.9" customHeight="1">
      <c r="A32" s="51" t="s">
        <v>53</v>
      </c>
      <c r="B32" s="54" t="s">
        <v>23</v>
      </c>
      <c r="C32" s="79">
        <f t="shared" ca="1" si="8"/>
        <v>12940.151137999999</v>
      </c>
      <c r="D32" s="79">
        <f t="shared" ca="1" si="9"/>
        <v>6321.7588619999997</v>
      </c>
      <c r="E32" s="86">
        <v>4</v>
      </c>
      <c r="F32" s="103">
        <f t="shared" ca="1" si="10"/>
        <v>0.67179999999999995</v>
      </c>
      <c r="G32" s="103">
        <f t="shared" ca="1" si="11"/>
        <v>0.32819999999999999</v>
      </c>
      <c r="H32" s="79">
        <f>Detail!D224</f>
        <v>19261.91</v>
      </c>
    </row>
    <row r="33" spans="1:10" ht="15.9" customHeight="1">
      <c r="A33" s="51" t="s">
        <v>53</v>
      </c>
      <c r="B33" s="54" t="s">
        <v>24</v>
      </c>
      <c r="C33" s="79">
        <f t="shared" ca="1" si="8"/>
        <v>1532450.7258539998</v>
      </c>
      <c r="D33" s="79">
        <f t="shared" ca="1" si="9"/>
        <v>748660.80414599995</v>
      </c>
      <c r="E33" s="86">
        <v>4</v>
      </c>
      <c r="F33" s="103">
        <f t="shared" ca="1" si="10"/>
        <v>0.67179999999999995</v>
      </c>
      <c r="G33" s="103">
        <f t="shared" ca="1" si="11"/>
        <v>0.32819999999999999</v>
      </c>
      <c r="H33" s="79">
        <f>Detail!D225</f>
        <v>2281111.5299999998</v>
      </c>
    </row>
    <row r="34" spans="1:10" ht="15.9" customHeight="1">
      <c r="A34" s="51" t="s">
        <v>53</v>
      </c>
      <c r="B34" s="54" t="s">
        <v>25</v>
      </c>
      <c r="C34" s="79">
        <f t="shared" ca="1" si="8"/>
        <v>7429948.9983759997</v>
      </c>
      <c r="D34" s="79">
        <f t="shared" ca="1" si="9"/>
        <v>3629814.3216240001</v>
      </c>
      <c r="E34" s="86">
        <v>4</v>
      </c>
      <c r="F34" s="103">
        <f t="shared" ca="1" si="10"/>
        <v>0.67179999999999995</v>
      </c>
      <c r="G34" s="103">
        <f t="shared" ca="1" si="11"/>
        <v>0.32819999999999999</v>
      </c>
      <c r="H34" s="79">
        <f>Detail!D226</f>
        <v>11059763.32</v>
      </c>
    </row>
    <row r="35" spans="1:10" ht="15.9" customHeight="1">
      <c r="A35" s="51"/>
      <c r="B35" s="54" t="s">
        <v>26</v>
      </c>
      <c r="C35" s="79">
        <f t="shared" ca="1" si="8"/>
        <v>0</v>
      </c>
      <c r="D35" s="79">
        <f t="shared" ca="1" si="9"/>
        <v>0</v>
      </c>
      <c r="E35" s="86">
        <v>4</v>
      </c>
      <c r="F35" s="103">
        <f t="shared" ca="1" si="10"/>
        <v>0.67179999999999995</v>
      </c>
      <c r="G35" s="103">
        <f t="shared" ca="1" si="11"/>
        <v>0.32819999999999999</v>
      </c>
      <c r="H35" s="79">
        <f>Detail!D227</f>
        <v>0</v>
      </c>
    </row>
    <row r="36" spans="1:10" ht="15.9" customHeight="1">
      <c r="A36" s="51"/>
      <c r="B36" s="54" t="s">
        <v>44</v>
      </c>
      <c r="C36" s="81">
        <f t="shared" ca="1" si="8"/>
        <v>11530282.078645999</v>
      </c>
      <c r="D36" s="81">
        <f t="shared" ca="1" si="9"/>
        <v>5632983.8913539993</v>
      </c>
      <c r="E36" s="87">
        <v>4</v>
      </c>
      <c r="F36" s="120">
        <f t="shared" ca="1" si="10"/>
        <v>0.67179999999999995</v>
      </c>
      <c r="G36" s="120">
        <f t="shared" ca="1" si="11"/>
        <v>0.32819999999999999</v>
      </c>
      <c r="H36" s="81">
        <f>Detail!D228</f>
        <v>17163265.969999999</v>
      </c>
    </row>
    <row r="37" spans="1:10" ht="15.9" customHeight="1">
      <c r="A37" s="51" t="s">
        <v>53</v>
      </c>
      <c r="B37" s="52" t="s">
        <v>428</v>
      </c>
      <c r="C37" s="79">
        <f ca="1">SUM(C24:C36)</f>
        <v>68512400.581514999</v>
      </c>
      <c r="D37" s="79">
        <f ca="1">SUM(D24:D36)</f>
        <v>34130637.468484998</v>
      </c>
      <c r="E37" s="85"/>
      <c r="F37" s="121"/>
      <c r="G37" s="122"/>
      <c r="H37" s="56">
        <f>SUM(H24:H36)</f>
        <v>102643038.04999998</v>
      </c>
    </row>
    <row r="38" spans="1:10" ht="15.9" customHeight="1">
      <c r="A38" s="51" t="s">
        <v>55</v>
      </c>
      <c r="B38" s="52"/>
      <c r="C38" s="80"/>
      <c r="D38" s="80"/>
      <c r="E38" s="86"/>
      <c r="F38" s="122"/>
      <c r="G38" s="122"/>
      <c r="H38" s="53"/>
    </row>
    <row r="39" spans="1:10" ht="15.9" customHeight="1">
      <c r="A39" s="51"/>
      <c r="B39" s="54" t="s">
        <v>28</v>
      </c>
      <c r="C39" s="79">
        <f t="shared" ref="C39:C40" ca="1" si="12">+H39*F39</f>
        <v>15419998.650502</v>
      </c>
      <c r="D39" s="79">
        <f t="shared" ref="D39:D40" ca="1" si="13">H39*G39</f>
        <v>7533259.2394979997</v>
      </c>
      <c r="E39" s="86">
        <v>4</v>
      </c>
      <c r="F39" s="103">
        <f ca="1">VLOOKUP($E39,$B$68:$G$73,5,FALSE)</f>
        <v>0.67179999999999995</v>
      </c>
      <c r="G39" s="103">
        <f ca="1">VLOOKUP($E39,$B$68:$G$73,6,FALSE)</f>
        <v>0.32819999999999999</v>
      </c>
      <c r="H39" s="79">
        <f>Detail!D234</f>
        <v>22953257.890000001</v>
      </c>
    </row>
    <row r="40" spans="1:10" ht="15.9" customHeight="1">
      <c r="A40" s="51"/>
      <c r="B40" s="58" t="s">
        <v>431</v>
      </c>
      <c r="C40" s="81">
        <f t="shared" ca="1" si="12"/>
        <v>105787.14347799998</v>
      </c>
      <c r="D40" s="81">
        <f t="shared" ca="1" si="13"/>
        <v>51681.066521999994</v>
      </c>
      <c r="E40" s="87">
        <v>4</v>
      </c>
      <c r="F40" s="120">
        <f ca="1">VLOOKUP($E40,$B$68:$G$73,5,FALSE)</f>
        <v>0.67179999999999995</v>
      </c>
      <c r="G40" s="120">
        <f ca="1">VLOOKUP($E40,$B$68:$G$73,6,FALSE)</f>
        <v>0.32819999999999999</v>
      </c>
      <c r="H40" s="81">
        <f>Detail!D235</f>
        <v>157468.21</v>
      </c>
    </row>
    <row r="41" spans="1:10" ht="15.9" customHeight="1">
      <c r="A41" s="51"/>
      <c r="B41" s="52" t="s">
        <v>428</v>
      </c>
      <c r="C41" s="79">
        <f ca="1">SUM(C39:C40)</f>
        <v>15525785.793980001</v>
      </c>
      <c r="D41" s="79">
        <f ca="1">SUM(D39:D40)</f>
        <v>7584940.30602</v>
      </c>
      <c r="E41" s="85"/>
      <c r="F41" s="122"/>
      <c r="G41" s="122"/>
      <c r="H41" s="56">
        <f>SUM(H39:H40)</f>
        <v>23110726.100000001</v>
      </c>
    </row>
    <row r="42" spans="1:10" ht="15.9" customHeight="1">
      <c r="A42" s="51" t="s">
        <v>384</v>
      </c>
      <c r="B42" s="54"/>
      <c r="C42" s="79"/>
      <c r="D42" s="79"/>
      <c r="E42" s="85"/>
      <c r="F42" s="122"/>
      <c r="G42" s="122"/>
      <c r="H42" s="56"/>
    </row>
    <row r="43" spans="1:10" ht="15.9" customHeight="1">
      <c r="A43" s="51"/>
      <c r="B43" s="54" t="s">
        <v>29</v>
      </c>
      <c r="C43" s="79">
        <f t="shared" ref="C43" ca="1" si="14">+H43*F43</f>
        <v>20615328.089818001</v>
      </c>
      <c r="D43" s="79">
        <f t="shared" ref="D43" ca="1" si="15">H43*G43</f>
        <v>10071376.420182001</v>
      </c>
      <c r="E43" s="86">
        <v>4</v>
      </c>
      <c r="F43" s="103">
        <f ca="1">VLOOKUP($E43,$B$68:$G$73,5,FALSE)</f>
        <v>0.67179999999999995</v>
      </c>
      <c r="G43" s="103">
        <f ca="1">VLOOKUP($E43,$B$68:$G$73,6,FALSE)</f>
        <v>0.32819999999999999</v>
      </c>
      <c r="H43" s="79">
        <f>Detail!D238</f>
        <v>30686704.510000002</v>
      </c>
    </row>
    <row r="44" spans="1:10" ht="15.9" customHeight="1">
      <c r="A44" s="51"/>
      <c r="B44" s="54" t="s">
        <v>30</v>
      </c>
      <c r="C44" s="79">
        <f t="shared" ref="C44:C45" ca="1" si="16">+H44*F44</f>
        <v>0</v>
      </c>
      <c r="D44" s="79">
        <f t="shared" ref="D44:D45" ca="1" si="17">H44*G44</f>
        <v>0</v>
      </c>
      <c r="E44" s="86">
        <v>4</v>
      </c>
      <c r="F44" s="103">
        <f t="shared" ref="F44:F45" ca="1" si="18">VLOOKUP($E44,$B$68:$G$73,5,FALSE)</f>
        <v>0.67179999999999995</v>
      </c>
      <c r="G44" s="103">
        <f t="shared" ref="G44:G45" ca="1" si="19">VLOOKUP($E44,$B$68:$G$73,6,FALSE)</f>
        <v>0.32819999999999999</v>
      </c>
      <c r="H44" s="79">
        <f>Detail!D239</f>
        <v>0</v>
      </c>
    </row>
    <row r="45" spans="1:10" ht="15.9" customHeight="1">
      <c r="A45" s="51"/>
      <c r="B45" s="58" t="s">
        <v>31</v>
      </c>
      <c r="C45" s="81">
        <f t="shared" ca="1" si="16"/>
        <v>9932.9660799999328</v>
      </c>
      <c r="D45" s="81">
        <f t="shared" ca="1" si="17"/>
        <v>4852.6339199999675</v>
      </c>
      <c r="E45" s="87">
        <v>4</v>
      </c>
      <c r="F45" s="120">
        <f t="shared" ca="1" si="18"/>
        <v>0.67179999999999995</v>
      </c>
      <c r="G45" s="120">
        <f t="shared" ca="1" si="19"/>
        <v>0.32819999999999999</v>
      </c>
      <c r="H45" s="81">
        <f>Detail!D240</f>
        <v>14785.5999999999</v>
      </c>
    </row>
    <row r="46" spans="1:10" ht="15.9" customHeight="1">
      <c r="A46" s="51" t="s">
        <v>53</v>
      </c>
      <c r="B46" s="52" t="s">
        <v>428</v>
      </c>
      <c r="C46" s="79">
        <f ca="1">SUM(C43:C45)</f>
        <v>20625261.055898</v>
      </c>
      <c r="D46" s="79">
        <f ca="1">SUM(D43:D45)</f>
        <v>10076229.054102002</v>
      </c>
      <c r="E46" s="85"/>
      <c r="F46" s="122"/>
      <c r="G46" s="122"/>
      <c r="H46" s="59">
        <f>SUM(H43:H45)</f>
        <v>30701490.110000003</v>
      </c>
      <c r="J46" s="96"/>
    </row>
    <row r="47" spans="1:10" ht="15.9" customHeight="1">
      <c r="A47" s="51" t="s">
        <v>386</v>
      </c>
      <c r="B47" s="52"/>
      <c r="C47" s="79"/>
      <c r="D47" s="79"/>
      <c r="E47" s="85"/>
      <c r="F47" s="122"/>
      <c r="G47" s="122"/>
      <c r="H47" s="56"/>
      <c r="J47" s="96"/>
    </row>
    <row r="48" spans="1:10" ht="15.9" customHeight="1">
      <c r="A48" s="51"/>
      <c r="B48" s="54" t="s">
        <v>32</v>
      </c>
      <c r="C48" s="79">
        <f t="shared" ref="C48" ca="1" si="20">+H48*F48</f>
        <v>0</v>
      </c>
      <c r="D48" s="79">
        <f t="shared" ref="D48" ca="1" si="21">H48*G48</f>
        <v>0</v>
      </c>
      <c r="E48" s="85">
        <v>4</v>
      </c>
      <c r="F48" s="103">
        <f ca="1">VLOOKUP($E48,$B$68:$G$73,5,FALSE)</f>
        <v>0.67179999999999995</v>
      </c>
      <c r="G48" s="103">
        <f ca="1">VLOOKUP($E48,$B$68:$G$73,6,FALSE)</f>
        <v>0.32819999999999999</v>
      </c>
      <c r="H48" s="79">
        <f>Detail!D246</f>
        <v>0</v>
      </c>
      <c r="J48" s="96"/>
    </row>
    <row r="49" spans="1:10" ht="15.9" customHeight="1">
      <c r="A49" s="51"/>
      <c r="B49" s="54" t="s">
        <v>33</v>
      </c>
      <c r="C49" s="79">
        <f t="shared" ref="C49:C51" ca="1" si="22">+H49*F49</f>
        <v>-79962.506549999991</v>
      </c>
      <c r="D49" s="79">
        <f t="shared" ref="D49:D51" ca="1" si="23">H49*G49</f>
        <v>-39064.743450000002</v>
      </c>
      <c r="E49" s="85">
        <v>4</v>
      </c>
      <c r="F49" s="103">
        <f t="shared" ref="F49:F51" ca="1" si="24">VLOOKUP($E49,$B$68:$G$73,5,FALSE)</f>
        <v>0.67179999999999995</v>
      </c>
      <c r="G49" s="103">
        <f t="shared" ref="G49:G51" ca="1" si="25">VLOOKUP($E49,$B$68:$G$73,6,FALSE)</f>
        <v>0.32819999999999999</v>
      </c>
      <c r="H49" s="79">
        <f>Detail!D247</f>
        <v>-119027.25</v>
      </c>
      <c r="J49" s="96"/>
    </row>
    <row r="50" spans="1:10" ht="15.9" customHeight="1">
      <c r="A50" s="51"/>
      <c r="B50" s="54" t="s">
        <v>34</v>
      </c>
      <c r="C50" s="79">
        <f t="shared" ca="1" si="22"/>
        <v>-623200.64439999999</v>
      </c>
      <c r="D50" s="79">
        <f t="shared" ca="1" si="23"/>
        <v>-304457.35560000001</v>
      </c>
      <c r="E50" s="85">
        <v>4</v>
      </c>
      <c r="F50" s="103">
        <f t="shared" ca="1" si="24"/>
        <v>0.67179999999999995</v>
      </c>
      <c r="G50" s="103">
        <f t="shared" ca="1" si="25"/>
        <v>0.32819999999999999</v>
      </c>
      <c r="H50" s="79">
        <f>Detail!D248</f>
        <v>-927658</v>
      </c>
    </row>
    <row r="51" spans="1:10" ht="15.9" customHeight="1">
      <c r="A51" s="51"/>
      <c r="B51" s="54" t="s">
        <v>35</v>
      </c>
      <c r="C51" s="81">
        <f t="shared" ca="1" si="22"/>
        <v>323248.67583600001</v>
      </c>
      <c r="D51" s="81">
        <f t="shared" ca="1" si="23"/>
        <v>157919.34416400001</v>
      </c>
      <c r="E51" s="88">
        <v>4</v>
      </c>
      <c r="F51" s="120">
        <f t="shared" ca="1" si="24"/>
        <v>0.67179999999999995</v>
      </c>
      <c r="G51" s="120">
        <f t="shared" ca="1" si="25"/>
        <v>0.32819999999999999</v>
      </c>
      <c r="H51" s="81">
        <f>Detail!D249</f>
        <v>481168.02</v>
      </c>
    </row>
    <row r="52" spans="1:10" ht="15.9" customHeight="1">
      <c r="A52" s="51"/>
      <c r="B52" s="52" t="s">
        <v>428</v>
      </c>
      <c r="C52" s="79">
        <f ca="1">SUM(C48:C51)</f>
        <v>-379914.47511399991</v>
      </c>
      <c r="D52" s="79">
        <f t="shared" ref="D52:H52" ca="1" si="26">SUM(D48:D51)</f>
        <v>-185602.75488600001</v>
      </c>
      <c r="E52" s="79"/>
      <c r="F52" s="79"/>
      <c r="G52" s="79"/>
      <c r="H52" s="79">
        <f t="shared" si="26"/>
        <v>-565517.23</v>
      </c>
    </row>
    <row r="53" spans="1:10" ht="15.9" customHeight="1">
      <c r="A53" s="51" t="s">
        <v>56</v>
      </c>
      <c r="B53" s="52"/>
      <c r="C53" s="80"/>
      <c r="D53" s="80"/>
      <c r="E53" s="86"/>
      <c r="F53" s="122"/>
      <c r="G53" s="122"/>
      <c r="H53" s="53"/>
    </row>
    <row r="54" spans="1:10" ht="15.9" customHeight="1">
      <c r="A54" s="51"/>
      <c r="B54" s="58" t="s">
        <v>36</v>
      </c>
      <c r="C54" s="81">
        <f t="shared" ref="C54" ca="1" si="27">+H54*F54</f>
        <v>3146057.5721899997</v>
      </c>
      <c r="D54" s="81">
        <f t="shared" ref="D54" ca="1" si="28">H54*G54</f>
        <v>1536969.4778099998</v>
      </c>
      <c r="E54" s="88">
        <v>4</v>
      </c>
      <c r="F54" s="120">
        <f t="shared" ref="F54" ca="1" si="29">VLOOKUP($E54,$B$68:$G$73,5,FALSE)</f>
        <v>0.67179999999999995</v>
      </c>
      <c r="G54" s="120">
        <f t="shared" ref="G54" ca="1" si="30">VLOOKUP($E54,$B$68:$G$73,6,FALSE)</f>
        <v>0.32819999999999999</v>
      </c>
      <c r="H54" s="81">
        <f>Detail!D260</f>
        <v>4683027.05</v>
      </c>
    </row>
    <row r="55" spans="1:10" ht="15.9" customHeight="1">
      <c r="A55" s="51" t="s">
        <v>53</v>
      </c>
      <c r="B55" s="52" t="s">
        <v>428</v>
      </c>
      <c r="C55" s="79">
        <f ca="1">C54</f>
        <v>3146057.5721899997</v>
      </c>
      <c r="D55" s="79">
        <f ca="1">D54</f>
        <v>1536969.4778099998</v>
      </c>
      <c r="E55" s="85"/>
      <c r="F55" s="122"/>
      <c r="G55" s="122"/>
      <c r="H55" s="59">
        <f>SUM(H54)</f>
        <v>4683027.05</v>
      </c>
    </row>
    <row r="56" spans="1:10" ht="15.9" customHeight="1">
      <c r="A56" s="51"/>
      <c r="B56" s="52"/>
      <c r="C56" s="79"/>
      <c r="D56" s="79"/>
      <c r="E56" s="85"/>
      <c r="F56" s="122"/>
      <c r="G56" s="122"/>
      <c r="H56" s="56"/>
    </row>
    <row r="57" spans="1:10" ht="15.9" customHeight="1">
      <c r="A57" s="60" t="s">
        <v>57</v>
      </c>
      <c r="B57" s="61"/>
      <c r="C57" s="82"/>
      <c r="D57" s="82"/>
      <c r="E57" s="102"/>
      <c r="F57" s="82"/>
      <c r="G57" s="82"/>
      <c r="H57" s="63"/>
    </row>
    <row r="58" spans="1:10" ht="15.9" customHeight="1">
      <c r="A58" s="60"/>
      <c r="B58" s="58" t="s">
        <v>37</v>
      </c>
      <c r="C58" s="81">
        <v>0</v>
      </c>
      <c r="D58" s="81">
        <v>0</v>
      </c>
      <c r="E58" s="88">
        <v>4</v>
      </c>
      <c r="F58" s="120"/>
      <c r="G58" s="120"/>
      <c r="H58" s="57">
        <v>0</v>
      </c>
    </row>
    <row r="59" spans="1:10" ht="15.9" customHeight="1">
      <c r="A59" s="60"/>
      <c r="B59" s="52" t="s">
        <v>428</v>
      </c>
      <c r="C59" s="79">
        <f>SUM(C58)</f>
        <v>0</v>
      </c>
      <c r="D59" s="79">
        <f>SUM(D58)</f>
        <v>0</v>
      </c>
      <c r="E59" s="85"/>
      <c r="F59" s="122"/>
      <c r="G59" s="122"/>
      <c r="H59" s="56">
        <f>SUM(H58)</f>
        <v>0</v>
      </c>
    </row>
    <row r="60" spans="1:10" ht="15.9" customHeight="1">
      <c r="A60" s="60"/>
      <c r="B60" s="61"/>
      <c r="C60" s="79"/>
      <c r="D60" s="79"/>
      <c r="E60" s="85"/>
      <c r="F60" s="122"/>
      <c r="G60" s="122"/>
      <c r="H60" s="64"/>
    </row>
    <row r="61" spans="1:10" ht="15.9" customHeight="1">
      <c r="A61" s="62" t="s">
        <v>58</v>
      </c>
      <c r="B61" s="52"/>
      <c r="C61" s="80"/>
      <c r="D61" s="80"/>
      <c r="E61" s="86"/>
      <c r="F61" s="122"/>
      <c r="G61" s="122"/>
      <c r="H61" s="53"/>
    </row>
    <row r="62" spans="1:10" ht="15.9" customHeight="1">
      <c r="A62" s="62"/>
      <c r="B62" s="58" t="s">
        <v>38</v>
      </c>
      <c r="C62" s="79">
        <f t="shared" ref="C62:C63" ca="1" si="31">+H62*F62</f>
        <v>0</v>
      </c>
      <c r="D62" s="79">
        <f t="shared" ref="D62:D63" ca="1" si="32">H62*G62</f>
        <v>0</v>
      </c>
      <c r="E62" s="197">
        <v>4</v>
      </c>
      <c r="F62" s="103">
        <f ca="1">VLOOKUP($E62,$B$68:$G$73,5,FALSE)</f>
        <v>0.67179999999999995</v>
      </c>
      <c r="G62" s="103">
        <f t="shared" ref="G62:G63" ca="1" si="33">VLOOKUP($E62,$B$68:$G$73,6,FALSE)</f>
        <v>0.32819999999999999</v>
      </c>
      <c r="H62" s="79">
        <f>Detail!D268</f>
        <v>0</v>
      </c>
    </row>
    <row r="63" spans="1:10" ht="15.9" customHeight="1">
      <c r="A63" s="51"/>
      <c r="B63" s="58" t="s">
        <v>39</v>
      </c>
      <c r="C63" s="81">
        <f t="shared" ca="1" si="31"/>
        <v>0</v>
      </c>
      <c r="D63" s="81">
        <f t="shared" ca="1" si="32"/>
        <v>0</v>
      </c>
      <c r="E63" s="89">
        <v>4</v>
      </c>
      <c r="F63" s="120">
        <f t="shared" ref="F63" ca="1" si="34">VLOOKUP($E63,$B$68:$G$73,5,FALSE)</f>
        <v>0.67179999999999995</v>
      </c>
      <c r="G63" s="120">
        <f t="shared" ca="1" si="33"/>
        <v>0.32819999999999999</v>
      </c>
      <c r="H63" s="79">
        <f>Detail!D269</f>
        <v>0</v>
      </c>
    </row>
    <row r="64" spans="1:10" ht="15.9" customHeight="1">
      <c r="A64" s="65" t="s">
        <v>53</v>
      </c>
      <c r="B64" s="66" t="s">
        <v>428</v>
      </c>
      <c r="C64" s="81">
        <f ca="1">SUM(C62:C63)</f>
        <v>0</v>
      </c>
      <c r="D64" s="81">
        <f ca="1">SUM(D62:D63)</f>
        <v>0</v>
      </c>
      <c r="E64" s="88"/>
      <c r="F64" s="123"/>
      <c r="G64" s="123"/>
      <c r="H64" s="57">
        <f>SUM(H62:H63)</f>
        <v>0</v>
      </c>
    </row>
    <row r="65" spans="1:9" ht="12" customHeight="1">
      <c r="A65" s="51"/>
      <c r="B65" s="52"/>
      <c r="C65" s="80"/>
      <c r="D65" s="80"/>
      <c r="E65" s="80"/>
      <c r="F65" s="122"/>
      <c r="G65" s="122"/>
      <c r="H65" s="53"/>
    </row>
    <row r="66" spans="1:9" ht="15.9" customHeight="1">
      <c r="A66" s="65" t="s">
        <v>52</v>
      </c>
      <c r="B66" s="66"/>
      <c r="C66" s="83">
        <f ca="1">C64+C59+C55+C46+C41+C37+C22+C13+C52</f>
        <v>127169961.641222</v>
      </c>
      <c r="D66" s="83">
        <f ca="1">D64+D59+D55+D46+D41+D37+D22+D13+D52</f>
        <v>67324087.288778007</v>
      </c>
      <c r="E66" s="83"/>
      <c r="F66" s="91"/>
      <c r="G66" s="92"/>
      <c r="H66" s="83">
        <f>H64+H59+H55+H46+H41+H37+H22+H13+H52</f>
        <v>194494048.93000001</v>
      </c>
    </row>
    <row r="67" spans="1:9" ht="11.25" customHeight="1">
      <c r="C67" s="44"/>
      <c r="D67" s="44"/>
      <c r="E67" s="44"/>
      <c r="F67" s="44"/>
    </row>
    <row r="68" spans="1:9" ht="15.9" customHeight="1">
      <c r="A68" s="194"/>
      <c r="B68" s="104" t="s">
        <v>151</v>
      </c>
      <c r="C68" s="105"/>
      <c r="D68" s="105"/>
      <c r="E68" s="105"/>
      <c r="F68" s="106" t="s">
        <v>360</v>
      </c>
      <c r="G68" s="106" t="s">
        <v>361</v>
      </c>
      <c r="H68" s="196" t="s">
        <v>43</v>
      </c>
    </row>
    <row r="69" spans="1:9" ht="15.9" customHeight="1">
      <c r="A69" s="62"/>
      <c r="B69" s="107">
        <v>1</v>
      </c>
      <c r="C69" s="108" t="s">
        <v>440</v>
      </c>
      <c r="D69" s="109"/>
      <c r="E69" s="109"/>
      <c r="F69" s="110">
        <f ca="1">'allocation factors'!E11</f>
        <v>0.58109999999999995</v>
      </c>
      <c r="G69" s="110">
        <f ca="1">'allocation factors'!F11</f>
        <v>0.41889999999999999</v>
      </c>
      <c r="H69" s="111">
        <f ca="1">SUM(F69:G69)</f>
        <v>1</v>
      </c>
    </row>
    <row r="70" spans="1:9" ht="15.9" customHeight="1">
      <c r="A70" s="62"/>
      <c r="B70" s="107">
        <v>2</v>
      </c>
      <c r="C70" s="108" t="s">
        <v>441</v>
      </c>
      <c r="D70" s="109"/>
      <c r="E70" s="109"/>
      <c r="F70" s="110">
        <f ca="1">'allocation factors'!E14</f>
        <v>0.62729999999999997</v>
      </c>
      <c r="G70" s="110">
        <f ca="1">'allocation factors'!F14</f>
        <v>0.37269999999999998</v>
      </c>
      <c r="H70" s="111">
        <f ca="1">SUM(F70:G70)</f>
        <v>1</v>
      </c>
      <c r="I70" s="69"/>
    </row>
    <row r="71" spans="1:9" ht="15.9" customHeight="1">
      <c r="A71" s="62"/>
      <c r="B71" s="107">
        <v>3</v>
      </c>
      <c r="C71" s="109" t="s">
        <v>442</v>
      </c>
      <c r="D71" s="109"/>
      <c r="E71" s="109"/>
      <c r="F71" s="110">
        <f ca="1">'allocation factors'!E21</f>
        <v>0.60809999999999997</v>
      </c>
      <c r="G71" s="110">
        <f ca="1">'allocation factors'!F21</f>
        <v>0.39190000000000003</v>
      </c>
      <c r="H71" s="111">
        <f ca="1">SUM(F71:G71)</f>
        <v>1</v>
      </c>
    </row>
    <row r="72" spans="1:9" ht="15.9" customHeight="1">
      <c r="A72" s="62"/>
      <c r="B72" s="107">
        <v>4</v>
      </c>
      <c r="C72" s="108" t="s">
        <v>443</v>
      </c>
      <c r="D72" s="109"/>
      <c r="E72" s="109"/>
      <c r="F72" s="110">
        <f ca="1">'allocation factors'!E37</f>
        <v>0.67179999999999995</v>
      </c>
      <c r="G72" s="110">
        <f ca="1">'allocation factors'!F37</f>
        <v>0.32819999999999999</v>
      </c>
      <c r="H72" s="111">
        <f ca="1">SUM(F72:G72)</f>
        <v>1</v>
      </c>
    </row>
    <row r="73" spans="1:9" ht="15.9" customHeight="1">
      <c r="A73" s="195"/>
      <c r="B73" s="112">
        <v>5</v>
      </c>
      <c r="C73" s="113" t="s">
        <v>444</v>
      </c>
      <c r="D73" s="114"/>
      <c r="E73" s="114"/>
      <c r="F73" s="115">
        <f ca="1">'allocation factors'!E42</f>
        <v>0.6744</v>
      </c>
      <c r="G73" s="115">
        <f ca="1">'allocation factors'!F42</f>
        <v>0.3256</v>
      </c>
      <c r="H73" s="116">
        <f ca="1">SUM(F73:G73)</f>
        <v>1</v>
      </c>
    </row>
    <row r="74" spans="1:9" ht="15.9" customHeight="1">
      <c r="B74" s="117"/>
      <c r="C74" s="118"/>
      <c r="D74" s="118"/>
      <c r="E74" s="118"/>
      <c r="F74" s="118"/>
      <c r="G74" s="119"/>
    </row>
    <row r="75" spans="1:9" ht="15.9" customHeight="1">
      <c r="C75" s="83">
        <f>-Detail!E273</f>
        <v>127169961.641222</v>
      </c>
      <c r="D75" s="83">
        <f>-Detail!F273</f>
        <v>67324087.288777888</v>
      </c>
      <c r="E75" s="83"/>
      <c r="F75" s="91"/>
      <c r="G75" s="92"/>
      <c r="H75" s="67">
        <f>-Detail!D273</f>
        <v>194494048.93000001</v>
      </c>
    </row>
    <row r="76" spans="1:9" ht="15.9" customHeight="1">
      <c r="A76" s="68"/>
      <c r="C76" s="69">
        <f ca="1">+C66-C75</f>
        <v>0</v>
      </c>
      <c r="D76" s="69">
        <f ca="1">+D66-D75</f>
        <v>1.1920928955078125E-7</v>
      </c>
      <c r="E76" s="69"/>
      <c r="F76" s="69"/>
      <c r="G76" s="69"/>
      <c r="H76" s="69">
        <f>+H66-H75</f>
        <v>0</v>
      </c>
    </row>
    <row r="77" spans="1:9" ht="15.9" customHeight="1">
      <c r="C77" s="69"/>
      <c r="D77" s="69"/>
      <c r="E77" s="69"/>
      <c r="F77" s="69"/>
      <c r="G77" s="69"/>
      <c r="H77" s="69"/>
    </row>
  </sheetData>
  <mergeCells count="5">
    <mergeCell ref="B1:H1"/>
    <mergeCell ref="B2:H2"/>
    <mergeCell ref="A3:H3"/>
    <mergeCell ref="B4:H4"/>
    <mergeCell ref="B5:H5"/>
  </mergeCells>
  <pageMargins left="0.61" right="0.37" top="0.43" bottom="0.51" header="0.27" footer="0.38"/>
  <pageSetup scale="69" orientation="portrait" r:id="rId1"/>
  <headerFooter alignWithMargins="0"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323"/>
  <sheetViews>
    <sheetView zoomScale="85" zoomScaleNormal="85" workbookViewId="0">
      <pane xSplit="1" ySplit="4" topLeftCell="B238" activePane="bottomRight" state="frozen"/>
      <selection pane="topRight" activeCell="B1" sqref="B1"/>
      <selection pane="bottomLeft" activeCell="A5" sqref="A5"/>
      <selection pane="bottomRight" activeCell="D248" sqref="D248"/>
    </sheetView>
  </sheetViews>
  <sheetFormatPr defaultColWidth="9.109375" defaultRowHeight="15" customHeight="1" outlineLevelCol="1"/>
  <cols>
    <col min="1" max="1" width="52" style="246" customWidth="1"/>
    <col min="2" max="4" width="13.6640625" style="189" customWidth="1"/>
    <col min="5" max="5" width="12.5546875" style="189" customWidth="1" outlineLevel="1"/>
    <col min="6" max="6" width="13" style="189" customWidth="1" outlineLevel="1"/>
    <col min="7" max="7" width="13.6640625" style="189" customWidth="1" outlineLevel="1"/>
    <col min="8" max="8" width="14.109375" style="189" customWidth="1" outlineLevel="1"/>
    <col min="9" max="9" width="13.6640625" style="189" customWidth="1"/>
    <col min="10" max="10" width="43.5546875" style="246" hidden="1" customWidth="1"/>
    <col min="11" max="11" width="4.88671875" style="246" hidden="1" customWidth="1"/>
    <col min="12" max="12" width="11.6640625" style="238" hidden="1" customWidth="1"/>
    <col min="13" max="13" width="12.5546875" style="238" hidden="1" customWidth="1"/>
    <col min="14" max="16384" width="9.109375" style="238"/>
  </cols>
  <sheetData>
    <row r="1" spans="1:13" ht="15" customHeight="1">
      <c r="A1" s="236" t="s">
        <v>358</v>
      </c>
      <c r="B1" s="236"/>
      <c r="C1" s="236"/>
      <c r="D1" s="236"/>
      <c r="E1" s="236"/>
      <c r="F1" s="236"/>
      <c r="G1" s="236"/>
      <c r="H1" s="236"/>
      <c r="I1" s="236"/>
      <c r="J1" s="237"/>
      <c r="K1" s="237"/>
    </row>
    <row r="2" spans="1:13" ht="15" customHeight="1">
      <c r="A2" s="236" t="s">
        <v>426</v>
      </c>
      <c r="B2" s="236"/>
      <c r="C2" s="236"/>
      <c r="D2" s="236"/>
      <c r="E2" s="236"/>
      <c r="F2" s="236"/>
      <c r="G2" s="236"/>
      <c r="H2" s="236"/>
      <c r="I2" s="236"/>
      <c r="J2" s="237" t="s">
        <v>432</v>
      </c>
      <c r="K2" s="237"/>
    </row>
    <row r="3" spans="1:13" ht="15" customHeight="1">
      <c r="A3" s="236" t="str">
        <f>Allocated!A3</f>
        <v>FOR THE 12 MONTHS ENDED SEPTEMBER 30, 2016</v>
      </c>
      <c r="B3" s="236"/>
      <c r="C3" s="236"/>
      <c r="D3" s="236"/>
      <c r="E3" s="236"/>
      <c r="F3" s="236"/>
      <c r="G3" s="236"/>
      <c r="H3" s="236"/>
      <c r="I3" s="236"/>
      <c r="J3" s="237"/>
      <c r="K3" s="237"/>
    </row>
    <row r="4" spans="1:13" ht="15" customHeight="1">
      <c r="A4" s="98" t="s">
        <v>427</v>
      </c>
      <c r="B4" s="98" t="s">
        <v>360</v>
      </c>
      <c r="C4" s="98" t="s">
        <v>361</v>
      </c>
      <c r="D4" s="98" t="s">
        <v>397</v>
      </c>
      <c r="E4" s="230" t="s">
        <v>59</v>
      </c>
      <c r="F4" s="230" t="s">
        <v>60</v>
      </c>
      <c r="G4" s="99" t="s">
        <v>400</v>
      </c>
      <c r="H4" s="99" t="s">
        <v>401</v>
      </c>
      <c r="I4" s="98" t="s">
        <v>43</v>
      </c>
      <c r="J4" s="98" t="s">
        <v>433</v>
      </c>
      <c r="K4" s="239"/>
    </row>
    <row r="5" spans="1:13" ht="15" customHeight="1">
      <c r="A5" s="240" t="s">
        <v>403</v>
      </c>
      <c r="B5" s="231"/>
      <c r="C5" s="231"/>
      <c r="D5" s="231"/>
      <c r="E5" s="231"/>
      <c r="F5" s="231"/>
      <c r="G5" s="231"/>
      <c r="H5" s="231"/>
      <c r="I5" s="231"/>
      <c r="J5" s="240" t="s">
        <v>403</v>
      </c>
      <c r="K5" s="240"/>
    </row>
    <row r="6" spans="1:13" ht="15" customHeight="1">
      <c r="A6" s="241" t="s">
        <v>81</v>
      </c>
      <c r="B6" s="231"/>
      <c r="C6" s="231"/>
      <c r="D6" s="231"/>
      <c r="E6" s="231"/>
      <c r="F6" s="231"/>
      <c r="G6" s="231"/>
      <c r="H6" s="231"/>
      <c r="I6" s="231"/>
      <c r="J6" s="241" t="s">
        <v>81</v>
      </c>
      <c r="K6" s="241"/>
    </row>
    <row r="7" spans="1:13" ht="15" customHeight="1">
      <c r="A7" s="242" t="s">
        <v>82</v>
      </c>
      <c r="B7" s="232">
        <v>1133291978.5999999</v>
      </c>
      <c r="C7" s="232">
        <v>0</v>
      </c>
      <c r="D7" s="232">
        <v>0</v>
      </c>
      <c r="E7" s="243">
        <v>0</v>
      </c>
      <c r="F7" s="243">
        <v>0</v>
      </c>
      <c r="G7" s="243">
        <v>1133291978.5999999</v>
      </c>
      <c r="H7" s="243">
        <v>0</v>
      </c>
      <c r="I7" s="232">
        <f>+G7+H7</f>
        <v>1133291978.5999999</v>
      </c>
      <c r="J7" s="244" t="s">
        <v>82</v>
      </c>
      <c r="K7" s="238" t="str">
        <f t="shared" ref="K7:K9" si="0">IF(A7=J7,"y","n")</f>
        <v>y</v>
      </c>
      <c r="L7" s="243">
        <v>1126384479.1599901</v>
      </c>
      <c r="M7" s="238">
        <f t="shared" ref="M7:M9" si="1">+L7-I7</f>
        <v>-6907499.4400098324</v>
      </c>
    </row>
    <row r="8" spans="1:13" ht="15" customHeight="1">
      <c r="A8" s="242" t="s">
        <v>83</v>
      </c>
      <c r="B8" s="232">
        <v>992834955.05999994</v>
      </c>
      <c r="C8" s="232">
        <v>0</v>
      </c>
      <c r="D8" s="232">
        <v>0</v>
      </c>
      <c r="E8" s="243">
        <v>0</v>
      </c>
      <c r="F8" s="243">
        <v>0</v>
      </c>
      <c r="G8" s="243">
        <v>992834955.05999994</v>
      </c>
      <c r="H8" s="243">
        <v>0</v>
      </c>
      <c r="I8" s="232">
        <f t="shared" ref="I8:I12" si="2">+G8+H8</f>
        <v>992834955.05999994</v>
      </c>
      <c r="J8" s="244" t="s">
        <v>83</v>
      </c>
      <c r="K8" s="238" t="str">
        <f t="shared" si="0"/>
        <v>y</v>
      </c>
      <c r="L8" s="243">
        <v>972562517.63</v>
      </c>
      <c r="M8" s="238">
        <f t="shared" si="1"/>
        <v>-20272437.429999948</v>
      </c>
    </row>
    <row r="9" spans="1:13" ht="15" customHeight="1">
      <c r="A9" s="242" t="s">
        <v>84</v>
      </c>
      <c r="B9" s="232">
        <v>19921374.529999901</v>
      </c>
      <c r="C9" s="232">
        <v>0</v>
      </c>
      <c r="D9" s="232">
        <v>0</v>
      </c>
      <c r="E9" s="243">
        <v>0</v>
      </c>
      <c r="F9" s="243">
        <v>0</v>
      </c>
      <c r="G9" s="243">
        <v>19921374.529999901</v>
      </c>
      <c r="H9" s="243">
        <v>0</v>
      </c>
      <c r="I9" s="232">
        <f t="shared" si="2"/>
        <v>19921374.529999901</v>
      </c>
      <c r="J9" s="244" t="s">
        <v>84</v>
      </c>
      <c r="K9" s="238" t="str">
        <f t="shared" si="0"/>
        <v>y</v>
      </c>
      <c r="L9" s="243">
        <v>18838019.02</v>
      </c>
      <c r="M9" s="238">
        <f t="shared" si="1"/>
        <v>-1083355.5099999011</v>
      </c>
    </row>
    <row r="10" spans="1:13" ht="15" customHeight="1">
      <c r="A10" s="242" t="s">
        <v>88</v>
      </c>
      <c r="B10" s="232">
        <v>0</v>
      </c>
      <c r="C10" s="232">
        <v>575792986.83999896</v>
      </c>
      <c r="D10" s="232">
        <v>0</v>
      </c>
      <c r="E10" s="243">
        <v>0</v>
      </c>
      <c r="F10" s="243">
        <v>0</v>
      </c>
      <c r="G10" s="243">
        <v>0</v>
      </c>
      <c r="H10" s="243">
        <v>575792986.83999896</v>
      </c>
      <c r="I10" s="232">
        <f t="shared" si="2"/>
        <v>575792986.83999896</v>
      </c>
      <c r="J10" s="244" t="s">
        <v>85</v>
      </c>
      <c r="K10" s="238" t="e">
        <f>IF(#REF!=J10,"y","n")</f>
        <v>#REF!</v>
      </c>
      <c r="L10" s="243">
        <v>0</v>
      </c>
      <c r="M10" s="238" t="e">
        <f>+L10-#REF!</f>
        <v>#REF!</v>
      </c>
    </row>
    <row r="11" spans="1:13" ht="15" customHeight="1">
      <c r="A11" s="242" t="s">
        <v>89</v>
      </c>
      <c r="B11" s="232">
        <v>0</v>
      </c>
      <c r="C11" s="232">
        <v>261755024.53999901</v>
      </c>
      <c r="D11" s="232">
        <v>0</v>
      </c>
      <c r="E11" s="243">
        <v>0</v>
      </c>
      <c r="F11" s="243">
        <v>0</v>
      </c>
      <c r="G11" s="243">
        <v>0</v>
      </c>
      <c r="H11" s="243">
        <v>261755024.53999901</v>
      </c>
      <c r="I11" s="232">
        <f t="shared" si="2"/>
        <v>261755024.53999901</v>
      </c>
      <c r="J11" s="244" t="s">
        <v>86</v>
      </c>
      <c r="K11" s="238" t="str">
        <f>IF(A10=J11,"y","n")</f>
        <v>n</v>
      </c>
      <c r="L11" s="243">
        <v>1818180.4199999899</v>
      </c>
      <c r="M11" s="238">
        <f>+L11-I10</f>
        <v>-573974806.419999</v>
      </c>
    </row>
    <row r="12" spans="1:13" ht="15" customHeight="1">
      <c r="A12" s="245" t="s">
        <v>90</v>
      </c>
      <c r="B12" s="232">
        <v>0</v>
      </c>
      <c r="C12" s="232">
        <v>19944444.719999999</v>
      </c>
      <c r="D12" s="232">
        <v>0</v>
      </c>
      <c r="E12" s="243">
        <v>0</v>
      </c>
      <c r="F12" s="243">
        <v>0</v>
      </c>
      <c r="G12" s="243">
        <v>0</v>
      </c>
      <c r="H12" s="243">
        <v>19944444.719999999</v>
      </c>
      <c r="I12" s="232">
        <f t="shared" si="2"/>
        <v>19944444.719999999</v>
      </c>
      <c r="J12" s="244" t="s">
        <v>87</v>
      </c>
      <c r="K12" s="238" t="str">
        <f>IF(A11=J12,"y","n")</f>
        <v>n</v>
      </c>
      <c r="L12" s="243">
        <v>2122221.96</v>
      </c>
      <c r="M12" s="238">
        <f>+L12-I11</f>
        <v>-259632802.579999</v>
      </c>
    </row>
    <row r="13" spans="1:13" ht="15" customHeight="1">
      <c r="A13" s="246" t="s">
        <v>91</v>
      </c>
      <c r="B13" s="233">
        <v>2146048308.1900001</v>
      </c>
      <c r="C13" s="233">
        <v>857492456.10000002</v>
      </c>
      <c r="D13" s="233">
        <v>0</v>
      </c>
      <c r="E13" s="247">
        <v>0</v>
      </c>
      <c r="F13" s="247">
        <v>0</v>
      </c>
      <c r="G13" s="247">
        <v>2146048308.1900001</v>
      </c>
      <c r="H13" s="247">
        <v>857492456.10000002</v>
      </c>
      <c r="I13" s="233">
        <f>SUM(I7:I12)</f>
        <v>3003540764.2899976</v>
      </c>
      <c r="J13" s="244" t="s">
        <v>90</v>
      </c>
      <c r="K13" s="238" t="e">
        <f>IF(#REF!=J13,"y","n")</f>
        <v>#REF!</v>
      </c>
      <c r="L13" s="243">
        <v>15331345.560000001</v>
      </c>
      <c r="M13" s="238" t="e">
        <f>+L13-#REF!</f>
        <v>#REF!</v>
      </c>
    </row>
    <row r="14" spans="1:13" ht="15" customHeight="1">
      <c r="A14" s="241" t="s">
        <v>92</v>
      </c>
      <c r="B14" s="232"/>
      <c r="C14" s="232"/>
      <c r="D14" s="232"/>
      <c r="E14" s="248"/>
      <c r="F14" s="248"/>
      <c r="G14" s="248"/>
      <c r="H14" s="248"/>
      <c r="I14" s="232"/>
      <c r="J14" s="249">
        <f>SUM(J7:J13)</f>
        <v>0</v>
      </c>
      <c r="K14" s="249" t="e">
        <f>SUM(K7:K13)</f>
        <v>#REF!</v>
      </c>
      <c r="L14" s="249">
        <f>SUM(L7:L13)</f>
        <v>2137056763.74999</v>
      </c>
      <c r="M14" s="249" t="e">
        <f>SUM(M7:M13)</f>
        <v>#REF!</v>
      </c>
    </row>
    <row r="15" spans="1:13" ht="12.75" customHeight="1">
      <c r="A15" s="245" t="s">
        <v>93</v>
      </c>
      <c r="B15" s="232">
        <v>324382.2</v>
      </c>
      <c r="C15" s="232">
        <v>0</v>
      </c>
      <c r="D15" s="232">
        <v>0</v>
      </c>
      <c r="E15" s="243">
        <v>0</v>
      </c>
      <c r="F15" s="243">
        <v>0</v>
      </c>
      <c r="G15" s="243">
        <v>324382.2</v>
      </c>
      <c r="H15" s="243">
        <v>0</v>
      </c>
      <c r="I15" s="232">
        <f>+G15+H15</f>
        <v>324382.2</v>
      </c>
      <c r="J15" s="250" t="s">
        <v>92</v>
      </c>
      <c r="K15" s="238" t="str">
        <f t="shared" ref="K15:K25" si="3">IF(A14=J15,"y","n")</f>
        <v>y</v>
      </c>
      <c r="L15" s="251"/>
      <c r="M15" s="238">
        <f t="shared" ref="M15:M25" si="4">+L15-I14</f>
        <v>0</v>
      </c>
    </row>
    <row r="16" spans="1:13" ht="15" customHeight="1">
      <c r="A16" s="246" t="s">
        <v>94</v>
      </c>
      <c r="B16" s="233">
        <v>324382.2</v>
      </c>
      <c r="C16" s="233">
        <v>0</v>
      </c>
      <c r="D16" s="233">
        <v>0</v>
      </c>
      <c r="E16" s="247">
        <v>0</v>
      </c>
      <c r="F16" s="247">
        <v>0</v>
      </c>
      <c r="G16" s="247">
        <v>324382.2</v>
      </c>
      <c r="H16" s="247">
        <v>0</v>
      </c>
      <c r="I16" s="233">
        <f>+G16+H16</f>
        <v>324382.2</v>
      </c>
      <c r="J16" s="244" t="s">
        <v>93</v>
      </c>
      <c r="K16" s="238" t="str">
        <f t="shared" si="3"/>
        <v>y</v>
      </c>
      <c r="L16" s="243">
        <v>360945.99</v>
      </c>
      <c r="M16" s="238">
        <f t="shared" si="4"/>
        <v>36563.789999999979</v>
      </c>
    </row>
    <row r="17" spans="1:13" ht="15" customHeight="1">
      <c r="A17" s="241" t="s">
        <v>95</v>
      </c>
      <c r="B17" s="232"/>
      <c r="C17" s="232"/>
      <c r="D17" s="232"/>
      <c r="E17" s="248"/>
      <c r="F17" s="248"/>
      <c r="G17" s="248"/>
      <c r="H17" s="248"/>
      <c r="I17" s="232"/>
      <c r="J17" s="244" t="s">
        <v>94</v>
      </c>
      <c r="K17" s="238" t="str">
        <f t="shared" si="3"/>
        <v>y</v>
      </c>
      <c r="L17" s="247">
        <v>360945.99</v>
      </c>
      <c r="M17" s="238">
        <f t="shared" si="4"/>
        <v>36563.789999999979</v>
      </c>
    </row>
    <row r="18" spans="1:13" ht="15" customHeight="1">
      <c r="A18" s="246" t="s">
        <v>96</v>
      </c>
      <c r="B18" s="232">
        <v>53788170.889999896</v>
      </c>
      <c r="C18" s="232">
        <v>0</v>
      </c>
      <c r="D18" s="232">
        <v>0</v>
      </c>
      <c r="E18" s="243">
        <v>0</v>
      </c>
      <c r="F18" s="243">
        <v>0</v>
      </c>
      <c r="G18" s="243">
        <v>53788170.889999896</v>
      </c>
      <c r="H18" s="243">
        <v>0</v>
      </c>
      <c r="I18" s="232">
        <f t="shared" ref="I18:I19" si="5">+G18+H18</f>
        <v>53788170.889999896</v>
      </c>
      <c r="J18" s="250" t="s">
        <v>95</v>
      </c>
      <c r="K18" s="238" t="str">
        <f t="shared" si="3"/>
        <v>y</v>
      </c>
      <c r="L18" s="251"/>
      <c r="M18" s="238">
        <f t="shared" si="4"/>
        <v>0</v>
      </c>
    </row>
    <row r="19" spans="1:13" ht="15" customHeight="1">
      <c r="A19" s="245" t="s">
        <v>97</v>
      </c>
      <c r="B19" s="232">
        <v>147337570.84999999</v>
      </c>
      <c r="C19" s="232">
        <v>0</v>
      </c>
      <c r="D19" s="232">
        <v>0</v>
      </c>
      <c r="E19" s="243">
        <v>0</v>
      </c>
      <c r="F19" s="243">
        <v>0</v>
      </c>
      <c r="G19" s="243">
        <v>147337570.84999999</v>
      </c>
      <c r="H19" s="243">
        <v>0</v>
      </c>
      <c r="I19" s="232">
        <f t="shared" si="5"/>
        <v>147337570.84999999</v>
      </c>
      <c r="J19" s="244" t="s">
        <v>96</v>
      </c>
      <c r="K19" s="238" t="str">
        <f t="shared" si="3"/>
        <v>y</v>
      </c>
      <c r="L19" s="243">
        <v>30438073.52</v>
      </c>
      <c r="M19" s="238">
        <f t="shared" si="4"/>
        <v>-23350097.369999897</v>
      </c>
    </row>
    <row r="20" spans="1:13" ht="15" customHeight="1">
      <c r="A20" s="246" t="s">
        <v>98</v>
      </c>
      <c r="B20" s="233">
        <v>201125741.739999</v>
      </c>
      <c r="C20" s="233">
        <v>0</v>
      </c>
      <c r="D20" s="233">
        <v>0</v>
      </c>
      <c r="E20" s="247">
        <v>0</v>
      </c>
      <c r="F20" s="247">
        <v>0</v>
      </c>
      <c r="G20" s="247">
        <v>201125741.739999</v>
      </c>
      <c r="H20" s="247">
        <v>0</v>
      </c>
      <c r="I20" s="233">
        <f>+I18+I19</f>
        <v>201125741.73999989</v>
      </c>
      <c r="J20" s="244" t="s">
        <v>97</v>
      </c>
      <c r="K20" s="238" t="str">
        <f t="shared" si="3"/>
        <v>y</v>
      </c>
      <c r="L20" s="243">
        <v>72016270.969999999</v>
      </c>
      <c r="M20" s="238">
        <f t="shared" si="4"/>
        <v>-75321299.879999995</v>
      </c>
    </row>
    <row r="21" spans="1:13" ht="22.5" customHeight="1">
      <c r="A21" s="241" t="s">
        <v>99</v>
      </c>
      <c r="B21" s="232"/>
      <c r="C21" s="232"/>
      <c r="D21" s="232"/>
      <c r="E21" s="248"/>
      <c r="F21" s="248"/>
      <c r="G21" s="248"/>
      <c r="H21" s="248"/>
      <c r="I21" s="232"/>
      <c r="J21" s="244" t="s">
        <v>98</v>
      </c>
      <c r="K21" s="238" t="str">
        <f t="shared" si="3"/>
        <v>y</v>
      </c>
      <c r="L21" s="247">
        <v>102454344.48999999</v>
      </c>
      <c r="M21" s="238">
        <f t="shared" si="4"/>
        <v>-98671397.249999896</v>
      </c>
    </row>
    <row r="22" spans="1:13" ht="15" customHeight="1">
      <c r="A22" s="246" t="s">
        <v>100</v>
      </c>
      <c r="B22" s="232">
        <v>0</v>
      </c>
      <c r="C22" s="232">
        <v>0</v>
      </c>
      <c r="D22" s="232">
        <v>0</v>
      </c>
      <c r="E22" s="243">
        <v>0</v>
      </c>
      <c r="F22" s="243">
        <v>0</v>
      </c>
      <c r="G22" s="243">
        <v>0</v>
      </c>
      <c r="H22" s="243">
        <v>0</v>
      </c>
      <c r="I22" s="232">
        <f t="shared" ref="I22:I32" si="6">+G22+H22</f>
        <v>0</v>
      </c>
      <c r="J22" s="250" t="s">
        <v>99</v>
      </c>
      <c r="K22" s="238" t="str">
        <f t="shared" si="3"/>
        <v>y</v>
      </c>
      <c r="L22" s="251"/>
      <c r="M22" s="238">
        <f t="shared" si="4"/>
        <v>0</v>
      </c>
    </row>
    <row r="23" spans="1:13" ht="15" customHeight="1">
      <c r="A23" s="246" t="s">
        <v>101</v>
      </c>
      <c r="B23" s="232">
        <v>2894874.52</v>
      </c>
      <c r="C23" s="232">
        <v>0</v>
      </c>
      <c r="D23" s="232">
        <v>0</v>
      </c>
      <c r="E23" s="243">
        <v>0</v>
      </c>
      <c r="F23" s="243">
        <v>0</v>
      </c>
      <c r="G23" s="243">
        <v>2894874.52</v>
      </c>
      <c r="H23" s="243">
        <v>0</v>
      </c>
      <c r="I23" s="232">
        <f t="shared" si="6"/>
        <v>2894874.52</v>
      </c>
      <c r="J23" s="244" t="s">
        <v>100</v>
      </c>
      <c r="K23" s="238" t="str">
        <f t="shared" si="3"/>
        <v>y</v>
      </c>
      <c r="L23" s="243">
        <v>0</v>
      </c>
      <c r="M23" s="238">
        <f t="shared" si="4"/>
        <v>0</v>
      </c>
    </row>
    <row r="24" spans="1:13" ht="15" customHeight="1">
      <c r="A24" s="246" t="s">
        <v>102</v>
      </c>
      <c r="B24" s="232">
        <v>12976964.199999999</v>
      </c>
      <c r="C24" s="232">
        <v>0</v>
      </c>
      <c r="D24" s="232">
        <v>0</v>
      </c>
      <c r="E24" s="243">
        <v>0</v>
      </c>
      <c r="F24" s="243">
        <v>0</v>
      </c>
      <c r="G24" s="243">
        <v>12976964.199999999</v>
      </c>
      <c r="H24" s="243">
        <v>0</v>
      </c>
      <c r="I24" s="232">
        <f t="shared" si="6"/>
        <v>12976964.199999999</v>
      </c>
      <c r="J24" s="244" t="s">
        <v>101</v>
      </c>
      <c r="K24" s="238" t="str">
        <f t="shared" si="3"/>
        <v>y</v>
      </c>
      <c r="L24" s="243">
        <v>3692269.22</v>
      </c>
      <c r="M24" s="238">
        <f t="shared" si="4"/>
        <v>797394.70000000019</v>
      </c>
    </row>
    <row r="25" spans="1:13" ht="15" customHeight="1">
      <c r="A25" s="246" t="s">
        <v>103</v>
      </c>
      <c r="B25" s="232">
        <v>18118500.879999999</v>
      </c>
      <c r="C25" s="232">
        <v>0</v>
      </c>
      <c r="D25" s="232">
        <v>0</v>
      </c>
      <c r="E25" s="243">
        <v>0</v>
      </c>
      <c r="F25" s="243">
        <v>0</v>
      </c>
      <c r="G25" s="243">
        <v>18118500.879999999</v>
      </c>
      <c r="H25" s="243">
        <v>0</v>
      </c>
      <c r="I25" s="232">
        <f t="shared" si="6"/>
        <v>18118500.879999999</v>
      </c>
      <c r="J25" s="244" t="s">
        <v>102</v>
      </c>
      <c r="K25" s="238" t="str">
        <f t="shared" si="3"/>
        <v>y</v>
      </c>
      <c r="L25" s="243">
        <v>7523965.9900000002</v>
      </c>
      <c r="M25" s="238">
        <f t="shared" si="4"/>
        <v>-5452998.209999999</v>
      </c>
    </row>
    <row r="26" spans="1:13" ht="18.75" customHeight="1">
      <c r="A26" s="246" t="s">
        <v>473</v>
      </c>
      <c r="B26" s="232">
        <v>7446504.8799999999</v>
      </c>
      <c r="C26" s="232">
        <v>0</v>
      </c>
      <c r="D26" s="232">
        <v>0</v>
      </c>
      <c r="E26" s="243">
        <v>0</v>
      </c>
      <c r="F26" s="243">
        <v>0</v>
      </c>
      <c r="G26" s="243">
        <v>7446504.8799999999</v>
      </c>
      <c r="H26" s="243">
        <v>0</v>
      </c>
      <c r="I26" s="232">
        <f t="shared" si="6"/>
        <v>7446504.8799999999</v>
      </c>
      <c r="J26" s="244"/>
      <c r="K26" s="238"/>
      <c r="L26" s="243"/>
    </row>
    <row r="27" spans="1:13" ht="15" customHeight="1">
      <c r="A27" s="246" t="s">
        <v>104</v>
      </c>
      <c r="B27" s="232">
        <v>6404494.4699999904</v>
      </c>
      <c r="C27" s="232">
        <v>0</v>
      </c>
      <c r="D27" s="232">
        <v>0</v>
      </c>
      <c r="E27" s="243">
        <v>0</v>
      </c>
      <c r="F27" s="243">
        <v>0</v>
      </c>
      <c r="G27" s="243">
        <v>6404494.4699999904</v>
      </c>
      <c r="H27" s="243">
        <v>0</v>
      </c>
      <c r="I27" s="232">
        <f t="shared" si="6"/>
        <v>6404494.4699999904</v>
      </c>
      <c r="J27" s="244" t="s">
        <v>103</v>
      </c>
      <c r="K27" s="238" t="str">
        <f>IF(A25=J27,"y","n")</f>
        <v>y</v>
      </c>
      <c r="L27" s="243">
        <v>14868026.3199999</v>
      </c>
      <c r="M27" s="238">
        <f>+L27-I25</f>
        <v>-3250474.5600000992</v>
      </c>
    </row>
    <row r="28" spans="1:13" ht="15" customHeight="1">
      <c r="A28" s="246" t="s">
        <v>105</v>
      </c>
      <c r="B28" s="232">
        <v>0</v>
      </c>
      <c r="C28" s="232">
        <v>1014020.99</v>
      </c>
      <c r="D28" s="232">
        <v>0</v>
      </c>
      <c r="E28" s="243">
        <v>0</v>
      </c>
      <c r="F28" s="243">
        <v>0</v>
      </c>
      <c r="G28" s="243">
        <v>0</v>
      </c>
      <c r="H28" s="243">
        <v>1014020.99</v>
      </c>
      <c r="I28" s="232">
        <f t="shared" si="6"/>
        <v>1014020.99</v>
      </c>
      <c r="J28" s="244" t="s">
        <v>104</v>
      </c>
      <c r="K28" s="238" t="str">
        <f t="shared" ref="K28:K59" si="7">IF(A27=J28,"y","n")</f>
        <v>y</v>
      </c>
      <c r="L28" s="243">
        <v>16364409.75</v>
      </c>
      <c r="M28" s="238">
        <f t="shared" ref="M28:M59" si="8">+L28-I27</f>
        <v>9959915.2800000086</v>
      </c>
    </row>
    <row r="29" spans="1:13" ht="15" customHeight="1">
      <c r="A29" s="246" t="s">
        <v>106</v>
      </c>
      <c r="B29" s="232">
        <v>0</v>
      </c>
      <c r="C29" s="232">
        <v>4455471.17</v>
      </c>
      <c r="D29" s="232">
        <v>0</v>
      </c>
      <c r="E29" s="243">
        <v>0</v>
      </c>
      <c r="F29" s="243">
        <v>0</v>
      </c>
      <c r="G29" s="243">
        <v>0</v>
      </c>
      <c r="H29" s="243">
        <v>4455471.17</v>
      </c>
      <c r="I29" s="232">
        <f t="shared" si="6"/>
        <v>4455471.17</v>
      </c>
      <c r="J29" s="244" t="s">
        <v>105</v>
      </c>
      <c r="K29" s="238" t="str">
        <f t="shared" si="7"/>
        <v>y</v>
      </c>
      <c r="L29" s="243">
        <v>1722634.84</v>
      </c>
      <c r="M29" s="238">
        <f t="shared" si="8"/>
        <v>708613.85000000009</v>
      </c>
    </row>
    <row r="30" spans="1:13" ht="15" customHeight="1">
      <c r="A30" s="246" t="s">
        <v>107</v>
      </c>
      <c r="B30" s="232">
        <v>0</v>
      </c>
      <c r="C30" s="232">
        <v>980101.5</v>
      </c>
      <c r="D30" s="232">
        <v>0</v>
      </c>
      <c r="E30" s="243">
        <v>0</v>
      </c>
      <c r="F30" s="243">
        <v>0</v>
      </c>
      <c r="G30" s="243">
        <v>0</v>
      </c>
      <c r="H30" s="243">
        <v>980101.5</v>
      </c>
      <c r="I30" s="232">
        <f t="shared" si="6"/>
        <v>980101.5</v>
      </c>
      <c r="J30" s="244" t="s">
        <v>106</v>
      </c>
      <c r="K30" s="238" t="str">
        <f t="shared" si="7"/>
        <v>y</v>
      </c>
      <c r="L30" s="243">
        <v>2577265.8199999998</v>
      </c>
      <c r="M30" s="238">
        <f t="shared" si="8"/>
        <v>-1878205.35</v>
      </c>
    </row>
    <row r="31" spans="1:13" ht="15" customHeight="1">
      <c r="A31" s="246" t="s">
        <v>108</v>
      </c>
      <c r="B31" s="232">
        <v>0</v>
      </c>
      <c r="C31" s="232">
        <v>6972952.5899999999</v>
      </c>
      <c r="D31" s="232">
        <v>0</v>
      </c>
      <c r="E31" s="243">
        <v>0</v>
      </c>
      <c r="F31" s="243">
        <v>0</v>
      </c>
      <c r="G31" s="243">
        <v>0</v>
      </c>
      <c r="H31" s="243">
        <v>6972952.5899999999</v>
      </c>
      <c r="I31" s="232">
        <f t="shared" si="6"/>
        <v>6972952.5899999999</v>
      </c>
      <c r="J31" s="244" t="s">
        <v>107</v>
      </c>
      <c r="K31" s="238" t="str">
        <f t="shared" si="7"/>
        <v>y</v>
      </c>
      <c r="L31" s="243">
        <v>970189.02</v>
      </c>
      <c r="M31" s="238">
        <f t="shared" si="8"/>
        <v>-9912.4799999999814</v>
      </c>
    </row>
    <row r="32" spans="1:13" ht="15" customHeight="1">
      <c r="A32" s="245" t="s">
        <v>109</v>
      </c>
      <c r="B32" s="232">
        <v>0</v>
      </c>
      <c r="C32" s="232">
        <v>24557596.2299999</v>
      </c>
      <c r="D32" s="232">
        <v>0</v>
      </c>
      <c r="E32" s="243">
        <v>0</v>
      </c>
      <c r="F32" s="243">
        <v>0</v>
      </c>
      <c r="G32" s="243">
        <v>0</v>
      </c>
      <c r="H32" s="243">
        <v>24557596.2299999</v>
      </c>
      <c r="I32" s="232">
        <f t="shared" si="6"/>
        <v>24557596.2299999</v>
      </c>
      <c r="J32" s="244" t="s">
        <v>108</v>
      </c>
      <c r="K32" s="238" t="str">
        <f t="shared" si="7"/>
        <v>y</v>
      </c>
      <c r="L32" s="243">
        <v>7621105.7499999898</v>
      </c>
      <c r="M32" s="238">
        <f t="shared" si="8"/>
        <v>648153.1599999899</v>
      </c>
    </row>
    <row r="33" spans="1:13" ht="24" customHeight="1">
      <c r="A33" s="252" t="s">
        <v>110</v>
      </c>
      <c r="B33" s="233">
        <v>47841338.950000003</v>
      </c>
      <c r="C33" s="233">
        <v>37980142.479999997</v>
      </c>
      <c r="D33" s="233">
        <v>0</v>
      </c>
      <c r="E33" s="247">
        <v>0</v>
      </c>
      <c r="F33" s="247">
        <v>0</v>
      </c>
      <c r="G33" s="247">
        <v>47841338.950000003</v>
      </c>
      <c r="H33" s="247">
        <v>37980142.479999997</v>
      </c>
      <c r="I33" s="233">
        <f t="shared" ref="I33" si="9">SUM(I22:I32)</f>
        <v>85821481.429999888</v>
      </c>
      <c r="J33" s="244" t="s">
        <v>109</v>
      </c>
      <c r="K33" s="238" t="str">
        <f t="shared" si="7"/>
        <v>y</v>
      </c>
      <c r="L33" s="243">
        <v>595279.93999999994</v>
      </c>
      <c r="M33" s="238">
        <f t="shared" si="8"/>
        <v>-23962316.289999899</v>
      </c>
    </row>
    <row r="34" spans="1:13" ht="16.5" customHeight="1" thickBot="1">
      <c r="A34" s="253" t="s">
        <v>78</v>
      </c>
      <c r="B34" s="101">
        <v>2395339771.0799999</v>
      </c>
      <c r="C34" s="101">
        <v>895472598.57999897</v>
      </c>
      <c r="D34" s="101">
        <v>0</v>
      </c>
      <c r="E34" s="254">
        <v>0</v>
      </c>
      <c r="F34" s="254">
        <v>0</v>
      </c>
      <c r="G34" s="254">
        <v>2395339771.0799999</v>
      </c>
      <c r="H34" s="254">
        <v>895472598.57999897</v>
      </c>
      <c r="I34" s="101">
        <f>+I33+I20+I16+I13</f>
        <v>3290812369.6599975</v>
      </c>
      <c r="J34" s="244" t="s">
        <v>110</v>
      </c>
      <c r="K34" s="238" t="str">
        <f t="shared" si="7"/>
        <v>y</v>
      </c>
      <c r="L34" s="247">
        <v>55935146.649999999</v>
      </c>
      <c r="M34" s="238">
        <f t="shared" si="8"/>
        <v>-29886334.779999889</v>
      </c>
    </row>
    <row r="35" spans="1:13" ht="15" customHeight="1" thickTop="1">
      <c r="A35" s="189"/>
      <c r="B35" s="232"/>
      <c r="C35" s="232"/>
      <c r="D35" s="232"/>
      <c r="E35" s="254"/>
      <c r="F35" s="254"/>
      <c r="G35" s="254"/>
      <c r="H35" s="254"/>
      <c r="I35" s="232"/>
      <c r="J35" s="255" t="s">
        <v>78</v>
      </c>
      <c r="K35" s="238" t="str">
        <f t="shared" si="7"/>
        <v>y</v>
      </c>
      <c r="L35" s="254">
        <v>3400728167.96</v>
      </c>
      <c r="M35" s="238">
        <f t="shared" si="8"/>
        <v>109915798.30000257</v>
      </c>
    </row>
    <row r="36" spans="1:13" ht="13.5" customHeight="1">
      <c r="A36" s="240" t="s">
        <v>79</v>
      </c>
      <c r="B36" s="232"/>
      <c r="C36" s="232"/>
      <c r="D36" s="232"/>
      <c r="E36" s="248"/>
      <c r="F36" s="248"/>
      <c r="G36" s="248"/>
      <c r="H36" s="248"/>
      <c r="I36" s="232"/>
      <c r="J36" s="251"/>
      <c r="K36" s="238" t="str">
        <f t="shared" si="7"/>
        <v>y</v>
      </c>
      <c r="L36" s="251"/>
      <c r="M36" s="238">
        <f t="shared" si="8"/>
        <v>0</v>
      </c>
    </row>
    <row r="37" spans="1:13" ht="12" customHeight="1">
      <c r="A37" s="241" t="s">
        <v>111</v>
      </c>
      <c r="B37" s="232"/>
      <c r="C37" s="232"/>
      <c r="D37" s="232"/>
      <c r="E37" s="248"/>
      <c r="F37" s="248"/>
      <c r="G37" s="248"/>
      <c r="H37" s="248"/>
      <c r="I37" s="232"/>
      <c r="J37" s="255" t="s">
        <v>79</v>
      </c>
      <c r="K37" s="238" t="str">
        <f t="shared" si="7"/>
        <v>y</v>
      </c>
      <c r="L37" s="251"/>
      <c r="M37" s="238">
        <f t="shared" si="8"/>
        <v>0</v>
      </c>
    </row>
    <row r="38" spans="1:13" ht="12.75" customHeight="1">
      <c r="A38" s="246" t="s">
        <v>112</v>
      </c>
      <c r="B38" s="232">
        <v>85246014.709999993</v>
      </c>
      <c r="C38" s="232">
        <v>0</v>
      </c>
      <c r="D38" s="232">
        <v>0</v>
      </c>
      <c r="E38" s="243">
        <v>0</v>
      </c>
      <c r="F38" s="243">
        <v>0</v>
      </c>
      <c r="G38" s="243">
        <v>85246014.709999993</v>
      </c>
      <c r="H38" s="243">
        <v>0</v>
      </c>
      <c r="I38" s="232">
        <f>+G38+H38</f>
        <v>85246014.709999993</v>
      </c>
      <c r="J38" s="250" t="s">
        <v>111</v>
      </c>
      <c r="K38" s="238" t="str">
        <f t="shared" si="7"/>
        <v>y</v>
      </c>
      <c r="L38" s="251"/>
      <c r="M38" s="238">
        <f t="shared" si="8"/>
        <v>0</v>
      </c>
    </row>
    <row r="39" spans="1:13" ht="15" customHeight="1">
      <c r="A39" s="245" t="s">
        <v>113</v>
      </c>
      <c r="B39" s="234">
        <v>149756871.78999999</v>
      </c>
      <c r="C39" s="234">
        <v>0</v>
      </c>
      <c r="D39" s="234">
        <v>0</v>
      </c>
      <c r="E39" s="243">
        <v>0</v>
      </c>
      <c r="F39" s="243">
        <v>0</v>
      </c>
      <c r="G39" s="243">
        <v>149756871.78999999</v>
      </c>
      <c r="H39" s="243">
        <v>0</v>
      </c>
      <c r="I39" s="234">
        <f>+G39+H39</f>
        <v>149756871.78999999</v>
      </c>
      <c r="J39" s="244" t="s">
        <v>112</v>
      </c>
      <c r="K39" s="238" t="str">
        <f t="shared" si="7"/>
        <v>y</v>
      </c>
      <c r="L39" s="243">
        <v>71061123.9799999</v>
      </c>
      <c r="M39" s="238">
        <f t="shared" si="8"/>
        <v>-14184890.730000094</v>
      </c>
    </row>
    <row r="40" spans="1:13" ht="15" customHeight="1">
      <c r="A40" s="246" t="s">
        <v>114</v>
      </c>
      <c r="B40" s="232">
        <v>235002886.5</v>
      </c>
      <c r="C40" s="232">
        <v>0</v>
      </c>
      <c r="D40" s="232">
        <v>0</v>
      </c>
      <c r="E40" s="247">
        <v>0</v>
      </c>
      <c r="F40" s="247">
        <v>0</v>
      </c>
      <c r="G40" s="247">
        <v>235002886.5</v>
      </c>
      <c r="H40" s="247">
        <v>0</v>
      </c>
      <c r="I40" s="232">
        <f>+G40+H40</f>
        <v>235002886.5</v>
      </c>
      <c r="J40" s="244" t="s">
        <v>113</v>
      </c>
      <c r="K40" s="238" t="str">
        <f t="shared" si="7"/>
        <v>y</v>
      </c>
      <c r="L40" s="243">
        <v>150301179.269999</v>
      </c>
      <c r="M40" s="238">
        <f t="shared" si="8"/>
        <v>544307.47999900579</v>
      </c>
    </row>
    <row r="41" spans="1:13" ht="15" customHeight="1">
      <c r="A41" s="241" t="s">
        <v>115</v>
      </c>
      <c r="B41" s="232"/>
      <c r="C41" s="232"/>
      <c r="D41" s="232"/>
      <c r="E41" s="248"/>
      <c r="F41" s="248"/>
      <c r="G41" s="248"/>
      <c r="H41" s="248"/>
      <c r="I41" s="232"/>
      <c r="J41" s="244" t="s">
        <v>114</v>
      </c>
      <c r="K41" s="238" t="str">
        <f t="shared" si="7"/>
        <v>y</v>
      </c>
      <c r="L41" s="247">
        <v>221362303.25</v>
      </c>
      <c r="M41" s="238">
        <f t="shared" si="8"/>
        <v>-13640583.25</v>
      </c>
    </row>
    <row r="42" spans="1:13" ht="15" customHeight="1">
      <c r="A42" s="246" t="s">
        <v>116</v>
      </c>
      <c r="B42" s="232">
        <v>523037995.80999899</v>
      </c>
      <c r="C42" s="232">
        <v>0</v>
      </c>
      <c r="D42" s="232">
        <v>0</v>
      </c>
      <c r="E42" s="243">
        <v>0</v>
      </c>
      <c r="F42" s="243">
        <v>0</v>
      </c>
      <c r="G42" s="243">
        <v>523037995.80999899</v>
      </c>
      <c r="H42" s="243">
        <v>0</v>
      </c>
      <c r="I42" s="232">
        <f t="shared" ref="I42:I49" si="10">+G42+H42</f>
        <v>523037995.80999899</v>
      </c>
      <c r="J42" s="250" t="s">
        <v>115</v>
      </c>
      <c r="K42" s="238" t="str">
        <f t="shared" si="7"/>
        <v>y</v>
      </c>
      <c r="L42" s="251"/>
      <c r="M42" s="238">
        <f t="shared" si="8"/>
        <v>0</v>
      </c>
    </row>
    <row r="43" spans="1:13" ht="15" customHeight="1">
      <c r="A43" s="246" t="s">
        <v>117</v>
      </c>
      <c r="B43" s="232">
        <v>9308463.5599999893</v>
      </c>
      <c r="C43" s="232">
        <v>0</v>
      </c>
      <c r="D43" s="232">
        <v>0</v>
      </c>
      <c r="E43" s="243">
        <v>0</v>
      </c>
      <c r="F43" s="243">
        <v>0</v>
      </c>
      <c r="G43" s="243">
        <v>9308463.5599999893</v>
      </c>
      <c r="H43" s="243">
        <v>0</v>
      </c>
      <c r="I43" s="232">
        <f t="shared" si="10"/>
        <v>9308463.5599999893</v>
      </c>
      <c r="J43" s="244" t="s">
        <v>116</v>
      </c>
      <c r="K43" s="238" t="str">
        <f t="shared" si="7"/>
        <v>y</v>
      </c>
      <c r="L43" s="243">
        <v>639757606.87</v>
      </c>
      <c r="M43" s="238">
        <f t="shared" si="8"/>
        <v>116719611.06000102</v>
      </c>
    </row>
    <row r="44" spans="1:13" ht="15" customHeight="1">
      <c r="A44" s="246" t="s">
        <v>118</v>
      </c>
      <c r="B44" s="232">
        <v>0</v>
      </c>
      <c r="C44" s="232">
        <v>326895870.80000001</v>
      </c>
      <c r="D44" s="232">
        <v>0</v>
      </c>
      <c r="E44" s="243">
        <v>0</v>
      </c>
      <c r="F44" s="243">
        <v>0</v>
      </c>
      <c r="G44" s="243">
        <v>0</v>
      </c>
      <c r="H44" s="243">
        <v>326895870.80000001</v>
      </c>
      <c r="I44" s="232">
        <f t="shared" si="10"/>
        <v>326895870.80000001</v>
      </c>
      <c r="J44" s="244" t="s">
        <v>117</v>
      </c>
      <c r="K44" s="238" t="str">
        <f t="shared" si="7"/>
        <v>y</v>
      </c>
      <c r="L44" s="243">
        <v>13306752.749999899</v>
      </c>
      <c r="M44" s="238">
        <f t="shared" si="8"/>
        <v>3998289.1899999101</v>
      </c>
    </row>
    <row r="45" spans="1:13" ht="15" customHeight="1">
      <c r="A45" s="246" t="s">
        <v>119</v>
      </c>
      <c r="B45" s="232">
        <v>0</v>
      </c>
      <c r="C45" s="232">
        <v>45541.67</v>
      </c>
      <c r="D45" s="232">
        <v>0</v>
      </c>
      <c r="E45" s="243">
        <v>0</v>
      </c>
      <c r="F45" s="243">
        <v>0</v>
      </c>
      <c r="G45" s="243">
        <v>0</v>
      </c>
      <c r="H45" s="243">
        <v>45541.67</v>
      </c>
      <c r="I45" s="232">
        <f t="shared" si="10"/>
        <v>45541.67</v>
      </c>
      <c r="J45" s="244" t="s">
        <v>118</v>
      </c>
      <c r="K45" s="238" t="str">
        <f t="shared" si="7"/>
        <v>y</v>
      </c>
      <c r="L45" s="243">
        <v>524523882.56999898</v>
      </c>
      <c r="M45" s="238">
        <f t="shared" si="8"/>
        <v>197628011.76999897</v>
      </c>
    </row>
    <row r="46" spans="1:13" ht="12" customHeight="1">
      <c r="A46" s="246" t="s">
        <v>120</v>
      </c>
      <c r="B46" s="232">
        <v>0</v>
      </c>
      <c r="C46" s="232">
        <v>-6778798.3299999898</v>
      </c>
      <c r="D46" s="232">
        <v>0</v>
      </c>
      <c r="E46" s="243">
        <v>0</v>
      </c>
      <c r="F46" s="243">
        <v>0</v>
      </c>
      <c r="G46" s="243">
        <v>0</v>
      </c>
      <c r="H46" s="243">
        <v>-6778798.3299999898</v>
      </c>
      <c r="I46" s="232">
        <f t="shared" si="10"/>
        <v>-6778798.3299999898</v>
      </c>
      <c r="J46" s="244" t="s">
        <v>119</v>
      </c>
      <c r="K46" s="238" t="str">
        <f t="shared" si="7"/>
        <v>y</v>
      </c>
      <c r="L46" s="243">
        <v>0</v>
      </c>
      <c r="M46" s="238">
        <f t="shared" si="8"/>
        <v>-45541.67</v>
      </c>
    </row>
    <row r="47" spans="1:13" ht="15" customHeight="1">
      <c r="A47" s="246" t="s">
        <v>121</v>
      </c>
      <c r="B47" s="232">
        <v>0</v>
      </c>
      <c r="C47" s="232">
        <v>34704562.609999999</v>
      </c>
      <c r="D47" s="232">
        <v>0</v>
      </c>
      <c r="E47" s="243">
        <v>0</v>
      </c>
      <c r="F47" s="243">
        <v>0</v>
      </c>
      <c r="G47" s="243">
        <v>0</v>
      </c>
      <c r="H47" s="243">
        <v>34704562.609999999</v>
      </c>
      <c r="I47" s="232">
        <f t="shared" si="10"/>
        <v>34704562.609999999</v>
      </c>
      <c r="J47" s="244" t="s">
        <v>120</v>
      </c>
      <c r="K47" s="238" t="str">
        <f t="shared" si="7"/>
        <v>y</v>
      </c>
      <c r="L47" s="243">
        <v>33312166.899999999</v>
      </c>
      <c r="M47" s="238">
        <f t="shared" si="8"/>
        <v>40090965.229999989</v>
      </c>
    </row>
    <row r="48" spans="1:13" ht="15" customHeight="1">
      <c r="A48" s="245" t="s">
        <v>122</v>
      </c>
      <c r="B48" s="234">
        <v>0</v>
      </c>
      <c r="C48" s="234">
        <v>-28473807.599999901</v>
      </c>
      <c r="D48" s="234">
        <v>0</v>
      </c>
      <c r="E48" s="243">
        <v>0</v>
      </c>
      <c r="F48" s="243">
        <v>0</v>
      </c>
      <c r="G48" s="243">
        <v>0</v>
      </c>
      <c r="H48" s="243">
        <v>-28473807.599999901</v>
      </c>
      <c r="I48" s="234">
        <f t="shared" si="10"/>
        <v>-28473807.599999901</v>
      </c>
      <c r="J48" s="244" t="s">
        <v>121</v>
      </c>
      <c r="K48" s="238" t="str">
        <f t="shared" si="7"/>
        <v>y</v>
      </c>
      <c r="L48" s="243">
        <v>55752281.990000002</v>
      </c>
      <c r="M48" s="238">
        <f t="shared" si="8"/>
        <v>21047719.380000003</v>
      </c>
    </row>
    <row r="49" spans="1:13" ht="15" customHeight="1">
      <c r="A49" s="246" t="s">
        <v>123</v>
      </c>
      <c r="B49" s="232">
        <v>532346459.37</v>
      </c>
      <c r="C49" s="232">
        <v>326393369.14999998</v>
      </c>
      <c r="D49" s="232">
        <v>0</v>
      </c>
      <c r="E49" s="247">
        <v>0</v>
      </c>
      <c r="F49" s="247">
        <v>0</v>
      </c>
      <c r="G49" s="247">
        <v>532346459.37</v>
      </c>
      <c r="H49" s="247">
        <v>326393369.14999998</v>
      </c>
      <c r="I49" s="232">
        <f t="shared" si="10"/>
        <v>858739828.51999998</v>
      </c>
      <c r="J49" s="244" t="s">
        <v>122</v>
      </c>
      <c r="K49" s="238" t="str">
        <f t="shared" si="7"/>
        <v>y</v>
      </c>
      <c r="L49" s="243">
        <v>-37224685.549999997</v>
      </c>
      <c r="M49" s="238">
        <f t="shared" si="8"/>
        <v>-8750877.9500000961</v>
      </c>
    </row>
    <row r="50" spans="1:13" ht="15" customHeight="1">
      <c r="A50" s="241" t="s">
        <v>124</v>
      </c>
      <c r="B50" s="232"/>
      <c r="C50" s="232"/>
      <c r="D50" s="232"/>
      <c r="E50" s="248"/>
      <c r="F50" s="248"/>
      <c r="G50" s="248"/>
      <c r="H50" s="248"/>
      <c r="I50" s="232"/>
      <c r="J50" s="244" t="s">
        <v>123</v>
      </c>
      <c r="K50" s="238" t="str">
        <f t="shared" si="7"/>
        <v>y</v>
      </c>
      <c r="L50" s="247">
        <v>1229428005.52999</v>
      </c>
      <c r="M50" s="238">
        <f t="shared" si="8"/>
        <v>370688177.00998998</v>
      </c>
    </row>
    <row r="51" spans="1:13" ht="13.5" customHeight="1">
      <c r="A51" s="245" t="s">
        <v>125</v>
      </c>
      <c r="B51" s="234">
        <v>113800193.219999</v>
      </c>
      <c r="C51" s="234">
        <v>0</v>
      </c>
      <c r="D51" s="234">
        <v>0</v>
      </c>
      <c r="E51" s="243">
        <v>0</v>
      </c>
      <c r="F51" s="243">
        <v>0</v>
      </c>
      <c r="G51" s="243">
        <v>113800193.219999</v>
      </c>
      <c r="H51" s="243">
        <v>0</v>
      </c>
      <c r="I51" s="234">
        <f>+G51+H51</f>
        <v>113800193.219999</v>
      </c>
      <c r="J51" s="250" t="s">
        <v>124</v>
      </c>
      <c r="K51" s="238" t="str">
        <f t="shared" si="7"/>
        <v>y</v>
      </c>
      <c r="L51" s="251"/>
      <c r="M51" s="238">
        <f t="shared" si="8"/>
        <v>0</v>
      </c>
    </row>
    <row r="52" spans="1:13" ht="15" customHeight="1">
      <c r="A52" s="246" t="s">
        <v>126</v>
      </c>
      <c r="B52" s="232">
        <v>113800193.219999</v>
      </c>
      <c r="C52" s="232">
        <v>0</v>
      </c>
      <c r="D52" s="232">
        <v>0</v>
      </c>
      <c r="E52" s="247">
        <v>0</v>
      </c>
      <c r="F52" s="247">
        <v>0</v>
      </c>
      <c r="G52" s="247">
        <v>113800193.219999</v>
      </c>
      <c r="H52" s="247">
        <v>0</v>
      </c>
      <c r="I52" s="232">
        <f>+G52+H52</f>
        <v>113800193.219999</v>
      </c>
      <c r="J52" s="244" t="s">
        <v>125</v>
      </c>
      <c r="K52" s="238" t="str">
        <f t="shared" si="7"/>
        <v>y</v>
      </c>
      <c r="L52" s="243">
        <v>84999684.159999996</v>
      </c>
      <c r="M52" s="238">
        <f t="shared" si="8"/>
        <v>-28800509.059999004</v>
      </c>
    </row>
    <row r="53" spans="1:13" ht="15" customHeight="1">
      <c r="A53" s="241" t="s">
        <v>127</v>
      </c>
      <c r="B53" s="232"/>
      <c r="C53" s="232"/>
      <c r="D53" s="232"/>
      <c r="E53" s="248"/>
      <c r="F53" s="248"/>
      <c r="G53" s="248"/>
      <c r="H53" s="248"/>
      <c r="I53" s="232"/>
      <c r="J53" s="244" t="s">
        <v>126</v>
      </c>
      <c r="K53" s="238" t="str">
        <f t="shared" si="7"/>
        <v>y</v>
      </c>
      <c r="L53" s="247">
        <v>84999684.159999996</v>
      </c>
      <c r="M53" s="238">
        <f t="shared" si="8"/>
        <v>-28800509.059999004</v>
      </c>
    </row>
    <row r="54" spans="1:13" ht="15" customHeight="1">
      <c r="A54" s="245" t="s">
        <v>128</v>
      </c>
      <c r="B54" s="234">
        <v>-69268219.669999897</v>
      </c>
      <c r="C54" s="234">
        <v>0</v>
      </c>
      <c r="D54" s="234">
        <v>0</v>
      </c>
      <c r="E54" s="243">
        <v>0</v>
      </c>
      <c r="F54" s="243">
        <v>0</v>
      </c>
      <c r="G54" s="243">
        <v>-69268219.669999897</v>
      </c>
      <c r="H54" s="243">
        <v>0</v>
      </c>
      <c r="I54" s="234">
        <f>+G54+H54</f>
        <v>-69268219.669999897</v>
      </c>
      <c r="J54" s="250" t="s">
        <v>127</v>
      </c>
      <c r="K54" s="238" t="str">
        <f t="shared" si="7"/>
        <v>y</v>
      </c>
      <c r="L54" s="251"/>
      <c r="M54" s="238">
        <f t="shared" si="8"/>
        <v>0</v>
      </c>
    </row>
    <row r="55" spans="1:13" ht="15" customHeight="1">
      <c r="A55" s="245" t="s">
        <v>129</v>
      </c>
      <c r="B55" s="232">
        <v>-69268219.669999897</v>
      </c>
      <c r="C55" s="232">
        <v>0</v>
      </c>
      <c r="D55" s="232">
        <v>0</v>
      </c>
      <c r="E55" s="243">
        <v>0</v>
      </c>
      <c r="F55" s="243">
        <v>0</v>
      </c>
      <c r="G55" s="243">
        <v>-69268219.669999897</v>
      </c>
      <c r="H55" s="243">
        <v>0</v>
      </c>
      <c r="I55" s="232">
        <f>+G55+H55</f>
        <v>-69268219.669999897</v>
      </c>
      <c r="J55" s="244" t="s">
        <v>128</v>
      </c>
      <c r="K55" s="238" t="str">
        <f t="shared" si="7"/>
        <v>y</v>
      </c>
      <c r="L55" s="243">
        <v>-74300844.269999996</v>
      </c>
      <c r="M55" s="238">
        <f t="shared" si="8"/>
        <v>-5032624.6000000983</v>
      </c>
    </row>
    <row r="56" spans="1:13" ht="15" customHeight="1">
      <c r="A56" s="240" t="s">
        <v>80</v>
      </c>
      <c r="B56" s="190">
        <v>811881319.41999996</v>
      </c>
      <c r="C56" s="190">
        <v>326393369.14999998</v>
      </c>
      <c r="D56" s="190">
        <v>0</v>
      </c>
      <c r="E56" s="254">
        <v>0</v>
      </c>
      <c r="F56" s="254">
        <v>0</v>
      </c>
      <c r="G56" s="254">
        <v>811881319.41999996</v>
      </c>
      <c r="H56" s="254">
        <v>326393369.14999998</v>
      </c>
      <c r="I56" s="190">
        <f>+G56+H56</f>
        <v>1138274688.5699999</v>
      </c>
      <c r="J56" s="244" t="s">
        <v>129</v>
      </c>
      <c r="K56" s="238" t="str">
        <f t="shared" si="7"/>
        <v>y</v>
      </c>
      <c r="L56" s="243">
        <v>-74300844.269999996</v>
      </c>
      <c r="M56" s="238">
        <f t="shared" si="8"/>
        <v>-5032624.6000000983</v>
      </c>
    </row>
    <row r="57" spans="1:13" ht="15" customHeight="1">
      <c r="A57" s="245"/>
      <c r="B57" s="234"/>
      <c r="C57" s="234"/>
      <c r="D57" s="234"/>
      <c r="E57" s="256"/>
      <c r="F57" s="256"/>
      <c r="G57" s="256"/>
      <c r="H57" s="256"/>
      <c r="I57" s="234"/>
      <c r="J57" s="255" t="s">
        <v>80</v>
      </c>
      <c r="K57" s="238" t="str">
        <f t="shared" si="7"/>
        <v>y</v>
      </c>
      <c r="L57" s="254">
        <v>1461489148.6699901</v>
      </c>
      <c r="M57" s="238">
        <f t="shared" si="8"/>
        <v>323214460.09999013</v>
      </c>
    </row>
    <row r="58" spans="1:13" ht="17.25" customHeight="1" thickBot="1">
      <c r="A58" s="253" t="s">
        <v>429</v>
      </c>
      <c r="B58" s="97">
        <v>1583458451.6600001</v>
      </c>
      <c r="C58" s="97">
        <v>569079229.42999995</v>
      </c>
      <c r="D58" s="97">
        <v>0</v>
      </c>
      <c r="E58" s="257">
        <v>0</v>
      </c>
      <c r="F58" s="257">
        <v>0</v>
      </c>
      <c r="G58" s="257">
        <v>1583458451.6600001</v>
      </c>
      <c r="H58" s="257">
        <v>569079229.42999995</v>
      </c>
      <c r="I58" s="97">
        <f>+G58+H58</f>
        <v>2152537681.0900002</v>
      </c>
      <c r="J58" s="251"/>
      <c r="K58" s="238" t="str">
        <f t="shared" si="7"/>
        <v>y</v>
      </c>
      <c r="L58" s="256"/>
      <c r="M58" s="238">
        <f t="shared" si="8"/>
        <v>0</v>
      </c>
    </row>
    <row r="59" spans="1:13" ht="15" customHeight="1" thickTop="1" thickBot="1">
      <c r="B59" s="232"/>
      <c r="C59" s="232"/>
      <c r="D59" s="232"/>
      <c r="E59" s="248"/>
      <c r="F59" s="248"/>
      <c r="G59" s="248"/>
      <c r="H59" s="248"/>
      <c r="I59" s="232"/>
      <c r="J59" s="255" t="s">
        <v>429</v>
      </c>
      <c r="K59" s="238" t="str">
        <f t="shared" si="7"/>
        <v>y</v>
      </c>
      <c r="L59" s="257">
        <v>1939239019.29</v>
      </c>
      <c r="M59" s="238">
        <f t="shared" si="8"/>
        <v>-213298661.80000019</v>
      </c>
    </row>
    <row r="60" spans="1:13" ht="18.75" customHeight="1" thickTop="1">
      <c r="A60" s="240" t="s">
        <v>430</v>
      </c>
      <c r="B60" s="232"/>
      <c r="C60" s="232"/>
      <c r="D60" s="232"/>
      <c r="E60" s="248"/>
      <c r="F60" s="248"/>
      <c r="G60" s="248"/>
      <c r="H60" s="248"/>
      <c r="I60" s="232"/>
      <c r="J60" s="251"/>
      <c r="K60" s="238" t="str">
        <f t="shared" ref="K60:K91" si="11">IF(A59=J60,"y","n")</f>
        <v>y</v>
      </c>
      <c r="L60" s="251"/>
      <c r="M60" s="238">
        <f t="shared" ref="M60:M91" si="12">+L60-I59</f>
        <v>0</v>
      </c>
    </row>
    <row r="61" spans="1:13" ht="15" customHeight="1">
      <c r="A61" s="246" t="s">
        <v>130</v>
      </c>
      <c r="B61" s="232"/>
      <c r="C61" s="232"/>
      <c r="D61" s="232"/>
      <c r="E61" s="248"/>
      <c r="F61" s="248"/>
      <c r="G61" s="248"/>
      <c r="H61" s="248"/>
      <c r="I61" s="232"/>
      <c r="J61" s="255" t="s">
        <v>430</v>
      </c>
      <c r="K61" s="238" t="str">
        <f t="shared" si="11"/>
        <v>y</v>
      </c>
      <c r="L61" s="251"/>
      <c r="M61" s="238">
        <f t="shared" si="12"/>
        <v>0</v>
      </c>
    </row>
    <row r="62" spans="1:13" ht="15" customHeight="1">
      <c r="A62" s="241" t="s">
        <v>131</v>
      </c>
      <c r="B62" s="232"/>
      <c r="C62" s="232"/>
      <c r="D62" s="232"/>
      <c r="E62" s="248"/>
      <c r="F62" s="248"/>
      <c r="G62" s="248"/>
      <c r="H62" s="248"/>
      <c r="I62" s="232"/>
      <c r="J62" s="244" t="s">
        <v>130</v>
      </c>
      <c r="K62" s="238" t="str">
        <f t="shared" si="11"/>
        <v>y</v>
      </c>
      <c r="L62" s="251"/>
      <c r="M62" s="238">
        <f t="shared" si="12"/>
        <v>0</v>
      </c>
    </row>
    <row r="63" spans="1:13" ht="15" customHeight="1">
      <c r="A63" s="246" t="s">
        <v>132</v>
      </c>
      <c r="B63" s="235">
        <v>2003664.46999999</v>
      </c>
      <c r="C63" s="235">
        <v>0</v>
      </c>
      <c r="D63" s="235">
        <v>0</v>
      </c>
      <c r="E63" s="243">
        <v>0</v>
      </c>
      <c r="F63" s="243">
        <v>0</v>
      </c>
      <c r="G63" s="243">
        <v>2003664.46999999</v>
      </c>
      <c r="H63" s="243">
        <v>0</v>
      </c>
      <c r="I63" s="235">
        <f t="shared" ref="I63:I94" si="13">+G63+H63</f>
        <v>2003664.46999999</v>
      </c>
      <c r="J63" s="250" t="s">
        <v>131</v>
      </c>
      <c r="K63" s="238" t="str">
        <f t="shared" si="11"/>
        <v>y</v>
      </c>
      <c r="L63" s="251"/>
      <c r="M63" s="238">
        <f t="shared" si="12"/>
        <v>0</v>
      </c>
    </row>
    <row r="64" spans="1:13" ht="15" customHeight="1">
      <c r="A64" s="246" t="s">
        <v>133</v>
      </c>
      <c r="B64" s="235">
        <v>9129143.5299999993</v>
      </c>
      <c r="C64" s="235">
        <v>0</v>
      </c>
      <c r="D64" s="235">
        <v>0</v>
      </c>
      <c r="E64" s="243">
        <v>0</v>
      </c>
      <c r="F64" s="243">
        <v>0</v>
      </c>
      <c r="G64" s="243">
        <v>9129143.5299999993</v>
      </c>
      <c r="H64" s="243">
        <v>0</v>
      </c>
      <c r="I64" s="235">
        <f t="shared" si="13"/>
        <v>9129143.5299999993</v>
      </c>
      <c r="J64" s="244" t="s">
        <v>132</v>
      </c>
      <c r="K64" s="238" t="str">
        <f t="shared" si="11"/>
        <v>y</v>
      </c>
      <c r="L64" s="243">
        <v>817874.04</v>
      </c>
      <c r="M64" s="238">
        <f t="shared" si="12"/>
        <v>-1185790.4299999899</v>
      </c>
    </row>
    <row r="65" spans="1:13" ht="15" customHeight="1">
      <c r="A65" s="246" t="s">
        <v>134</v>
      </c>
      <c r="B65" s="235">
        <v>2655439.9</v>
      </c>
      <c r="C65" s="235">
        <v>0</v>
      </c>
      <c r="D65" s="235">
        <v>0</v>
      </c>
      <c r="E65" s="243">
        <v>0</v>
      </c>
      <c r="F65" s="243">
        <v>0</v>
      </c>
      <c r="G65" s="243">
        <v>2655439.9</v>
      </c>
      <c r="H65" s="243">
        <v>0</v>
      </c>
      <c r="I65" s="235">
        <f t="shared" si="13"/>
        <v>2655439.9</v>
      </c>
      <c r="J65" s="244" t="s">
        <v>133</v>
      </c>
      <c r="K65" s="238" t="str">
        <f t="shared" si="11"/>
        <v>y</v>
      </c>
      <c r="L65" s="243">
        <v>7831707.3300000001</v>
      </c>
      <c r="M65" s="238">
        <f t="shared" si="12"/>
        <v>-1297436.1999999993</v>
      </c>
    </row>
    <row r="66" spans="1:13" ht="15" customHeight="1">
      <c r="A66" s="246" t="s">
        <v>135</v>
      </c>
      <c r="B66" s="235">
        <v>8504370.3999999892</v>
      </c>
      <c r="C66" s="235">
        <v>0</v>
      </c>
      <c r="D66" s="235">
        <v>0</v>
      </c>
      <c r="E66" s="243">
        <v>0</v>
      </c>
      <c r="F66" s="243">
        <v>0</v>
      </c>
      <c r="G66" s="243">
        <v>8504370.3999999892</v>
      </c>
      <c r="H66" s="243">
        <v>0</v>
      </c>
      <c r="I66" s="235">
        <f t="shared" si="13"/>
        <v>8504370.3999999892</v>
      </c>
      <c r="J66" s="244" t="s">
        <v>134</v>
      </c>
      <c r="K66" s="238" t="str">
        <f t="shared" si="11"/>
        <v>y</v>
      </c>
      <c r="L66" s="243">
        <v>2113361.52</v>
      </c>
      <c r="M66" s="238">
        <f t="shared" si="12"/>
        <v>-542078.37999999989</v>
      </c>
    </row>
    <row r="67" spans="1:13" ht="15" customHeight="1">
      <c r="A67" s="246" t="s">
        <v>136</v>
      </c>
      <c r="B67" s="235">
        <v>52218.75</v>
      </c>
      <c r="C67" s="235">
        <v>0</v>
      </c>
      <c r="D67" s="235">
        <v>0</v>
      </c>
      <c r="E67" s="243">
        <v>0</v>
      </c>
      <c r="F67" s="243">
        <v>0</v>
      </c>
      <c r="G67" s="243">
        <v>52218.75</v>
      </c>
      <c r="H67" s="243">
        <v>0</v>
      </c>
      <c r="I67" s="235">
        <f t="shared" si="13"/>
        <v>52218.75</v>
      </c>
      <c r="J67" s="244" t="s">
        <v>135</v>
      </c>
      <c r="K67" s="238" t="str">
        <f t="shared" si="11"/>
        <v>y</v>
      </c>
      <c r="L67" s="243">
        <v>7528024.3299999898</v>
      </c>
      <c r="M67" s="238">
        <f t="shared" si="12"/>
        <v>-976346.06999999937</v>
      </c>
    </row>
    <row r="68" spans="1:13" ht="15" customHeight="1">
      <c r="A68" s="246" t="s">
        <v>137</v>
      </c>
      <c r="B68" s="235">
        <v>1819459.9199999899</v>
      </c>
      <c r="C68" s="235">
        <v>0</v>
      </c>
      <c r="D68" s="235">
        <v>0</v>
      </c>
      <c r="E68" s="243">
        <v>0</v>
      </c>
      <c r="F68" s="243">
        <v>0</v>
      </c>
      <c r="G68" s="243">
        <v>1819459.9199999899</v>
      </c>
      <c r="H68" s="243">
        <v>0</v>
      </c>
      <c r="I68" s="235">
        <f t="shared" si="13"/>
        <v>1819459.9199999899</v>
      </c>
      <c r="J68" s="244" t="s">
        <v>136</v>
      </c>
      <c r="K68" s="238" t="str">
        <f t="shared" si="11"/>
        <v>y</v>
      </c>
      <c r="L68" s="243">
        <v>61992.779999999897</v>
      </c>
      <c r="M68" s="238">
        <f t="shared" si="12"/>
        <v>9774.029999999897</v>
      </c>
    </row>
    <row r="69" spans="1:13" ht="15" customHeight="1">
      <c r="A69" s="246" t="s">
        <v>138</v>
      </c>
      <c r="B69" s="235">
        <v>2479336.69</v>
      </c>
      <c r="C69" s="235">
        <v>0</v>
      </c>
      <c r="D69" s="235">
        <v>0</v>
      </c>
      <c r="E69" s="243">
        <v>0</v>
      </c>
      <c r="F69" s="243">
        <v>0</v>
      </c>
      <c r="G69" s="243">
        <v>2479336.69</v>
      </c>
      <c r="H69" s="243">
        <v>0</v>
      </c>
      <c r="I69" s="235">
        <f t="shared" si="13"/>
        <v>2479336.69</v>
      </c>
      <c r="J69" s="244" t="s">
        <v>137</v>
      </c>
      <c r="K69" s="238" t="str">
        <f t="shared" si="11"/>
        <v>y</v>
      </c>
      <c r="L69" s="243">
        <v>1734013.79</v>
      </c>
      <c r="M69" s="238">
        <f t="shared" si="12"/>
        <v>-85446.129999989877</v>
      </c>
    </row>
    <row r="70" spans="1:13" ht="15" customHeight="1">
      <c r="A70" s="246" t="s">
        <v>139</v>
      </c>
      <c r="B70" s="235">
        <v>14856380.029999999</v>
      </c>
      <c r="C70" s="235">
        <v>0</v>
      </c>
      <c r="D70" s="235">
        <v>0</v>
      </c>
      <c r="E70" s="243">
        <v>0</v>
      </c>
      <c r="F70" s="243">
        <v>0</v>
      </c>
      <c r="G70" s="243">
        <v>14856380.029999999</v>
      </c>
      <c r="H70" s="243">
        <v>0</v>
      </c>
      <c r="I70" s="235">
        <f t="shared" si="13"/>
        <v>14856380.029999999</v>
      </c>
      <c r="J70" s="244" t="s">
        <v>138</v>
      </c>
      <c r="K70" s="238" t="str">
        <f t="shared" si="11"/>
        <v>y</v>
      </c>
      <c r="L70" s="243">
        <v>2374617.92</v>
      </c>
      <c r="M70" s="238">
        <f t="shared" si="12"/>
        <v>-104718.77000000002</v>
      </c>
    </row>
    <row r="71" spans="1:13" ht="15" customHeight="1">
      <c r="A71" s="246" t="s">
        <v>140</v>
      </c>
      <c r="B71" s="235">
        <v>7914205.1900000004</v>
      </c>
      <c r="C71" s="235">
        <v>0</v>
      </c>
      <c r="D71" s="235">
        <v>0</v>
      </c>
      <c r="E71" s="243">
        <v>0</v>
      </c>
      <c r="F71" s="243">
        <v>0</v>
      </c>
      <c r="G71" s="243">
        <v>7914205.1900000004</v>
      </c>
      <c r="H71" s="243">
        <v>0</v>
      </c>
      <c r="I71" s="235">
        <f t="shared" si="13"/>
        <v>7914205.1900000004</v>
      </c>
      <c r="J71" s="244" t="s">
        <v>139</v>
      </c>
      <c r="K71" s="238" t="str">
        <f t="shared" si="11"/>
        <v>y</v>
      </c>
      <c r="L71" s="243">
        <v>15231929.419999899</v>
      </c>
      <c r="M71" s="238">
        <f t="shared" si="12"/>
        <v>375549.38999990001</v>
      </c>
    </row>
    <row r="72" spans="1:13" ht="15" customHeight="1">
      <c r="A72" s="246" t="s">
        <v>141</v>
      </c>
      <c r="B72" s="235">
        <v>2389632.0999999898</v>
      </c>
      <c r="C72" s="235">
        <v>0</v>
      </c>
      <c r="D72" s="235">
        <v>0</v>
      </c>
      <c r="E72" s="243">
        <v>0</v>
      </c>
      <c r="F72" s="243">
        <v>0</v>
      </c>
      <c r="G72" s="243">
        <v>2389632.0999999898</v>
      </c>
      <c r="H72" s="243">
        <v>0</v>
      </c>
      <c r="I72" s="235">
        <f t="shared" si="13"/>
        <v>2389632.0999999898</v>
      </c>
      <c r="J72" s="244" t="s">
        <v>140</v>
      </c>
      <c r="K72" s="238" t="str">
        <f t="shared" si="11"/>
        <v>y</v>
      </c>
      <c r="L72" s="243">
        <v>4779414</v>
      </c>
      <c r="M72" s="238">
        <f t="shared" si="12"/>
        <v>-3134791.1900000004</v>
      </c>
    </row>
    <row r="73" spans="1:13" ht="15" customHeight="1">
      <c r="A73" s="246" t="s">
        <v>142</v>
      </c>
      <c r="B73" s="235">
        <v>1770455.01999999</v>
      </c>
      <c r="C73" s="235">
        <v>0</v>
      </c>
      <c r="D73" s="235">
        <v>0</v>
      </c>
      <c r="E73" s="243">
        <v>0</v>
      </c>
      <c r="F73" s="243">
        <v>0</v>
      </c>
      <c r="G73" s="243">
        <v>1770455.01999999</v>
      </c>
      <c r="H73" s="243">
        <v>0</v>
      </c>
      <c r="I73" s="235">
        <f t="shared" si="13"/>
        <v>1770455.01999999</v>
      </c>
      <c r="J73" s="244" t="s">
        <v>141</v>
      </c>
      <c r="K73" s="238" t="str">
        <f t="shared" si="11"/>
        <v>y</v>
      </c>
      <c r="L73" s="243">
        <v>2799542.88</v>
      </c>
      <c r="M73" s="238">
        <f t="shared" si="12"/>
        <v>409910.78000001004</v>
      </c>
    </row>
    <row r="74" spans="1:13" ht="15" customHeight="1">
      <c r="A74" s="246" t="s">
        <v>143</v>
      </c>
      <c r="B74" s="235">
        <v>0</v>
      </c>
      <c r="C74" s="235">
        <v>0</v>
      </c>
      <c r="D74" s="235">
        <v>0</v>
      </c>
      <c r="E74" s="243">
        <v>0</v>
      </c>
      <c r="F74" s="243">
        <v>0</v>
      </c>
      <c r="G74" s="243">
        <v>0</v>
      </c>
      <c r="H74" s="243">
        <v>0</v>
      </c>
      <c r="I74" s="235">
        <f t="shared" si="13"/>
        <v>0</v>
      </c>
      <c r="J74" s="244" t="s">
        <v>142</v>
      </c>
      <c r="K74" s="238" t="str">
        <f t="shared" si="11"/>
        <v>y</v>
      </c>
      <c r="L74" s="243">
        <v>1861654.47</v>
      </c>
      <c r="M74" s="238">
        <f t="shared" si="12"/>
        <v>91199.450000009965</v>
      </c>
    </row>
    <row r="75" spans="1:13" ht="15" customHeight="1">
      <c r="A75" s="246" t="s">
        <v>144</v>
      </c>
      <c r="B75" s="235">
        <v>3274133.03</v>
      </c>
      <c r="C75" s="235">
        <v>0</v>
      </c>
      <c r="D75" s="235">
        <v>0</v>
      </c>
      <c r="E75" s="243">
        <v>0</v>
      </c>
      <c r="F75" s="243">
        <v>0</v>
      </c>
      <c r="G75" s="243">
        <v>3274133.03</v>
      </c>
      <c r="H75" s="243">
        <v>0</v>
      </c>
      <c r="I75" s="235">
        <f t="shared" si="13"/>
        <v>3274133.03</v>
      </c>
      <c r="J75" s="244" t="s">
        <v>143</v>
      </c>
      <c r="K75" s="238" t="str">
        <f t="shared" si="11"/>
        <v>y</v>
      </c>
      <c r="L75" s="243">
        <v>0</v>
      </c>
      <c r="M75" s="238">
        <f t="shared" si="12"/>
        <v>0</v>
      </c>
    </row>
    <row r="76" spans="1:13" ht="15" customHeight="1">
      <c r="A76" s="246" t="s">
        <v>145</v>
      </c>
      <c r="B76" s="235">
        <v>310211.48</v>
      </c>
      <c r="C76" s="235">
        <v>0</v>
      </c>
      <c r="D76" s="235">
        <v>0</v>
      </c>
      <c r="E76" s="243">
        <v>0</v>
      </c>
      <c r="F76" s="243">
        <v>0</v>
      </c>
      <c r="G76" s="243">
        <v>310211.48</v>
      </c>
      <c r="H76" s="243">
        <v>0</v>
      </c>
      <c r="I76" s="235">
        <f t="shared" si="13"/>
        <v>310211.48</v>
      </c>
      <c r="J76" s="244" t="s">
        <v>144</v>
      </c>
      <c r="K76" s="238" t="str">
        <f t="shared" si="11"/>
        <v>y</v>
      </c>
      <c r="L76" s="243">
        <v>3009161.14</v>
      </c>
      <c r="M76" s="238">
        <f t="shared" si="12"/>
        <v>-264971.88999999966</v>
      </c>
    </row>
    <row r="77" spans="1:13" ht="15" customHeight="1">
      <c r="A77" s="246" t="s">
        <v>146</v>
      </c>
      <c r="B77" s="235">
        <v>2773342.9</v>
      </c>
      <c r="C77" s="235">
        <v>0</v>
      </c>
      <c r="D77" s="235">
        <v>0</v>
      </c>
      <c r="E77" s="243">
        <v>0</v>
      </c>
      <c r="F77" s="243">
        <v>0</v>
      </c>
      <c r="G77" s="243">
        <v>2773342.9</v>
      </c>
      <c r="H77" s="243">
        <v>0</v>
      </c>
      <c r="I77" s="235">
        <f t="shared" si="13"/>
        <v>2773342.9</v>
      </c>
      <c r="J77" s="244" t="s">
        <v>145</v>
      </c>
      <c r="K77" s="238" t="str">
        <f t="shared" si="11"/>
        <v>y</v>
      </c>
      <c r="L77" s="243">
        <v>217079.96999999901</v>
      </c>
      <c r="M77" s="238">
        <f t="shared" si="12"/>
        <v>-93131.51000000097</v>
      </c>
    </row>
    <row r="78" spans="1:13" ht="15" customHeight="1">
      <c r="A78" s="246" t="s">
        <v>147</v>
      </c>
      <c r="B78" s="235">
        <v>0</v>
      </c>
      <c r="C78" s="235">
        <v>0</v>
      </c>
      <c r="D78" s="235">
        <v>0</v>
      </c>
      <c r="E78" s="243">
        <v>0</v>
      </c>
      <c r="F78" s="243">
        <v>0</v>
      </c>
      <c r="G78" s="243">
        <v>0</v>
      </c>
      <c r="H78" s="243">
        <v>0</v>
      </c>
      <c r="I78" s="235">
        <f t="shared" si="13"/>
        <v>0</v>
      </c>
      <c r="J78" s="244" t="s">
        <v>146</v>
      </c>
      <c r="K78" s="238" t="str">
        <f t="shared" si="11"/>
        <v>y</v>
      </c>
      <c r="L78" s="243">
        <v>4004288.3</v>
      </c>
      <c r="M78" s="238">
        <f t="shared" si="12"/>
        <v>1230945.3999999999</v>
      </c>
    </row>
    <row r="79" spans="1:13" ht="15" customHeight="1">
      <c r="A79" s="246" t="s">
        <v>148</v>
      </c>
      <c r="B79" s="235">
        <v>1768.89</v>
      </c>
      <c r="C79" s="235">
        <v>0</v>
      </c>
      <c r="D79" s="235">
        <v>0</v>
      </c>
      <c r="E79" s="243">
        <v>0</v>
      </c>
      <c r="F79" s="243">
        <v>0</v>
      </c>
      <c r="G79" s="243">
        <v>1768.89</v>
      </c>
      <c r="H79" s="243">
        <v>0</v>
      </c>
      <c r="I79" s="235">
        <f t="shared" si="13"/>
        <v>1768.89</v>
      </c>
      <c r="J79" s="244" t="s">
        <v>147</v>
      </c>
      <c r="K79" s="238" t="str">
        <f t="shared" si="11"/>
        <v>y</v>
      </c>
      <c r="L79" s="243">
        <v>0</v>
      </c>
      <c r="M79" s="238">
        <f t="shared" si="12"/>
        <v>0</v>
      </c>
    </row>
    <row r="80" spans="1:13" ht="15" customHeight="1">
      <c r="A80" s="246" t="s">
        <v>149</v>
      </c>
      <c r="B80" s="235">
        <v>431226.14999999898</v>
      </c>
      <c r="C80" s="235">
        <v>0</v>
      </c>
      <c r="D80" s="235">
        <v>0</v>
      </c>
      <c r="E80" s="243">
        <v>0</v>
      </c>
      <c r="F80" s="243">
        <v>0</v>
      </c>
      <c r="G80" s="243">
        <v>431226.14999999898</v>
      </c>
      <c r="H80" s="243">
        <v>0</v>
      </c>
      <c r="I80" s="235">
        <f t="shared" si="13"/>
        <v>431226.14999999898</v>
      </c>
      <c r="J80" s="244" t="s">
        <v>148</v>
      </c>
      <c r="K80" s="238" t="str">
        <f t="shared" si="11"/>
        <v>y</v>
      </c>
      <c r="L80" s="243">
        <v>15204.5099999999</v>
      </c>
      <c r="M80" s="238">
        <f t="shared" si="12"/>
        <v>13435.619999999901</v>
      </c>
    </row>
    <row r="81" spans="1:13" ht="15" customHeight="1">
      <c r="A81" s="246" t="s">
        <v>150</v>
      </c>
      <c r="B81" s="235">
        <v>698047.34999999905</v>
      </c>
      <c r="C81" s="235">
        <v>0</v>
      </c>
      <c r="D81" s="235">
        <v>0</v>
      </c>
      <c r="E81" s="243">
        <v>0</v>
      </c>
      <c r="F81" s="243">
        <v>0</v>
      </c>
      <c r="G81" s="243">
        <v>698047.34999999905</v>
      </c>
      <c r="H81" s="243">
        <v>0</v>
      </c>
      <c r="I81" s="235">
        <f t="shared" si="13"/>
        <v>698047.34999999905</v>
      </c>
      <c r="J81" s="244" t="s">
        <v>149</v>
      </c>
      <c r="K81" s="238" t="str">
        <f t="shared" si="11"/>
        <v>y</v>
      </c>
      <c r="L81" s="243">
        <v>1026618.58</v>
      </c>
      <c r="M81" s="238">
        <f t="shared" si="12"/>
        <v>595392.43000000098</v>
      </c>
    </row>
    <row r="82" spans="1:13" ht="15" customHeight="1">
      <c r="A82" s="246" t="s">
        <v>152</v>
      </c>
      <c r="B82" s="235">
        <v>2415212.8899999899</v>
      </c>
      <c r="C82" s="235">
        <v>0</v>
      </c>
      <c r="D82" s="235">
        <v>0</v>
      </c>
      <c r="E82" s="243">
        <v>0</v>
      </c>
      <c r="F82" s="243">
        <v>0</v>
      </c>
      <c r="G82" s="243">
        <v>2415212.8899999899</v>
      </c>
      <c r="H82" s="243">
        <v>0</v>
      </c>
      <c r="I82" s="235">
        <f t="shared" si="13"/>
        <v>2415212.8899999899</v>
      </c>
      <c r="J82" s="244" t="s">
        <v>150</v>
      </c>
      <c r="K82" s="238" t="str">
        <f t="shared" si="11"/>
        <v>y</v>
      </c>
      <c r="L82" s="243">
        <v>373427.38</v>
      </c>
      <c r="M82" s="238">
        <f t="shared" si="12"/>
        <v>-324619.96999999904</v>
      </c>
    </row>
    <row r="83" spans="1:13" ht="15" customHeight="1">
      <c r="A83" s="246" t="s">
        <v>153</v>
      </c>
      <c r="B83" s="235">
        <v>3638568.92</v>
      </c>
      <c r="C83" s="235">
        <v>0</v>
      </c>
      <c r="D83" s="235">
        <v>0</v>
      </c>
      <c r="E83" s="243">
        <v>0</v>
      </c>
      <c r="F83" s="243">
        <v>0</v>
      </c>
      <c r="G83" s="243">
        <v>3638568.92</v>
      </c>
      <c r="H83" s="243">
        <v>0</v>
      </c>
      <c r="I83" s="235">
        <f t="shared" si="13"/>
        <v>3638568.92</v>
      </c>
      <c r="J83" s="244" t="s">
        <v>152</v>
      </c>
      <c r="K83" s="238" t="str">
        <f t="shared" si="11"/>
        <v>y</v>
      </c>
      <c r="L83" s="243">
        <v>403613.03</v>
      </c>
      <c r="M83" s="238">
        <f t="shared" si="12"/>
        <v>-2011599.8599999899</v>
      </c>
    </row>
    <row r="84" spans="1:13" ht="15" customHeight="1">
      <c r="A84" s="246" t="s">
        <v>154</v>
      </c>
      <c r="B84" s="235">
        <v>3457441.47</v>
      </c>
      <c r="C84" s="235">
        <v>0</v>
      </c>
      <c r="D84" s="235">
        <v>0</v>
      </c>
      <c r="E84" s="243">
        <v>0</v>
      </c>
      <c r="F84" s="243">
        <v>0</v>
      </c>
      <c r="G84" s="243">
        <v>3457441.47</v>
      </c>
      <c r="H84" s="243">
        <v>0</v>
      </c>
      <c r="I84" s="235">
        <f t="shared" si="13"/>
        <v>3457441.47</v>
      </c>
      <c r="J84" s="244" t="s">
        <v>153</v>
      </c>
      <c r="K84" s="238" t="str">
        <f t="shared" si="11"/>
        <v>y</v>
      </c>
      <c r="L84" s="243">
        <v>3546293.52</v>
      </c>
      <c r="M84" s="238">
        <f t="shared" si="12"/>
        <v>-92275.399999999907</v>
      </c>
    </row>
    <row r="85" spans="1:13" ht="15" customHeight="1">
      <c r="A85" s="246" t="s">
        <v>155</v>
      </c>
      <c r="B85" s="235">
        <v>11109586.810000001</v>
      </c>
      <c r="C85" s="235">
        <v>0</v>
      </c>
      <c r="D85" s="235">
        <v>0</v>
      </c>
      <c r="E85" s="243">
        <v>0</v>
      </c>
      <c r="F85" s="243">
        <v>0</v>
      </c>
      <c r="G85" s="243">
        <v>11109586.810000001</v>
      </c>
      <c r="H85" s="243">
        <v>0</v>
      </c>
      <c r="I85" s="235">
        <f t="shared" si="13"/>
        <v>11109586.810000001</v>
      </c>
      <c r="J85" s="244" t="s">
        <v>154</v>
      </c>
      <c r="K85" s="238" t="str">
        <f t="shared" si="11"/>
        <v>y</v>
      </c>
      <c r="L85" s="243">
        <v>5030342.22</v>
      </c>
      <c r="M85" s="238">
        <f t="shared" si="12"/>
        <v>1572900.7499999995</v>
      </c>
    </row>
    <row r="86" spans="1:13" ht="15" customHeight="1">
      <c r="A86" s="246" t="s">
        <v>156</v>
      </c>
      <c r="B86" s="235">
        <v>4378618.2299999902</v>
      </c>
      <c r="C86" s="235">
        <v>0</v>
      </c>
      <c r="D86" s="235">
        <v>0</v>
      </c>
      <c r="E86" s="243">
        <v>0</v>
      </c>
      <c r="F86" s="243">
        <v>0</v>
      </c>
      <c r="G86" s="243">
        <v>4378618.2299999902</v>
      </c>
      <c r="H86" s="243">
        <v>0</v>
      </c>
      <c r="I86" s="235">
        <f t="shared" si="13"/>
        <v>4378618.2299999902</v>
      </c>
      <c r="J86" s="244" t="s">
        <v>155</v>
      </c>
      <c r="K86" s="238" t="str">
        <f t="shared" si="11"/>
        <v>y</v>
      </c>
      <c r="L86" s="243">
        <v>7514248.0099999998</v>
      </c>
      <c r="M86" s="238">
        <f t="shared" si="12"/>
        <v>-3595338.8000000007</v>
      </c>
    </row>
    <row r="87" spans="1:13" ht="15" customHeight="1">
      <c r="A87" s="246" t="s">
        <v>157</v>
      </c>
      <c r="B87" s="235">
        <v>7454263.1499999901</v>
      </c>
      <c r="C87" s="235">
        <v>0</v>
      </c>
      <c r="D87" s="235">
        <v>0</v>
      </c>
      <c r="E87" s="243">
        <v>0</v>
      </c>
      <c r="F87" s="243">
        <v>0</v>
      </c>
      <c r="G87" s="243">
        <v>7454263.1499999901</v>
      </c>
      <c r="H87" s="243">
        <v>0</v>
      </c>
      <c r="I87" s="235">
        <f t="shared" si="13"/>
        <v>7454263.1499999901</v>
      </c>
      <c r="J87" s="244" t="s">
        <v>156</v>
      </c>
      <c r="K87" s="238" t="str">
        <f t="shared" si="11"/>
        <v>y</v>
      </c>
      <c r="L87" s="243">
        <v>3417291.24</v>
      </c>
      <c r="M87" s="238">
        <f t="shared" si="12"/>
        <v>-961326.98999998998</v>
      </c>
    </row>
    <row r="88" spans="1:13" ht="15" customHeight="1">
      <c r="A88" s="246" t="s">
        <v>158</v>
      </c>
      <c r="B88" s="235">
        <v>566023.06999999995</v>
      </c>
      <c r="C88" s="235">
        <v>0</v>
      </c>
      <c r="D88" s="235">
        <v>0</v>
      </c>
      <c r="E88" s="243">
        <v>0</v>
      </c>
      <c r="F88" s="243">
        <v>0</v>
      </c>
      <c r="G88" s="243">
        <v>566023.06999999995</v>
      </c>
      <c r="H88" s="243">
        <v>0</v>
      </c>
      <c r="I88" s="235">
        <f t="shared" si="13"/>
        <v>566023.06999999995</v>
      </c>
      <c r="J88" s="244" t="s">
        <v>157</v>
      </c>
      <c r="K88" s="238" t="str">
        <f t="shared" si="11"/>
        <v>y</v>
      </c>
      <c r="L88" s="243">
        <v>7023721.9699999997</v>
      </c>
      <c r="M88" s="238">
        <f t="shared" si="12"/>
        <v>-430541.17999999039</v>
      </c>
    </row>
    <row r="89" spans="1:13" ht="15" customHeight="1">
      <c r="A89" s="246" t="s">
        <v>159</v>
      </c>
      <c r="B89" s="235">
        <v>647730.06000000006</v>
      </c>
      <c r="C89" s="235">
        <v>0</v>
      </c>
      <c r="D89" s="235">
        <v>0</v>
      </c>
      <c r="E89" s="243">
        <v>0</v>
      </c>
      <c r="F89" s="243">
        <v>0</v>
      </c>
      <c r="G89" s="243">
        <v>647730.06000000006</v>
      </c>
      <c r="H89" s="243">
        <v>0</v>
      </c>
      <c r="I89" s="235">
        <f t="shared" si="13"/>
        <v>647730.06000000006</v>
      </c>
      <c r="J89" s="244" t="s">
        <v>158</v>
      </c>
      <c r="K89" s="238" t="str">
        <f t="shared" si="11"/>
        <v>y</v>
      </c>
      <c r="L89" s="243">
        <v>867347.65999999898</v>
      </c>
      <c r="M89" s="238">
        <f t="shared" si="12"/>
        <v>301324.58999999904</v>
      </c>
    </row>
    <row r="90" spans="1:13" ht="15" customHeight="1">
      <c r="A90" s="246" t="s">
        <v>160</v>
      </c>
      <c r="B90" s="235">
        <v>29755017.739999998</v>
      </c>
      <c r="C90" s="235">
        <v>0</v>
      </c>
      <c r="D90" s="235">
        <v>0</v>
      </c>
      <c r="E90" s="243">
        <v>0</v>
      </c>
      <c r="F90" s="243">
        <v>0</v>
      </c>
      <c r="G90" s="243">
        <v>29755017.739999998</v>
      </c>
      <c r="H90" s="243">
        <v>0</v>
      </c>
      <c r="I90" s="235">
        <f t="shared" si="13"/>
        <v>29755017.739999998</v>
      </c>
      <c r="J90" s="244" t="s">
        <v>159</v>
      </c>
      <c r="K90" s="238" t="str">
        <f t="shared" si="11"/>
        <v>y</v>
      </c>
      <c r="L90" s="243">
        <v>839004.58999999904</v>
      </c>
      <c r="M90" s="238">
        <f t="shared" si="12"/>
        <v>191274.52999999898</v>
      </c>
    </row>
    <row r="91" spans="1:13" ht="15" customHeight="1">
      <c r="A91" s="246" t="s">
        <v>161</v>
      </c>
      <c r="B91" s="235">
        <v>1354806.76999999</v>
      </c>
      <c r="C91" s="235">
        <v>0</v>
      </c>
      <c r="D91" s="235">
        <v>0</v>
      </c>
      <c r="E91" s="243">
        <v>0</v>
      </c>
      <c r="F91" s="243">
        <v>0</v>
      </c>
      <c r="G91" s="243">
        <v>1354806.76999999</v>
      </c>
      <c r="H91" s="243">
        <v>0</v>
      </c>
      <c r="I91" s="235">
        <f t="shared" si="13"/>
        <v>1354806.76999999</v>
      </c>
      <c r="J91" s="244" t="s">
        <v>160</v>
      </c>
      <c r="K91" s="238" t="str">
        <f t="shared" si="11"/>
        <v>y</v>
      </c>
      <c r="L91" s="243">
        <v>28072065.280000001</v>
      </c>
      <c r="M91" s="238">
        <f t="shared" si="12"/>
        <v>-1682952.4599999972</v>
      </c>
    </row>
    <row r="92" spans="1:13" ht="15" customHeight="1">
      <c r="A92" s="246" t="s">
        <v>162</v>
      </c>
      <c r="B92" s="235">
        <v>57132.109999999899</v>
      </c>
      <c r="C92" s="235">
        <v>0</v>
      </c>
      <c r="D92" s="235">
        <v>0</v>
      </c>
      <c r="E92" s="243">
        <v>0</v>
      </c>
      <c r="F92" s="243">
        <v>0</v>
      </c>
      <c r="G92" s="243">
        <v>57132.109999999899</v>
      </c>
      <c r="H92" s="243">
        <v>0</v>
      </c>
      <c r="I92" s="235">
        <f t="shared" si="13"/>
        <v>57132.109999999899</v>
      </c>
      <c r="J92" s="244" t="s">
        <v>161</v>
      </c>
      <c r="K92" s="238" t="str">
        <f t="shared" ref="K92:K123" si="14">IF(A91=J92,"y","n")</f>
        <v>y</v>
      </c>
      <c r="L92" s="243">
        <v>1078649.8700000001</v>
      </c>
      <c r="M92" s="238">
        <f t="shared" ref="M92:M123" si="15">+L92-I91</f>
        <v>-276156.8999999899</v>
      </c>
    </row>
    <row r="93" spans="1:13" ht="15" customHeight="1">
      <c r="A93" s="246" t="s">
        <v>163</v>
      </c>
      <c r="B93" s="235">
        <v>0</v>
      </c>
      <c r="C93" s="235">
        <v>0</v>
      </c>
      <c r="D93" s="235">
        <v>0</v>
      </c>
      <c r="E93" s="243">
        <v>0</v>
      </c>
      <c r="F93" s="243">
        <v>0</v>
      </c>
      <c r="G93" s="243">
        <v>0</v>
      </c>
      <c r="H93" s="243">
        <v>0</v>
      </c>
      <c r="I93" s="235">
        <f t="shared" si="13"/>
        <v>0</v>
      </c>
      <c r="J93" s="244" t="s">
        <v>162</v>
      </c>
      <c r="K93" s="238" t="str">
        <f t="shared" si="14"/>
        <v>y</v>
      </c>
      <c r="L93" s="243">
        <v>324506.59999999899</v>
      </c>
      <c r="M93" s="238">
        <f t="shared" si="15"/>
        <v>267374.48999999906</v>
      </c>
    </row>
    <row r="94" spans="1:13" ht="15" customHeight="1">
      <c r="A94" s="246" t="s">
        <v>164</v>
      </c>
      <c r="B94" s="235">
        <v>0</v>
      </c>
      <c r="C94" s="235">
        <v>161094.99</v>
      </c>
      <c r="D94" s="235">
        <v>0</v>
      </c>
      <c r="E94" s="243">
        <v>0</v>
      </c>
      <c r="F94" s="243">
        <v>0</v>
      </c>
      <c r="G94" s="243">
        <v>0</v>
      </c>
      <c r="H94" s="243">
        <v>161094.99</v>
      </c>
      <c r="I94" s="235">
        <f t="shared" si="13"/>
        <v>161094.99</v>
      </c>
      <c r="J94" s="244" t="s">
        <v>163</v>
      </c>
      <c r="K94" s="238" t="str">
        <f t="shared" si="14"/>
        <v>y</v>
      </c>
      <c r="L94" s="243">
        <v>0</v>
      </c>
      <c r="M94" s="238">
        <f t="shared" si="15"/>
        <v>0</v>
      </c>
    </row>
    <row r="95" spans="1:13" ht="15" customHeight="1">
      <c r="A95" s="246" t="s">
        <v>165</v>
      </c>
      <c r="B95" s="235">
        <v>0</v>
      </c>
      <c r="C95" s="235">
        <v>0</v>
      </c>
      <c r="D95" s="235">
        <v>0</v>
      </c>
      <c r="E95" s="243">
        <v>0</v>
      </c>
      <c r="F95" s="243">
        <v>0</v>
      </c>
      <c r="G95" s="243">
        <v>0</v>
      </c>
      <c r="H95" s="243">
        <v>0</v>
      </c>
      <c r="I95" s="235">
        <f t="shared" ref="I95:I126" si="16">+G95+H95</f>
        <v>0</v>
      </c>
      <c r="J95" s="244" t="s">
        <v>164</v>
      </c>
      <c r="K95" s="238" t="str">
        <f t="shared" si="14"/>
        <v>y</v>
      </c>
      <c r="L95" s="243">
        <v>224775.4</v>
      </c>
      <c r="M95" s="238">
        <f t="shared" si="15"/>
        <v>63680.41</v>
      </c>
    </row>
    <row r="96" spans="1:13" ht="15" customHeight="1">
      <c r="A96" s="246" t="s">
        <v>166</v>
      </c>
      <c r="B96" s="235">
        <v>0</v>
      </c>
      <c r="C96" s="235">
        <v>0</v>
      </c>
      <c r="D96" s="235">
        <v>0</v>
      </c>
      <c r="E96" s="243">
        <v>0</v>
      </c>
      <c r="F96" s="243">
        <v>0</v>
      </c>
      <c r="G96" s="243">
        <v>0</v>
      </c>
      <c r="H96" s="243">
        <v>0</v>
      </c>
      <c r="I96" s="235">
        <f t="shared" si="16"/>
        <v>0</v>
      </c>
      <c r="J96" s="244" t="s">
        <v>165</v>
      </c>
      <c r="K96" s="238" t="str">
        <f t="shared" si="14"/>
        <v>y</v>
      </c>
      <c r="L96" s="243">
        <v>0</v>
      </c>
      <c r="M96" s="238">
        <f t="shared" si="15"/>
        <v>0</v>
      </c>
    </row>
    <row r="97" spans="1:13" ht="15" customHeight="1">
      <c r="A97" s="246" t="s">
        <v>167</v>
      </c>
      <c r="B97" s="235">
        <v>0</v>
      </c>
      <c r="C97" s="235">
        <v>0</v>
      </c>
      <c r="D97" s="235">
        <v>0</v>
      </c>
      <c r="E97" s="243">
        <v>0</v>
      </c>
      <c r="F97" s="243">
        <v>0</v>
      </c>
      <c r="G97" s="243">
        <v>0</v>
      </c>
      <c r="H97" s="243">
        <v>0</v>
      </c>
      <c r="I97" s="235">
        <f t="shared" si="16"/>
        <v>0</v>
      </c>
      <c r="J97" s="244" t="s">
        <v>166</v>
      </c>
      <c r="K97" s="238" t="str">
        <f t="shared" si="14"/>
        <v>y</v>
      </c>
      <c r="L97" s="243">
        <v>7864.71</v>
      </c>
      <c r="M97" s="238">
        <f t="shared" si="15"/>
        <v>7864.71</v>
      </c>
    </row>
    <row r="98" spans="1:13" ht="15" customHeight="1">
      <c r="A98" s="246" t="s">
        <v>168</v>
      </c>
      <c r="B98" s="235">
        <v>0</v>
      </c>
      <c r="C98" s="235">
        <v>403105.68999999901</v>
      </c>
      <c r="D98" s="235">
        <v>0</v>
      </c>
      <c r="E98" s="243">
        <v>0</v>
      </c>
      <c r="F98" s="243">
        <v>0</v>
      </c>
      <c r="G98" s="243">
        <v>0</v>
      </c>
      <c r="H98" s="243">
        <v>403105.68999999901</v>
      </c>
      <c r="I98" s="235">
        <f t="shared" si="16"/>
        <v>403105.68999999901</v>
      </c>
      <c r="J98" s="244" t="s">
        <v>167</v>
      </c>
      <c r="K98" s="238" t="str">
        <f t="shared" si="14"/>
        <v>y</v>
      </c>
      <c r="L98" s="243">
        <v>2903.88</v>
      </c>
      <c r="M98" s="238">
        <f t="shared" si="15"/>
        <v>2903.88</v>
      </c>
    </row>
    <row r="99" spans="1:13" ht="15" customHeight="1">
      <c r="A99" s="246" t="s">
        <v>169</v>
      </c>
      <c r="B99" s="235">
        <v>0</v>
      </c>
      <c r="C99" s="235">
        <v>167880.02</v>
      </c>
      <c r="D99" s="235">
        <v>0</v>
      </c>
      <c r="E99" s="243">
        <v>0</v>
      </c>
      <c r="F99" s="243">
        <v>0</v>
      </c>
      <c r="G99" s="243">
        <v>0</v>
      </c>
      <c r="H99" s="243">
        <v>167880.02</v>
      </c>
      <c r="I99" s="235">
        <f t="shared" si="16"/>
        <v>167880.02</v>
      </c>
      <c r="J99" s="244" t="s">
        <v>168</v>
      </c>
      <c r="K99" s="238" t="str">
        <f t="shared" si="14"/>
        <v>y</v>
      </c>
      <c r="L99" s="243">
        <v>396399.29</v>
      </c>
      <c r="M99" s="238">
        <f t="shared" si="15"/>
        <v>-6706.3999999990338</v>
      </c>
    </row>
    <row r="100" spans="1:13" ht="15" customHeight="1">
      <c r="A100" s="246" t="s">
        <v>170</v>
      </c>
      <c r="B100" s="235">
        <v>0</v>
      </c>
      <c r="C100" s="235">
        <v>-63807.0099999999</v>
      </c>
      <c r="D100" s="235">
        <v>0</v>
      </c>
      <c r="E100" s="243">
        <v>0</v>
      </c>
      <c r="F100" s="243">
        <v>0</v>
      </c>
      <c r="G100" s="243">
        <v>0</v>
      </c>
      <c r="H100" s="243">
        <v>-63807.0099999999</v>
      </c>
      <c r="I100" s="235">
        <f t="shared" si="16"/>
        <v>-63807.0099999999</v>
      </c>
      <c r="J100" s="244" t="s">
        <v>169</v>
      </c>
      <c r="K100" s="238" t="str">
        <f t="shared" si="14"/>
        <v>y</v>
      </c>
      <c r="L100" s="243">
        <v>42332.88</v>
      </c>
      <c r="M100" s="238">
        <f t="shared" si="15"/>
        <v>-125547.13999999998</v>
      </c>
    </row>
    <row r="101" spans="1:13" ht="15" customHeight="1">
      <c r="A101" s="246" t="s">
        <v>171</v>
      </c>
      <c r="B101" s="235">
        <v>0</v>
      </c>
      <c r="C101" s="235">
        <v>0</v>
      </c>
      <c r="D101" s="235">
        <v>0</v>
      </c>
      <c r="E101" s="243">
        <v>0</v>
      </c>
      <c r="F101" s="243">
        <v>0</v>
      </c>
      <c r="G101" s="243">
        <v>0</v>
      </c>
      <c r="H101" s="243">
        <v>0</v>
      </c>
      <c r="I101" s="235">
        <f t="shared" si="16"/>
        <v>0</v>
      </c>
      <c r="J101" s="244" t="s">
        <v>170</v>
      </c>
      <c r="K101" s="238" t="str">
        <f t="shared" si="14"/>
        <v>y</v>
      </c>
      <c r="L101" s="243">
        <v>-140496.01999999999</v>
      </c>
      <c r="M101" s="238">
        <f t="shared" si="15"/>
        <v>-76689.010000000097</v>
      </c>
    </row>
    <row r="102" spans="1:13" ht="15" customHeight="1">
      <c r="A102" s="246" t="s">
        <v>172</v>
      </c>
      <c r="B102" s="235">
        <v>0</v>
      </c>
      <c r="C102" s="235">
        <v>154351.76999999999</v>
      </c>
      <c r="D102" s="235">
        <v>0</v>
      </c>
      <c r="E102" s="243">
        <v>0</v>
      </c>
      <c r="F102" s="243">
        <v>0</v>
      </c>
      <c r="G102" s="243">
        <v>0</v>
      </c>
      <c r="H102" s="243">
        <v>154351.76999999999</v>
      </c>
      <c r="I102" s="235">
        <f t="shared" si="16"/>
        <v>154351.76999999999</v>
      </c>
      <c r="J102" s="244" t="s">
        <v>171</v>
      </c>
      <c r="K102" s="238" t="str">
        <f t="shared" si="14"/>
        <v>y</v>
      </c>
      <c r="L102" s="243">
        <v>0</v>
      </c>
      <c r="M102" s="238">
        <f t="shared" si="15"/>
        <v>0</v>
      </c>
    </row>
    <row r="103" spans="1:13" ht="15" customHeight="1">
      <c r="A103" s="246" t="s">
        <v>173</v>
      </c>
      <c r="B103" s="235">
        <v>0</v>
      </c>
      <c r="C103" s="235">
        <v>0</v>
      </c>
      <c r="D103" s="235">
        <v>0</v>
      </c>
      <c r="E103" s="243">
        <v>0</v>
      </c>
      <c r="F103" s="243">
        <v>0</v>
      </c>
      <c r="G103" s="243">
        <v>0</v>
      </c>
      <c r="H103" s="243">
        <v>0</v>
      </c>
      <c r="I103" s="235">
        <f t="shared" si="16"/>
        <v>0</v>
      </c>
      <c r="J103" s="244" t="s">
        <v>172</v>
      </c>
      <c r="K103" s="238" t="str">
        <f t="shared" si="14"/>
        <v>y</v>
      </c>
      <c r="L103" s="243">
        <v>141057.54999999999</v>
      </c>
      <c r="M103" s="238">
        <f t="shared" si="15"/>
        <v>-13294.220000000001</v>
      </c>
    </row>
    <row r="104" spans="1:13" ht="15" customHeight="1">
      <c r="A104" s="246" t="s">
        <v>174</v>
      </c>
      <c r="B104" s="235">
        <v>0</v>
      </c>
      <c r="C104" s="235">
        <v>8996.86</v>
      </c>
      <c r="D104" s="235">
        <v>0</v>
      </c>
      <c r="E104" s="243">
        <v>0</v>
      </c>
      <c r="F104" s="243">
        <v>0</v>
      </c>
      <c r="G104" s="243">
        <v>0</v>
      </c>
      <c r="H104" s="243">
        <v>8996.86</v>
      </c>
      <c r="I104" s="235">
        <f t="shared" si="16"/>
        <v>8996.86</v>
      </c>
      <c r="J104" s="244" t="s">
        <v>173</v>
      </c>
      <c r="K104" s="238" t="str">
        <f t="shared" si="14"/>
        <v>y</v>
      </c>
      <c r="L104" s="243">
        <v>0</v>
      </c>
      <c r="M104" s="238">
        <f t="shared" si="15"/>
        <v>0</v>
      </c>
    </row>
    <row r="105" spans="1:13" ht="15" customHeight="1">
      <c r="A105" s="246" t="s">
        <v>175</v>
      </c>
      <c r="B105" s="235">
        <v>0</v>
      </c>
      <c r="C105" s="235">
        <v>29192.35</v>
      </c>
      <c r="D105" s="235">
        <v>0</v>
      </c>
      <c r="E105" s="243">
        <v>0</v>
      </c>
      <c r="F105" s="243">
        <v>0</v>
      </c>
      <c r="G105" s="243">
        <v>0</v>
      </c>
      <c r="H105" s="243">
        <v>29192.35</v>
      </c>
      <c r="I105" s="235">
        <f t="shared" si="16"/>
        <v>29192.35</v>
      </c>
      <c r="J105" s="244" t="s">
        <v>174</v>
      </c>
      <c r="K105" s="238" t="str">
        <f t="shared" si="14"/>
        <v>y</v>
      </c>
      <c r="L105" s="243">
        <v>9280.57</v>
      </c>
      <c r="M105" s="238">
        <f t="shared" si="15"/>
        <v>283.70999999999913</v>
      </c>
    </row>
    <row r="106" spans="1:13" ht="15" customHeight="1">
      <c r="A106" s="246" t="s">
        <v>176</v>
      </c>
      <c r="B106" s="235">
        <v>0</v>
      </c>
      <c r="C106" s="235">
        <v>240228.49</v>
      </c>
      <c r="D106" s="235">
        <v>0</v>
      </c>
      <c r="E106" s="243">
        <v>0</v>
      </c>
      <c r="F106" s="243">
        <v>0</v>
      </c>
      <c r="G106" s="243">
        <v>0</v>
      </c>
      <c r="H106" s="243">
        <v>240228.49</v>
      </c>
      <c r="I106" s="235">
        <f t="shared" si="16"/>
        <v>240228.49</v>
      </c>
      <c r="J106" s="244" t="s">
        <v>175</v>
      </c>
      <c r="K106" s="238" t="str">
        <f t="shared" si="14"/>
        <v>y</v>
      </c>
      <c r="L106" s="243">
        <v>2477.67</v>
      </c>
      <c r="M106" s="238">
        <f t="shared" si="15"/>
        <v>-26714.68</v>
      </c>
    </row>
    <row r="107" spans="1:13" ht="15" customHeight="1">
      <c r="A107" s="246" t="s">
        <v>177</v>
      </c>
      <c r="B107" s="235">
        <v>0</v>
      </c>
      <c r="C107" s="235">
        <v>29071.61</v>
      </c>
      <c r="D107" s="235">
        <v>0</v>
      </c>
      <c r="E107" s="243">
        <v>0</v>
      </c>
      <c r="F107" s="243">
        <v>0</v>
      </c>
      <c r="G107" s="243">
        <v>0</v>
      </c>
      <c r="H107" s="243">
        <v>29071.61</v>
      </c>
      <c r="I107" s="235">
        <f t="shared" si="16"/>
        <v>29071.61</v>
      </c>
      <c r="J107" s="244" t="s">
        <v>176</v>
      </c>
      <c r="K107" s="238" t="str">
        <f t="shared" si="14"/>
        <v>y</v>
      </c>
      <c r="L107" s="243">
        <v>137417.26999999999</v>
      </c>
      <c r="M107" s="238">
        <f t="shared" si="15"/>
        <v>-102811.22</v>
      </c>
    </row>
    <row r="108" spans="1:13" ht="15" customHeight="1">
      <c r="A108" s="246" t="s">
        <v>178</v>
      </c>
      <c r="B108" s="235">
        <v>0</v>
      </c>
      <c r="C108" s="235">
        <v>5235.87</v>
      </c>
      <c r="D108" s="235">
        <v>0</v>
      </c>
      <c r="E108" s="243">
        <v>0</v>
      </c>
      <c r="F108" s="243">
        <v>0</v>
      </c>
      <c r="G108" s="243">
        <v>0</v>
      </c>
      <c r="H108" s="243">
        <v>5235.87</v>
      </c>
      <c r="I108" s="235">
        <f t="shared" si="16"/>
        <v>5235.87</v>
      </c>
      <c r="J108" s="244" t="s">
        <v>177</v>
      </c>
      <c r="K108" s="238" t="str">
        <f t="shared" si="14"/>
        <v>y</v>
      </c>
      <c r="L108" s="243">
        <v>30439.589999999898</v>
      </c>
      <c r="M108" s="238">
        <f t="shared" si="15"/>
        <v>1367.9799999998977</v>
      </c>
    </row>
    <row r="109" spans="1:13" ht="15" customHeight="1">
      <c r="A109" s="246" t="s">
        <v>179</v>
      </c>
      <c r="B109" s="235">
        <v>0</v>
      </c>
      <c r="C109" s="235">
        <v>29466.86</v>
      </c>
      <c r="D109" s="235">
        <v>0</v>
      </c>
      <c r="E109" s="243">
        <v>0</v>
      </c>
      <c r="F109" s="243">
        <v>0</v>
      </c>
      <c r="G109" s="243">
        <v>0</v>
      </c>
      <c r="H109" s="243">
        <v>29466.86</v>
      </c>
      <c r="I109" s="235">
        <f t="shared" si="16"/>
        <v>29466.86</v>
      </c>
      <c r="J109" s="244" t="s">
        <v>178</v>
      </c>
      <c r="K109" s="238" t="str">
        <f t="shared" si="14"/>
        <v>y</v>
      </c>
      <c r="L109" s="243">
        <v>78382.989999999903</v>
      </c>
      <c r="M109" s="238">
        <f t="shared" si="15"/>
        <v>73147.119999999908</v>
      </c>
    </row>
    <row r="110" spans="1:13" ht="15" customHeight="1">
      <c r="A110" s="246" t="s">
        <v>180</v>
      </c>
      <c r="B110" s="235">
        <v>0</v>
      </c>
      <c r="C110" s="235">
        <v>0</v>
      </c>
      <c r="D110" s="235">
        <v>0</v>
      </c>
      <c r="E110" s="243">
        <v>0</v>
      </c>
      <c r="F110" s="243">
        <v>0</v>
      </c>
      <c r="G110" s="243">
        <v>0</v>
      </c>
      <c r="H110" s="243">
        <v>0</v>
      </c>
      <c r="I110" s="235">
        <f t="shared" si="16"/>
        <v>0</v>
      </c>
      <c r="J110" s="244" t="s">
        <v>179</v>
      </c>
      <c r="K110" s="238" t="str">
        <f t="shared" si="14"/>
        <v>y</v>
      </c>
      <c r="L110" s="243">
        <v>0</v>
      </c>
      <c r="M110" s="238">
        <f t="shared" si="15"/>
        <v>-29466.86</v>
      </c>
    </row>
    <row r="111" spans="1:13" ht="15" customHeight="1">
      <c r="A111" s="246" t="s">
        <v>181</v>
      </c>
      <c r="B111" s="235">
        <v>0</v>
      </c>
      <c r="C111" s="235">
        <v>84595.520000000004</v>
      </c>
      <c r="D111" s="235">
        <v>0</v>
      </c>
      <c r="E111" s="243">
        <v>0</v>
      </c>
      <c r="F111" s="243">
        <v>0</v>
      </c>
      <c r="G111" s="243">
        <v>0</v>
      </c>
      <c r="H111" s="243">
        <v>84595.520000000004</v>
      </c>
      <c r="I111" s="235">
        <f t="shared" si="16"/>
        <v>84595.520000000004</v>
      </c>
      <c r="J111" s="244" t="s">
        <v>180</v>
      </c>
      <c r="K111" s="238" t="str">
        <f t="shared" si="14"/>
        <v>y</v>
      </c>
      <c r="L111" s="243">
        <v>0</v>
      </c>
      <c r="M111" s="238">
        <f t="shared" si="15"/>
        <v>0</v>
      </c>
    </row>
    <row r="112" spans="1:13" ht="15" customHeight="1">
      <c r="A112" s="246" t="s">
        <v>182</v>
      </c>
      <c r="B112" s="235">
        <v>0</v>
      </c>
      <c r="C112" s="235">
        <v>32524.71</v>
      </c>
      <c r="D112" s="235">
        <v>0</v>
      </c>
      <c r="E112" s="243">
        <v>0</v>
      </c>
      <c r="F112" s="243">
        <v>0</v>
      </c>
      <c r="G112" s="243">
        <v>0</v>
      </c>
      <c r="H112" s="243">
        <v>32524.71</v>
      </c>
      <c r="I112" s="235">
        <f t="shared" si="16"/>
        <v>32524.71</v>
      </c>
      <c r="J112" s="244" t="s">
        <v>181</v>
      </c>
      <c r="K112" s="238" t="str">
        <f t="shared" si="14"/>
        <v>y</v>
      </c>
      <c r="L112" s="243">
        <v>43639.5099999999</v>
      </c>
      <c r="M112" s="238">
        <f t="shared" si="15"/>
        <v>-40956.010000000104</v>
      </c>
    </row>
    <row r="113" spans="1:13" ht="15" customHeight="1">
      <c r="A113" s="246" t="s">
        <v>183</v>
      </c>
      <c r="B113" s="235">
        <v>0</v>
      </c>
      <c r="C113" s="235">
        <v>0</v>
      </c>
      <c r="D113" s="235">
        <v>0</v>
      </c>
      <c r="E113" s="243">
        <v>0</v>
      </c>
      <c r="F113" s="243">
        <v>0</v>
      </c>
      <c r="G113" s="243">
        <v>0</v>
      </c>
      <c r="H113" s="243">
        <v>0</v>
      </c>
      <c r="I113" s="235">
        <f t="shared" si="16"/>
        <v>0</v>
      </c>
      <c r="J113" s="244" t="s">
        <v>182</v>
      </c>
      <c r="K113" s="238" t="str">
        <f t="shared" si="14"/>
        <v>y</v>
      </c>
      <c r="L113" s="243">
        <v>44701.479999999901</v>
      </c>
      <c r="M113" s="238">
        <f t="shared" si="15"/>
        <v>12176.769999999902</v>
      </c>
    </row>
    <row r="114" spans="1:13" ht="15" customHeight="1">
      <c r="A114" s="246" t="s">
        <v>184</v>
      </c>
      <c r="B114" s="235">
        <v>0</v>
      </c>
      <c r="C114" s="235">
        <v>135262.47</v>
      </c>
      <c r="D114" s="235">
        <v>0</v>
      </c>
      <c r="E114" s="243">
        <v>0</v>
      </c>
      <c r="F114" s="243">
        <v>0</v>
      </c>
      <c r="G114" s="243">
        <v>0</v>
      </c>
      <c r="H114" s="243">
        <v>135262.47</v>
      </c>
      <c r="I114" s="235">
        <f t="shared" si="16"/>
        <v>135262.47</v>
      </c>
      <c r="J114" s="244" t="s">
        <v>183</v>
      </c>
      <c r="K114" s="238" t="str">
        <f t="shared" si="14"/>
        <v>y</v>
      </c>
      <c r="L114" s="243">
        <v>-5285.25</v>
      </c>
      <c r="M114" s="238">
        <f t="shared" si="15"/>
        <v>-5285.25</v>
      </c>
    </row>
    <row r="115" spans="1:13" ht="15" customHeight="1">
      <c r="A115" s="246" t="s">
        <v>185</v>
      </c>
      <c r="B115" s="235">
        <v>0</v>
      </c>
      <c r="C115" s="235">
        <v>42246.09</v>
      </c>
      <c r="D115" s="235">
        <v>0</v>
      </c>
      <c r="E115" s="243">
        <v>0</v>
      </c>
      <c r="F115" s="243">
        <v>0</v>
      </c>
      <c r="G115" s="243">
        <v>0</v>
      </c>
      <c r="H115" s="243">
        <v>42246.09</v>
      </c>
      <c r="I115" s="235">
        <f t="shared" si="16"/>
        <v>42246.09</v>
      </c>
      <c r="J115" s="244" t="s">
        <v>184</v>
      </c>
      <c r="K115" s="238" t="str">
        <f t="shared" si="14"/>
        <v>y</v>
      </c>
      <c r="L115" s="243">
        <v>124620.02</v>
      </c>
      <c r="M115" s="238">
        <f t="shared" si="15"/>
        <v>-10642.449999999997</v>
      </c>
    </row>
    <row r="116" spans="1:13" ht="15" customHeight="1">
      <c r="A116" s="246" t="s">
        <v>186</v>
      </c>
      <c r="B116" s="235">
        <v>0</v>
      </c>
      <c r="C116" s="235">
        <v>166996.78</v>
      </c>
      <c r="D116" s="235">
        <v>0</v>
      </c>
      <c r="E116" s="243">
        <v>0</v>
      </c>
      <c r="F116" s="243">
        <v>0</v>
      </c>
      <c r="G116" s="243">
        <v>0</v>
      </c>
      <c r="H116" s="243">
        <v>166996.78</v>
      </c>
      <c r="I116" s="235">
        <f t="shared" si="16"/>
        <v>166996.78</v>
      </c>
      <c r="J116" s="244" t="s">
        <v>185</v>
      </c>
      <c r="K116" s="238" t="str">
        <f t="shared" si="14"/>
        <v>y</v>
      </c>
      <c r="L116" s="243">
        <v>3227.04</v>
      </c>
      <c r="M116" s="238">
        <f t="shared" si="15"/>
        <v>-39019.049999999996</v>
      </c>
    </row>
    <row r="117" spans="1:13" ht="15" customHeight="1">
      <c r="A117" s="246" t="s">
        <v>187</v>
      </c>
      <c r="B117" s="235">
        <v>0</v>
      </c>
      <c r="C117" s="235">
        <v>19562.159999999902</v>
      </c>
      <c r="D117" s="235">
        <v>0</v>
      </c>
      <c r="E117" s="243">
        <v>0</v>
      </c>
      <c r="F117" s="243">
        <v>0</v>
      </c>
      <c r="G117" s="243">
        <v>0</v>
      </c>
      <c r="H117" s="243">
        <v>19562.159999999902</v>
      </c>
      <c r="I117" s="235">
        <f t="shared" si="16"/>
        <v>19562.159999999902</v>
      </c>
      <c r="J117" s="244" t="s">
        <v>186</v>
      </c>
      <c r="K117" s="238" t="str">
        <f t="shared" si="14"/>
        <v>y</v>
      </c>
      <c r="L117" s="243">
        <v>14626.4899999999</v>
      </c>
      <c r="M117" s="238">
        <f t="shared" si="15"/>
        <v>-152370.2900000001</v>
      </c>
    </row>
    <row r="118" spans="1:13" ht="15" customHeight="1">
      <c r="A118" s="246" t="s">
        <v>188</v>
      </c>
      <c r="B118" s="235">
        <v>0</v>
      </c>
      <c r="C118" s="235">
        <v>288315.62999999902</v>
      </c>
      <c r="D118" s="235">
        <v>0</v>
      </c>
      <c r="E118" s="243">
        <v>0</v>
      </c>
      <c r="F118" s="243">
        <v>0</v>
      </c>
      <c r="G118" s="243">
        <v>0</v>
      </c>
      <c r="H118" s="243">
        <v>288315.62999999902</v>
      </c>
      <c r="I118" s="235">
        <f t="shared" si="16"/>
        <v>288315.62999999902</v>
      </c>
      <c r="J118" s="244" t="s">
        <v>187</v>
      </c>
      <c r="K118" s="238" t="str">
        <f t="shared" si="14"/>
        <v>y</v>
      </c>
      <c r="L118" s="243">
        <v>705.91</v>
      </c>
      <c r="M118" s="238">
        <f t="shared" si="15"/>
        <v>-18856.249999999902</v>
      </c>
    </row>
    <row r="119" spans="1:13" ht="15" customHeight="1">
      <c r="A119" s="246" t="s">
        <v>189</v>
      </c>
      <c r="B119" s="235">
        <v>0</v>
      </c>
      <c r="C119" s="235">
        <v>89.03</v>
      </c>
      <c r="D119" s="235">
        <v>0</v>
      </c>
      <c r="E119" s="243">
        <v>0</v>
      </c>
      <c r="F119" s="243">
        <v>0</v>
      </c>
      <c r="G119" s="243">
        <v>0</v>
      </c>
      <c r="H119" s="243">
        <v>89.03</v>
      </c>
      <c r="I119" s="235">
        <f t="shared" si="16"/>
        <v>89.03</v>
      </c>
      <c r="J119" s="244" t="s">
        <v>188</v>
      </c>
      <c r="K119" s="238" t="str">
        <f t="shared" si="14"/>
        <v>y</v>
      </c>
      <c r="L119" s="243">
        <v>222675.3</v>
      </c>
      <c r="M119" s="238">
        <f t="shared" si="15"/>
        <v>-65640.329999999027</v>
      </c>
    </row>
    <row r="120" spans="1:13" ht="15" customHeight="1">
      <c r="A120" s="246" t="s">
        <v>190</v>
      </c>
      <c r="B120" s="235">
        <v>0</v>
      </c>
      <c r="C120" s="235">
        <v>22308.639999999999</v>
      </c>
      <c r="D120" s="235">
        <v>0</v>
      </c>
      <c r="E120" s="243">
        <v>0</v>
      </c>
      <c r="F120" s="243">
        <v>0</v>
      </c>
      <c r="G120" s="243">
        <v>0</v>
      </c>
      <c r="H120" s="243">
        <v>22308.639999999999</v>
      </c>
      <c r="I120" s="235">
        <f t="shared" si="16"/>
        <v>22308.639999999999</v>
      </c>
      <c r="J120" s="244" t="s">
        <v>189</v>
      </c>
      <c r="K120" s="238" t="str">
        <f t="shared" si="14"/>
        <v>y</v>
      </c>
      <c r="L120" s="243">
        <v>0</v>
      </c>
      <c r="M120" s="238">
        <f t="shared" si="15"/>
        <v>-89.03</v>
      </c>
    </row>
    <row r="121" spans="1:13" ht="15" customHeight="1">
      <c r="A121" s="246" t="s">
        <v>191</v>
      </c>
      <c r="B121" s="235">
        <v>0</v>
      </c>
      <c r="C121" s="235">
        <v>23579.39</v>
      </c>
      <c r="D121" s="235">
        <v>0</v>
      </c>
      <c r="E121" s="243">
        <v>0</v>
      </c>
      <c r="F121" s="243">
        <v>0</v>
      </c>
      <c r="G121" s="243">
        <v>0</v>
      </c>
      <c r="H121" s="243">
        <v>23579.39</v>
      </c>
      <c r="I121" s="235">
        <f t="shared" si="16"/>
        <v>23579.39</v>
      </c>
      <c r="J121" s="244" t="s">
        <v>190</v>
      </c>
      <c r="K121" s="238" t="str">
        <f t="shared" si="14"/>
        <v>y</v>
      </c>
      <c r="L121" s="243">
        <v>6549.08</v>
      </c>
      <c r="M121" s="238">
        <f t="shared" si="15"/>
        <v>-15759.56</v>
      </c>
    </row>
    <row r="122" spans="1:13" ht="15.75" customHeight="1">
      <c r="A122" s="246" t="s">
        <v>192</v>
      </c>
      <c r="B122" s="235">
        <v>0</v>
      </c>
      <c r="C122" s="235">
        <v>440585.93</v>
      </c>
      <c r="D122" s="235">
        <v>0</v>
      </c>
      <c r="E122" s="243">
        <v>0</v>
      </c>
      <c r="F122" s="243">
        <v>0</v>
      </c>
      <c r="G122" s="243">
        <v>0</v>
      </c>
      <c r="H122" s="243">
        <v>440585.93</v>
      </c>
      <c r="I122" s="235">
        <f t="shared" si="16"/>
        <v>440585.93</v>
      </c>
      <c r="J122" s="244" t="s">
        <v>191</v>
      </c>
      <c r="K122" s="238" t="str">
        <f t="shared" si="14"/>
        <v>y</v>
      </c>
      <c r="L122" s="243">
        <v>9311.73</v>
      </c>
      <c r="M122" s="238">
        <f t="shared" si="15"/>
        <v>-14267.66</v>
      </c>
    </row>
    <row r="123" spans="1:13" ht="15" customHeight="1">
      <c r="A123" s="246" t="s">
        <v>193</v>
      </c>
      <c r="B123" s="235">
        <v>0</v>
      </c>
      <c r="C123" s="235">
        <v>0</v>
      </c>
      <c r="D123" s="235">
        <v>0</v>
      </c>
      <c r="E123" s="243">
        <v>0</v>
      </c>
      <c r="F123" s="243">
        <v>0</v>
      </c>
      <c r="G123" s="243">
        <v>0</v>
      </c>
      <c r="H123" s="243">
        <v>0</v>
      </c>
      <c r="I123" s="235">
        <f t="shared" si="16"/>
        <v>0</v>
      </c>
      <c r="J123" s="244" t="s">
        <v>192</v>
      </c>
      <c r="K123" s="238" t="str">
        <f t="shared" si="14"/>
        <v>y</v>
      </c>
      <c r="L123" s="243">
        <v>290383.95999999897</v>
      </c>
      <c r="M123" s="238">
        <f t="shared" si="15"/>
        <v>-150201.97000000102</v>
      </c>
    </row>
    <row r="124" spans="1:13" ht="15" customHeight="1">
      <c r="A124" s="246" t="s">
        <v>194</v>
      </c>
      <c r="B124" s="235">
        <v>0</v>
      </c>
      <c r="C124" s="235">
        <v>0</v>
      </c>
      <c r="D124" s="235">
        <v>0</v>
      </c>
      <c r="E124" s="243">
        <v>0</v>
      </c>
      <c r="F124" s="243">
        <v>0</v>
      </c>
      <c r="G124" s="243">
        <v>0</v>
      </c>
      <c r="H124" s="243">
        <v>0</v>
      </c>
      <c r="I124" s="235">
        <f t="shared" si="16"/>
        <v>0</v>
      </c>
      <c r="J124" s="244" t="s">
        <v>193</v>
      </c>
      <c r="K124" s="238" t="str">
        <f t="shared" ref="K124:K128" si="17">IF(A123=J124,"y","n")</f>
        <v>y</v>
      </c>
      <c r="L124" s="243">
        <v>2268.98</v>
      </c>
      <c r="M124" s="238">
        <f t="shared" ref="M124:M155" si="18">+L124-I123</f>
        <v>2268.98</v>
      </c>
    </row>
    <row r="125" spans="1:13" ht="15" customHeight="1">
      <c r="A125" s="246" t="s">
        <v>195</v>
      </c>
      <c r="B125" s="235">
        <v>0</v>
      </c>
      <c r="C125" s="235">
        <v>0</v>
      </c>
      <c r="D125" s="235">
        <v>0</v>
      </c>
      <c r="E125" s="243">
        <v>0</v>
      </c>
      <c r="F125" s="243">
        <v>0</v>
      </c>
      <c r="G125" s="243">
        <v>0</v>
      </c>
      <c r="H125" s="243">
        <v>0</v>
      </c>
      <c r="I125" s="235">
        <f t="shared" si="16"/>
        <v>0</v>
      </c>
      <c r="J125" s="244" t="s">
        <v>194</v>
      </c>
      <c r="K125" s="238" t="str">
        <f t="shared" si="17"/>
        <v>y</v>
      </c>
      <c r="L125" s="243">
        <v>2661.89</v>
      </c>
      <c r="M125" s="238">
        <f t="shared" si="18"/>
        <v>2661.89</v>
      </c>
    </row>
    <row r="126" spans="1:13" ht="15" customHeight="1">
      <c r="A126" s="246" t="s">
        <v>196</v>
      </c>
      <c r="B126" s="235">
        <v>0</v>
      </c>
      <c r="C126" s="235">
        <v>0</v>
      </c>
      <c r="D126" s="235">
        <v>0</v>
      </c>
      <c r="E126" s="243">
        <v>0</v>
      </c>
      <c r="F126" s="243">
        <v>0</v>
      </c>
      <c r="G126" s="243">
        <v>0</v>
      </c>
      <c r="H126" s="243">
        <v>0</v>
      </c>
      <c r="I126" s="235">
        <f t="shared" si="16"/>
        <v>0</v>
      </c>
      <c r="J126" s="244" t="s">
        <v>195</v>
      </c>
      <c r="K126" s="238" t="str">
        <f t="shared" si="17"/>
        <v>y</v>
      </c>
      <c r="L126" s="243">
        <v>2480.3999999999901</v>
      </c>
      <c r="M126" s="238">
        <f t="shared" si="18"/>
        <v>2480.3999999999901</v>
      </c>
    </row>
    <row r="127" spans="1:13" ht="15" customHeight="1">
      <c r="A127" s="242" t="s">
        <v>197</v>
      </c>
      <c r="B127" s="235">
        <v>0</v>
      </c>
      <c r="C127" s="235">
        <v>21.5</v>
      </c>
      <c r="D127" s="235">
        <v>0</v>
      </c>
      <c r="E127" s="243">
        <v>0</v>
      </c>
      <c r="F127" s="243">
        <v>0</v>
      </c>
      <c r="G127" s="243">
        <v>0</v>
      </c>
      <c r="H127" s="243">
        <v>21.5</v>
      </c>
      <c r="I127" s="235">
        <f t="shared" ref="I127:I129" si="19">+G127+H127</f>
        <v>21.5</v>
      </c>
      <c r="J127" s="244" t="s">
        <v>196</v>
      </c>
      <c r="K127" s="238" t="str">
        <f t="shared" si="17"/>
        <v>y</v>
      </c>
      <c r="L127" s="243">
        <v>2359.42</v>
      </c>
      <c r="M127" s="238">
        <f t="shared" si="18"/>
        <v>2359.42</v>
      </c>
    </row>
    <row r="128" spans="1:13" ht="15" customHeight="1">
      <c r="A128" s="245" t="s">
        <v>438</v>
      </c>
      <c r="B128" s="234">
        <v>0</v>
      </c>
      <c r="C128" s="234">
        <v>0</v>
      </c>
      <c r="D128" s="234">
        <v>0</v>
      </c>
      <c r="E128" s="243">
        <v>0</v>
      </c>
      <c r="F128" s="243">
        <v>0</v>
      </c>
      <c r="G128" s="243">
        <v>0</v>
      </c>
      <c r="H128" s="243">
        <v>0</v>
      </c>
      <c r="I128" s="234">
        <f t="shared" si="19"/>
        <v>0</v>
      </c>
      <c r="J128" s="244" t="s">
        <v>197</v>
      </c>
      <c r="K128" s="238" t="str">
        <f t="shared" si="17"/>
        <v>y</v>
      </c>
      <c r="L128" s="243">
        <v>1814.94999999999</v>
      </c>
      <c r="M128" s="238">
        <f t="shared" si="18"/>
        <v>1793.44999999999</v>
      </c>
    </row>
    <row r="129" spans="1:13" ht="15" customHeight="1">
      <c r="A129" s="246" t="s">
        <v>198</v>
      </c>
      <c r="B129" s="235">
        <v>125897437.02</v>
      </c>
      <c r="C129" s="235">
        <v>2420905.35</v>
      </c>
      <c r="D129" s="235">
        <v>0</v>
      </c>
      <c r="E129" s="247">
        <v>0</v>
      </c>
      <c r="F129" s="247">
        <v>0</v>
      </c>
      <c r="G129" s="247">
        <v>125897437.02</v>
      </c>
      <c r="H129" s="247">
        <v>2420905.35</v>
      </c>
      <c r="I129" s="235">
        <f t="shared" si="19"/>
        <v>128318342.36999999</v>
      </c>
      <c r="J129" s="244" t="s">
        <v>198</v>
      </c>
      <c r="K129" s="238" t="str">
        <f t="shared" ref="K129:K160" si="20">IF(A129=J129,"y","n")</f>
        <v>y</v>
      </c>
      <c r="L129" s="247">
        <v>115596573.03999899</v>
      </c>
      <c r="M129" s="238">
        <f t="shared" si="18"/>
        <v>115596573.03999899</v>
      </c>
    </row>
    <row r="130" spans="1:13" ht="15" customHeight="1">
      <c r="A130" s="241" t="s">
        <v>199</v>
      </c>
      <c r="B130" s="232"/>
      <c r="C130" s="232"/>
      <c r="D130" s="232"/>
      <c r="E130" s="248"/>
      <c r="F130" s="248"/>
      <c r="G130" s="248"/>
      <c r="H130" s="248"/>
      <c r="I130" s="232"/>
      <c r="J130" s="250" t="s">
        <v>199</v>
      </c>
      <c r="K130" s="238" t="str">
        <f t="shared" si="20"/>
        <v>y</v>
      </c>
      <c r="L130" s="251"/>
      <c r="M130" s="238">
        <f t="shared" si="18"/>
        <v>-128318342.36999999</v>
      </c>
    </row>
    <row r="131" spans="1:13" ht="15" customHeight="1">
      <c r="A131" s="246" t="s">
        <v>200</v>
      </c>
      <c r="B131" s="235">
        <v>2591407.39</v>
      </c>
      <c r="C131" s="235">
        <v>0</v>
      </c>
      <c r="D131" s="235">
        <v>0</v>
      </c>
      <c r="E131" s="243">
        <v>0</v>
      </c>
      <c r="F131" s="243">
        <v>0</v>
      </c>
      <c r="G131" s="243">
        <v>2591407.39</v>
      </c>
      <c r="H131" s="243">
        <v>0</v>
      </c>
      <c r="I131" s="235">
        <f t="shared" ref="I131:I158" si="21">+G131+H131</f>
        <v>2591407.39</v>
      </c>
      <c r="J131" s="244" t="s">
        <v>200</v>
      </c>
      <c r="K131" s="238" t="str">
        <f t="shared" si="20"/>
        <v>y</v>
      </c>
      <c r="L131" s="243">
        <v>2055019.3899999899</v>
      </c>
      <c r="M131" s="238">
        <f t="shared" si="18"/>
        <v>2055019.3899999899</v>
      </c>
    </row>
    <row r="132" spans="1:13" ht="15" customHeight="1">
      <c r="A132" s="246" t="s">
        <v>201</v>
      </c>
      <c r="B132" s="235">
        <v>0</v>
      </c>
      <c r="C132" s="235">
        <v>0</v>
      </c>
      <c r="D132" s="235">
        <v>0</v>
      </c>
      <c r="E132" s="243">
        <v>0</v>
      </c>
      <c r="F132" s="243">
        <v>0</v>
      </c>
      <c r="G132" s="243">
        <v>0</v>
      </c>
      <c r="H132" s="243">
        <v>0</v>
      </c>
      <c r="I132" s="235">
        <f t="shared" si="21"/>
        <v>0</v>
      </c>
      <c r="J132" s="244" t="s">
        <v>201</v>
      </c>
      <c r="K132" s="238" t="str">
        <f t="shared" si="20"/>
        <v>y</v>
      </c>
      <c r="L132" s="243">
        <v>0</v>
      </c>
      <c r="M132" s="238">
        <f t="shared" si="18"/>
        <v>-2591407.39</v>
      </c>
    </row>
    <row r="133" spans="1:13" ht="15" customHeight="1">
      <c r="A133" s="246" t="s">
        <v>202</v>
      </c>
      <c r="B133" s="235">
        <v>34376.6</v>
      </c>
      <c r="C133" s="235">
        <v>0</v>
      </c>
      <c r="D133" s="235">
        <v>0</v>
      </c>
      <c r="E133" s="243">
        <v>0</v>
      </c>
      <c r="F133" s="243">
        <v>0</v>
      </c>
      <c r="G133" s="243">
        <v>34376.6</v>
      </c>
      <c r="H133" s="243">
        <v>0</v>
      </c>
      <c r="I133" s="235">
        <f t="shared" si="21"/>
        <v>34376.6</v>
      </c>
      <c r="J133" s="244" t="s">
        <v>202</v>
      </c>
      <c r="K133" s="238" t="str">
        <f t="shared" si="20"/>
        <v>y</v>
      </c>
      <c r="L133" s="243">
        <v>158002.13</v>
      </c>
      <c r="M133" s="238">
        <f t="shared" si="18"/>
        <v>158002.13</v>
      </c>
    </row>
    <row r="134" spans="1:13" ht="15" customHeight="1">
      <c r="A134" s="246" t="s">
        <v>203</v>
      </c>
      <c r="B134" s="235">
        <v>3082256.8899999899</v>
      </c>
      <c r="C134" s="235">
        <v>0</v>
      </c>
      <c r="D134" s="235">
        <v>0</v>
      </c>
      <c r="E134" s="243">
        <v>0</v>
      </c>
      <c r="F134" s="243">
        <v>0</v>
      </c>
      <c r="G134" s="243">
        <v>3082256.8899999899</v>
      </c>
      <c r="H134" s="243">
        <v>0</v>
      </c>
      <c r="I134" s="235">
        <f t="shared" si="21"/>
        <v>3082256.8899999899</v>
      </c>
      <c r="J134" s="244" t="s">
        <v>203</v>
      </c>
      <c r="K134" s="238" t="str">
        <f t="shared" si="20"/>
        <v>y</v>
      </c>
      <c r="L134" s="243">
        <v>2440211.98</v>
      </c>
      <c r="M134" s="238">
        <f t="shared" si="18"/>
        <v>2405835.38</v>
      </c>
    </row>
    <row r="135" spans="1:13" ht="15" customHeight="1">
      <c r="A135" s="246" t="s">
        <v>204</v>
      </c>
      <c r="B135" s="235">
        <v>1103672.3899999999</v>
      </c>
      <c r="C135" s="235">
        <v>0</v>
      </c>
      <c r="D135" s="235">
        <v>0</v>
      </c>
      <c r="E135" s="243">
        <v>0</v>
      </c>
      <c r="F135" s="243">
        <v>0</v>
      </c>
      <c r="G135" s="243">
        <v>1103672.3899999999</v>
      </c>
      <c r="H135" s="243">
        <v>0</v>
      </c>
      <c r="I135" s="235">
        <f t="shared" si="21"/>
        <v>1103672.3899999999</v>
      </c>
      <c r="J135" s="244" t="s">
        <v>204</v>
      </c>
      <c r="K135" s="238" t="str">
        <f t="shared" si="20"/>
        <v>y</v>
      </c>
      <c r="L135" s="243">
        <v>979671.68</v>
      </c>
      <c r="M135" s="238">
        <f t="shared" si="18"/>
        <v>-2102585.2099999897</v>
      </c>
    </row>
    <row r="136" spans="1:13" ht="15" customHeight="1">
      <c r="A136" s="246" t="s">
        <v>205</v>
      </c>
      <c r="B136" s="235">
        <v>104569.63</v>
      </c>
      <c r="C136" s="235">
        <v>0</v>
      </c>
      <c r="D136" s="235">
        <v>0</v>
      </c>
      <c r="E136" s="243">
        <v>0</v>
      </c>
      <c r="F136" s="243">
        <v>0</v>
      </c>
      <c r="G136" s="243">
        <v>104569.63</v>
      </c>
      <c r="H136" s="243">
        <v>0</v>
      </c>
      <c r="I136" s="235">
        <f t="shared" si="21"/>
        <v>104569.63</v>
      </c>
      <c r="J136" s="244" t="s">
        <v>205</v>
      </c>
      <c r="K136" s="238" t="str">
        <f t="shared" si="20"/>
        <v>y</v>
      </c>
      <c r="L136" s="243">
        <v>381586.43</v>
      </c>
      <c r="M136" s="238">
        <f t="shared" si="18"/>
        <v>-722085.96</v>
      </c>
    </row>
    <row r="137" spans="1:13" ht="15" customHeight="1">
      <c r="A137" s="246" t="s">
        <v>206</v>
      </c>
      <c r="B137" s="235">
        <v>115097.03</v>
      </c>
      <c r="C137" s="235">
        <v>0</v>
      </c>
      <c r="D137" s="235">
        <v>0</v>
      </c>
      <c r="E137" s="243">
        <v>0</v>
      </c>
      <c r="F137" s="243">
        <v>0</v>
      </c>
      <c r="G137" s="243">
        <v>115097.03</v>
      </c>
      <c r="H137" s="243">
        <v>0</v>
      </c>
      <c r="I137" s="235">
        <f t="shared" si="21"/>
        <v>115097.03</v>
      </c>
      <c r="J137" s="244" t="s">
        <v>206</v>
      </c>
      <c r="K137" s="238" t="str">
        <f t="shared" si="20"/>
        <v>y</v>
      </c>
      <c r="L137" s="243">
        <v>36933.51</v>
      </c>
      <c r="M137" s="238">
        <f t="shared" si="18"/>
        <v>-67636.12</v>
      </c>
    </row>
    <row r="138" spans="1:13" ht="15" customHeight="1">
      <c r="A138" s="246" t="s">
        <v>42</v>
      </c>
      <c r="B138" s="235">
        <v>59779.92</v>
      </c>
      <c r="C138" s="235">
        <v>0</v>
      </c>
      <c r="D138" s="235">
        <v>0</v>
      </c>
      <c r="E138" s="243">
        <v>0</v>
      </c>
      <c r="F138" s="243">
        <v>0</v>
      </c>
      <c r="G138" s="243">
        <v>59779.92</v>
      </c>
      <c r="H138" s="243">
        <v>0</v>
      </c>
      <c r="I138" s="235">
        <f t="shared" si="21"/>
        <v>59779.92</v>
      </c>
      <c r="J138" s="244" t="s">
        <v>42</v>
      </c>
      <c r="K138" s="238" t="str">
        <f t="shared" si="20"/>
        <v>y</v>
      </c>
      <c r="L138" s="243">
        <v>143295</v>
      </c>
      <c r="M138" s="238">
        <f t="shared" si="18"/>
        <v>28197.97</v>
      </c>
    </row>
    <row r="139" spans="1:13" ht="15" customHeight="1">
      <c r="A139" s="246" t="s">
        <v>207</v>
      </c>
      <c r="B139" s="235">
        <v>0</v>
      </c>
      <c r="C139" s="235">
        <v>0</v>
      </c>
      <c r="D139" s="235">
        <v>0</v>
      </c>
      <c r="E139" s="243">
        <v>0</v>
      </c>
      <c r="F139" s="243">
        <v>0</v>
      </c>
      <c r="G139" s="243">
        <v>0</v>
      </c>
      <c r="H139" s="243">
        <v>0</v>
      </c>
      <c r="I139" s="235">
        <f t="shared" si="21"/>
        <v>0</v>
      </c>
      <c r="J139" s="244" t="s">
        <v>207</v>
      </c>
      <c r="K139" s="238" t="str">
        <f t="shared" si="20"/>
        <v>y</v>
      </c>
      <c r="L139" s="243">
        <v>0</v>
      </c>
      <c r="M139" s="238">
        <f t="shared" si="18"/>
        <v>-59779.92</v>
      </c>
    </row>
    <row r="140" spans="1:13" ht="15" customHeight="1">
      <c r="A140" s="246" t="s">
        <v>208</v>
      </c>
      <c r="B140" s="235">
        <v>1353612.94</v>
      </c>
      <c r="C140" s="235">
        <v>0</v>
      </c>
      <c r="D140" s="235">
        <v>0</v>
      </c>
      <c r="E140" s="243">
        <v>0</v>
      </c>
      <c r="F140" s="243">
        <v>0</v>
      </c>
      <c r="G140" s="243">
        <v>1353612.94</v>
      </c>
      <c r="H140" s="243">
        <v>0</v>
      </c>
      <c r="I140" s="235">
        <f t="shared" si="21"/>
        <v>1353612.94</v>
      </c>
      <c r="J140" s="244" t="s">
        <v>208</v>
      </c>
      <c r="K140" s="238" t="str">
        <f t="shared" si="20"/>
        <v>y</v>
      </c>
      <c r="L140" s="243">
        <v>494589</v>
      </c>
      <c r="M140" s="238">
        <f t="shared" si="18"/>
        <v>494589</v>
      </c>
    </row>
    <row r="141" spans="1:13" ht="15" customHeight="1">
      <c r="A141" s="246" t="s">
        <v>209</v>
      </c>
      <c r="B141" s="235">
        <v>277393.73</v>
      </c>
      <c r="C141" s="235">
        <v>0</v>
      </c>
      <c r="D141" s="235">
        <v>0</v>
      </c>
      <c r="E141" s="243">
        <v>0</v>
      </c>
      <c r="F141" s="243">
        <v>0</v>
      </c>
      <c r="G141" s="243">
        <v>277393.73</v>
      </c>
      <c r="H141" s="243">
        <v>0</v>
      </c>
      <c r="I141" s="235">
        <f t="shared" si="21"/>
        <v>277393.73</v>
      </c>
      <c r="J141" s="244" t="s">
        <v>209</v>
      </c>
      <c r="K141" s="238" t="str">
        <f t="shared" si="20"/>
        <v>y</v>
      </c>
      <c r="L141" s="243">
        <v>566198.03</v>
      </c>
      <c r="M141" s="238">
        <f t="shared" si="18"/>
        <v>-787414.90999999992</v>
      </c>
    </row>
    <row r="142" spans="1:13" ht="15" customHeight="1">
      <c r="A142" s="246" t="s">
        <v>210</v>
      </c>
      <c r="B142" s="235">
        <v>957747.75</v>
      </c>
      <c r="C142" s="235">
        <v>0</v>
      </c>
      <c r="D142" s="235">
        <v>0</v>
      </c>
      <c r="E142" s="243">
        <v>0</v>
      </c>
      <c r="F142" s="243">
        <v>0</v>
      </c>
      <c r="G142" s="243">
        <v>957747.75</v>
      </c>
      <c r="H142" s="243">
        <v>0</v>
      </c>
      <c r="I142" s="235">
        <f t="shared" si="21"/>
        <v>957747.75</v>
      </c>
      <c r="J142" s="244" t="s">
        <v>210</v>
      </c>
      <c r="K142" s="238" t="str">
        <f t="shared" si="20"/>
        <v>y</v>
      </c>
      <c r="L142" s="243">
        <v>768510.91999999899</v>
      </c>
      <c r="M142" s="238">
        <f t="shared" si="18"/>
        <v>491117.18999999901</v>
      </c>
    </row>
    <row r="143" spans="1:13" ht="15" customHeight="1">
      <c r="A143" s="246" t="s">
        <v>211</v>
      </c>
      <c r="B143" s="235">
        <v>431336.97999999899</v>
      </c>
      <c r="C143" s="235">
        <v>0</v>
      </c>
      <c r="D143" s="235">
        <v>0</v>
      </c>
      <c r="E143" s="243">
        <v>0</v>
      </c>
      <c r="F143" s="243">
        <v>0</v>
      </c>
      <c r="G143" s="243">
        <v>431336.97999999899</v>
      </c>
      <c r="H143" s="243">
        <v>0</v>
      </c>
      <c r="I143" s="235">
        <f t="shared" si="21"/>
        <v>431336.97999999899</v>
      </c>
      <c r="J143" s="244" t="s">
        <v>211</v>
      </c>
      <c r="K143" s="238" t="str">
        <f t="shared" si="20"/>
        <v>y</v>
      </c>
      <c r="L143" s="243">
        <v>149018.07999999999</v>
      </c>
      <c r="M143" s="238">
        <f t="shared" si="18"/>
        <v>-808729.67</v>
      </c>
    </row>
    <row r="144" spans="1:13" ht="15" customHeight="1">
      <c r="A144" s="246" t="s">
        <v>212</v>
      </c>
      <c r="B144" s="235">
        <v>113325.84</v>
      </c>
      <c r="C144" s="235">
        <v>0</v>
      </c>
      <c r="D144" s="235">
        <v>0</v>
      </c>
      <c r="E144" s="243">
        <v>0</v>
      </c>
      <c r="F144" s="243">
        <v>0</v>
      </c>
      <c r="G144" s="243">
        <v>113325.84</v>
      </c>
      <c r="H144" s="243">
        <v>0</v>
      </c>
      <c r="I144" s="235">
        <f t="shared" si="21"/>
        <v>113325.84</v>
      </c>
      <c r="J144" s="244" t="s">
        <v>212</v>
      </c>
      <c r="K144" s="238" t="str">
        <f t="shared" si="20"/>
        <v>y</v>
      </c>
      <c r="L144" s="243">
        <v>135578.98000000001</v>
      </c>
      <c r="M144" s="238">
        <f t="shared" si="18"/>
        <v>-295757.99999999895</v>
      </c>
    </row>
    <row r="145" spans="1:13" ht="15" customHeight="1">
      <c r="A145" s="246" t="s">
        <v>213</v>
      </c>
      <c r="B145" s="235">
        <v>785.32</v>
      </c>
      <c r="C145" s="235">
        <v>0</v>
      </c>
      <c r="D145" s="235">
        <v>0</v>
      </c>
      <c r="E145" s="243">
        <v>0</v>
      </c>
      <c r="F145" s="243">
        <v>0</v>
      </c>
      <c r="G145" s="243">
        <v>785.32</v>
      </c>
      <c r="H145" s="243">
        <v>0</v>
      </c>
      <c r="I145" s="235">
        <f t="shared" si="21"/>
        <v>785.32</v>
      </c>
      <c r="J145" s="244" t="s">
        <v>213</v>
      </c>
      <c r="K145" s="238" t="str">
        <f t="shared" si="20"/>
        <v>y</v>
      </c>
      <c r="L145" s="243">
        <v>5146.92</v>
      </c>
      <c r="M145" s="238">
        <f t="shared" si="18"/>
        <v>-108178.92</v>
      </c>
    </row>
    <row r="146" spans="1:13" ht="15" customHeight="1">
      <c r="A146" s="246" t="s">
        <v>214</v>
      </c>
      <c r="B146" s="235">
        <v>0</v>
      </c>
      <c r="C146" s="235">
        <v>0</v>
      </c>
      <c r="D146" s="235">
        <v>0</v>
      </c>
      <c r="E146" s="243">
        <v>0</v>
      </c>
      <c r="F146" s="243">
        <v>0</v>
      </c>
      <c r="G146" s="243">
        <v>0</v>
      </c>
      <c r="H146" s="243">
        <v>0</v>
      </c>
      <c r="I146" s="235">
        <f t="shared" si="21"/>
        <v>0</v>
      </c>
      <c r="J146" s="244" t="s">
        <v>214</v>
      </c>
      <c r="K146" s="238" t="str">
        <f t="shared" si="20"/>
        <v>y</v>
      </c>
      <c r="L146" s="243">
        <v>1932.39</v>
      </c>
      <c r="M146" s="238">
        <f t="shared" si="18"/>
        <v>1147.0700000000002</v>
      </c>
    </row>
    <row r="147" spans="1:13" ht="15" customHeight="1">
      <c r="A147" s="246" t="s">
        <v>215</v>
      </c>
      <c r="B147" s="235">
        <v>131404.91999999899</v>
      </c>
      <c r="C147" s="235">
        <v>0</v>
      </c>
      <c r="D147" s="235">
        <v>0</v>
      </c>
      <c r="E147" s="243">
        <v>0</v>
      </c>
      <c r="F147" s="243">
        <v>0</v>
      </c>
      <c r="G147" s="243">
        <v>131404.91999999899</v>
      </c>
      <c r="H147" s="243">
        <v>0</v>
      </c>
      <c r="I147" s="235">
        <f t="shared" si="21"/>
        <v>131404.91999999899</v>
      </c>
      <c r="J147" s="244" t="s">
        <v>215</v>
      </c>
      <c r="K147" s="238" t="str">
        <f t="shared" si="20"/>
        <v>y</v>
      </c>
      <c r="L147" s="243">
        <v>85418.059999999896</v>
      </c>
      <c r="M147" s="238">
        <f t="shared" si="18"/>
        <v>85418.059999999896</v>
      </c>
    </row>
    <row r="148" spans="1:13" ht="15" customHeight="1">
      <c r="A148" s="246" t="s">
        <v>216</v>
      </c>
      <c r="B148" s="235">
        <v>2680230.52</v>
      </c>
      <c r="C148" s="235">
        <v>0</v>
      </c>
      <c r="D148" s="235">
        <v>0</v>
      </c>
      <c r="E148" s="243">
        <v>0</v>
      </c>
      <c r="F148" s="243">
        <v>0</v>
      </c>
      <c r="G148" s="243">
        <v>2680230.52</v>
      </c>
      <c r="H148" s="243">
        <v>0</v>
      </c>
      <c r="I148" s="235">
        <f t="shared" si="21"/>
        <v>2680230.52</v>
      </c>
      <c r="J148" s="244" t="s">
        <v>216</v>
      </c>
      <c r="K148" s="238" t="str">
        <f t="shared" si="20"/>
        <v>y</v>
      </c>
      <c r="L148" s="243">
        <v>2036465.32</v>
      </c>
      <c r="M148" s="238">
        <f t="shared" si="18"/>
        <v>1905060.4000000011</v>
      </c>
    </row>
    <row r="149" spans="1:13" ht="15" customHeight="1">
      <c r="A149" s="246" t="s">
        <v>217</v>
      </c>
      <c r="B149" s="235">
        <v>7233052.52999999</v>
      </c>
      <c r="C149" s="235">
        <v>0</v>
      </c>
      <c r="D149" s="235">
        <v>0</v>
      </c>
      <c r="E149" s="243">
        <v>0</v>
      </c>
      <c r="F149" s="243">
        <v>0</v>
      </c>
      <c r="G149" s="243">
        <v>7233052.52999999</v>
      </c>
      <c r="H149" s="243">
        <v>0</v>
      </c>
      <c r="I149" s="235">
        <f t="shared" si="21"/>
        <v>7233052.52999999</v>
      </c>
      <c r="J149" s="244" t="s">
        <v>217</v>
      </c>
      <c r="K149" s="238" t="str">
        <f t="shared" si="20"/>
        <v>y</v>
      </c>
      <c r="L149" s="243">
        <v>5323776.1099999901</v>
      </c>
      <c r="M149" s="238">
        <f t="shared" si="18"/>
        <v>2643545.5899999901</v>
      </c>
    </row>
    <row r="150" spans="1:13" ht="15" customHeight="1">
      <c r="A150" s="246" t="s">
        <v>218</v>
      </c>
      <c r="B150" s="235">
        <v>0</v>
      </c>
      <c r="C150" s="235">
        <v>0</v>
      </c>
      <c r="D150" s="235">
        <v>0</v>
      </c>
      <c r="E150" s="243">
        <v>0</v>
      </c>
      <c r="F150" s="243">
        <v>0</v>
      </c>
      <c r="G150" s="243">
        <v>0</v>
      </c>
      <c r="H150" s="243">
        <v>0</v>
      </c>
      <c r="I150" s="235">
        <f t="shared" si="21"/>
        <v>0</v>
      </c>
      <c r="J150" s="244" t="s">
        <v>218</v>
      </c>
      <c r="K150" s="238" t="str">
        <f t="shared" si="20"/>
        <v>y</v>
      </c>
      <c r="L150" s="243">
        <v>0</v>
      </c>
      <c r="M150" s="238">
        <f t="shared" si="18"/>
        <v>-7233052.52999999</v>
      </c>
    </row>
    <row r="151" spans="1:13" ht="15" customHeight="1">
      <c r="A151" s="246" t="s">
        <v>219</v>
      </c>
      <c r="B151" s="235">
        <v>0</v>
      </c>
      <c r="C151" s="235">
        <v>0</v>
      </c>
      <c r="D151" s="235">
        <v>0</v>
      </c>
      <c r="E151" s="243">
        <v>0</v>
      </c>
      <c r="F151" s="243">
        <v>0</v>
      </c>
      <c r="G151" s="243">
        <v>0</v>
      </c>
      <c r="H151" s="243">
        <v>0</v>
      </c>
      <c r="I151" s="235">
        <f t="shared" si="21"/>
        <v>0</v>
      </c>
      <c r="J151" s="244" t="s">
        <v>219</v>
      </c>
      <c r="K151" s="238" t="str">
        <f t="shared" si="20"/>
        <v>y</v>
      </c>
      <c r="L151" s="243">
        <v>0</v>
      </c>
      <c r="M151" s="238">
        <f t="shared" si="18"/>
        <v>0</v>
      </c>
    </row>
    <row r="152" spans="1:13" ht="15" customHeight="1">
      <c r="A152" s="246" t="s">
        <v>220</v>
      </c>
      <c r="B152" s="235">
        <v>0</v>
      </c>
      <c r="C152" s="235">
        <v>0</v>
      </c>
      <c r="D152" s="235">
        <v>0</v>
      </c>
      <c r="E152" s="243">
        <v>0</v>
      </c>
      <c r="F152" s="243">
        <v>0</v>
      </c>
      <c r="G152" s="243">
        <v>0</v>
      </c>
      <c r="H152" s="243">
        <v>0</v>
      </c>
      <c r="I152" s="235">
        <f t="shared" si="21"/>
        <v>0</v>
      </c>
      <c r="J152" s="244" t="s">
        <v>220</v>
      </c>
      <c r="K152" s="238" t="str">
        <f t="shared" si="20"/>
        <v>y</v>
      </c>
      <c r="L152" s="243">
        <v>0</v>
      </c>
      <c r="M152" s="238">
        <f t="shared" si="18"/>
        <v>0</v>
      </c>
    </row>
    <row r="153" spans="1:13" ht="15" customHeight="1">
      <c r="A153" s="246" t="s">
        <v>221</v>
      </c>
      <c r="B153" s="235">
        <v>0</v>
      </c>
      <c r="C153" s="235">
        <v>0</v>
      </c>
      <c r="D153" s="235">
        <v>0</v>
      </c>
      <c r="E153" s="243">
        <v>0</v>
      </c>
      <c r="F153" s="243">
        <v>0</v>
      </c>
      <c r="G153" s="243">
        <v>0</v>
      </c>
      <c r="H153" s="243">
        <v>0</v>
      </c>
      <c r="I153" s="235">
        <f t="shared" si="21"/>
        <v>0</v>
      </c>
      <c r="J153" s="244" t="s">
        <v>221</v>
      </c>
      <c r="K153" s="238" t="str">
        <f t="shared" si="20"/>
        <v>y</v>
      </c>
      <c r="L153" s="243">
        <v>0</v>
      </c>
      <c r="M153" s="238">
        <f t="shared" si="18"/>
        <v>0</v>
      </c>
    </row>
    <row r="154" spans="1:13" ht="15" customHeight="1">
      <c r="A154" s="246" t="s">
        <v>222</v>
      </c>
      <c r="B154" s="235">
        <v>0</v>
      </c>
      <c r="C154" s="235">
        <v>0</v>
      </c>
      <c r="D154" s="235">
        <v>0</v>
      </c>
      <c r="E154" s="243">
        <v>0</v>
      </c>
      <c r="F154" s="243">
        <v>0</v>
      </c>
      <c r="G154" s="243">
        <v>0</v>
      </c>
      <c r="H154" s="243">
        <v>0</v>
      </c>
      <c r="I154" s="235">
        <f t="shared" si="21"/>
        <v>0</v>
      </c>
      <c r="J154" s="244" t="s">
        <v>222</v>
      </c>
      <c r="K154" s="238" t="str">
        <f t="shared" si="20"/>
        <v>y</v>
      </c>
      <c r="L154" s="243">
        <v>35375.599999999897</v>
      </c>
      <c r="M154" s="238">
        <f t="shared" si="18"/>
        <v>35375.599999999897</v>
      </c>
    </row>
    <row r="155" spans="1:13" ht="15" customHeight="1">
      <c r="A155" s="246" t="s">
        <v>223</v>
      </c>
      <c r="B155" s="235">
        <v>0</v>
      </c>
      <c r="C155" s="235">
        <v>0</v>
      </c>
      <c r="D155" s="235">
        <v>0</v>
      </c>
      <c r="E155" s="243">
        <v>0</v>
      </c>
      <c r="F155" s="243">
        <v>0</v>
      </c>
      <c r="G155" s="243">
        <v>0</v>
      </c>
      <c r="H155" s="243">
        <v>0</v>
      </c>
      <c r="I155" s="235">
        <f t="shared" si="21"/>
        <v>0</v>
      </c>
      <c r="J155" s="244" t="s">
        <v>223</v>
      </c>
      <c r="K155" s="238" t="str">
        <f t="shared" si="20"/>
        <v>y</v>
      </c>
      <c r="L155" s="243">
        <v>0</v>
      </c>
      <c r="M155" s="238">
        <f t="shared" si="18"/>
        <v>0</v>
      </c>
    </row>
    <row r="156" spans="1:13" ht="15" customHeight="1">
      <c r="A156" s="246" t="s">
        <v>225</v>
      </c>
      <c r="B156" s="235">
        <v>0</v>
      </c>
      <c r="C156" s="235">
        <v>0</v>
      </c>
      <c r="D156" s="235">
        <v>0</v>
      </c>
      <c r="E156" s="243">
        <v>0</v>
      </c>
      <c r="F156" s="243">
        <v>0</v>
      </c>
      <c r="G156" s="243">
        <v>0</v>
      </c>
      <c r="H156" s="243">
        <v>0</v>
      </c>
      <c r="I156" s="235">
        <f t="shared" si="21"/>
        <v>0</v>
      </c>
      <c r="J156" s="244" t="s">
        <v>225</v>
      </c>
      <c r="K156" s="238" t="str">
        <f t="shared" si="20"/>
        <v>y</v>
      </c>
      <c r="L156" s="243">
        <v>0</v>
      </c>
      <c r="M156" s="238">
        <f t="shared" ref="M156:M178" si="22">+L156-I155</f>
        <v>0</v>
      </c>
    </row>
    <row r="157" spans="1:13" ht="15" customHeight="1">
      <c r="A157" s="245" t="s">
        <v>226</v>
      </c>
      <c r="B157" s="234">
        <v>0</v>
      </c>
      <c r="C157" s="234">
        <v>0</v>
      </c>
      <c r="D157" s="234">
        <v>0</v>
      </c>
      <c r="E157" s="243">
        <v>0</v>
      </c>
      <c r="F157" s="243">
        <v>0</v>
      </c>
      <c r="G157" s="243">
        <v>0</v>
      </c>
      <c r="H157" s="243">
        <v>0</v>
      </c>
      <c r="I157" s="234">
        <f t="shared" si="21"/>
        <v>0</v>
      </c>
      <c r="J157" s="244" t="s">
        <v>226</v>
      </c>
      <c r="K157" s="238" t="str">
        <f t="shared" si="20"/>
        <v>y</v>
      </c>
      <c r="L157" s="243">
        <v>-78357</v>
      </c>
      <c r="M157" s="238">
        <f t="shared" si="22"/>
        <v>-78357</v>
      </c>
    </row>
    <row r="158" spans="1:13" ht="15" customHeight="1">
      <c r="A158" s="246" t="s">
        <v>227</v>
      </c>
      <c r="B158" s="235">
        <v>20270050.379999898</v>
      </c>
      <c r="C158" s="235">
        <v>0</v>
      </c>
      <c r="D158" s="235">
        <v>0</v>
      </c>
      <c r="E158" s="247">
        <v>0</v>
      </c>
      <c r="F158" s="247">
        <v>0</v>
      </c>
      <c r="G158" s="247">
        <v>20270050.379999898</v>
      </c>
      <c r="H158" s="247">
        <v>0</v>
      </c>
      <c r="I158" s="235">
        <f t="shared" si="21"/>
        <v>20270050.379999898</v>
      </c>
      <c r="J158" s="244" t="s">
        <v>227</v>
      </c>
      <c r="K158" s="238" t="str">
        <f t="shared" si="20"/>
        <v>y</v>
      </c>
      <c r="L158" s="247">
        <v>15718372.529999999</v>
      </c>
      <c r="M158" s="238">
        <f t="shared" si="22"/>
        <v>15718372.529999999</v>
      </c>
    </row>
    <row r="159" spans="1:13" ht="15" customHeight="1">
      <c r="A159" s="241" t="s">
        <v>228</v>
      </c>
      <c r="B159" s="232"/>
      <c r="C159" s="232"/>
      <c r="D159" s="232"/>
      <c r="E159" s="248"/>
      <c r="F159" s="248"/>
      <c r="G159" s="248"/>
      <c r="H159" s="248"/>
      <c r="I159" s="232"/>
      <c r="J159" s="250" t="s">
        <v>228</v>
      </c>
      <c r="K159" s="238" t="str">
        <f t="shared" si="20"/>
        <v>y</v>
      </c>
      <c r="L159" s="251"/>
      <c r="M159" s="238">
        <f t="shared" si="22"/>
        <v>-20270050.379999898</v>
      </c>
    </row>
    <row r="160" spans="1:13" ht="15" customHeight="1">
      <c r="A160" s="246" t="s">
        <v>229</v>
      </c>
      <c r="B160" s="235">
        <v>1029105.95</v>
      </c>
      <c r="C160" s="235">
        <v>0</v>
      </c>
      <c r="D160" s="235">
        <v>0</v>
      </c>
      <c r="E160" s="243">
        <v>0</v>
      </c>
      <c r="F160" s="243">
        <v>0</v>
      </c>
      <c r="G160" s="243">
        <v>1029105.95</v>
      </c>
      <c r="H160" s="243">
        <v>0</v>
      </c>
      <c r="I160" s="235">
        <f t="shared" ref="I160:I195" si="23">+G160+H160</f>
        <v>1029105.95</v>
      </c>
      <c r="J160" s="244" t="s">
        <v>229</v>
      </c>
      <c r="K160" s="238" t="str">
        <f t="shared" si="20"/>
        <v>y</v>
      </c>
      <c r="L160" s="243">
        <v>2478631.38</v>
      </c>
      <c r="M160" s="238">
        <f t="shared" si="22"/>
        <v>2478631.38</v>
      </c>
    </row>
    <row r="161" spans="1:13" ht="15" customHeight="1">
      <c r="A161" s="246" t="s">
        <v>230</v>
      </c>
      <c r="B161" s="235">
        <v>3002392.26</v>
      </c>
      <c r="C161" s="235">
        <v>0</v>
      </c>
      <c r="D161" s="235">
        <v>0</v>
      </c>
      <c r="E161" s="243">
        <v>0</v>
      </c>
      <c r="F161" s="243">
        <v>0</v>
      </c>
      <c r="G161" s="243">
        <v>3002392.26</v>
      </c>
      <c r="H161" s="243">
        <v>0</v>
      </c>
      <c r="I161" s="235">
        <f t="shared" si="23"/>
        <v>3002392.26</v>
      </c>
      <c r="J161" s="244" t="s">
        <v>230</v>
      </c>
      <c r="K161" s="238" t="str">
        <f t="shared" ref="K161:K177" si="24">IF(A161=J161,"y","n")</f>
        <v>y</v>
      </c>
      <c r="L161" s="243">
        <v>2247760.48999999</v>
      </c>
      <c r="M161" s="238">
        <f t="shared" si="22"/>
        <v>1218654.53999999</v>
      </c>
    </row>
    <row r="162" spans="1:13" ht="15" customHeight="1">
      <c r="A162" s="246" t="s">
        <v>231</v>
      </c>
      <c r="B162" s="235">
        <v>1486777.21</v>
      </c>
      <c r="C162" s="235">
        <v>0</v>
      </c>
      <c r="D162" s="235">
        <v>0</v>
      </c>
      <c r="E162" s="243">
        <v>0</v>
      </c>
      <c r="F162" s="243">
        <v>0</v>
      </c>
      <c r="G162" s="243">
        <v>1486777.21</v>
      </c>
      <c r="H162" s="243">
        <v>0</v>
      </c>
      <c r="I162" s="235">
        <f t="shared" si="23"/>
        <v>1486777.21</v>
      </c>
      <c r="J162" s="244" t="s">
        <v>231</v>
      </c>
      <c r="K162" s="238" t="str">
        <f t="shared" si="24"/>
        <v>y</v>
      </c>
      <c r="L162" s="243">
        <v>1801644.03999999</v>
      </c>
      <c r="M162" s="238">
        <f t="shared" si="22"/>
        <v>-1200748.2200000098</v>
      </c>
    </row>
    <row r="163" spans="1:13" ht="15" customHeight="1">
      <c r="A163" s="246" t="s">
        <v>232</v>
      </c>
      <c r="B163" s="235">
        <v>3535093.45</v>
      </c>
      <c r="C163" s="235">
        <v>0</v>
      </c>
      <c r="D163" s="235">
        <v>0</v>
      </c>
      <c r="E163" s="243">
        <v>0</v>
      </c>
      <c r="F163" s="243">
        <v>0</v>
      </c>
      <c r="G163" s="243">
        <v>3535093.45</v>
      </c>
      <c r="H163" s="243">
        <v>0</v>
      </c>
      <c r="I163" s="235">
        <f t="shared" si="23"/>
        <v>3535093.45</v>
      </c>
      <c r="J163" s="244" t="s">
        <v>232</v>
      </c>
      <c r="K163" s="238" t="str">
        <f t="shared" si="24"/>
        <v>y</v>
      </c>
      <c r="L163" s="243">
        <v>4232525.6500000004</v>
      </c>
      <c r="M163" s="238">
        <f t="shared" si="22"/>
        <v>2745748.4400000004</v>
      </c>
    </row>
    <row r="164" spans="1:13" ht="15" customHeight="1">
      <c r="A164" s="246" t="s">
        <v>233</v>
      </c>
      <c r="B164" s="235">
        <v>2729273.13</v>
      </c>
      <c r="C164" s="235">
        <v>0</v>
      </c>
      <c r="D164" s="235">
        <v>0</v>
      </c>
      <c r="E164" s="243">
        <v>0</v>
      </c>
      <c r="F164" s="243">
        <v>0</v>
      </c>
      <c r="G164" s="243">
        <v>2729273.13</v>
      </c>
      <c r="H164" s="243">
        <v>0</v>
      </c>
      <c r="I164" s="235">
        <f t="shared" si="23"/>
        <v>2729273.13</v>
      </c>
      <c r="J164" s="244" t="s">
        <v>233</v>
      </c>
      <c r="K164" s="238" t="str">
        <f t="shared" si="24"/>
        <v>y</v>
      </c>
      <c r="L164" s="243">
        <v>2270824.34</v>
      </c>
      <c r="M164" s="238">
        <f t="shared" si="22"/>
        <v>-1264269.1100000003</v>
      </c>
    </row>
    <row r="165" spans="1:13" ht="15" customHeight="1">
      <c r="A165" s="246" t="s">
        <v>234</v>
      </c>
      <c r="B165" s="235">
        <v>543490.84</v>
      </c>
      <c r="C165" s="235">
        <v>0</v>
      </c>
      <c r="D165" s="235">
        <v>0</v>
      </c>
      <c r="E165" s="243">
        <v>0</v>
      </c>
      <c r="F165" s="243">
        <v>0</v>
      </c>
      <c r="G165" s="243">
        <v>543490.84</v>
      </c>
      <c r="H165" s="243">
        <v>0</v>
      </c>
      <c r="I165" s="235">
        <f t="shared" si="23"/>
        <v>543490.84</v>
      </c>
      <c r="J165" s="244" t="s">
        <v>234</v>
      </c>
      <c r="K165" s="238" t="str">
        <f t="shared" si="24"/>
        <v>y</v>
      </c>
      <c r="L165" s="243">
        <v>608963.80999999901</v>
      </c>
      <c r="M165" s="238">
        <f t="shared" si="22"/>
        <v>-2120309.3200000008</v>
      </c>
    </row>
    <row r="166" spans="1:13" ht="15" customHeight="1">
      <c r="A166" s="246" t="s">
        <v>235</v>
      </c>
      <c r="B166" s="235">
        <v>-868309.08999999403</v>
      </c>
      <c r="C166" s="235">
        <v>0</v>
      </c>
      <c r="D166" s="235">
        <v>0</v>
      </c>
      <c r="E166" s="243">
        <v>0</v>
      </c>
      <c r="F166" s="243">
        <v>0</v>
      </c>
      <c r="G166" s="243">
        <v>-868309.08999999403</v>
      </c>
      <c r="H166" s="243">
        <v>0</v>
      </c>
      <c r="I166" s="235">
        <f t="shared" si="23"/>
        <v>-868309.08999999403</v>
      </c>
      <c r="J166" s="244" t="s">
        <v>235</v>
      </c>
      <c r="K166" s="238" t="str">
        <f t="shared" si="24"/>
        <v>y</v>
      </c>
      <c r="L166" s="243">
        <v>1476402.79</v>
      </c>
      <c r="M166" s="238">
        <f t="shared" si="22"/>
        <v>932911.95000000007</v>
      </c>
    </row>
    <row r="167" spans="1:13" ht="15" customHeight="1">
      <c r="A167" s="246" t="s">
        <v>236</v>
      </c>
      <c r="B167" s="235">
        <v>4581892.01</v>
      </c>
      <c r="C167" s="235">
        <v>0</v>
      </c>
      <c r="D167" s="235">
        <v>0</v>
      </c>
      <c r="E167" s="243">
        <v>0</v>
      </c>
      <c r="F167" s="243">
        <v>0</v>
      </c>
      <c r="G167" s="243">
        <v>4581892.01</v>
      </c>
      <c r="H167" s="243">
        <v>0</v>
      </c>
      <c r="I167" s="235">
        <f t="shared" si="23"/>
        <v>4581892.01</v>
      </c>
      <c r="J167" s="244" t="s">
        <v>236</v>
      </c>
      <c r="K167" s="238" t="str">
        <f t="shared" si="24"/>
        <v>y</v>
      </c>
      <c r="L167" s="243">
        <v>4275822.2499999898</v>
      </c>
      <c r="M167" s="238">
        <f t="shared" si="22"/>
        <v>5144131.339999984</v>
      </c>
    </row>
    <row r="168" spans="1:13" ht="15" customHeight="1">
      <c r="A168" s="246" t="s">
        <v>237</v>
      </c>
      <c r="B168" s="235">
        <v>4790460.5999999996</v>
      </c>
      <c r="C168" s="235">
        <v>0</v>
      </c>
      <c r="D168" s="235">
        <v>0</v>
      </c>
      <c r="E168" s="243">
        <v>0</v>
      </c>
      <c r="F168" s="243">
        <v>0</v>
      </c>
      <c r="G168" s="243">
        <v>4790460.5999999996</v>
      </c>
      <c r="H168" s="243">
        <v>0</v>
      </c>
      <c r="I168" s="235">
        <f t="shared" si="23"/>
        <v>4790460.5999999996</v>
      </c>
      <c r="J168" s="244" t="s">
        <v>237</v>
      </c>
      <c r="K168" s="238" t="str">
        <f t="shared" si="24"/>
        <v>y</v>
      </c>
      <c r="L168" s="243">
        <v>2326446.0499999998</v>
      </c>
      <c r="M168" s="238">
        <f t="shared" si="22"/>
        <v>-2255445.96</v>
      </c>
    </row>
    <row r="169" spans="1:13" ht="15" customHeight="1">
      <c r="A169" s="246" t="s">
        <v>238</v>
      </c>
      <c r="B169" s="235">
        <v>1007975.61</v>
      </c>
      <c r="C169" s="235">
        <v>0</v>
      </c>
      <c r="D169" s="235">
        <v>0</v>
      </c>
      <c r="E169" s="243">
        <v>0</v>
      </c>
      <c r="F169" s="243">
        <v>0</v>
      </c>
      <c r="G169" s="243">
        <v>1007975.61</v>
      </c>
      <c r="H169" s="243">
        <v>0</v>
      </c>
      <c r="I169" s="235">
        <f t="shared" si="23"/>
        <v>1007975.61</v>
      </c>
      <c r="J169" s="244" t="s">
        <v>238</v>
      </c>
      <c r="K169" s="238" t="str">
        <f t="shared" si="24"/>
        <v>y</v>
      </c>
      <c r="L169" s="243">
        <v>717263.6</v>
      </c>
      <c r="M169" s="238">
        <f t="shared" si="22"/>
        <v>-4073196.9999999995</v>
      </c>
    </row>
    <row r="170" spans="1:13" ht="15" customHeight="1">
      <c r="A170" s="246" t="s">
        <v>436</v>
      </c>
      <c r="B170" s="235">
        <v>0</v>
      </c>
      <c r="C170" s="235">
        <v>0</v>
      </c>
      <c r="D170" s="235">
        <v>0</v>
      </c>
      <c r="E170" s="243">
        <v>0</v>
      </c>
      <c r="F170" s="243">
        <v>0</v>
      </c>
      <c r="G170" s="243">
        <v>0</v>
      </c>
      <c r="H170" s="243">
        <v>0</v>
      </c>
      <c r="I170" s="235">
        <f t="shared" si="23"/>
        <v>0</v>
      </c>
      <c r="J170" s="244" t="s">
        <v>436</v>
      </c>
      <c r="K170" s="238" t="str">
        <f t="shared" si="24"/>
        <v>y</v>
      </c>
      <c r="L170" s="243">
        <v>0</v>
      </c>
      <c r="M170" s="238">
        <f t="shared" si="22"/>
        <v>-1007975.61</v>
      </c>
    </row>
    <row r="171" spans="1:13" ht="15" customHeight="1">
      <c r="A171" s="246" t="s">
        <v>239</v>
      </c>
      <c r="B171" s="235">
        <v>0</v>
      </c>
      <c r="C171" s="235">
        <v>0</v>
      </c>
      <c r="D171" s="235">
        <v>0</v>
      </c>
      <c r="E171" s="243">
        <v>0</v>
      </c>
      <c r="F171" s="243">
        <v>0</v>
      </c>
      <c r="G171" s="243">
        <v>0</v>
      </c>
      <c r="H171" s="243">
        <v>0</v>
      </c>
      <c r="I171" s="235">
        <f t="shared" si="23"/>
        <v>0</v>
      </c>
      <c r="J171" s="244" t="s">
        <v>239</v>
      </c>
      <c r="K171" s="238" t="str">
        <f t="shared" si="24"/>
        <v>y</v>
      </c>
      <c r="L171" s="243">
        <v>795</v>
      </c>
      <c r="M171" s="238">
        <f t="shared" si="22"/>
        <v>795</v>
      </c>
    </row>
    <row r="172" spans="1:13" ht="15" customHeight="1">
      <c r="A172" s="246" t="s">
        <v>240</v>
      </c>
      <c r="B172" s="235">
        <v>1596636.82</v>
      </c>
      <c r="C172" s="235">
        <v>0</v>
      </c>
      <c r="D172" s="235">
        <v>0</v>
      </c>
      <c r="E172" s="243">
        <v>0</v>
      </c>
      <c r="F172" s="243">
        <v>0</v>
      </c>
      <c r="G172" s="243">
        <v>1596636.82</v>
      </c>
      <c r="H172" s="243">
        <v>0</v>
      </c>
      <c r="I172" s="235">
        <f t="shared" si="23"/>
        <v>1596636.82</v>
      </c>
      <c r="J172" s="244" t="s">
        <v>240</v>
      </c>
      <c r="K172" s="238" t="str">
        <f t="shared" si="24"/>
        <v>y</v>
      </c>
      <c r="L172" s="243">
        <v>2495776.5299999998</v>
      </c>
      <c r="M172" s="238">
        <f t="shared" si="22"/>
        <v>2495776.5299999998</v>
      </c>
    </row>
    <row r="173" spans="1:13" ht="15" customHeight="1">
      <c r="A173" s="246" t="s">
        <v>241</v>
      </c>
      <c r="B173" s="235">
        <v>40618757.839999899</v>
      </c>
      <c r="C173" s="235">
        <v>0</v>
      </c>
      <c r="D173" s="235">
        <v>0</v>
      </c>
      <c r="E173" s="243">
        <v>0</v>
      </c>
      <c r="F173" s="243">
        <v>0</v>
      </c>
      <c r="G173" s="243">
        <v>40618757.839999899</v>
      </c>
      <c r="H173" s="243">
        <v>0</v>
      </c>
      <c r="I173" s="235">
        <f t="shared" si="23"/>
        <v>40618757.839999899</v>
      </c>
      <c r="J173" s="244" t="s">
        <v>241</v>
      </c>
      <c r="K173" s="238" t="str">
        <f t="shared" si="24"/>
        <v>y</v>
      </c>
      <c r="L173" s="243">
        <v>39462235.949999899</v>
      </c>
      <c r="M173" s="238">
        <f t="shared" si="22"/>
        <v>37865599.129999898</v>
      </c>
    </row>
    <row r="174" spans="1:13" ht="15" customHeight="1">
      <c r="A174" s="246" t="s">
        <v>242</v>
      </c>
      <c r="B174" s="235">
        <v>15997500.2199999</v>
      </c>
      <c r="C174" s="235">
        <v>0</v>
      </c>
      <c r="D174" s="235">
        <v>0</v>
      </c>
      <c r="E174" s="243">
        <v>0</v>
      </c>
      <c r="F174" s="243">
        <v>0</v>
      </c>
      <c r="G174" s="243">
        <v>15997500.2199999</v>
      </c>
      <c r="H174" s="243">
        <v>0</v>
      </c>
      <c r="I174" s="235">
        <f t="shared" si="23"/>
        <v>15997500.2199999</v>
      </c>
      <c r="J174" s="244" t="s">
        <v>242</v>
      </c>
      <c r="K174" s="238" t="str">
        <f t="shared" si="24"/>
        <v>y</v>
      </c>
      <c r="L174" s="243">
        <v>13249542.529999999</v>
      </c>
      <c r="M174" s="238">
        <f t="shared" si="22"/>
        <v>-27369215.309999898</v>
      </c>
    </row>
    <row r="175" spans="1:13" ht="15" customHeight="1">
      <c r="A175" s="246" t="s">
        <v>243</v>
      </c>
      <c r="B175" s="235">
        <v>254533.02</v>
      </c>
      <c r="C175" s="235">
        <v>0</v>
      </c>
      <c r="D175" s="235">
        <v>0</v>
      </c>
      <c r="E175" s="243">
        <v>0</v>
      </c>
      <c r="F175" s="243">
        <v>0</v>
      </c>
      <c r="G175" s="243">
        <v>254533.02</v>
      </c>
      <c r="H175" s="243">
        <v>0</v>
      </c>
      <c r="I175" s="235">
        <f t="shared" si="23"/>
        <v>254533.02</v>
      </c>
      <c r="J175" s="244" t="s">
        <v>243</v>
      </c>
      <c r="K175" s="238" t="str">
        <f t="shared" si="24"/>
        <v>y</v>
      </c>
      <c r="L175" s="243">
        <v>234733.3</v>
      </c>
      <c r="M175" s="238">
        <f t="shared" si="22"/>
        <v>-15762766.919999899</v>
      </c>
    </row>
    <row r="176" spans="1:13" ht="15" customHeight="1">
      <c r="A176" s="246" t="s">
        <v>244</v>
      </c>
      <c r="B176" s="235">
        <v>2553413.02</v>
      </c>
      <c r="C176" s="235">
        <v>0</v>
      </c>
      <c r="D176" s="235">
        <v>0</v>
      </c>
      <c r="E176" s="243">
        <v>0</v>
      </c>
      <c r="F176" s="243">
        <v>0</v>
      </c>
      <c r="G176" s="243">
        <v>2553413.02</v>
      </c>
      <c r="H176" s="243">
        <v>0</v>
      </c>
      <c r="I176" s="235">
        <f t="shared" si="23"/>
        <v>2553413.02</v>
      </c>
      <c r="J176" s="244" t="s">
        <v>244</v>
      </c>
      <c r="K176" s="238" t="str">
        <f t="shared" si="24"/>
        <v>y</v>
      </c>
      <c r="L176" s="243">
        <v>1978884.73</v>
      </c>
      <c r="M176" s="238">
        <f t="shared" si="22"/>
        <v>1724351.71</v>
      </c>
    </row>
    <row r="177" spans="1:13" ht="15" customHeight="1">
      <c r="A177" s="246" t="s">
        <v>245</v>
      </c>
      <c r="B177" s="235">
        <v>497036.29</v>
      </c>
      <c r="C177" s="235">
        <v>0</v>
      </c>
      <c r="D177" s="235">
        <v>0</v>
      </c>
      <c r="E177" s="243">
        <v>0</v>
      </c>
      <c r="F177" s="243">
        <v>0</v>
      </c>
      <c r="G177" s="243">
        <v>497036.29</v>
      </c>
      <c r="H177" s="243">
        <v>0</v>
      </c>
      <c r="I177" s="235">
        <f t="shared" si="23"/>
        <v>497036.29</v>
      </c>
      <c r="J177" s="244" t="s">
        <v>245</v>
      </c>
      <c r="K177" s="238" t="str">
        <f t="shared" si="24"/>
        <v>y</v>
      </c>
      <c r="L177" s="243">
        <v>553887.929999999</v>
      </c>
      <c r="M177" s="238">
        <f t="shared" si="22"/>
        <v>-1999525.090000001</v>
      </c>
    </row>
    <row r="178" spans="1:13" ht="15" customHeight="1">
      <c r="A178" s="246" t="s">
        <v>439</v>
      </c>
      <c r="B178" s="235">
        <v>0</v>
      </c>
      <c r="C178" s="235">
        <v>0</v>
      </c>
      <c r="D178" s="235">
        <v>0</v>
      </c>
      <c r="E178" s="243">
        <v>0</v>
      </c>
      <c r="F178" s="243">
        <v>0</v>
      </c>
      <c r="G178" s="243">
        <v>0</v>
      </c>
      <c r="H178" s="243">
        <v>0</v>
      </c>
      <c r="I178" s="235">
        <f t="shared" si="23"/>
        <v>0</v>
      </c>
      <c r="J178" s="244" t="s">
        <v>246</v>
      </c>
      <c r="K178" s="238" t="str">
        <f t="shared" ref="K178:K225" si="25">IF(A179=J178,"y","n")</f>
        <v>y</v>
      </c>
      <c r="L178" s="243">
        <v>1902481.13</v>
      </c>
      <c r="M178" s="238">
        <f t="shared" si="22"/>
        <v>1405444.8399999999</v>
      </c>
    </row>
    <row r="179" spans="1:13" ht="15" customHeight="1">
      <c r="A179" s="246" t="s">
        <v>246</v>
      </c>
      <c r="B179" s="235">
        <v>0</v>
      </c>
      <c r="C179" s="235">
        <v>1721464.1999999899</v>
      </c>
      <c r="D179" s="235">
        <v>0</v>
      </c>
      <c r="E179" s="243">
        <v>0</v>
      </c>
      <c r="F179" s="243">
        <v>0</v>
      </c>
      <c r="G179" s="243">
        <v>0</v>
      </c>
      <c r="H179" s="243">
        <v>1721464.1999999899</v>
      </c>
      <c r="I179" s="235">
        <f t="shared" si="23"/>
        <v>1721464.1999999899</v>
      </c>
      <c r="J179" s="244" t="s">
        <v>247</v>
      </c>
      <c r="K179" s="238" t="str">
        <f t="shared" si="25"/>
        <v>y</v>
      </c>
      <c r="L179" s="243">
        <v>1042592.61</v>
      </c>
      <c r="M179" s="238" t="e">
        <f>+L179-#REF!</f>
        <v>#REF!</v>
      </c>
    </row>
    <row r="180" spans="1:13" ht="15" customHeight="1">
      <c r="A180" s="246" t="s">
        <v>247</v>
      </c>
      <c r="B180" s="235">
        <v>0</v>
      </c>
      <c r="C180" s="235">
        <v>1157382.42</v>
      </c>
      <c r="D180" s="235">
        <v>0</v>
      </c>
      <c r="E180" s="243">
        <v>0</v>
      </c>
      <c r="F180" s="243">
        <v>0</v>
      </c>
      <c r="G180" s="243">
        <v>0</v>
      </c>
      <c r="H180" s="243">
        <v>1157382.42</v>
      </c>
      <c r="I180" s="235">
        <f t="shared" si="23"/>
        <v>1157382.42</v>
      </c>
      <c r="J180" s="244" t="s">
        <v>248</v>
      </c>
      <c r="K180" s="238" t="str">
        <f t="shared" si="25"/>
        <v>y</v>
      </c>
      <c r="L180" s="243">
        <v>14291299.220000001</v>
      </c>
      <c r="M180" s="238">
        <f t="shared" ref="M180:M225" si="26">+L180-I179</f>
        <v>12569835.020000011</v>
      </c>
    </row>
    <row r="181" spans="1:13" ht="15" customHeight="1">
      <c r="A181" s="246" t="s">
        <v>248</v>
      </c>
      <c r="B181" s="235">
        <v>0</v>
      </c>
      <c r="C181" s="235">
        <v>18540085.2099999</v>
      </c>
      <c r="D181" s="235">
        <v>0</v>
      </c>
      <c r="E181" s="243">
        <v>0</v>
      </c>
      <c r="F181" s="243">
        <v>0</v>
      </c>
      <c r="G181" s="243">
        <v>0</v>
      </c>
      <c r="H181" s="243">
        <v>18540085.2099999</v>
      </c>
      <c r="I181" s="235">
        <f t="shared" si="23"/>
        <v>18540085.2099999</v>
      </c>
      <c r="J181" s="244" t="s">
        <v>249</v>
      </c>
      <c r="K181" s="238" t="str">
        <f t="shared" si="25"/>
        <v>y</v>
      </c>
      <c r="L181" s="243">
        <v>2426119.9300000002</v>
      </c>
      <c r="M181" s="238">
        <f t="shared" si="26"/>
        <v>1268737.5100000002</v>
      </c>
    </row>
    <row r="182" spans="1:13" ht="15" customHeight="1">
      <c r="A182" s="246" t="s">
        <v>249</v>
      </c>
      <c r="B182" s="235">
        <v>0</v>
      </c>
      <c r="C182" s="235">
        <v>2144703.48</v>
      </c>
      <c r="D182" s="235">
        <v>0</v>
      </c>
      <c r="E182" s="243">
        <v>0</v>
      </c>
      <c r="F182" s="243">
        <v>0</v>
      </c>
      <c r="G182" s="243">
        <v>0</v>
      </c>
      <c r="H182" s="243">
        <v>2144703.48</v>
      </c>
      <c r="I182" s="235">
        <f t="shared" si="23"/>
        <v>2144703.48</v>
      </c>
      <c r="J182" s="244" t="s">
        <v>250</v>
      </c>
      <c r="K182" s="238" t="str">
        <f t="shared" si="25"/>
        <v>y</v>
      </c>
      <c r="L182" s="243">
        <v>247429.31</v>
      </c>
      <c r="M182" s="238">
        <f t="shared" si="26"/>
        <v>-18292655.899999902</v>
      </c>
    </row>
    <row r="183" spans="1:13" ht="15" customHeight="1">
      <c r="A183" s="246" t="s">
        <v>250</v>
      </c>
      <c r="B183" s="235">
        <v>0</v>
      </c>
      <c r="C183" s="235">
        <v>90367.239999999903</v>
      </c>
      <c r="D183" s="235">
        <v>0</v>
      </c>
      <c r="E183" s="243">
        <v>0</v>
      </c>
      <c r="F183" s="243">
        <v>0</v>
      </c>
      <c r="G183" s="243">
        <v>0</v>
      </c>
      <c r="H183" s="243">
        <v>90367.239999999903</v>
      </c>
      <c r="I183" s="235">
        <f t="shared" si="23"/>
        <v>90367.239999999903</v>
      </c>
      <c r="J183" s="244" t="s">
        <v>251</v>
      </c>
      <c r="K183" s="238" t="str">
        <f t="shared" si="25"/>
        <v>y</v>
      </c>
      <c r="L183" s="243">
        <v>6589988.4199999897</v>
      </c>
      <c r="M183" s="238">
        <f t="shared" si="26"/>
        <v>4445284.9399999902</v>
      </c>
    </row>
    <row r="184" spans="1:13" ht="15" customHeight="1">
      <c r="A184" s="246" t="s">
        <v>251</v>
      </c>
      <c r="B184" s="235">
        <v>0</v>
      </c>
      <c r="C184" s="235">
        <v>5170610.25</v>
      </c>
      <c r="D184" s="235">
        <v>0</v>
      </c>
      <c r="E184" s="243">
        <v>0</v>
      </c>
      <c r="F184" s="243">
        <v>0</v>
      </c>
      <c r="G184" s="243">
        <v>0</v>
      </c>
      <c r="H184" s="243">
        <v>5170610.25</v>
      </c>
      <c r="I184" s="235">
        <f t="shared" si="23"/>
        <v>5170610.25</v>
      </c>
      <c r="J184" s="244" t="s">
        <v>252</v>
      </c>
      <c r="K184" s="238" t="str">
        <f t="shared" si="25"/>
        <v>y</v>
      </c>
      <c r="L184" s="243">
        <v>4346550.2299999902</v>
      </c>
      <c r="M184" s="238">
        <f t="shared" si="26"/>
        <v>4256182.98999999</v>
      </c>
    </row>
    <row r="185" spans="1:13" ht="15" customHeight="1">
      <c r="A185" s="246" t="s">
        <v>252</v>
      </c>
      <c r="B185" s="235">
        <v>0</v>
      </c>
      <c r="C185" s="235">
        <v>5400430.7800000003</v>
      </c>
      <c r="D185" s="235">
        <v>0</v>
      </c>
      <c r="E185" s="243">
        <v>0</v>
      </c>
      <c r="F185" s="243">
        <v>0</v>
      </c>
      <c r="G185" s="243">
        <v>0</v>
      </c>
      <c r="H185" s="243">
        <v>5400430.7800000003</v>
      </c>
      <c r="I185" s="235">
        <f t="shared" si="23"/>
        <v>5400430.7800000003</v>
      </c>
      <c r="J185" s="244" t="s">
        <v>253</v>
      </c>
      <c r="K185" s="238" t="str">
        <f t="shared" si="25"/>
        <v>y</v>
      </c>
      <c r="L185" s="243">
        <v>3879700.4399999902</v>
      </c>
      <c r="M185" s="238">
        <f t="shared" si="26"/>
        <v>-1290909.8100000098</v>
      </c>
    </row>
    <row r="186" spans="1:13" ht="15" customHeight="1">
      <c r="A186" s="246" t="s">
        <v>253</v>
      </c>
      <c r="B186" s="235">
        <v>0</v>
      </c>
      <c r="C186" s="235">
        <v>5159684.8299999898</v>
      </c>
      <c r="D186" s="235">
        <v>0</v>
      </c>
      <c r="E186" s="243">
        <v>0</v>
      </c>
      <c r="F186" s="243">
        <v>0</v>
      </c>
      <c r="G186" s="243">
        <v>0</v>
      </c>
      <c r="H186" s="243">
        <v>5159684.8299999898</v>
      </c>
      <c r="I186" s="235">
        <f t="shared" si="23"/>
        <v>5159684.8299999898</v>
      </c>
      <c r="J186" s="244" t="s">
        <v>254</v>
      </c>
      <c r="K186" s="238" t="str">
        <f t="shared" si="25"/>
        <v>y</v>
      </c>
      <c r="L186" s="243">
        <v>237468.95</v>
      </c>
      <c r="M186" s="238">
        <f t="shared" si="26"/>
        <v>-5162961.83</v>
      </c>
    </row>
    <row r="187" spans="1:13" ht="15" customHeight="1">
      <c r="A187" s="246" t="s">
        <v>254</v>
      </c>
      <c r="B187" s="235">
        <v>0</v>
      </c>
      <c r="C187" s="235">
        <v>217941.72999999899</v>
      </c>
      <c r="D187" s="235">
        <v>0</v>
      </c>
      <c r="E187" s="243">
        <v>0</v>
      </c>
      <c r="F187" s="243">
        <v>0</v>
      </c>
      <c r="G187" s="243">
        <v>0</v>
      </c>
      <c r="H187" s="243">
        <v>217941.72999999899</v>
      </c>
      <c r="I187" s="235">
        <f t="shared" si="23"/>
        <v>217941.72999999899</v>
      </c>
      <c r="J187" s="244" t="s">
        <v>437</v>
      </c>
      <c r="K187" s="238" t="str">
        <f t="shared" si="25"/>
        <v>n</v>
      </c>
      <c r="L187" s="243">
        <v>135387.68999999901</v>
      </c>
      <c r="M187" s="238">
        <f t="shared" si="26"/>
        <v>-5024297.1399999913</v>
      </c>
    </row>
    <row r="188" spans="1:13" ht="15" customHeight="1">
      <c r="A188" s="246" t="s">
        <v>435</v>
      </c>
      <c r="B188" s="235">
        <v>0</v>
      </c>
      <c r="C188" s="235">
        <v>288186.39999999898</v>
      </c>
      <c r="D188" s="235">
        <v>0</v>
      </c>
      <c r="E188" s="243">
        <v>0</v>
      </c>
      <c r="F188" s="243">
        <v>0</v>
      </c>
      <c r="G188" s="243">
        <v>0</v>
      </c>
      <c r="H188" s="243">
        <v>288186.39999999898</v>
      </c>
      <c r="I188" s="235">
        <f t="shared" si="23"/>
        <v>288186.39999999898</v>
      </c>
      <c r="J188" s="244" t="s">
        <v>255</v>
      </c>
      <c r="K188" s="238" t="str">
        <f t="shared" si="25"/>
        <v>y</v>
      </c>
      <c r="L188" s="243">
        <v>7469141.7599999998</v>
      </c>
      <c r="M188" s="238">
        <f t="shared" si="26"/>
        <v>7251200.0300000012</v>
      </c>
    </row>
    <row r="189" spans="1:13" ht="15" customHeight="1">
      <c r="A189" s="246" t="s">
        <v>255</v>
      </c>
      <c r="B189" s="235">
        <v>0</v>
      </c>
      <c r="C189" s="235">
        <v>7296061.1600000001</v>
      </c>
      <c r="D189" s="235">
        <v>0</v>
      </c>
      <c r="E189" s="243">
        <v>0</v>
      </c>
      <c r="F189" s="243">
        <v>0</v>
      </c>
      <c r="G189" s="243">
        <v>0</v>
      </c>
      <c r="H189" s="243">
        <v>7296061.1600000001</v>
      </c>
      <c r="I189" s="235">
        <f t="shared" si="23"/>
        <v>7296061.1600000001</v>
      </c>
      <c r="J189" s="244" t="s">
        <v>256</v>
      </c>
      <c r="K189" s="238" t="str">
        <f t="shared" si="25"/>
        <v>y</v>
      </c>
      <c r="L189" s="243">
        <v>654335.74</v>
      </c>
      <c r="M189" s="238">
        <f t="shared" si="26"/>
        <v>366149.34000000102</v>
      </c>
    </row>
    <row r="190" spans="1:13" ht="15" customHeight="1">
      <c r="A190" s="246" t="s">
        <v>256</v>
      </c>
      <c r="B190" s="235">
        <v>0</v>
      </c>
      <c r="C190" s="235">
        <v>935395.96</v>
      </c>
      <c r="D190" s="235">
        <v>0</v>
      </c>
      <c r="E190" s="243">
        <v>0</v>
      </c>
      <c r="F190" s="243">
        <v>0</v>
      </c>
      <c r="G190" s="243">
        <v>0</v>
      </c>
      <c r="H190" s="243">
        <v>935395.96</v>
      </c>
      <c r="I190" s="235">
        <f t="shared" si="23"/>
        <v>935395.96</v>
      </c>
      <c r="J190" s="244" t="s">
        <v>257</v>
      </c>
      <c r="K190" s="238" t="str">
        <f t="shared" si="25"/>
        <v>y</v>
      </c>
      <c r="L190" s="243">
        <v>554992.57999999996</v>
      </c>
      <c r="M190" s="238">
        <f t="shared" si="26"/>
        <v>-6741068.5800000001</v>
      </c>
    </row>
    <row r="191" spans="1:13" ht="15" customHeight="1">
      <c r="A191" s="246" t="s">
        <v>257</v>
      </c>
      <c r="B191" s="235">
        <v>0</v>
      </c>
      <c r="C191" s="235">
        <v>502183.66999999899</v>
      </c>
      <c r="D191" s="235">
        <v>0</v>
      </c>
      <c r="E191" s="243">
        <v>0</v>
      </c>
      <c r="F191" s="243">
        <v>0</v>
      </c>
      <c r="G191" s="243">
        <v>0</v>
      </c>
      <c r="H191" s="243">
        <v>502183.66999999899</v>
      </c>
      <c r="I191" s="235">
        <f t="shared" si="23"/>
        <v>502183.66999999899</v>
      </c>
      <c r="J191" s="244" t="s">
        <v>258</v>
      </c>
      <c r="K191" s="238" t="str">
        <f t="shared" si="25"/>
        <v>y</v>
      </c>
      <c r="L191" s="243">
        <v>5151592.6999999899</v>
      </c>
      <c r="M191" s="238">
        <f t="shared" si="26"/>
        <v>4216196.73999999</v>
      </c>
    </row>
    <row r="192" spans="1:13" ht="12.75" customHeight="1">
      <c r="A192" s="246" t="s">
        <v>258</v>
      </c>
      <c r="B192" s="235">
        <v>0</v>
      </c>
      <c r="C192" s="235">
        <v>4438772.38</v>
      </c>
      <c r="D192" s="235">
        <v>0</v>
      </c>
      <c r="E192" s="243">
        <v>0</v>
      </c>
      <c r="F192" s="243">
        <v>0</v>
      </c>
      <c r="G192" s="243">
        <v>0</v>
      </c>
      <c r="H192" s="243">
        <v>4438772.38</v>
      </c>
      <c r="I192" s="235">
        <f t="shared" si="23"/>
        <v>4438772.38</v>
      </c>
      <c r="J192" s="244" t="s">
        <v>259</v>
      </c>
      <c r="K192" s="238" t="str">
        <f t="shared" si="25"/>
        <v>y</v>
      </c>
      <c r="L192" s="243">
        <v>1534261.14</v>
      </c>
      <c r="M192" s="238">
        <f t="shared" si="26"/>
        <v>1032077.4700000009</v>
      </c>
    </row>
    <row r="193" spans="1:13" ht="13.5" customHeight="1">
      <c r="A193" s="246" t="s">
        <v>259</v>
      </c>
      <c r="B193" s="235">
        <v>0</v>
      </c>
      <c r="C193" s="235">
        <v>1371773.89</v>
      </c>
      <c r="D193" s="235">
        <v>0</v>
      </c>
      <c r="E193" s="243">
        <v>0</v>
      </c>
      <c r="F193" s="243">
        <v>0</v>
      </c>
      <c r="G193" s="243">
        <v>0</v>
      </c>
      <c r="H193" s="243">
        <v>1371773.89</v>
      </c>
      <c r="I193" s="235">
        <f t="shared" si="23"/>
        <v>1371773.89</v>
      </c>
      <c r="J193" s="244" t="s">
        <v>260</v>
      </c>
      <c r="K193" s="238" t="str">
        <f t="shared" si="25"/>
        <v>y</v>
      </c>
      <c r="L193" s="243">
        <v>1090230.6399999999</v>
      </c>
      <c r="M193" s="238">
        <f t="shared" si="26"/>
        <v>-3348541.74</v>
      </c>
    </row>
    <row r="194" spans="1:13" ht="15" customHeight="1">
      <c r="A194" s="245" t="s">
        <v>260</v>
      </c>
      <c r="B194" s="234">
        <v>0</v>
      </c>
      <c r="C194" s="234">
        <v>1075496.8699999901</v>
      </c>
      <c r="D194" s="234">
        <v>0</v>
      </c>
      <c r="E194" s="243">
        <v>0</v>
      </c>
      <c r="F194" s="243">
        <v>0</v>
      </c>
      <c r="G194" s="243">
        <v>0</v>
      </c>
      <c r="H194" s="243">
        <v>1075496.8699999901</v>
      </c>
      <c r="I194" s="234">
        <f t="shared" si="23"/>
        <v>1075496.8699999901</v>
      </c>
      <c r="J194" s="244" t="s">
        <v>261</v>
      </c>
      <c r="K194" s="238" t="str">
        <f t="shared" si="25"/>
        <v>y</v>
      </c>
      <c r="L194" s="247">
        <v>131965712.859999</v>
      </c>
      <c r="M194" s="238">
        <f t="shared" si="26"/>
        <v>130593938.969999</v>
      </c>
    </row>
    <row r="195" spans="1:13" ht="15" customHeight="1">
      <c r="A195" s="246" t="s">
        <v>261</v>
      </c>
      <c r="B195" s="235">
        <v>83356029.179999903</v>
      </c>
      <c r="C195" s="235">
        <v>55510540.469999999</v>
      </c>
      <c r="D195" s="235">
        <v>0</v>
      </c>
      <c r="E195" s="247">
        <v>0</v>
      </c>
      <c r="F195" s="247">
        <v>0</v>
      </c>
      <c r="G195" s="247">
        <v>83356029.179999903</v>
      </c>
      <c r="H195" s="247">
        <v>55510540.469999999</v>
      </c>
      <c r="I195" s="235">
        <f t="shared" si="23"/>
        <v>138866569.64999992</v>
      </c>
      <c r="J195" s="250" t="s">
        <v>262</v>
      </c>
      <c r="K195" s="238" t="str">
        <f t="shared" si="25"/>
        <v>y</v>
      </c>
      <c r="L195" s="251"/>
      <c r="M195" s="238">
        <f t="shared" si="26"/>
        <v>-1075496.8699999901</v>
      </c>
    </row>
    <row r="196" spans="1:13" ht="15" customHeight="1">
      <c r="A196" s="241" t="s">
        <v>262</v>
      </c>
      <c r="B196" s="232"/>
      <c r="C196" s="232"/>
      <c r="D196" s="232"/>
      <c r="E196" s="248"/>
      <c r="F196" s="248"/>
      <c r="G196" s="248"/>
      <c r="H196" s="248"/>
      <c r="I196" s="232"/>
      <c r="J196" s="244" t="s">
        <v>263</v>
      </c>
      <c r="K196" s="238" t="str">
        <f t="shared" si="25"/>
        <v>y</v>
      </c>
      <c r="L196" s="243">
        <v>282503.63</v>
      </c>
      <c r="M196" s="238">
        <f t="shared" si="26"/>
        <v>-138584066.01999992</v>
      </c>
    </row>
    <row r="197" spans="1:13" ht="15" customHeight="1">
      <c r="A197" s="246" t="s">
        <v>263</v>
      </c>
      <c r="B197" s="235">
        <v>0</v>
      </c>
      <c r="C197" s="235">
        <v>0</v>
      </c>
      <c r="D197" s="235">
        <v>250957.45</v>
      </c>
      <c r="E197" s="243">
        <v>145831.37419500001</v>
      </c>
      <c r="F197" s="243">
        <v>105126.075805</v>
      </c>
      <c r="G197" s="243">
        <v>145831.37419500001</v>
      </c>
      <c r="H197" s="243">
        <v>105126.075805</v>
      </c>
      <c r="I197" s="235">
        <f t="shared" ref="I197:I202" si="27">+G197+H197</f>
        <v>250957.45</v>
      </c>
      <c r="J197" s="244" t="s">
        <v>264</v>
      </c>
      <c r="K197" s="238" t="str">
        <f t="shared" si="25"/>
        <v>y</v>
      </c>
      <c r="L197" s="243">
        <v>29344516.68</v>
      </c>
      <c r="M197" s="238">
        <f t="shared" si="26"/>
        <v>29344516.68</v>
      </c>
    </row>
    <row r="198" spans="1:13" ht="15" customHeight="1">
      <c r="A198" s="246" t="s">
        <v>264</v>
      </c>
      <c r="B198" s="235">
        <v>10297865.67</v>
      </c>
      <c r="C198" s="235">
        <v>7367629.2999999896</v>
      </c>
      <c r="D198" s="235">
        <v>621482.39</v>
      </c>
      <c r="E198" s="243">
        <v>389855.90324699902</v>
      </c>
      <c r="F198" s="243">
        <v>231626.486753</v>
      </c>
      <c r="G198" s="243">
        <v>10687721.5732469</v>
      </c>
      <c r="H198" s="243">
        <v>7599255.7867529998</v>
      </c>
      <c r="I198" s="235">
        <f t="shared" si="27"/>
        <v>18286977.359999899</v>
      </c>
      <c r="J198" s="244" t="s">
        <v>265</v>
      </c>
      <c r="K198" s="238" t="str">
        <f t="shared" si="25"/>
        <v>y</v>
      </c>
      <c r="L198" s="243">
        <v>34529472.840000004</v>
      </c>
      <c r="M198" s="238">
        <f t="shared" si="26"/>
        <v>34278515.390000001</v>
      </c>
    </row>
    <row r="199" spans="1:13" ht="15" customHeight="1">
      <c r="A199" s="246" t="s">
        <v>265</v>
      </c>
      <c r="B199" s="235">
        <v>2789458.1</v>
      </c>
      <c r="C199" s="235">
        <v>1253216</v>
      </c>
      <c r="D199" s="235">
        <v>30230493</v>
      </c>
      <c r="E199" s="243">
        <v>17566939.482299998</v>
      </c>
      <c r="F199" s="243">
        <v>12663553.5177</v>
      </c>
      <c r="G199" s="243">
        <v>20356397.5823</v>
      </c>
      <c r="H199" s="243">
        <v>13916769.5177</v>
      </c>
      <c r="I199" s="235">
        <f t="shared" si="27"/>
        <v>34273167.100000001</v>
      </c>
      <c r="J199" s="244" t="s">
        <v>266</v>
      </c>
      <c r="K199" s="238" t="str">
        <f t="shared" si="25"/>
        <v>y</v>
      </c>
      <c r="L199" s="243">
        <v>17612955.239999998</v>
      </c>
      <c r="M199" s="238">
        <f t="shared" si="26"/>
        <v>-674022.11999990046</v>
      </c>
    </row>
    <row r="200" spans="1:13" ht="15" customHeight="1">
      <c r="A200" s="246" t="s">
        <v>266</v>
      </c>
      <c r="B200" s="235">
        <v>16407059.630000001</v>
      </c>
      <c r="C200" s="235">
        <v>4461725.8499999996</v>
      </c>
      <c r="D200" s="235">
        <v>0</v>
      </c>
      <c r="E200" s="243">
        <v>0</v>
      </c>
      <c r="F200" s="243">
        <v>0</v>
      </c>
      <c r="G200" s="243">
        <v>16407059.630000001</v>
      </c>
      <c r="H200" s="243">
        <v>4461725.8499999996</v>
      </c>
      <c r="I200" s="235">
        <f t="shared" si="27"/>
        <v>20868785.48</v>
      </c>
      <c r="J200" s="244" t="s">
        <v>267</v>
      </c>
      <c r="K200" s="238" t="str">
        <f t="shared" si="25"/>
        <v>y</v>
      </c>
      <c r="L200" s="243">
        <v>-114296.79</v>
      </c>
      <c r="M200" s="238">
        <f t="shared" si="26"/>
        <v>-34387463.890000001</v>
      </c>
    </row>
    <row r="201" spans="1:13" ht="12.75" customHeight="1">
      <c r="A201" s="245" t="s">
        <v>267</v>
      </c>
      <c r="B201" s="234">
        <v>0</v>
      </c>
      <c r="C201" s="234">
        <v>0</v>
      </c>
      <c r="D201" s="234">
        <v>5431.53</v>
      </c>
      <c r="E201" s="243">
        <v>3156.2620830000001</v>
      </c>
      <c r="F201" s="243">
        <v>2275.2679170000001</v>
      </c>
      <c r="G201" s="243">
        <v>3156.2620830000001</v>
      </c>
      <c r="H201" s="243">
        <v>2275.2679170000001</v>
      </c>
      <c r="I201" s="234">
        <f t="shared" si="27"/>
        <v>5431.5300000000007</v>
      </c>
      <c r="J201" s="244" t="s">
        <v>268</v>
      </c>
      <c r="K201" s="238" t="str">
        <f t="shared" si="25"/>
        <v>y</v>
      </c>
      <c r="L201" s="247">
        <v>81655151.599999994</v>
      </c>
      <c r="M201" s="238">
        <f t="shared" si="26"/>
        <v>60786366.11999999</v>
      </c>
    </row>
    <row r="202" spans="1:13" ht="15" customHeight="1">
      <c r="A202" s="246" t="s">
        <v>268</v>
      </c>
      <c r="B202" s="235">
        <v>29494383.399999999</v>
      </c>
      <c r="C202" s="235">
        <v>13082571.15</v>
      </c>
      <c r="D202" s="235">
        <v>31108364.3699999</v>
      </c>
      <c r="E202" s="247">
        <v>18105783.021825001</v>
      </c>
      <c r="F202" s="247">
        <v>13002581.348175</v>
      </c>
      <c r="G202" s="247">
        <v>47600166.421824902</v>
      </c>
      <c r="H202" s="247">
        <v>26085152.498174999</v>
      </c>
      <c r="I202" s="235">
        <f t="shared" si="27"/>
        <v>73685318.919999897</v>
      </c>
      <c r="J202" s="250" t="s">
        <v>269</v>
      </c>
      <c r="K202" s="238" t="str">
        <f t="shared" si="25"/>
        <v>y</v>
      </c>
      <c r="L202" s="251"/>
      <c r="M202" s="238">
        <f t="shared" si="26"/>
        <v>-5431.5300000000007</v>
      </c>
    </row>
    <row r="203" spans="1:13" ht="15" customHeight="1">
      <c r="A203" s="241" t="s">
        <v>269</v>
      </c>
      <c r="B203" s="232"/>
      <c r="C203" s="232"/>
      <c r="D203" s="232"/>
      <c r="E203" s="248"/>
      <c r="F203" s="248"/>
      <c r="G203" s="248"/>
      <c r="H203" s="248"/>
      <c r="I203" s="232"/>
      <c r="J203" s="244" t="s">
        <v>270</v>
      </c>
      <c r="K203" s="238" t="str">
        <f t="shared" si="25"/>
        <v>y</v>
      </c>
      <c r="L203" s="243">
        <v>17573732.02</v>
      </c>
      <c r="M203" s="238">
        <f t="shared" si="26"/>
        <v>-56111586.899999902</v>
      </c>
    </row>
    <row r="204" spans="1:13" ht="15" customHeight="1">
      <c r="A204" s="246" t="s">
        <v>270</v>
      </c>
      <c r="B204" s="235">
        <v>16838887.3699999</v>
      </c>
      <c r="C204" s="235">
        <v>5976367.3300000001</v>
      </c>
      <c r="D204" s="235">
        <v>1403445.02</v>
      </c>
      <c r="E204" s="243">
        <v>815541.90112199995</v>
      </c>
      <c r="F204" s="243">
        <v>587903.11887799995</v>
      </c>
      <c r="G204" s="243">
        <v>17654429.271122001</v>
      </c>
      <c r="H204" s="243">
        <v>6564270.4488779996</v>
      </c>
      <c r="I204" s="235">
        <f t="shared" ref="I204:I211" si="28">+G204+H204</f>
        <v>24218699.719999999</v>
      </c>
      <c r="J204" s="244" t="s">
        <v>271</v>
      </c>
      <c r="K204" s="238" t="str">
        <f t="shared" si="25"/>
        <v>y</v>
      </c>
      <c r="L204" s="243">
        <v>1988614.0699999901</v>
      </c>
      <c r="M204" s="238">
        <f t="shared" si="26"/>
        <v>1988614.0699999901</v>
      </c>
    </row>
    <row r="205" spans="1:13" ht="15" customHeight="1">
      <c r="A205" s="246" t="s">
        <v>271</v>
      </c>
      <c r="B205" s="235">
        <v>1035368.15</v>
      </c>
      <c r="C205" s="235">
        <v>796480.929999999</v>
      </c>
      <c r="D205" s="235">
        <v>1253660.71</v>
      </c>
      <c r="E205" s="243">
        <v>728502.23858100001</v>
      </c>
      <c r="F205" s="243">
        <v>525158.47141899902</v>
      </c>
      <c r="G205" s="243">
        <v>1763870.388581</v>
      </c>
      <c r="H205" s="243">
        <v>1321639.401419</v>
      </c>
      <c r="I205" s="235">
        <f t="shared" si="28"/>
        <v>3085509.79</v>
      </c>
      <c r="J205" s="244" t="s">
        <v>272</v>
      </c>
      <c r="K205" s="238" t="str">
        <f t="shared" si="25"/>
        <v>y</v>
      </c>
      <c r="L205" s="243">
        <v>211977.8</v>
      </c>
      <c r="M205" s="238">
        <f t="shared" si="26"/>
        <v>-24006721.919999998</v>
      </c>
    </row>
    <row r="206" spans="1:13" ht="15" customHeight="1">
      <c r="A206" s="246" t="s">
        <v>272</v>
      </c>
      <c r="B206" s="235">
        <v>0</v>
      </c>
      <c r="C206" s="235">
        <v>0</v>
      </c>
      <c r="D206" s="235">
        <v>155814.74999999901</v>
      </c>
      <c r="E206" s="243">
        <v>90543.951224999997</v>
      </c>
      <c r="F206" s="243">
        <v>65270.798774999901</v>
      </c>
      <c r="G206" s="243">
        <v>90543.951224999997</v>
      </c>
      <c r="H206" s="243">
        <v>65270.798774999901</v>
      </c>
      <c r="I206" s="235">
        <f t="shared" si="28"/>
        <v>155814.74999999988</v>
      </c>
      <c r="J206" s="244" t="s">
        <v>273</v>
      </c>
      <c r="K206" s="238" t="str">
        <f t="shared" si="25"/>
        <v>y</v>
      </c>
      <c r="L206" s="243">
        <v>0</v>
      </c>
      <c r="M206" s="238">
        <f t="shared" si="26"/>
        <v>-3085509.79</v>
      </c>
    </row>
    <row r="207" spans="1:13" ht="15" customHeight="1">
      <c r="A207" s="246" t="s">
        <v>273</v>
      </c>
      <c r="B207" s="235">
        <v>0</v>
      </c>
      <c r="C207" s="235">
        <v>0</v>
      </c>
      <c r="D207" s="235">
        <v>0</v>
      </c>
      <c r="E207" s="243">
        <v>0</v>
      </c>
      <c r="F207" s="243">
        <v>0</v>
      </c>
      <c r="G207" s="243">
        <v>0</v>
      </c>
      <c r="H207" s="243">
        <v>0</v>
      </c>
      <c r="I207" s="235">
        <f t="shared" si="28"/>
        <v>0</v>
      </c>
      <c r="J207" s="244" t="s">
        <v>274</v>
      </c>
      <c r="K207" s="238" t="str">
        <f t="shared" si="25"/>
        <v>y</v>
      </c>
      <c r="L207" s="243">
        <v>298431.38</v>
      </c>
      <c r="M207" s="238">
        <f t="shared" si="26"/>
        <v>142616.63000000012</v>
      </c>
    </row>
    <row r="208" spans="1:13" ht="12.75" customHeight="1">
      <c r="A208" s="246" t="s">
        <v>274</v>
      </c>
      <c r="B208" s="235">
        <v>320283.63</v>
      </c>
      <c r="C208" s="235">
        <v>1838.66</v>
      </c>
      <c r="D208" s="235">
        <v>0</v>
      </c>
      <c r="E208" s="243">
        <v>0</v>
      </c>
      <c r="F208" s="243">
        <v>0</v>
      </c>
      <c r="G208" s="243">
        <v>320283.63</v>
      </c>
      <c r="H208" s="243">
        <v>1838.66</v>
      </c>
      <c r="I208" s="235">
        <f t="shared" si="28"/>
        <v>322122.28999999998</v>
      </c>
      <c r="J208" s="244" t="s">
        <v>275</v>
      </c>
      <c r="K208" s="238" t="str">
        <f t="shared" si="25"/>
        <v>y</v>
      </c>
      <c r="L208" s="243">
        <v>0</v>
      </c>
      <c r="M208" s="238">
        <f t="shared" si="26"/>
        <v>0</v>
      </c>
    </row>
    <row r="209" spans="1:13" ht="13.5" customHeight="1">
      <c r="A209" s="246" t="s">
        <v>275</v>
      </c>
      <c r="B209" s="235">
        <v>0</v>
      </c>
      <c r="C209" s="235">
        <v>0</v>
      </c>
      <c r="D209" s="235">
        <v>0</v>
      </c>
      <c r="E209" s="243">
        <v>0</v>
      </c>
      <c r="F209" s="243">
        <v>0</v>
      </c>
      <c r="G209" s="243">
        <v>0</v>
      </c>
      <c r="H209" s="243">
        <v>0</v>
      </c>
      <c r="I209" s="235">
        <f t="shared" si="28"/>
        <v>0</v>
      </c>
      <c r="J209" s="244" t="s">
        <v>276</v>
      </c>
      <c r="K209" s="238" t="str">
        <f t="shared" si="25"/>
        <v>y</v>
      </c>
      <c r="L209" s="243">
        <v>9741.91</v>
      </c>
      <c r="M209" s="238">
        <f t="shared" si="26"/>
        <v>-312380.38</v>
      </c>
    </row>
    <row r="210" spans="1:13" ht="16.5" customHeight="1">
      <c r="A210" s="245" t="s">
        <v>276</v>
      </c>
      <c r="B210" s="234">
        <v>0</v>
      </c>
      <c r="C210" s="234">
        <v>0</v>
      </c>
      <c r="D210" s="234">
        <v>0</v>
      </c>
      <c r="E210" s="243">
        <v>0</v>
      </c>
      <c r="F210" s="243">
        <v>0</v>
      </c>
      <c r="G210" s="243">
        <v>0</v>
      </c>
      <c r="H210" s="243">
        <v>0</v>
      </c>
      <c r="I210" s="234">
        <f t="shared" si="28"/>
        <v>0</v>
      </c>
      <c r="J210" s="244" t="s">
        <v>277</v>
      </c>
      <c r="K210" s="238" t="str">
        <f t="shared" si="25"/>
        <v>y</v>
      </c>
      <c r="L210" s="247">
        <v>20082497.18</v>
      </c>
      <c r="M210" s="238">
        <f t="shared" si="26"/>
        <v>20082497.18</v>
      </c>
    </row>
    <row r="211" spans="1:13" ht="15" customHeight="1">
      <c r="A211" s="246" t="s">
        <v>277</v>
      </c>
      <c r="B211" s="235">
        <v>18194539.149999999</v>
      </c>
      <c r="C211" s="235">
        <v>6774686.9199999999</v>
      </c>
      <c r="D211" s="235">
        <v>2812920.48</v>
      </c>
      <c r="E211" s="247">
        <v>1634588.0909279999</v>
      </c>
      <c r="F211" s="247">
        <v>1178332.38907199</v>
      </c>
      <c r="G211" s="247">
        <v>19829127.240928002</v>
      </c>
      <c r="H211" s="247">
        <v>7953019.309072</v>
      </c>
      <c r="I211" s="235">
        <f t="shared" si="28"/>
        <v>27782146.550000001</v>
      </c>
      <c r="J211" s="250" t="s">
        <v>278</v>
      </c>
      <c r="K211" s="238" t="str">
        <f t="shared" si="25"/>
        <v>y</v>
      </c>
      <c r="L211" s="251"/>
      <c r="M211" s="238">
        <f t="shared" si="26"/>
        <v>0</v>
      </c>
    </row>
    <row r="212" spans="1:13" ht="15" customHeight="1">
      <c r="A212" s="241" t="s">
        <v>278</v>
      </c>
      <c r="B212" s="232"/>
      <c r="C212" s="232"/>
      <c r="D212" s="232"/>
      <c r="E212" s="248"/>
      <c r="F212" s="248"/>
      <c r="G212" s="248"/>
      <c r="H212" s="248"/>
      <c r="I212" s="232"/>
      <c r="J212" s="244" t="s">
        <v>279</v>
      </c>
      <c r="K212" s="238" t="str">
        <f t="shared" si="25"/>
        <v>y</v>
      </c>
      <c r="L212" s="243">
        <v>114694791.92999899</v>
      </c>
      <c r="M212" s="238">
        <f t="shared" si="26"/>
        <v>86912645.379998997</v>
      </c>
    </row>
    <row r="213" spans="1:13" ht="15" customHeight="1">
      <c r="A213" s="245" t="s">
        <v>279</v>
      </c>
      <c r="B213" s="234">
        <v>97566974.959999993</v>
      </c>
      <c r="C213" s="234">
        <v>12460807.43</v>
      </c>
      <c r="D213" s="234">
        <v>0</v>
      </c>
      <c r="E213" s="243">
        <v>0</v>
      </c>
      <c r="F213" s="243">
        <v>0</v>
      </c>
      <c r="G213" s="243">
        <v>97566974.959999993</v>
      </c>
      <c r="H213" s="243">
        <v>12460807.43</v>
      </c>
      <c r="I213" s="234">
        <f>+G213+H213</f>
        <v>110027782.38999999</v>
      </c>
      <c r="J213" s="244" t="s">
        <v>280</v>
      </c>
      <c r="K213" s="238" t="str">
        <f t="shared" si="25"/>
        <v>y</v>
      </c>
      <c r="L213" s="247">
        <v>114694791.92999899</v>
      </c>
      <c r="M213" s="238">
        <f t="shared" si="26"/>
        <v>114694791.92999899</v>
      </c>
    </row>
    <row r="214" spans="1:13" ht="15" customHeight="1">
      <c r="A214" s="246" t="s">
        <v>280</v>
      </c>
      <c r="B214" s="235">
        <v>97566974.959999993</v>
      </c>
      <c r="C214" s="235">
        <v>12460807.43</v>
      </c>
      <c r="D214" s="235">
        <v>0</v>
      </c>
      <c r="E214" s="247">
        <v>0</v>
      </c>
      <c r="F214" s="247">
        <v>0</v>
      </c>
      <c r="G214" s="247">
        <v>97566974.959999993</v>
      </c>
      <c r="H214" s="247">
        <v>12460807.43</v>
      </c>
      <c r="I214" s="235">
        <f>+G214+H214</f>
        <v>110027782.38999999</v>
      </c>
      <c r="J214" s="250" t="s">
        <v>281</v>
      </c>
      <c r="K214" s="238" t="str">
        <f t="shared" si="25"/>
        <v>y</v>
      </c>
      <c r="L214" s="251"/>
      <c r="M214" s="238">
        <f t="shared" si="26"/>
        <v>-110027782.38999999</v>
      </c>
    </row>
    <row r="215" spans="1:13" ht="15" customHeight="1">
      <c r="A215" s="241" t="s">
        <v>281</v>
      </c>
      <c r="B215" s="232"/>
      <c r="C215" s="232"/>
      <c r="D215" s="232"/>
      <c r="E215" s="248"/>
      <c r="F215" s="248"/>
      <c r="G215" s="248"/>
      <c r="H215" s="248"/>
      <c r="I215" s="232"/>
      <c r="J215" s="244" t="s">
        <v>282</v>
      </c>
      <c r="K215" s="238" t="str">
        <f t="shared" si="25"/>
        <v>y</v>
      </c>
      <c r="L215" s="243">
        <v>35949562.740000002</v>
      </c>
      <c r="M215" s="238">
        <f t="shared" si="26"/>
        <v>-74078219.649999976</v>
      </c>
    </row>
    <row r="216" spans="1:13" ht="15" customHeight="1">
      <c r="A216" s="246" t="s">
        <v>282</v>
      </c>
      <c r="B216" s="235">
        <v>3579966.47</v>
      </c>
      <c r="C216" s="235">
        <v>1710191.46</v>
      </c>
      <c r="D216" s="235">
        <v>38182948.159999996</v>
      </c>
      <c r="E216" s="243">
        <v>25651304.573888</v>
      </c>
      <c r="F216" s="243">
        <v>12531643.586111899</v>
      </c>
      <c r="G216" s="243">
        <v>29231271.043887898</v>
      </c>
      <c r="H216" s="243">
        <v>14241835.0461119</v>
      </c>
      <c r="I216" s="235">
        <f t="shared" ref="I216:I230" si="29">+G216+H216</f>
        <v>43473106.089999795</v>
      </c>
      <c r="J216" s="244" t="s">
        <v>283</v>
      </c>
      <c r="K216" s="238" t="str">
        <f t="shared" si="25"/>
        <v>y</v>
      </c>
      <c r="L216" s="243">
        <v>8370792.3300000001</v>
      </c>
      <c r="M216" s="238">
        <f t="shared" si="26"/>
        <v>8370792.3300000001</v>
      </c>
    </row>
    <row r="217" spans="1:13" ht="15" customHeight="1">
      <c r="A217" s="246" t="s">
        <v>283</v>
      </c>
      <c r="B217" s="235">
        <v>453569.87</v>
      </c>
      <c r="C217" s="235">
        <v>266291.46000000002</v>
      </c>
      <c r="D217" s="235">
        <v>4434378.9400000004</v>
      </c>
      <c r="E217" s="243">
        <v>2979015.771892</v>
      </c>
      <c r="F217" s="243">
        <v>1455363.1681079899</v>
      </c>
      <c r="G217" s="243">
        <v>3432585.6418920001</v>
      </c>
      <c r="H217" s="243">
        <v>1721654.6281079999</v>
      </c>
      <c r="I217" s="235">
        <f t="shared" si="29"/>
        <v>5154240.2699999996</v>
      </c>
      <c r="J217" s="244" t="s">
        <v>284</v>
      </c>
      <c r="K217" s="238" t="str">
        <f t="shared" si="25"/>
        <v>y</v>
      </c>
      <c r="L217" s="243">
        <v>-242446.17</v>
      </c>
      <c r="M217" s="238">
        <f t="shared" si="26"/>
        <v>-43715552.259999797</v>
      </c>
    </row>
    <row r="218" spans="1:13" ht="15" customHeight="1">
      <c r="A218" s="246" t="s">
        <v>284</v>
      </c>
      <c r="B218" s="235">
        <v>0</v>
      </c>
      <c r="C218" s="235">
        <v>0</v>
      </c>
      <c r="D218" s="235">
        <v>-232478.12999999899</v>
      </c>
      <c r="E218" s="243">
        <v>-156178.807734</v>
      </c>
      <c r="F218" s="243">
        <v>-76299.322265999901</v>
      </c>
      <c r="G218" s="243">
        <v>-156178.807734</v>
      </c>
      <c r="H218" s="243">
        <v>-76299.322265999901</v>
      </c>
      <c r="I218" s="235">
        <f t="shared" si="29"/>
        <v>-232478.12999999989</v>
      </c>
      <c r="J218" s="244" t="s">
        <v>285</v>
      </c>
      <c r="K218" s="238" t="str">
        <f t="shared" si="25"/>
        <v>y</v>
      </c>
      <c r="L218" s="243">
        <v>19975602.460000001</v>
      </c>
      <c r="M218" s="238">
        <f t="shared" si="26"/>
        <v>14821362.190000001</v>
      </c>
    </row>
    <row r="219" spans="1:13" ht="15" customHeight="1">
      <c r="A219" s="246" t="s">
        <v>285</v>
      </c>
      <c r="B219" s="235">
        <v>2867735.8699999899</v>
      </c>
      <c r="C219" s="235">
        <v>166287.53</v>
      </c>
      <c r="D219" s="235">
        <v>14106145.43</v>
      </c>
      <c r="E219" s="243">
        <v>9476508.4998739995</v>
      </c>
      <c r="F219" s="243">
        <v>4629636.9301260002</v>
      </c>
      <c r="G219" s="243">
        <v>12344244.369874001</v>
      </c>
      <c r="H219" s="243">
        <v>4795924.4601260005</v>
      </c>
      <c r="I219" s="235">
        <f t="shared" si="29"/>
        <v>17140168.830000002</v>
      </c>
      <c r="J219" s="244" t="s">
        <v>286</v>
      </c>
      <c r="K219" s="238" t="str">
        <f t="shared" si="25"/>
        <v>y</v>
      </c>
      <c r="L219" s="243">
        <v>5816912.7300000004</v>
      </c>
      <c r="M219" s="238">
        <f t="shared" si="26"/>
        <v>6049390.8600000003</v>
      </c>
    </row>
    <row r="220" spans="1:13" ht="15" customHeight="1">
      <c r="A220" s="246" t="s">
        <v>286</v>
      </c>
      <c r="B220" s="235">
        <v>4941127.74</v>
      </c>
      <c r="C220" s="235">
        <v>401978.38</v>
      </c>
      <c r="D220" s="235">
        <v>398286.67</v>
      </c>
      <c r="E220" s="243">
        <v>242198.12402700001</v>
      </c>
      <c r="F220" s="243">
        <v>156088.545973</v>
      </c>
      <c r="G220" s="243">
        <v>5183325.864027</v>
      </c>
      <c r="H220" s="243">
        <v>558066.925973</v>
      </c>
      <c r="I220" s="235">
        <f t="shared" si="29"/>
        <v>5741392.79</v>
      </c>
      <c r="J220" s="244" t="s">
        <v>287</v>
      </c>
      <c r="K220" s="238" t="str">
        <f t="shared" si="25"/>
        <v>y</v>
      </c>
      <c r="L220" s="243">
        <v>4581412.3899999997</v>
      </c>
      <c r="M220" s="238">
        <f t="shared" si="26"/>
        <v>-12558756.440000001</v>
      </c>
    </row>
    <row r="221" spans="1:13" ht="15" customHeight="1">
      <c r="A221" s="246" t="s">
        <v>287</v>
      </c>
      <c r="B221" s="235">
        <v>837484.11</v>
      </c>
      <c r="C221" s="235">
        <v>358535.91</v>
      </c>
      <c r="D221" s="235">
        <v>4889838.46</v>
      </c>
      <c r="E221" s="243">
        <v>2841485.1291060001</v>
      </c>
      <c r="F221" s="243">
        <v>2048353.3308939999</v>
      </c>
      <c r="G221" s="243">
        <v>3678969.2391059999</v>
      </c>
      <c r="H221" s="243">
        <v>2406889.240894</v>
      </c>
      <c r="I221" s="235">
        <f t="shared" si="29"/>
        <v>6085858.4800000004</v>
      </c>
      <c r="J221" s="244" t="s">
        <v>288</v>
      </c>
      <c r="K221" s="238" t="str">
        <f t="shared" si="25"/>
        <v>y</v>
      </c>
      <c r="L221" s="243">
        <v>38616424.499999903</v>
      </c>
      <c r="M221" s="238">
        <f t="shared" si="26"/>
        <v>32875031.709999904</v>
      </c>
    </row>
    <row r="222" spans="1:13" ht="15" customHeight="1">
      <c r="A222" s="246" t="s">
        <v>288</v>
      </c>
      <c r="B222" s="235">
        <v>21283649.519999899</v>
      </c>
      <c r="C222" s="235">
        <v>10114319.470000001</v>
      </c>
      <c r="D222" s="235">
        <v>9879549.5099999998</v>
      </c>
      <c r="E222" s="243">
        <v>6662768.1895439997</v>
      </c>
      <c r="F222" s="243">
        <v>3216781.320456</v>
      </c>
      <c r="G222" s="243">
        <v>27946417.709543899</v>
      </c>
      <c r="H222" s="243">
        <v>13331100.7904559</v>
      </c>
      <c r="I222" s="235">
        <f t="shared" si="29"/>
        <v>41277518.499999799</v>
      </c>
      <c r="J222" s="244" t="s">
        <v>289</v>
      </c>
      <c r="K222" s="238" t="str">
        <f t="shared" si="25"/>
        <v>y</v>
      </c>
      <c r="L222" s="243">
        <v>11033363.689999999</v>
      </c>
      <c r="M222" s="238">
        <f t="shared" si="26"/>
        <v>4947505.209999999</v>
      </c>
    </row>
    <row r="223" spans="1:13" ht="15" customHeight="1">
      <c r="A223" s="246" t="s">
        <v>289</v>
      </c>
      <c r="B223" s="235">
        <v>8043262.9900000002</v>
      </c>
      <c r="C223" s="235">
        <v>1787919.35</v>
      </c>
      <c r="D223" s="235">
        <v>460966.28</v>
      </c>
      <c r="E223" s="243">
        <v>309677.14690399898</v>
      </c>
      <c r="F223" s="243">
        <v>151289.13309600001</v>
      </c>
      <c r="G223" s="243">
        <v>8352940.1369040003</v>
      </c>
      <c r="H223" s="243">
        <v>1939208.483096</v>
      </c>
      <c r="I223" s="235">
        <f t="shared" si="29"/>
        <v>10292148.620000001</v>
      </c>
      <c r="J223" s="244" t="s">
        <v>290</v>
      </c>
      <c r="K223" s="238" t="str">
        <f t="shared" si="25"/>
        <v>y</v>
      </c>
      <c r="L223" s="243">
        <v>31689.02</v>
      </c>
      <c r="M223" s="238">
        <f t="shared" si="26"/>
        <v>-41245829.479999796</v>
      </c>
    </row>
    <row r="224" spans="1:13" ht="15" customHeight="1">
      <c r="A224" s="246" t="s">
        <v>290</v>
      </c>
      <c r="B224" s="235">
        <v>0</v>
      </c>
      <c r="C224" s="235">
        <v>0</v>
      </c>
      <c r="D224" s="235">
        <v>19261.91</v>
      </c>
      <c r="E224" s="243">
        <v>12940.151137999999</v>
      </c>
      <c r="F224" s="243">
        <v>6321.7588619999997</v>
      </c>
      <c r="G224" s="243">
        <v>12940.151137999999</v>
      </c>
      <c r="H224" s="243">
        <v>6321.7588619999997</v>
      </c>
      <c r="I224" s="235">
        <f t="shared" si="29"/>
        <v>19261.91</v>
      </c>
      <c r="J224" s="244" t="s">
        <v>291</v>
      </c>
      <c r="K224" s="238" t="str">
        <f t="shared" si="25"/>
        <v>y</v>
      </c>
      <c r="L224" s="243">
        <v>3909726.23</v>
      </c>
      <c r="M224" s="238">
        <f t="shared" si="26"/>
        <v>-6382422.3900000006</v>
      </c>
    </row>
    <row r="225" spans="1:13" ht="15" customHeight="1">
      <c r="A225" s="246" t="s">
        <v>291</v>
      </c>
      <c r="B225" s="235">
        <v>3274693.46</v>
      </c>
      <c r="C225" s="235">
        <v>517430.52</v>
      </c>
      <c r="D225" s="235">
        <v>2281111.5299999998</v>
      </c>
      <c r="E225" s="243">
        <v>1532450.7258540001</v>
      </c>
      <c r="F225" s="243">
        <v>748660.80414599995</v>
      </c>
      <c r="G225" s="243">
        <v>4807144.185854</v>
      </c>
      <c r="H225" s="243">
        <v>1266091.324146</v>
      </c>
      <c r="I225" s="235">
        <f t="shared" si="29"/>
        <v>6073235.5099999998</v>
      </c>
      <c r="J225" s="244" t="s">
        <v>292</v>
      </c>
      <c r="K225" s="238" t="str">
        <f t="shared" si="25"/>
        <v>y</v>
      </c>
      <c r="L225" s="243">
        <v>9940074.3300000001</v>
      </c>
      <c r="M225" s="238">
        <f t="shared" si="26"/>
        <v>9920812.4199999999</v>
      </c>
    </row>
    <row r="226" spans="1:13" ht="15" customHeight="1">
      <c r="A226" s="246" t="s">
        <v>292</v>
      </c>
      <c r="B226" s="235">
        <v>215488</v>
      </c>
      <c r="C226" s="235">
        <v>0</v>
      </c>
      <c r="D226" s="235">
        <v>11059763.32</v>
      </c>
      <c r="E226" s="243">
        <v>7429948.9983759997</v>
      </c>
      <c r="F226" s="243">
        <v>3629814.3216240001</v>
      </c>
      <c r="G226" s="243">
        <v>7645436.9983759997</v>
      </c>
      <c r="H226" s="243">
        <v>3629814.3216240001</v>
      </c>
      <c r="I226" s="235">
        <f t="shared" si="29"/>
        <v>11275251.32</v>
      </c>
      <c r="J226" s="244"/>
      <c r="K226" s="238"/>
      <c r="L226" s="243"/>
    </row>
    <row r="227" spans="1:13" ht="15" customHeight="1">
      <c r="A227" s="246" t="s">
        <v>293</v>
      </c>
      <c r="B227" s="235">
        <v>0</v>
      </c>
      <c r="C227" s="235">
        <v>1026218.77</v>
      </c>
      <c r="D227" s="235">
        <v>0</v>
      </c>
      <c r="E227" s="243">
        <v>0</v>
      </c>
      <c r="F227" s="243">
        <v>0</v>
      </c>
      <c r="G227" s="243">
        <v>0</v>
      </c>
      <c r="H227" s="243">
        <v>1026218.77</v>
      </c>
      <c r="I227" s="235">
        <f t="shared" si="29"/>
        <v>1026218.77</v>
      </c>
      <c r="J227" s="244" t="s">
        <v>293</v>
      </c>
      <c r="K227" s="238" t="str">
        <f>IF(A227=J227,"y","n")</f>
        <v>y</v>
      </c>
      <c r="L227" s="243">
        <v>417796.64</v>
      </c>
      <c r="M227" s="238">
        <f>+L227-I226</f>
        <v>-10857454.68</v>
      </c>
    </row>
    <row r="228" spans="1:13" ht="15" customHeight="1">
      <c r="A228" s="245" t="s">
        <v>294</v>
      </c>
      <c r="B228" s="234">
        <v>590379.97</v>
      </c>
      <c r="C228" s="234">
        <v>0</v>
      </c>
      <c r="D228" s="234">
        <v>17163265.969999999</v>
      </c>
      <c r="E228" s="243">
        <v>11530282.0786459</v>
      </c>
      <c r="F228" s="243">
        <v>5632983.89135399</v>
      </c>
      <c r="G228" s="243">
        <v>12120662.048645999</v>
      </c>
      <c r="H228" s="243">
        <v>5632983.89135399</v>
      </c>
      <c r="I228" s="234">
        <f t="shared" si="29"/>
        <v>17753645.93999999</v>
      </c>
      <c r="J228" s="244" t="s">
        <v>294</v>
      </c>
      <c r="K228" s="238" t="str">
        <f>IF(A228=J228,"y","n")</f>
        <v>y</v>
      </c>
      <c r="L228" s="243">
        <v>9314732.2899999991</v>
      </c>
      <c r="M228" s="238">
        <f>+L228-I227</f>
        <v>8288513.5199999996</v>
      </c>
    </row>
    <row r="229" spans="1:13" ht="17.25" customHeight="1">
      <c r="A229" s="252" t="s">
        <v>295</v>
      </c>
      <c r="B229" s="234">
        <v>46087358</v>
      </c>
      <c r="C229" s="234">
        <v>16349172.85</v>
      </c>
      <c r="D229" s="234">
        <v>102643038.05</v>
      </c>
      <c r="E229" s="247">
        <v>68512400.581514999</v>
      </c>
      <c r="F229" s="247">
        <v>34130637.468484998</v>
      </c>
      <c r="G229" s="247">
        <v>114599758.581514</v>
      </c>
      <c r="H229" s="247">
        <v>50479810.318484999</v>
      </c>
      <c r="I229" s="234">
        <f t="shared" si="29"/>
        <v>165079568.89999899</v>
      </c>
      <c r="J229" s="244" t="s">
        <v>295</v>
      </c>
      <c r="K229" s="238" t="str">
        <f>IF(A229=J229,"y","n")</f>
        <v>y</v>
      </c>
      <c r="L229" s="247">
        <v>147715643.18000001</v>
      </c>
      <c r="M229" s="238">
        <f>+L229-I228</f>
        <v>129961997.24000001</v>
      </c>
    </row>
    <row r="230" spans="1:13" ht="14.25" customHeight="1" thickBot="1">
      <c r="A230" s="258" t="s">
        <v>27</v>
      </c>
      <c r="B230" s="100">
        <v>420866772.08999902</v>
      </c>
      <c r="C230" s="100">
        <v>106598684.169999</v>
      </c>
      <c r="D230" s="100">
        <v>136564322.90000001</v>
      </c>
      <c r="E230" s="247">
        <v>88252771.694268003</v>
      </c>
      <c r="F230" s="247">
        <v>48311551.205731899</v>
      </c>
      <c r="G230" s="247">
        <v>509119543.78426701</v>
      </c>
      <c r="H230" s="247">
        <v>154910235.375732</v>
      </c>
      <c r="I230" s="100">
        <f t="shared" si="29"/>
        <v>664029779.15999901</v>
      </c>
      <c r="J230" s="244" t="s">
        <v>27</v>
      </c>
      <c r="K230" s="238" t="str">
        <f>IF(A230=J230,"y","n")</f>
        <v>y</v>
      </c>
      <c r="L230" s="247">
        <v>627428742.31999898</v>
      </c>
      <c r="M230" s="238">
        <f>+L230-I229</f>
        <v>462349173.41999996</v>
      </c>
    </row>
    <row r="231" spans="1:13" ht="15" customHeight="1" thickTop="1">
      <c r="B231" s="259"/>
      <c r="C231" s="259"/>
      <c r="D231" s="259"/>
      <c r="E231" s="259"/>
      <c r="F231" s="259"/>
      <c r="G231" s="259"/>
      <c r="H231" s="259"/>
      <c r="I231" s="259"/>
      <c r="J231" s="251"/>
      <c r="K231" s="238" t="str">
        <f>IF(A231=J231,"y","n")</f>
        <v>y</v>
      </c>
      <c r="L231" s="259"/>
      <c r="M231" s="238">
        <f>+L231-I230</f>
        <v>-664029779.15999901</v>
      </c>
    </row>
    <row r="232" spans="1:13" ht="15" customHeight="1">
      <c r="A232" s="246" t="s">
        <v>296</v>
      </c>
      <c r="B232" s="238"/>
      <c r="C232" s="238"/>
      <c r="D232" s="238"/>
      <c r="E232" s="248"/>
      <c r="F232" s="248"/>
      <c r="G232" s="248"/>
      <c r="H232" s="248"/>
      <c r="I232" s="238"/>
      <c r="J232" s="244"/>
      <c r="K232" s="238"/>
      <c r="L232" s="251"/>
    </row>
    <row r="233" spans="1:13" ht="18.75" customHeight="1">
      <c r="A233" s="241" t="s">
        <v>297</v>
      </c>
      <c r="B233" s="235"/>
      <c r="C233" s="235"/>
      <c r="D233" s="235"/>
      <c r="E233" s="248"/>
      <c r="F233" s="248"/>
      <c r="G233" s="248"/>
      <c r="H233" s="248"/>
      <c r="I233" s="235"/>
      <c r="J233" s="251" t="s">
        <v>297</v>
      </c>
      <c r="K233" s="251" t="str">
        <f t="shared" ref="K233:K264" si="30">IF(A233=J233,"y","n")</f>
        <v>y</v>
      </c>
      <c r="L233" s="251"/>
      <c r="M233" s="238">
        <f>+L233-I232</f>
        <v>0</v>
      </c>
    </row>
    <row r="234" spans="1:13" ht="15" customHeight="1">
      <c r="A234" s="246" t="s">
        <v>298</v>
      </c>
      <c r="B234" s="235">
        <v>250108844.72</v>
      </c>
      <c r="C234" s="235">
        <v>114321849.83999901</v>
      </c>
      <c r="D234" s="235">
        <v>22953257.890000001</v>
      </c>
      <c r="E234" s="243">
        <v>15419998.650502</v>
      </c>
      <c r="F234" s="243">
        <v>7533259.2394979903</v>
      </c>
      <c r="G234" s="243">
        <v>265528843.370502</v>
      </c>
      <c r="H234" s="243">
        <v>121855109.07949799</v>
      </c>
      <c r="I234" s="235">
        <f>+G234+H234</f>
        <v>387383952.44999999</v>
      </c>
      <c r="J234" s="244" t="s">
        <v>298</v>
      </c>
      <c r="K234" s="238" t="str">
        <f t="shared" si="30"/>
        <v>y</v>
      </c>
      <c r="L234" s="243">
        <v>325709350.67999899</v>
      </c>
      <c r="M234" s="238" t="e">
        <f>+L234-#REF!</f>
        <v>#REF!</v>
      </c>
    </row>
    <row r="235" spans="1:13" ht="15" customHeight="1">
      <c r="A235" s="245" t="s">
        <v>299</v>
      </c>
      <c r="B235" s="234">
        <v>2722354.29</v>
      </c>
      <c r="C235" s="234">
        <v>173994.91999999899</v>
      </c>
      <c r="D235" s="234">
        <v>157468.21</v>
      </c>
      <c r="E235" s="243">
        <v>105787.143478</v>
      </c>
      <c r="F235" s="243">
        <v>51681.066522000001</v>
      </c>
      <c r="G235" s="243">
        <v>2828141.4334780001</v>
      </c>
      <c r="H235" s="243">
        <v>225675.98652199999</v>
      </c>
      <c r="I235" s="234">
        <f>+G235+H235</f>
        <v>3053817.42</v>
      </c>
      <c r="J235" s="244" t="s">
        <v>299</v>
      </c>
      <c r="K235" s="238" t="str">
        <f t="shared" si="30"/>
        <v>y</v>
      </c>
      <c r="L235" s="243">
        <v>336202.13</v>
      </c>
      <c r="M235" s="238" t="e">
        <f>+L235-#REF!</f>
        <v>#REF!</v>
      </c>
    </row>
    <row r="236" spans="1:13" ht="15" customHeight="1">
      <c r="A236" s="246" t="s">
        <v>300</v>
      </c>
      <c r="B236" s="235">
        <v>252831199.00999999</v>
      </c>
      <c r="C236" s="235">
        <v>114495844.76000001</v>
      </c>
      <c r="D236" s="235">
        <v>23110726.100000001</v>
      </c>
      <c r="E236" s="247">
        <v>15525785.793980001</v>
      </c>
      <c r="F236" s="247">
        <v>7584940.3060199898</v>
      </c>
      <c r="G236" s="247">
        <v>268356984.80397999</v>
      </c>
      <c r="H236" s="247">
        <v>122080785.06602</v>
      </c>
      <c r="I236" s="235">
        <f>+G236+H236</f>
        <v>390437769.87</v>
      </c>
      <c r="J236" s="244" t="s">
        <v>300</v>
      </c>
      <c r="K236" s="238" t="str">
        <f t="shared" si="30"/>
        <v>y</v>
      </c>
      <c r="L236" s="247">
        <v>326045552.81</v>
      </c>
      <c r="M236" s="238">
        <f t="shared" ref="M236:M267" si="31">+L236-I234</f>
        <v>-61338399.639999986</v>
      </c>
    </row>
    <row r="237" spans="1:13" ht="15" customHeight="1">
      <c r="A237" s="241" t="s">
        <v>301</v>
      </c>
      <c r="B237" s="235"/>
      <c r="C237" s="235"/>
      <c r="D237" s="235"/>
      <c r="E237" s="248"/>
      <c r="F237" s="248"/>
      <c r="G237" s="248"/>
      <c r="H237" s="248"/>
      <c r="I237" s="235"/>
      <c r="J237" s="250" t="s">
        <v>301</v>
      </c>
      <c r="K237" s="238" t="str">
        <f t="shared" si="30"/>
        <v>y</v>
      </c>
      <c r="L237" s="251"/>
      <c r="M237" s="238">
        <f t="shared" si="31"/>
        <v>-3053817.42</v>
      </c>
    </row>
    <row r="238" spans="1:13" ht="15" customHeight="1">
      <c r="A238" s="246" t="s">
        <v>302</v>
      </c>
      <c r="B238" s="235">
        <v>9155368.7899999991</v>
      </c>
      <c r="C238" s="235">
        <v>1560964.14</v>
      </c>
      <c r="D238" s="235">
        <v>30686704.510000002</v>
      </c>
      <c r="E238" s="243">
        <v>20615328.089818001</v>
      </c>
      <c r="F238" s="243">
        <v>10071376.4201819</v>
      </c>
      <c r="G238" s="243">
        <v>29770696.879818</v>
      </c>
      <c r="H238" s="243">
        <v>11632340.560181901</v>
      </c>
      <c r="I238" s="235">
        <f>+G238+H238</f>
        <v>41403037.439999901</v>
      </c>
      <c r="J238" s="244" t="s">
        <v>302</v>
      </c>
      <c r="K238" s="238" t="str">
        <f t="shared" si="30"/>
        <v>y</v>
      </c>
      <c r="L238" s="243">
        <v>36731270.07</v>
      </c>
      <c r="M238" s="238">
        <f t="shared" si="31"/>
        <v>-353706499.80000001</v>
      </c>
    </row>
    <row r="239" spans="1:13" ht="15" customHeight="1">
      <c r="A239" s="242" t="s">
        <v>303</v>
      </c>
      <c r="B239" s="235">
        <v>13341613.98</v>
      </c>
      <c r="C239" s="235">
        <v>0</v>
      </c>
      <c r="D239" s="235">
        <v>0</v>
      </c>
      <c r="E239" s="243">
        <v>0</v>
      </c>
      <c r="F239" s="243">
        <v>0</v>
      </c>
      <c r="G239" s="243">
        <v>13341613.98</v>
      </c>
      <c r="H239" s="243">
        <v>0</v>
      </c>
      <c r="I239" s="235">
        <f>+G239+H239</f>
        <v>13341613.98</v>
      </c>
      <c r="J239" s="244" t="s">
        <v>303</v>
      </c>
      <c r="K239" s="238" t="str">
        <f t="shared" si="30"/>
        <v>y</v>
      </c>
      <c r="L239" s="243">
        <v>12571859.279999999</v>
      </c>
      <c r="M239" s="238">
        <f t="shared" si="31"/>
        <v>12571859.279999999</v>
      </c>
    </row>
    <row r="240" spans="1:13" ht="15" customHeight="1">
      <c r="A240" s="245" t="s">
        <v>304</v>
      </c>
      <c r="B240" s="234">
        <v>2562731.12</v>
      </c>
      <c r="C240" s="234">
        <v>28810.3</v>
      </c>
      <c r="D240" s="234">
        <v>14785.5999999999</v>
      </c>
      <c r="E240" s="243">
        <v>9932.9660800000001</v>
      </c>
      <c r="F240" s="243">
        <v>4852.6339199999902</v>
      </c>
      <c r="G240" s="243">
        <v>2572664.0860799998</v>
      </c>
      <c r="H240" s="243">
        <v>33662.933920000003</v>
      </c>
      <c r="I240" s="234">
        <f>+G240+H240</f>
        <v>2606327.02</v>
      </c>
      <c r="J240" s="244" t="s">
        <v>304</v>
      </c>
      <c r="K240" s="238" t="str">
        <f t="shared" si="30"/>
        <v>y</v>
      </c>
      <c r="L240" s="243">
        <v>1522651.92</v>
      </c>
      <c r="M240" s="238">
        <f t="shared" si="31"/>
        <v>-39880385.519999899</v>
      </c>
    </row>
    <row r="241" spans="1:13" ht="12" customHeight="1">
      <c r="A241" s="246" t="s">
        <v>305</v>
      </c>
      <c r="B241" s="235">
        <v>25059713.890000001</v>
      </c>
      <c r="C241" s="235">
        <v>1589774.44</v>
      </c>
      <c r="D241" s="235">
        <v>30701490.109999999</v>
      </c>
      <c r="E241" s="247">
        <v>20625261.055898</v>
      </c>
      <c r="F241" s="247">
        <v>10076229.054102</v>
      </c>
      <c r="G241" s="247">
        <v>45684974.945897996</v>
      </c>
      <c r="H241" s="247">
        <v>11666003.494101901</v>
      </c>
      <c r="I241" s="235">
        <f>+G241+H241</f>
        <v>57350978.439999893</v>
      </c>
      <c r="J241" s="244" t="s">
        <v>305</v>
      </c>
      <c r="K241" s="238" t="str">
        <f t="shared" si="30"/>
        <v>y</v>
      </c>
      <c r="L241" s="247">
        <v>50825781.269999899</v>
      </c>
      <c r="M241" s="238">
        <f t="shared" si="31"/>
        <v>37484167.289999902</v>
      </c>
    </row>
    <row r="242" spans="1:13" ht="15" customHeight="1">
      <c r="A242" s="241" t="s">
        <v>306</v>
      </c>
      <c r="B242" s="235"/>
      <c r="C242" s="235"/>
      <c r="D242" s="235"/>
      <c r="E242" s="248"/>
      <c r="F242" s="248"/>
      <c r="G242" s="248"/>
      <c r="H242" s="248"/>
      <c r="I242" s="235"/>
      <c r="J242" s="250" t="s">
        <v>306</v>
      </c>
      <c r="K242" s="238" t="str">
        <f t="shared" si="30"/>
        <v>y</v>
      </c>
      <c r="L242" s="251"/>
      <c r="M242" s="238">
        <f t="shared" si="31"/>
        <v>-2606327.02</v>
      </c>
    </row>
    <row r="243" spans="1:13" ht="15" customHeight="1">
      <c r="A243" s="245" t="s">
        <v>307</v>
      </c>
      <c r="B243" s="234">
        <v>20604866.16</v>
      </c>
      <c r="C243" s="234">
        <v>0</v>
      </c>
      <c r="D243" s="234">
        <v>0</v>
      </c>
      <c r="E243" s="243">
        <v>0</v>
      </c>
      <c r="F243" s="243">
        <v>0</v>
      </c>
      <c r="G243" s="243">
        <v>20604866.16</v>
      </c>
      <c r="H243" s="243">
        <v>0</v>
      </c>
      <c r="I243" s="234">
        <f>+G243+H243</f>
        <v>20604866.16</v>
      </c>
      <c r="J243" s="244" t="s">
        <v>307</v>
      </c>
      <c r="K243" s="238" t="str">
        <f t="shared" si="30"/>
        <v>y</v>
      </c>
      <c r="L243" s="243">
        <v>17683852.559999999</v>
      </c>
      <c r="M243" s="238">
        <f t="shared" si="31"/>
        <v>-39667125.879999891</v>
      </c>
    </row>
    <row r="244" spans="1:13" ht="15" customHeight="1">
      <c r="A244" s="246" t="s">
        <v>308</v>
      </c>
      <c r="B244" s="235">
        <v>20604866.16</v>
      </c>
      <c r="C244" s="235">
        <v>0</v>
      </c>
      <c r="D244" s="235">
        <v>0</v>
      </c>
      <c r="E244" s="247">
        <v>0</v>
      </c>
      <c r="F244" s="247">
        <v>0</v>
      </c>
      <c r="G244" s="247">
        <v>20604866.16</v>
      </c>
      <c r="H244" s="247">
        <v>0</v>
      </c>
      <c r="I244" s="235">
        <f>+G244+H244</f>
        <v>20604866.16</v>
      </c>
      <c r="J244" s="244" t="s">
        <v>308</v>
      </c>
      <c r="K244" s="238" t="str">
        <f t="shared" si="30"/>
        <v>y</v>
      </c>
      <c r="L244" s="247">
        <v>17683852.559999999</v>
      </c>
      <c r="M244" s="238">
        <f t="shared" si="31"/>
        <v>17683852.559999999</v>
      </c>
    </row>
    <row r="245" spans="1:13" ht="15" customHeight="1">
      <c r="A245" s="241" t="s">
        <v>309</v>
      </c>
      <c r="B245" s="235"/>
      <c r="C245" s="235"/>
      <c r="D245" s="235"/>
      <c r="E245" s="248"/>
      <c r="F245" s="248"/>
      <c r="G245" s="248"/>
      <c r="H245" s="248"/>
      <c r="I245" s="235"/>
      <c r="J245" s="250" t="s">
        <v>309</v>
      </c>
      <c r="K245" s="238" t="str">
        <f t="shared" si="30"/>
        <v>y</v>
      </c>
      <c r="L245" s="251"/>
      <c r="M245" s="238">
        <f t="shared" si="31"/>
        <v>-20604866.16</v>
      </c>
    </row>
    <row r="246" spans="1:13" ht="12" customHeight="1">
      <c r="A246" s="246" t="s">
        <v>310</v>
      </c>
      <c r="B246" s="235">
        <v>36934796.619999997</v>
      </c>
      <c r="C246" s="235">
        <v>0</v>
      </c>
      <c r="D246" s="235">
        <v>0</v>
      </c>
      <c r="E246" s="243">
        <v>0</v>
      </c>
      <c r="F246" s="243">
        <v>0</v>
      </c>
      <c r="G246" s="243">
        <v>36934796.619999997</v>
      </c>
      <c r="H246" s="243">
        <v>0</v>
      </c>
      <c r="I246" s="235">
        <f t="shared" ref="I246:I252" si="32">+G246+H246</f>
        <v>36934796.619999997</v>
      </c>
      <c r="J246" s="244" t="s">
        <v>310</v>
      </c>
      <c r="K246" s="238" t="str">
        <f t="shared" si="30"/>
        <v>y</v>
      </c>
      <c r="L246" s="243">
        <v>61528599.43</v>
      </c>
      <c r="M246" s="238">
        <f t="shared" si="31"/>
        <v>40923733.269999996</v>
      </c>
    </row>
    <row r="247" spans="1:13" ht="15" customHeight="1">
      <c r="A247" s="246" t="s">
        <v>311</v>
      </c>
      <c r="B247" s="235">
        <v>-46025292.939999998</v>
      </c>
      <c r="C247" s="235">
        <v>0</v>
      </c>
      <c r="D247" s="235">
        <v>-119027.25</v>
      </c>
      <c r="E247" s="243">
        <v>-79962.506549999991</v>
      </c>
      <c r="F247" s="243">
        <v>-39064.743450000002</v>
      </c>
      <c r="G247" s="243">
        <v>-46105255.446549997</v>
      </c>
      <c r="H247" s="243">
        <v>-39064.743450000002</v>
      </c>
      <c r="I247" s="235">
        <f t="shared" si="32"/>
        <v>-46144320.189999998</v>
      </c>
      <c r="J247" s="244" t="s">
        <v>311</v>
      </c>
      <c r="K247" s="238" t="str">
        <f t="shared" si="30"/>
        <v>y</v>
      </c>
      <c r="L247" s="243">
        <v>-14284294.92</v>
      </c>
      <c r="M247" s="238">
        <f t="shared" si="31"/>
        <v>-14284294.92</v>
      </c>
    </row>
    <row r="248" spans="1:13" ht="15" customHeight="1">
      <c r="A248" s="246" t="s">
        <v>312</v>
      </c>
      <c r="B248" s="235">
        <v>-633007.68000000005</v>
      </c>
      <c r="C248" s="235">
        <v>-61849.0799999999</v>
      </c>
      <c r="D248" s="235">
        <v>-927658</v>
      </c>
      <c r="E248" s="243">
        <v>-623200.64439999999</v>
      </c>
      <c r="F248" s="243">
        <v>-304457.35560000001</v>
      </c>
      <c r="G248" s="243">
        <v>-1256208.3244</v>
      </c>
      <c r="H248" s="243">
        <v>-366306.43559999991</v>
      </c>
      <c r="I248" s="235">
        <f t="shared" si="32"/>
        <v>-1622514.76</v>
      </c>
      <c r="J248" s="244" t="s">
        <v>312</v>
      </c>
      <c r="K248" s="238" t="str">
        <f t="shared" si="30"/>
        <v>y</v>
      </c>
      <c r="L248" s="243">
        <v>-1633184.1299999901</v>
      </c>
      <c r="M248" s="238">
        <f t="shared" si="31"/>
        <v>-38567980.749999985</v>
      </c>
    </row>
    <row r="249" spans="1:13" ht="15" customHeight="1">
      <c r="A249" s="246" t="s">
        <v>313</v>
      </c>
      <c r="B249" s="235">
        <v>132648.6</v>
      </c>
      <c r="C249" s="235">
        <v>16478.88</v>
      </c>
      <c r="D249" s="235">
        <v>481168.02</v>
      </c>
      <c r="E249" s="243">
        <v>323248.67583600001</v>
      </c>
      <c r="F249" s="243">
        <v>157919.34416400001</v>
      </c>
      <c r="G249" s="243">
        <v>455897.27583599999</v>
      </c>
      <c r="H249" s="243">
        <v>174398.22416400001</v>
      </c>
      <c r="I249" s="235">
        <f t="shared" si="32"/>
        <v>630295.5</v>
      </c>
      <c r="J249" s="244" t="s">
        <v>313</v>
      </c>
      <c r="K249" s="238" t="str">
        <f t="shared" si="30"/>
        <v>y</v>
      </c>
      <c r="L249" s="243">
        <v>164940.42000000001</v>
      </c>
      <c r="M249" s="238">
        <f t="shared" si="31"/>
        <v>46309260.609999999</v>
      </c>
    </row>
    <row r="250" spans="1:13" ht="15" customHeight="1">
      <c r="A250" s="246" t="s">
        <v>314</v>
      </c>
      <c r="B250" s="235">
        <v>-26423.68</v>
      </c>
      <c r="C250" s="235">
        <v>0</v>
      </c>
      <c r="D250" s="235">
        <v>0</v>
      </c>
      <c r="E250" s="243">
        <v>0</v>
      </c>
      <c r="F250" s="243">
        <v>0</v>
      </c>
      <c r="G250" s="243">
        <v>-26423.68</v>
      </c>
      <c r="H250" s="243">
        <v>0</v>
      </c>
      <c r="I250" s="235">
        <f t="shared" si="32"/>
        <v>-26423.68</v>
      </c>
      <c r="J250" s="244" t="s">
        <v>314</v>
      </c>
      <c r="K250" s="238" t="str">
        <f t="shared" si="30"/>
        <v>y</v>
      </c>
      <c r="L250" s="243">
        <v>-55590.959999999897</v>
      </c>
      <c r="M250" s="238">
        <f t="shared" si="31"/>
        <v>1566923.8</v>
      </c>
    </row>
    <row r="251" spans="1:13" ht="15" customHeight="1">
      <c r="A251" s="245" t="s">
        <v>315</v>
      </c>
      <c r="B251" s="234">
        <v>0</v>
      </c>
      <c r="C251" s="234">
        <v>0</v>
      </c>
      <c r="D251" s="234">
        <v>0</v>
      </c>
      <c r="E251" s="243">
        <v>0</v>
      </c>
      <c r="F251" s="243">
        <v>0</v>
      </c>
      <c r="G251" s="243">
        <v>0</v>
      </c>
      <c r="H251" s="243">
        <v>0</v>
      </c>
      <c r="I251" s="234">
        <f t="shared" si="32"/>
        <v>0</v>
      </c>
      <c r="J251" s="244" t="s">
        <v>315</v>
      </c>
      <c r="K251" s="238" t="str">
        <f t="shared" si="30"/>
        <v>y</v>
      </c>
      <c r="L251" s="243">
        <v>0</v>
      </c>
      <c r="M251" s="238">
        <f t="shared" si="31"/>
        <v>-630295.5</v>
      </c>
    </row>
    <row r="252" spans="1:13" ht="15" customHeight="1">
      <c r="A252" s="246" t="s">
        <v>316</v>
      </c>
      <c r="B252" s="235">
        <v>-9617279.0800000001</v>
      </c>
      <c r="C252" s="235">
        <v>-45370.199999999895</v>
      </c>
      <c r="D252" s="235">
        <v>-565517.23</v>
      </c>
      <c r="E252" s="260">
        <v>-379914.47511399991</v>
      </c>
      <c r="F252" s="260">
        <v>-185602.75488600001</v>
      </c>
      <c r="G252" s="260">
        <v>-9997193.5551139992</v>
      </c>
      <c r="H252" s="260">
        <v>-230972.9548859999</v>
      </c>
      <c r="I252" s="235">
        <f t="shared" si="32"/>
        <v>-10228166.51</v>
      </c>
      <c r="J252" s="244" t="s">
        <v>316</v>
      </c>
      <c r="K252" s="238" t="str">
        <f t="shared" si="30"/>
        <v>y</v>
      </c>
      <c r="L252" s="247">
        <v>45720469.840000004</v>
      </c>
      <c r="M252" s="238">
        <f t="shared" si="31"/>
        <v>45746893.520000003</v>
      </c>
    </row>
    <row r="253" spans="1:13" ht="15" customHeight="1">
      <c r="A253" s="241" t="s">
        <v>41</v>
      </c>
      <c r="B253" s="235"/>
      <c r="C253" s="235"/>
      <c r="D253" s="235"/>
      <c r="E253" s="248"/>
      <c r="F253" s="248"/>
      <c r="G253" s="248"/>
      <c r="H253" s="248"/>
      <c r="I253" s="235"/>
      <c r="J253" s="250" t="s">
        <v>41</v>
      </c>
      <c r="K253" s="238" t="str">
        <f t="shared" si="30"/>
        <v>y</v>
      </c>
      <c r="L253" s="251"/>
      <c r="M253" s="238">
        <f t="shared" si="31"/>
        <v>0</v>
      </c>
    </row>
    <row r="254" spans="1:13" ht="15" customHeight="1">
      <c r="A254" s="246" t="s">
        <v>317</v>
      </c>
      <c r="B254" s="235">
        <v>340563.48</v>
      </c>
      <c r="C254" s="235">
        <v>0</v>
      </c>
      <c r="D254" s="235">
        <v>0</v>
      </c>
      <c r="E254" s="243">
        <v>0</v>
      </c>
      <c r="F254" s="243">
        <v>0</v>
      </c>
      <c r="G254" s="243">
        <v>340563.48</v>
      </c>
      <c r="H254" s="243">
        <v>0</v>
      </c>
      <c r="I254" s="235">
        <f>+G254+H254</f>
        <v>340563.48</v>
      </c>
      <c r="J254" s="244" t="s">
        <v>317</v>
      </c>
      <c r="K254" s="238" t="str">
        <f t="shared" si="30"/>
        <v>y</v>
      </c>
      <c r="L254" s="243">
        <v>-8019928.5800000001</v>
      </c>
      <c r="M254" s="238">
        <f t="shared" si="31"/>
        <v>2208237.9299999997</v>
      </c>
    </row>
    <row r="255" spans="1:13" ht="15" customHeight="1">
      <c r="A255" s="245" t="s">
        <v>318</v>
      </c>
      <c r="B255" s="235">
        <v>-64452231.109999999</v>
      </c>
      <c r="C255" s="235">
        <v>0</v>
      </c>
      <c r="D255" s="235">
        <v>0</v>
      </c>
      <c r="E255" s="243">
        <v>0</v>
      </c>
      <c r="F255" s="243">
        <v>0</v>
      </c>
      <c r="G255" s="243">
        <v>-64452231.109999999</v>
      </c>
      <c r="H255" s="243">
        <v>0</v>
      </c>
      <c r="I255" s="235">
        <f>+G255+H255</f>
        <v>-64452231.109999999</v>
      </c>
      <c r="J255" s="244" t="s">
        <v>318</v>
      </c>
      <c r="K255" s="238" t="str">
        <f t="shared" si="30"/>
        <v>y</v>
      </c>
      <c r="L255" s="243">
        <v>-70792238.090000004</v>
      </c>
      <c r="M255" s="238">
        <f t="shared" si="31"/>
        <v>-70792238.090000004</v>
      </c>
    </row>
    <row r="256" spans="1:13" ht="15.75" customHeight="1">
      <c r="A256" s="252" t="s">
        <v>319</v>
      </c>
      <c r="B256" s="100">
        <v>-64111667.629999898</v>
      </c>
      <c r="C256" s="100">
        <v>0</v>
      </c>
      <c r="D256" s="100">
        <v>0</v>
      </c>
      <c r="E256" s="247">
        <v>0</v>
      </c>
      <c r="F256" s="247">
        <v>0</v>
      </c>
      <c r="G256" s="247">
        <v>-64111667.629999898</v>
      </c>
      <c r="H256" s="247">
        <v>0</v>
      </c>
      <c r="I256" s="100">
        <f>+G256+H256</f>
        <v>-64111667.629999898</v>
      </c>
      <c r="J256" s="244" t="s">
        <v>319</v>
      </c>
      <c r="K256" s="238" t="str">
        <f t="shared" si="30"/>
        <v>y</v>
      </c>
      <c r="L256" s="247">
        <v>-78812166.670000002</v>
      </c>
      <c r="M256" s="238">
        <f t="shared" si="31"/>
        <v>-79152730.150000006</v>
      </c>
    </row>
    <row r="257" spans="1:16" ht="19.5" customHeight="1" thickBot="1">
      <c r="A257" s="258" t="s">
        <v>320</v>
      </c>
      <c r="B257" s="261">
        <v>224766832.35000011</v>
      </c>
      <c r="C257" s="261">
        <v>116040249</v>
      </c>
      <c r="D257" s="261">
        <v>53246698.980000004</v>
      </c>
      <c r="E257" s="260">
        <v>35771132.374763995</v>
      </c>
      <c r="F257" s="260">
        <v>17475566.605235986</v>
      </c>
      <c r="G257" s="260">
        <v>260537964.72476414</v>
      </c>
      <c r="H257" s="260">
        <v>133515815.60523589</v>
      </c>
      <c r="I257" s="261">
        <f>+G257+H257</f>
        <v>394053780.33000004</v>
      </c>
      <c r="J257" s="244" t="s">
        <v>320</v>
      </c>
      <c r="K257" s="238" t="str">
        <f t="shared" si="30"/>
        <v>y</v>
      </c>
      <c r="L257" s="247">
        <v>361463489.80999899</v>
      </c>
      <c r="M257" s="238">
        <f t="shared" si="31"/>
        <v>425915720.919999</v>
      </c>
    </row>
    <row r="258" spans="1:16" ht="15" customHeight="1" thickTop="1">
      <c r="A258" s="246" t="s">
        <v>321</v>
      </c>
      <c r="B258" s="235"/>
      <c r="C258" s="235"/>
      <c r="D258" s="235"/>
      <c r="E258" s="259"/>
      <c r="F258" s="259"/>
      <c r="G258" s="259"/>
      <c r="H258" s="259"/>
      <c r="I258" s="235"/>
      <c r="J258" s="244" t="s">
        <v>321</v>
      </c>
      <c r="K258" s="238" t="str">
        <f t="shared" si="30"/>
        <v>y</v>
      </c>
      <c r="L258" s="259"/>
      <c r="M258" s="238">
        <f t="shared" si="31"/>
        <v>64111667.629999898</v>
      </c>
    </row>
    <row r="259" spans="1:16" ht="14.25" customHeight="1">
      <c r="A259" s="241" t="s">
        <v>322</v>
      </c>
      <c r="B259" s="235"/>
      <c r="C259" s="235"/>
      <c r="D259" s="235"/>
      <c r="E259" s="248"/>
      <c r="F259" s="248"/>
      <c r="G259" s="248"/>
      <c r="H259" s="248"/>
      <c r="I259" s="235"/>
      <c r="J259" s="250" t="s">
        <v>322</v>
      </c>
      <c r="K259" s="238" t="str">
        <f t="shared" si="30"/>
        <v>y</v>
      </c>
      <c r="L259" s="251"/>
      <c r="M259" s="238">
        <f t="shared" si="31"/>
        <v>-394053780.33000004</v>
      </c>
    </row>
    <row r="260" spans="1:16" ht="15" customHeight="1">
      <c r="A260" s="245" t="s">
        <v>323</v>
      </c>
      <c r="B260" s="234">
        <v>227654199.209999</v>
      </c>
      <c r="C260" s="234">
        <v>94117017.379999995</v>
      </c>
      <c r="D260" s="234">
        <v>4683027.05</v>
      </c>
      <c r="E260" s="243">
        <v>3146057.5721900002</v>
      </c>
      <c r="F260" s="243">
        <v>1536969.4778100001</v>
      </c>
      <c r="G260" s="243">
        <v>230800256.78219</v>
      </c>
      <c r="H260" s="243">
        <v>95653986.857810006</v>
      </c>
      <c r="I260" s="234">
        <f>+G260+H260</f>
        <v>326454243.63999999</v>
      </c>
      <c r="J260" s="244" t="s">
        <v>323</v>
      </c>
      <c r="K260" s="238" t="str">
        <f t="shared" si="30"/>
        <v>y</v>
      </c>
      <c r="L260" s="243">
        <v>321188407.5</v>
      </c>
      <c r="M260" s="238">
        <f t="shared" si="31"/>
        <v>321188407.5</v>
      </c>
    </row>
    <row r="261" spans="1:16" ht="15" customHeight="1">
      <c r="A261" s="246" t="s">
        <v>324</v>
      </c>
      <c r="B261" s="235">
        <v>227654199.209999</v>
      </c>
      <c r="C261" s="235">
        <v>94117017.379999995</v>
      </c>
      <c r="D261" s="235">
        <v>4683027.05</v>
      </c>
      <c r="E261" s="247">
        <v>3146057.5721900002</v>
      </c>
      <c r="F261" s="247">
        <v>1536969.4778100001</v>
      </c>
      <c r="G261" s="247">
        <v>230800256.78219</v>
      </c>
      <c r="H261" s="247">
        <v>95653986.857810006</v>
      </c>
      <c r="I261" s="235">
        <f>+G261+H261</f>
        <v>326454243.63999999</v>
      </c>
      <c r="J261" s="244" t="s">
        <v>324</v>
      </c>
      <c r="K261" s="238" t="str">
        <f t="shared" si="30"/>
        <v>y</v>
      </c>
      <c r="L261" s="247">
        <v>321188407.5</v>
      </c>
      <c r="M261" s="238">
        <f t="shared" si="31"/>
        <v>321188407.5</v>
      </c>
    </row>
    <row r="262" spans="1:16" ht="15" customHeight="1">
      <c r="A262" s="241" t="s">
        <v>325</v>
      </c>
      <c r="B262" s="235"/>
      <c r="C262" s="235"/>
      <c r="D262" s="235"/>
      <c r="E262" s="248"/>
      <c r="F262" s="248"/>
      <c r="G262" s="248"/>
      <c r="H262" s="248"/>
      <c r="I262" s="235"/>
      <c r="J262" s="250" t="s">
        <v>325</v>
      </c>
      <c r="K262" s="238" t="str">
        <f t="shared" si="30"/>
        <v>y</v>
      </c>
      <c r="L262" s="251"/>
      <c r="M262" s="238">
        <f t="shared" si="31"/>
        <v>-326454243.63999999</v>
      </c>
      <c r="P262" s="238">
        <f>H260-C260</f>
        <v>1536969.4778100103</v>
      </c>
    </row>
    <row r="263" spans="1:16" ht="15" customHeight="1">
      <c r="A263" s="246" t="s">
        <v>326</v>
      </c>
      <c r="B263" s="235">
        <v>0</v>
      </c>
      <c r="C263" s="235">
        <v>0</v>
      </c>
      <c r="D263" s="235">
        <v>0</v>
      </c>
      <c r="E263" s="243">
        <v>0</v>
      </c>
      <c r="F263" s="243">
        <v>0</v>
      </c>
      <c r="G263" s="243">
        <v>0</v>
      </c>
      <c r="H263" s="243">
        <v>0</v>
      </c>
      <c r="I263" s="235">
        <f>+G263+H263</f>
        <v>0</v>
      </c>
      <c r="J263" s="244" t="s">
        <v>326</v>
      </c>
      <c r="K263" s="238" t="str">
        <f t="shared" si="30"/>
        <v>y</v>
      </c>
      <c r="L263" s="243">
        <v>0</v>
      </c>
      <c r="M263" s="238">
        <f t="shared" si="31"/>
        <v>-326454243.63999999</v>
      </c>
    </row>
    <row r="264" spans="1:16" ht="15" customHeight="1">
      <c r="A264" s="246" t="s">
        <v>224</v>
      </c>
      <c r="B264" s="235">
        <v>800</v>
      </c>
      <c r="C264" s="235">
        <v>0</v>
      </c>
      <c r="D264" s="235">
        <v>0</v>
      </c>
      <c r="E264" s="243">
        <v>0</v>
      </c>
      <c r="F264" s="243">
        <v>0</v>
      </c>
      <c r="G264" s="243">
        <v>800</v>
      </c>
      <c r="H264" s="243">
        <v>0</v>
      </c>
      <c r="I264" s="235">
        <f>+G264+H264</f>
        <v>800</v>
      </c>
      <c r="J264" s="244" t="s">
        <v>224</v>
      </c>
      <c r="K264" s="238" t="str">
        <f t="shared" si="30"/>
        <v>y</v>
      </c>
      <c r="L264" s="243">
        <v>0</v>
      </c>
      <c r="M264" s="238">
        <f t="shared" si="31"/>
        <v>0</v>
      </c>
    </row>
    <row r="265" spans="1:16" ht="15" customHeight="1">
      <c r="A265" s="245" t="s">
        <v>327</v>
      </c>
      <c r="B265" s="234">
        <v>0</v>
      </c>
      <c r="C265" s="234">
        <v>0</v>
      </c>
      <c r="D265" s="234">
        <v>0</v>
      </c>
      <c r="E265" s="243">
        <v>0</v>
      </c>
      <c r="F265" s="243">
        <v>0</v>
      </c>
      <c r="G265" s="243">
        <v>0</v>
      </c>
      <c r="H265" s="243">
        <v>0</v>
      </c>
      <c r="I265" s="234">
        <f>+G265+H265</f>
        <v>0</v>
      </c>
      <c r="J265" s="244" t="s">
        <v>327</v>
      </c>
      <c r="K265" s="238" t="str">
        <f t="shared" ref="K265:K296" si="33">IF(A265=J265,"y","n")</f>
        <v>y</v>
      </c>
      <c r="L265" s="243">
        <v>4920896</v>
      </c>
      <c r="M265" s="238">
        <f t="shared" si="31"/>
        <v>4920896</v>
      </c>
    </row>
    <row r="266" spans="1:16" ht="15" customHeight="1">
      <c r="A266" s="246" t="s">
        <v>328</v>
      </c>
      <c r="B266" s="235">
        <v>800</v>
      </c>
      <c r="C266" s="235">
        <v>0</v>
      </c>
      <c r="D266" s="235">
        <v>0</v>
      </c>
      <c r="E266" s="247">
        <v>0</v>
      </c>
      <c r="F266" s="247">
        <v>0</v>
      </c>
      <c r="G266" s="247">
        <v>800</v>
      </c>
      <c r="H266" s="247">
        <v>0</v>
      </c>
      <c r="I266" s="235">
        <f>+G266+H266</f>
        <v>800</v>
      </c>
      <c r="J266" s="244" t="s">
        <v>328</v>
      </c>
      <c r="K266" s="238" t="str">
        <f t="shared" si="33"/>
        <v>y</v>
      </c>
      <c r="L266" s="247">
        <v>4920896</v>
      </c>
      <c r="M266" s="238">
        <f t="shared" si="31"/>
        <v>4920096</v>
      </c>
    </row>
    <row r="267" spans="1:16" ht="15" customHeight="1">
      <c r="A267" s="241" t="s">
        <v>329</v>
      </c>
      <c r="B267" s="235"/>
      <c r="C267" s="235"/>
      <c r="D267" s="235"/>
      <c r="E267" s="248"/>
      <c r="F267" s="248"/>
      <c r="G267" s="248"/>
      <c r="H267" s="248"/>
      <c r="I267" s="235"/>
      <c r="J267" s="250" t="s">
        <v>329</v>
      </c>
      <c r="K267" s="238" t="str">
        <f t="shared" si="33"/>
        <v>y</v>
      </c>
      <c r="L267" s="251"/>
      <c r="M267" s="238">
        <f t="shared" si="31"/>
        <v>0</v>
      </c>
    </row>
    <row r="268" spans="1:16" ht="15" customHeight="1">
      <c r="A268" s="246" t="s">
        <v>330</v>
      </c>
      <c r="B268" s="232">
        <v>581832300.85000002</v>
      </c>
      <c r="C268" s="232">
        <v>262308679.19999999</v>
      </c>
      <c r="D268" s="232">
        <v>0</v>
      </c>
      <c r="E268" s="243">
        <v>0</v>
      </c>
      <c r="F268" s="243">
        <v>0</v>
      </c>
      <c r="G268" s="243">
        <v>581832300.85000002</v>
      </c>
      <c r="H268" s="243">
        <v>262308679.19999999</v>
      </c>
      <c r="I268" s="232">
        <f t="shared" ref="I268:I273" si="34">+G268+H268</f>
        <v>844140980.04999995</v>
      </c>
      <c r="J268" s="244" t="s">
        <v>330</v>
      </c>
      <c r="K268" s="238" t="str">
        <f t="shared" si="33"/>
        <v>y</v>
      </c>
      <c r="L268" s="243">
        <v>547053110</v>
      </c>
      <c r="M268" s="238">
        <f t="shared" ref="M268:M299" si="35">+L268-I266</f>
        <v>547052310</v>
      </c>
    </row>
    <row r="269" spans="1:16" ht="15.75" customHeight="1">
      <c r="A269" s="246" t="s">
        <v>331</v>
      </c>
      <c r="B269" s="232">
        <v>-399835386.17999899</v>
      </c>
      <c r="C269" s="232">
        <v>-196455256.46000001</v>
      </c>
      <c r="D269" s="232">
        <v>0</v>
      </c>
      <c r="E269" s="243">
        <v>0</v>
      </c>
      <c r="F269" s="243">
        <v>0</v>
      </c>
      <c r="G269" s="243">
        <v>-399835386.17999899</v>
      </c>
      <c r="H269" s="243">
        <v>-196455256.46000001</v>
      </c>
      <c r="I269" s="232">
        <f t="shared" si="34"/>
        <v>-596290642.63999903</v>
      </c>
      <c r="J269" s="244" t="s">
        <v>331</v>
      </c>
      <c r="K269" s="238" t="str">
        <f t="shared" si="33"/>
        <v>y</v>
      </c>
      <c r="L269" s="243">
        <v>-395683732.39999998</v>
      </c>
      <c r="M269" s="238">
        <f t="shared" si="35"/>
        <v>-395683732.39999998</v>
      </c>
    </row>
    <row r="270" spans="1:16" ht="15" customHeight="1">
      <c r="A270" s="245" t="s">
        <v>332</v>
      </c>
      <c r="B270" s="232">
        <v>0</v>
      </c>
      <c r="C270" s="232">
        <v>0</v>
      </c>
      <c r="D270" s="232">
        <v>0</v>
      </c>
      <c r="E270" s="243">
        <v>0</v>
      </c>
      <c r="F270" s="243">
        <v>0</v>
      </c>
      <c r="G270" s="243">
        <v>0</v>
      </c>
      <c r="H270" s="243">
        <v>0</v>
      </c>
      <c r="I270" s="232">
        <f t="shared" si="34"/>
        <v>0</v>
      </c>
      <c r="J270" s="244" t="s">
        <v>332</v>
      </c>
      <c r="K270" s="238" t="str">
        <f t="shared" si="33"/>
        <v>y</v>
      </c>
      <c r="L270" s="243">
        <v>-48886</v>
      </c>
      <c r="M270" s="238">
        <f t="shared" si="35"/>
        <v>-844189866.04999995</v>
      </c>
    </row>
    <row r="271" spans="1:16" ht="16.5" customHeight="1">
      <c r="A271" s="246" t="s">
        <v>333</v>
      </c>
      <c r="B271" s="100">
        <v>181996914.66999999</v>
      </c>
      <c r="C271" s="100">
        <v>65853422.740000002</v>
      </c>
      <c r="D271" s="100">
        <v>0</v>
      </c>
      <c r="E271" s="247">
        <v>0</v>
      </c>
      <c r="F271" s="247">
        <v>0</v>
      </c>
      <c r="G271" s="247">
        <v>181996914.66999999</v>
      </c>
      <c r="H271" s="247">
        <v>65853422.740000002</v>
      </c>
      <c r="I271" s="100">
        <f t="shared" si="34"/>
        <v>247850337.41</v>
      </c>
      <c r="J271" s="244" t="s">
        <v>333</v>
      </c>
      <c r="K271" s="238" t="str">
        <f t="shared" si="33"/>
        <v>y</v>
      </c>
      <c r="L271" s="247">
        <v>151320491.59999999</v>
      </c>
      <c r="M271" s="238">
        <f t="shared" si="35"/>
        <v>747611134.23999906</v>
      </c>
    </row>
    <row r="272" spans="1:16" ht="14.25" customHeight="1">
      <c r="A272" s="245"/>
      <c r="B272" s="234"/>
      <c r="C272" s="234"/>
      <c r="D272" s="234"/>
      <c r="E272" s="256"/>
      <c r="F272" s="256"/>
      <c r="G272" s="256"/>
      <c r="H272" s="256"/>
      <c r="I272" s="234">
        <f t="shared" si="34"/>
        <v>0</v>
      </c>
      <c r="J272" s="251"/>
      <c r="K272" s="238" t="str">
        <f t="shared" si="33"/>
        <v>y</v>
      </c>
      <c r="L272" s="256"/>
      <c r="M272" s="238">
        <f t="shared" si="35"/>
        <v>0</v>
      </c>
    </row>
    <row r="273" spans="1:13" ht="13.5" customHeight="1" thickBot="1">
      <c r="A273" s="253" t="s">
        <v>391</v>
      </c>
      <c r="B273" s="97">
        <v>528172933.3400017</v>
      </c>
      <c r="C273" s="97">
        <v>186469856.13999999</v>
      </c>
      <c r="D273" s="97">
        <v>-194494048.93000001</v>
      </c>
      <c r="E273" s="262">
        <v>-127169961.641222</v>
      </c>
      <c r="F273" s="262">
        <v>-67324087.288777888</v>
      </c>
      <c r="G273" s="262">
        <v>401002971.69877875</v>
      </c>
      <c r="H273" s="262">
        <v>119145768.85122108</v>
      </c>
      <c r="I273" s="97">
        <f t="shared" si="34"/>
        <v>520148740.54999983</v>
      </c>
      <c r="J273" s="255" t="s">
        <v>391</v>
      </c>
      <c r="K273" s="238" t="str">
        <f t="shared" si="33"/>
        <v>y</v>
      </c>
      <c r="L273" s="257">
        <v>472916992.05999899</v>
      </c>
      <c r="M273" s="238">
        <f t="shared" si="35"/>
        <v>225066654.64999899</v>
      </c>
    </row>
    <row r="274" spans="1:13" ht="16.5" customHeight="1" thickTop="1" thickBot="1">
      <c r="B274" s="235"/>
      <c r="C274" s="235"/>
      <c r="D274" s="235"/>
      <c r="E274" s="248"/>
      <c r="F274" s="248"/>
      <c r="G274" s="262">
        <v>398915906.03783894</v>
      </c>
      <c r="H274" s="262">
        <v>121232834.51216203</v>
      </c>
      <c r="I274" s="235"/>
      <c r="J274" s="251"/>
      <c r="K274" s="238" t="str">
        <f t="shared" si="33"/>
        <v>y</v>
      </c>
      <c r="L274" s="251"/>
      <c r="M274" s="238">
        <f t="shared" si="35"/>
        <v>0</v>
      </c>
    </row>
    <row r="275" spans="1:13" ht="15" customHeight="1" thickTop="1">
      <c r="A275" s="240" t="s">
        <v>424</v>
      </c>
      <c r="E275" s="248"/>
      <c r="F275" s="248"/>
      <c r="G275" s="248"/>
      <c r="H275" s="248"/>
      <c r="J275" s="255" t="s">
        <v>424</v>
      </c>
      <c r="K275" s="238" t="str">
        <f t="shared" si="33"/>
        <v>y</v>
      </c>
      <c r="L275" s="251"/>
      <c r="M275" s="238">
        <f t="shared" si="35"/>
        <v>-520148740.54999983</v>
      </c>
    </row>
    <row r="276" spans="1:13" ht="15" customHeight="1">
      <c r="A276" s="241" t="s">
        <v>334</v>
      </c>
      <c r="E276" s="248"/>
      <c r="F276" s="248"/>
      <c r="G276" s="248"/>
      <c r="H276" s="248"/>
      <c r="J276" s="250" t="s">
        <v>334</v>
      </c>
      <c r="K276" s="238" t="str">
        <f t="shared" si="33"/>
        <v>y</v>
      </c>
      <c r="L276" s="251"/>
      <c r="M276" s="238">
        <f t="shared" si="35"/>
        <v>0</v>
      </c>
    </row>
    <row r="277" spans="1:13" ht="15" customHeight="1">
      <c r="A277" s="246" t="s">
        <v>335</v>
      </c>
      <c r="B277" s="235">
        <v>319010.45999999897</v>
      </c>
      <c r="C277" s="235">
        <v>0</v>
      </c>
      <c r="D277" s="235">
        <v>0</v>
      </c>
      <c r="E277" s="243">
        <v>0</v>
      </c>
      <c r="F277" s="243">
        <v>0</v>
      </c>
      <c r="G277" s="243">
        <v>319010.45999999897</v>
      </c>
      <c r="H277" s="243">
        <v>0</v>
      </c>
      <c r="I277" s="235">
        <f t="shared" ref="I277:I301" si="36">+G277+H277</f>
        <v>319010.45999999897</v>
      </c>
      <c r="J277" s="244" t="s">
        <v>335</v>
      </c>
      <c r="K277" s="238" t="str">
        <f t="shared" si="33"/>
        <v>y</v>
      </c>
      <c r="L277" s="243">
        <v>101502</v>
      </c>
      <c r="M277" s="238">
        <f t="shared" si="35"/>
        <v>101502</v>
      </c>
    </row>
    <row r="278" spans="1:13" ht="15" customHeight="1">
      <c r="A278" s="246" t="s">
        <v>336</v>
      </c>
      <c r="B278" s="235">
        <v>0</v>
      </c>
      <c r="C278" s="235">
        <v>0</v>
      </c>
      <c r="D278" s="235">
        <v>0</v>
      </c>
      <c r="E278" s="243">
        <v>0</v>
      </c>
      <c r="F278" s="243">
        <v>0</v>
      </c>
      <c r="G278" s="243">
        <v>0</v>
      </c>
      <c r="H278" s="243">
        <v>0</v>
      </c>
      <c r="I278" s="235">
        <f t="shared" si="36"/>
        <v>0</v>
      </c>
      <c r="J278" s="244" t="s">
        <v>336</v>
      </c>
      <c r="K278" s="238" t="str">
        <f t="shared" si="33"/>
        <v>y</v>
      </c>
      <c r="L278" s="243">
        <v>0</v>
      </c>
      <c r="M278" s="238">
        <f t="shared" si="35"/>
        <v>0</v>
      </c>
    </row>
    <row r="279" spans="1:13" ht="15" customHeight="1">
      <c r="A279" s="246" t="s">
        <v>337</v>
      </c>
      <c r="B279" s="235">
        <v>0</v>
      </c>
      <c r="C279" s="235">
        <v>0</v>
      </c>
      <c r="D279" s="235">
        <v>-81038115.239999995</v>
      </c>
      <c r="E279" s="243">
        <v>-54441405.818232</v>
      </c>
      <c r="F279" s="243">
        <v>-26596709.421767998</v>
      </c>
      <c r="G279" s="243">
        <v>-54441405.818232</v>
      </c>
      <c r="H279" s="243">
        <v>-26596709.421767998</v>
      </c>
      <c r="I279" s="235">
        <f t="shared" si="36"/>
        <v>-81038115.239999995</v>
      </c>
      <c r="J279" s="244" t="s">
        <v>337</v>
      </c>
      <c r="K279" s="238" t="str">
        <f t="shared" si="33"/>
        <v>y</v>
      </c>
      <c r="L279" s="243">
        <v>-27897425</v>
      </c>
      <c r="M279" s="238">
        <f t="shared" si="35"/>
        <v>-28216435.459999997</v>
      </c>
    </row>
    <row r="280" spans="1:13" ht="15" customHeight="1">
      <c r="A280" s="246" t="s">
        <v>338</v>
      </c>
      <c r="B280" s="235">
        <v>0</v>
      </c>
      <c r="C280" s="235">
        <v>0</v>
      </c>
      <c r="D280" s="235">
        <v>0</v>
      </c>
      <c r="E280" s="243">
        <v>0</v>
      </c>
      <c r="F280" s="243">
        <v>0</v>
      </c>
      <c r="G280" s="243">
        <v>0</v>
      </c>
      <c r="H280" s="243">
        <v>0</v>
      </c>
      <c r="I280" s="235">
        <f t="shared" si="36"/>
        <v>0</v>
      </c>
      <c r="J280" s="244" t="s">
        <v>338</v>
      </c>
      <c r="K280" s="238" t="str">
        <f t="shared" si="33"/>
        <v>y</v>
      </c>
      <c r="L280" s="243">
        <v>0</v>
      </c>
      <c r="M280" s="238">
        <f t="shared" si="35"/>
        <v>0</v>
      </c>
    </row>
    <row r="281" spans="1:13" ht="15" customHeight="1">
      <c r="A281" s="246" t="s">
        <v>339</v>
      </c>
      <c r="B281" s="235">
        <v>0</v>
      </c>
      <c r="C281" s="235">
        <v>0</v>
      </c>
      <c r="D281" s="235">
        <v>-565178.23</v>
      </c>
      <c r="E281" s="243">
        <v>-379686.73491399997</v>
      </c>
      <c r="F281" s="243">
        <v>-185491.49508599899</v>
      </c>
      <c r="G281" s="243">
        <v>-379686.73491399997</v>
      </c>
      <c r="H281" s="243">
        <v>-185491.49508599899</v>
      </c>
      <c r="I281" s="235">
        <f t="shared" si="36"/>
        <v>-565178.22999999893</v>
      </c>
      <c r="J281" s="244" t="s">
        <v>339</v>
      </c>
      <c r="K281" s="238" t="str">
        <f t="shared" si="33"/>
        <v>y</v>
      </c>
      <c r="L281" s="243">
        <v>-2039986.19</v>
      </c>
      <c r="M281" s="238">
        <f t="shared" si="35"/>
        <v>78998129.049999997</v>
      </c>
    </row>
    <row r="282" spans="1:13" ht="15" customHeight="1">
      <c r="A282" s="246" t="s">
        <v>340</v>
      </c>
      <c r="B282" s="235">
        <v>0</v>
      </c>
      <c r="C282" s="235">
        <v>0</v>
      </c>
      <c r="D282" s="235">
        <v>900167.16999999899</v>
      </c>
      <c r="E282" s="243">
        <v>604732.30480599997</v>
      </c>
      <c r="F282" s="243">
        <v>295434.86519399902</v>
      </c>
      <c r="G282" s="243">
        <v>604732.30480599997</v>
      </c>
      <c r="H282" s="243">
        <v>295434.86519399902</v>
      </c>
      <c r="I282" s="235">
        <f t="shared" si="36"/>
        <v>900167.16999999899</v>
      </c>
      <c r="J282" s="244" t="s">
        <v>340</v>
      </c>
      <c r="K282" s="238" t="str">
        <f t="shared" si="33"/>
        <v>y</v>
      </c>
      <c r="L282" s="243">
        <v>1421204.51</v>
      </c>
      <c r="M282" s="238">
        <f t="shared" si="35"/>
        <v>1421204.51</v>
      </c>
    </row>
    <row r="283" spans="1:13" ht="15" customHeight="1">
      <c r="A283" s="246" t="s">
        <v>341</v>
      </c>
      <c r="B283" s="235">
        <v>0</v>
      </c>
      <c r="C283" s="235">
        <v>0</v>
      </c>
      <c r="D283" s="235">
        <v>-29321586.199999899</v>
      </c>
      <c r="E283" s="243">
        <v>-19698241.609159999</v>
      </c>
      <c r="F283" s="243">
        <v>-9623344.5908400007</v>
      </c>
      <c r="G283" s="243">
        <v>-19698241.609159999</v>
      </c>
      <c r="H283" s="243">
        <v>-9623344.5908400007</v>
      </c>
      <c r="I283" s="235">
        <f t="shared" si="36"/>
        <v>-29321586.199999999</v>
      </c>
      <c r="J283" s="244" t="s">
        <v>341</v>
      </c>
      <c r="K283" s="238" t="str">
        <f t="shared" si="33"/>
        <v>y</v>
      </c>
      <c r="L283" s="243">
        <v>-34741.25</v>
      </c>
      <c r="M283" s="238">
        <f t="shared" si="35"/>
        <v>530436.97999999893</v>
      </c>
    </row>
    <row r="284" spans="1:13" ht="11.25" customHeight="1">
      <c r="A284" s="246" t="s">
        <v>342</v>
      </c>
      <c r="B284" s="235">
        <v>0</v>
      </c>
      <c r="C284" s="235">
        <v>0</v>
      </c>
      <c r="D284" s="235">
        <v>0</v>
      </c>
      <c r="E284" s="243">
        <v>0</v>
      </c>
      <c r="F284" s="243">
        <v>0</v>
      </c>
      <c r="G284" s="243">
        <v>0</v>
      </c>
      <c r="H284" s="243">
        <v>0</v>
      </c>
      <c r="I284" s="235">
        <f t="shared" si="36"/>
        <v>0</v>
      </c>
      <c r="J284" s="244" t="s">
        <v>342</v>
      </c>
      <c r="K284" s="238" t="str">
        <f t="shared" si="33"/>
        <v>y</v>
      </c>
      <c r="L284" s="243">
        <v>0</v>
      </c>
      <c r="M284" s="238">
        <f t="shared" si="35"/>
        <v>-900167.16999999899</v>
      </c>
    </row>
    <row r="285" spans="1:13" ht="15" customHeight="1">
      <c r="A285" s="246" t="s">
        <v>343</v>
      </c>
      <c r="B285" s="235">
        <v>0</v>
      </c>
      <c r="C285" s="235">
        <v>0</v>
      </c>
      <c r="D285" s="235">
        <v>26962791.75</v>
      </c>
      <c r="E285" s="243">
        <v>18113603.497650001</v>
      </c>
      <c r="F285" s="243">
        <v>8849188.2523500007</v>
      </c>
      <c r="G285" s="243">
        <v>18113603.497650001</v>
      </c>
      <c r="H285" s="243">
        <v>8849188.2523500007</v>
      </c>
      <c r="I285" s="235">
        <f t="shared" si="36"/>
        <v>26962791.75</v>
      </c>
      <c r="J285" s="244" t="s">
        <v>343</v>
      </c>
      <c r="K285" s="238" t="str">
        <f t="shared" si="33"/>
        <v>y</v>
      </c>
      <c r="L285" s="243">
        <v>2930702.73999999</v>
      </c>
      <c r="M285" s="238">
        <f t="shared" si="35"/>
        <v>32252288.93999999</v>
      </c>
    </row>
    <row r="286" spans="1:13" ht="15" customHeight="1">
      <c r="A286" s="246" t="s">
        <v>344</v>
      </c>
      <c r="B286" s="235">
        <v>0</v>
      </c>
      <c r="C286" s="235">
        <v>0</v>
      </c>
      <c r="D286" s="235">
        <v>0</v>
      </c>
      <c r="E286" s="243">
        <v>0</v>
      </c>
      <c r="F286" s="243">
        <v>0</v>
      </c>
      <c r="G286" s="243">
        <v>0</v>
      </c>
      <c r="H286" s="243">
        <v>0</v>
      </c>
      <c r="I286" s="235">
        <f t="shared" si="36"/>
        <v>0</v>
      </c>
      <c r="J286" s="244" t="s">
        <v>344</v>
      </c>
      <c r="K286" s="238" t="str">
        <f t="shared" si="33"/>
        <v>y</v>
      </c>
      <c r="L286" s="243">
        <v>0</v>
      </c>
      <c r="M286" s="238">
        <f t="shared" si="35"/>
        <v>0</v>
      </c>
    </row>
    <row r="287" spans="1:13" ht="15" customHeight="1">
      <c r="A287" s="246" t="s">
        <v>345</v>
      </c>
      <c r="B287" s="235">
        <v>0</v>
      </c>
      <c r="C287" s="235">
        <v>0</v>
      </c>
      <c r="D287" s="235">
        <v>-50084</v>
      </c>
      <c r="E287" s="243">
        <v>-33646.431199999999</v>
      </c>
      <c r="F287" s="243">
        <v>-16437.568799999899</v>
      </c>
      <c r="G287" s="243">
        <v>-33646.431199999999</v>
      </c>
      <c r="H287" s="243">
        <v>-16437.568799999899</v>
      </c>
      <c r="I287" s="235">
        <f t="shared" si="36"/>
        <v>-50083.999999999898</v>
      </c>
      <c r="J287" s="244" t="s">
        <v>345</v>
      </c>
      <c r="K287" s="238" t="str">
        <f t="shared" si="33"/>
        <v>y</v>
      </c>
      <c r="L287" s="243">
        <v>777952</v>
      </c>
      <c r="M287" s="238">
        <f t="shared" si="35"/>
        <v>-26184839.75</v>
      </c>
    </row>
    <row r="288" spans="1:13" ht="15" customHeight="1">
      <c r="A288" s="246" t="s">
        <v>346</v>
      </c>
      <c r="B288" s="235">
        <v>0</v>
      </c>
      <c r="C288" s="235">
        <v>0</v>
      </c>
      <c r="D288" s="235">
        <v>-8018447.4399999902</v>
      </c>
      <c r="E288" s="243">
        <v>-5386792.9901919998</v>
      </c>
      <c r="F288" s="243">
        <v>-2631654.4498080001</v>
      </c>
      <c r="G288" s="243">
        <v>-5386792.9901919998</v>
      </c>
      <c r="H288" s="243">
        <v>-2631654.4498080001</v>
      </c>
      <c r="I288" s="235">
        <f t="shared" si="36"/>
        <v>-8018447.4399999995</v>
      </c>
      <c r="J288" s="244" t="s">
        <v>346</v>
      </c>
      <c r="K288" s="238" t="str">
        <f t="shared" si="33"/>
        <v>y</v>
      </c>
      <c r="L288" s="243">
        <v>-18835742.059999999</v>
      </c>
      <c r="M288" s="238">
        <f t="shared" si="35"/>
        <v>-18835742.059999999</v>
      </c>
    </row>
    <row r="289" spans="1:13" ht="15" customHeight="1">
      <c r="A289" s="246" t="s">
        <v>347</v>
      </c>
      <c r="B289" s="235">
        <v>-8041826.8399999999</v>
      </c>
      <c r="C289" s="235">
        <v>-3118768.86</v>
      </c>
      <c r="D289" s="235">
        <v>-2443553.58</v>
      </c>
      <c r="E289" s="243">
        <v>-1641579.295044</v>
      </c>
      <c r="F289" s="243">
        <v>-801974.284955999</v>
      </c>
      <c r="G289" s="243">
        <v>-9683406.1350439992</v>
      </c>
      <c r="H289" s="243">
        <v>-3920743.1449560001</v>
      </c>
      <c r="I289" s="235">
        <f t="shared" si="36"/>
        <v>-13604149.279999999</v>
      </c>
      <c r="J289" s="244" t="s">
        <v>347</v>
      </c>
      <c r="K289" s="238" t="str">
        <f t="shared" si="33"/>
        <v>y</v>
      </c>
      <c r="L289" s="243">
        <v>-30629297.2999999</v>
      </c>
      <c r="M289" s="238">
        <f t="shared" si="35"/>
        <v>-30579213.2999999</v>
      </c>
    </row>
    <row r="290" spans="1:13" ht="15" customHeight="1">
      <c r="A290" s="246" t="s">
        <v>348</v>
      </c>
      <c r="B290" s="235">
        <v>-1400</v>
      </c>
      <c r="C290" s="235">
        <v>-5000</v>
      </c>
      <c r="D290" s="235">
        <v>-3036.5999999999899</v>
      </c>
      <c r="E290" s="243">
        <v>-2039.9878799999999</v>
      </c>
      <c r="F290" s="243">
        <v>-996.61212</v>
      </c>
      <c r="G290" s="243">
        <v>-3439.9878800000001</v>
      </c>
      <c r="H290" s="243">
        <v>-5996.6121199999998</v>
      </c>
      <c r="I290" s="235">
        <f t="shared" si="36"/>
        <v>-9436.6</v>
      </c>
      <c r="J290" s="244" t="s">
        <v>348</v>
      </c>
      <c r="K290" s="238" t="str">
        <f t="shared" si="33"/>
        <v>y</v>
      </c>
      <c r="L290" s="243">
        <v>-784340.799999999</v>
      </c>
      <c r="M290" s="238">
        <f t="shared" si="35"/>
        <v>7234106.6400000006</v>
      </c>
    </row>
    <row r="291" spans="1:13" ht="15" customHeight="1">
      <c r="A291" s="246" t="s">
        <v>349</v>
      </c>
      <c r="B291" s="235">
        <v>-24586.78</v>
      </c>
      <c r="C291" s="235">
        <v>-162987.63</v>
      </c>
      <c r="D291" s="235">
        <v>0</v>
      </c>
      <c r="E291" s="243">
        <v>0</v>
      </c>
      <c r="F291" s="243">
        <v>0</v>
      </c>
      <c r="G291" s="243">
        <v>-24586.78</v>
      </c>
      <c r="H291" s="243">
        <v>-162987.63</v>
      </c>
      <c r="I291" s="235">
        <f t="shared" si="36"/>
        <v>-187574.41</v>
      </c>
      <c r="J291" s="244" t="s">
        <v>349</v>
      </c>
      <c r="K291" s="238" t="str">
        <f t="shared" si="33"/>
        <v>y</v>
      </c>
      <c r="L291" s="243">
        <v>-38138.980000000003</v>
      </c>
      <c r="M291" s="238">
        <f t="shared" si="35"/>
        <v>13566010.299999999</v>
      </c>
    </row>
    <row r="292" spans="1:13" ht="15" customHeight="1">
      <c r="A292" s="246" t="s">
        <v>350</v>
      </c>
      <c r="B292" s="235">
        <v>13315.72</v>
      </c>
      <c r="C292" s="235"/>
      <c r="D292" s="235">
        <v>0</v>
      </c>
      <c r="E292" s="243">
        <v>0</v>
      </c>
      <c r="F292" s="243">
        <v>0</v>
      </c>
      <c r="G292" s="243">
        <v>13315.72</v>
      </c>
      <c r="H292" s="243">
        <v>0</v>
      </c>
      <c r="I292" s="235">
        <f t="shared" si="36"/>
        <v>13315.72</v>
      </c>
      <c r="J292" s="244" t="s">
        <v>350</v>
      </c>
      <c r="K292" s="238" t="str">
        <f t="shared" si="33"/>
        <v>y</v>
      </c>
      <c r="L292" s="243">
        <v>55213.74</v>
      </c>
      <c r="M292" s="238">
        <f t="shared" si="35"/>
        <v>64650.34</v>
      </c>
    </row>
    <row r="293" spans="1:13" ht="15" customHeight="1">
      <c r="A293" s="246" t="s">
        <v>351</v>
      </c>
      <c r="B293" s="235">
        <v>-873778.179999999</v>
      </c>
      <c r="C293" s="235">
        <v>0</v>
      </c>
      <c r="D293" s="235">
        <v>0</v>
      </c>
      <c r="E293" s="243">
        <v>0</v>
      </c>
      <c r="F293" s="243">
        <v>0</v>
      </c>
      <c r="G293" s="243">
        <v>-873778.179999999</v>
      </c>
      <c r="H293" s="243">
        <v>0</v>
      </c>
      <c r="I293" s="235">
        <f t="shared" si="36"/>
        <v>-873778.179999999</v>
      </c>
      <c r="J293" s="244" t="s">
        <v>351</v>
      </c>
      <c r="K293" s="238" t="str">
        <f t="shared" si="33"/>
        <v>y</v>
      </c>
      <c r="L293" s="243">
        <v>-1094982.1299999999</v>
      </c>
      <c r="M293" s="238">
        <f t="shared" si="35"/>
        <v>-907407.71999999986</v>
      </c>
    </row>
    <row r="294" spans="1:13" ht="15" customHeight="1">
      <c r="A294" s="246" t="s">
        <v>352</v>
      </c>
      <c r="B294" s="235">
        <v>0</v>
      </c>
      <c r="C294" s="235">
        <v>0</v>
      </c>
      <c r="D294" s="235">
        <v>0</v>
      </c>
      <c r="E294" s="243">
        <v>0</v>
      </c>
      <c r="F294" s="243">
        <v>0</v>
      </c>
      <c r="G294" s="243">
        <v>0</v>
      </c>
      <c r="H294" s="243">
        <v>0</v>
      </c>
      <c r="I294" s="235">
        <f t="shared" si="36"/>
        <v>0</v>
      </c>
      <c r="J294" s="244" t="s">
        <v>352</v>
      </c>
      <c r="K294" s="238" t="str">
        <f t="shared" si="33"/>
        <v>y</v>
      </c>
      <c r="L294" s="243">
        <v>0</v>
      </c>
      <c r="M294" s="238">
        <f t="shared" si="35"/>
        <v>-13315.72</v>
      </c>
    </row>
    <row r="295" spans="1:13" ht="15" customHeight="1">
      <c r="A295" s="246" t="s">
        <v>353</v>
      </c>
      <c r="B295" s="235">
        <v>601.29999999999995</v>
      </c>
      <c r="C295" s="235">
        <v>0</v>
      </c>
      <c r="D295" s="235">
        <v>0</v>
      </c>
      <c r="E295" s="243">
        <v>0</v>
      </c>
      <c r="F295" s="243">
        <v>0</v>
      </c>
      <c r="G295" s="243">
        <v>601.29999999999995</v>
      </c>
      <c r="H295" s="243">
        <v>0</v>
      </c>
      <c r="I295" s="235">
        <f t="shared" si="36"/>
        <v>601.29999999999995</v>
      </c>
      <c r="J295" s="244" t="s">
        <v>353</v>
      </c>
      <c r="K295" s="238" t="str">
        <f t="shared" si="33"/>
        <v>y</v>
      </c>
      <c r="L295" s="243">
        <v>795.12</v>
      </c>
      <c r="M295" s="238">
        <f t="shared" si="35"/>
        <v>874573.299999999</v>
      </c>
    </row>
    <row r="296" spans="1:13" ht="15" customHeight="1">
      <c r="A296" s="246" t="s">
        <v>354</v>
      </c>
      <c r="B296" s="235">
        <v>0</v>
      </c>
      <c r="C296" s="235">
        <v>0</v>
      </c>
      <c r="D296" s="235">
        <v>40037.25</v>
      </c>
      <c r="E296" s="243">
        <v>26897.024549999998</v>
      </c>
      <c r="F296" s="243">
        <v>13140.22545</v>
      </c>
      <c r="G296" s="243">
        <v>26897.024549999998</v>
      </c>
      <c r="H296" s="243">
        <v>13140.22545</v>
      </c>
      <c r="I296" s="235">
        <f t="shared" si="36"/>
        <v>40037.25</v>
      </c>
      <c r="J296" s="244" t="s">
        <v>354</v>
      </c>
      <c r="K296" s="238" t="str">
        <f t="shared" si="33"/>
        <v>y</v>
      </c>
      <c r="L296" s="243">
        <v>1105424.6200000001</v>
      </c>
      <c r="M296" s="238">
        <f t="shared" si="35"/>
        <v>1105424.6200000001</v>
      </c>
    </row>
    <row r="297" spans="1:13" ht="15" customHeight="1">
      <c r="A297" s="246" t="s">
        <v>355</v>
      </c>
      <c r="B297" s="235">
        <v>0</v>
      </c>
      <c r="C297" s="235">
        <v>0</v>
      </c>
      <c r="D297" s="235">
        <v>-2133403.0099999998</v>
      </c>
      <c r="E297" s="243">
        <v>-1433220.142118</v>
      </c>
      <c r="F297" s="243">
        <v>-700182.86788200005</v>
      </c>
      <c r="G297" s="243">
        <v>-1433220.142118</v>
      </c>
      <c r="H297" s="243">
        <v>-700182.86788200005</v>
      </c>
      <c r="I297" s="235">
        <f t="shared" si="36"/>
        <v>-2133403.0099999998</v>
      </c>
      <c r="J297" s="244" t="s">
        <v>355</v>
      </c>
      <c r="K297" s="238" t="str">
        <f t="shared" ref="K297:K317" si="37">IF(A297=J297,"y","n")</f>
        <v>y</v>
      </c>
      <c r="L297" s="243">
        <v>-3438336.08</v>
      </c>
      <c r="M297" s="238">
        <f t="shared" si="35"/>
        <v>-3438937.38</v>
      </c>
    </row>
    <row r="298" spans="1:13" ht="15" customHeight="1">
      <c r="A298" s="246" t="s">
        <v>356</v>
      </c>
      <c r="B298" s="235">
        <v>0</v>
      </c>
      <c r="C298" s="235">
        <v>0</v>
      </c>
      <c r="D298" s="235">
        <v>3857026</v>
      </c>
      <c r="E298" s="243">
        <v>2591150.0668000001</v>
      </c>
      <c r="F298" s="243">
        <v>1265875.9331999901</v>
      </c>
      <c r="G298" s="243">
        <v>2591150.0668000001</v>
      </c>
      <c r="H298" s="243">
        <v>1265875.9331999901</v>
      </c>
      <c r="I298" s="235">
        <f t="shared" si="36"/>
        <v>3857025.9999999902</v>
      </c>
      <c r="J298" s="244" t="s">
        <v>356</v>
      </c>
      <c r="K298" s="238" t="str">
        <f t="shared" si="37"/>
        <v>y</v>
      </c>
      <c r="L298" s="243">
        <v>664148.99</v>
      </c>
      <c r="M298" s="238">
        <f t="shared" si="35"/>
        <v>624111.74</v>
      </c>
    </row>
    <row r="299" spans="1:13" ht="15" customHeight="1">
      <c r="A299" s="246" t="s">
        <v>357</v>
      </c>
      <c r="B299" s="235">
        <v>0</v>
      </c>
      <c r="C299" s="235">
        <v>0</v>
      </c>
      <c r="D299" s="235">
        <v>5324152.2</v>
      </c>
      <c r="E299" s="243">
        <v>3576765.44796</v>
      </c>
      <c r="F299" s="243">
        <v>1747386.7520399999</v>
      </c>
      <c r="G299" s="243">
        <v>3576765.44796</v>
      </c>
      <c r="H299" s="243">
        <v>1747386.7520399999</v>
      </c>
      <c r="I299" s="235">
        <f t="shared" si="36"/>
        <v>5324152.2</v>
      </c>
      <c r="J299" s="244" t="s">
        <v>357</v>
      </c>
      <c r="K299" s="238" t="str">
        <f t="shared" si="37"/>
        <v>y</v>
      </c>
      <c r="L299" s="243">
        <v>4385587.6099999901</v>
      </c>
      <c r="M299" s="238">
        <f t="shared" si="35"/>
        <v>6518990.6199999899</v>
      </c>
    </row>
    <row r="300" spans="1:13" ht="15" customHeight="1">
      <c r="A300" s="245" t="s">
        <v>61</v>
      </c>
      <c r="B300" s="234">
        <v>0</v>
      </c>
      <c r="C300" s="234">
        <v>0</v>
      </c>
      <c r="D300" s="234">
        <v>6316819.5700000003</v>
      </c>
      <c r="E300" s="243">
        <v>4243639.3871259997</v>
      </c>
      <c r="F300" s="243">
        <v>2073180.1828739999</v>
      </c>
      <c r="G300" s="243">
        <v>4243639.3871259997</v>
      </c>
      <c r="H300" s="243">
        <v>2073180.1828739999</v>
      </c>
      <c r="I300" s="234">
        <f t="shared" si="36"/>
        <v>6316819.5699999994</v>
      </c>
      <c r="J300" s="244" t="s">
        <v>61</v>
      </c>
      <c r="K300" s="238" t="str">
        <f t="shared" si="37"/>
        <v>y</v>
      </c>
      <c r="L300" s="243">
        <v>9114147.0199999996</v>
      </c>
      <c r="M300" s="238">
        <f t="shared" ref="M300:M320" si="38">+L300-I298</f>
        <v>5257121.0200000089</v>
      </c>
    </row>
    <row r="301" spans="1:13" ht="15" customHeight="1">
      <c r="A301" s="246" t="s">
        <v>62</v>
      </c>
      <c r="B301" s="235">
        <v>-8608664.3200000003</v>
      </c>
      <c r="C301" s="235">
        <v>-3286756.4899999998</v>
      </c>
      <c r="D301" s="235">
        <v>-80172410.359999865</v>
      </c>
      <c r="E301" s="260">
        <v>-53859825.279847987</v>
      </c>
      <c r="F301" s="260">
        <v>-26312585.080152001</v>
      </c>
      <c r="G301" s="260">
        <v>-62468489.599847995</v>
      </c>
      <c r="H301" s="260">
        <v>-29599341.570152003</v>
      </c>
      <c r="I301" s="235">
        <f t="shared" si="36"/>
        <v>-92067831.170000002</v>
      </c>
      <c r="J301" s="244" t="s">
        <v>62</v>
      </c>
      <c r="K301" s="238" t="str">
        <f t="shared" si="37"/>
        <v>y</v>
      </c>
      <c r="L301" s="247">
        <v>-64236311.439999998</v>
      </c>
      <c r="M301" s="238">
        <f t="shared" si="38"/>
        <v>-69560463.640000001</v>
      </c>
    </row>
    <row r="302" spans="1:13" ht="15" customHeight="1">
      <c r="A302" s="241" t="s">
        <v>63</v>
      </c>
      <c r="B302" s="235"/>
      <c r="C302" s="235"/>
      <c r="D302" s="235"/>
      <c r="E302" s="248"/>
      <c r="F302" s="248"/>
      <c r="G302" s="248"/>
      <c r="H302" s="248"/>
      <c r="I302" s="235"/>
      <c r="J302" s="250" t="s">
        <v>63</v>
      </c>
      <c r="K302" s="238" t="str">
        <f t="shared" si="37"/>
        <v>y</v>
      </c>
      <c r="L302" s="251"/>
      <c r="M302" s="238">
        <f t="shared" si="38"/>
        <v>-6316819.5699999994</v>
      </c>
    </row>
    <row r="303" spans="1:13" ht="15" customHeight="1">
      <c r="A303" s="246" t="s">
        <v>64</v>
      </c>
      <c r="B303" s="235">
        <v>0</v>
      </c>
      <c r="C303" s="235">
        <v>0</v>
      </c>
      <c r="D303" s="235">
        <v>218136834</v>
      </c>
      <c r="E303" s="243">
        <v>146544325.0812</v>
      </c>
      <c r="F303" s="243">
        <v>71592508.918799996</v>
      </c>
      <c r="G303" s="263">
        <v>146544325.0812</v>
      </c>
      <c r="H303" s="263">
        <v>71592508.918799996</v>
      </c>
      <c r="I303" s="235">
        <f t="shared" ref="I303:I320" si="39">+G303+H303</f>
        <v>218136834</v>
      </c>
      <c r="J303" s="244" t="s">
        <v>64</v>
      </c>
      <c r="K303" s="238" t="str">
        <f t="shared" si="37"/>
        <v>y</v>
      </c>
      <c r="L303" s="243">
        <v>227121578.52000001</v>
      </c>
      <c r="M303" s="238">
        <f t="shared" si="38"/>
        <v>319189409.69</v>
      </c>
    </row>
    <row r="304" spans="1:13" ht="15" customHeight="1">
      <c r="A304" s="246" t="s">
        <v>65</v>
      </c>
      <c r="B304" s="235">
        <v>0</v>
      </c>
      <c r="C304" s="235">
        <v>0</v>
      </c>
      <c r="D304" s="235">
        <v>0</v>
      </c>
      <c r="E304" s="243">
        <v>0</v>
      </c>
      <c r="F304" s="243">
        <v>0</v>
      </c>
      <c r="G304" s="243">
        <v>0</v>
      </c>
      <c r="H304" s="243">
        <v>0</v>
      </c>
      <c r="I304" s="235">
        <f t="shared" si="39"/>
        <v>0</v>
      </c>
      <c r="J304" s="244" t="s">
        <v>65</v>
      </c>
      <c r="K304" s="238" t="str">
        <f t="shared" si="37"/>
        <v>y</v>
      </c>
      <c r="L304" s="243">
        <v>0</v>
      </c>
      <c r="M304" s="238">
        <f t="shared" si="38"/>
        <v>0</v>
      </c>
    </row>
    <row r="305" spans="1:13" ht="15" customHeight="1">
      <c r="A305" s="246" t="s">
        <v>66</v>
      </c>
      <c r="B305" s="235">
        <v>0</v>
      </c>
      <c r="C305" s="235">
        <v>0</v>
      </c>
      <c r="D305" s="235">
        <v>2955479.75</v>
      </c>
      <c r="E305" s="243">
        <v>1985491.29605</v>
      </c>
      <c r="F305" s="243">
        <v>969988.45395</v>
      </c>
      <c r="G305" s="243">
        <v>1985491.29605</v>
      </c>
      <c r="H305" s="243">
        <v>969988.45395</v>
      </c>
      <c r="I305" s="235">
        <f t="shared" si="39"/>
        <v>2955479.75</v>
      </c>
      <c r="J305" s="244" t="s">
        <v>66</v>
      </c>
      <c r="K305" s="238" t="str">
        <f t="shared" si="37"/>
        <v>y</v>
      </c>
      <c r="L305" s="243">
        <v>6949044.5899999999</v>
      </c>
      <c r="M305" s="238">
        <f t="shared" si="38"/>
        <v>-211187789.41</v>
      </c>
    </row>
    <row r="306" spans="1:13" ht="15" customHeight="1">
      <c r="A306" s="246" t="s">
        <v>67</v>
      </c>
      <c r="B306" s="235">
        <v>9299.7599999999893</v>
      </c>
      <c r="C306" s="235">
        <v>5699.8799999999901</v>
      </c>
      <c r="D306" s="235">
        <v>2775148.68</v>
      </c>
      <c r="E306" s="243">
        <v>1864344.883224</v>
      </c>
      <c r="F306" s="243">
        <v>910803.79677599994</v>
      </c>
      <c r="G306" s="243">
        <v>1873644.643224</v>
      </c>
      <c r="H306" s="243">
        <v>916503.67677599995</v>
      </c>
      <c r="I306" s="235">
        <f t="shared" si="39"/>
        <v>2790148.32</v>
      </c>
      <c r="J306" s="244" t="s">
        <v>67</v>
      </c>
      <c r="K306" s="238" t="str">
        <f t="shared" si="37"/>
        <v>y</v>
      </c>
      <c r="L306" s="243">
        <v>1527641.92</v>
      </c>
      <c r="M306" s="238">
        <f t="shared" si="38"/>
        <v>1527641.92</v>
      </c>
    </row>
    <row r="307" spans="1:13" ht="15" customHeight="1">
      <c r="A307" s="246" t="s">
        <v>68</v>
      </c>
      <c r="B307" s="235">
        <v>0</v>
      </c>
      <c r="C307" s="235">
        <v>0</v>
      </c>
      <c r="D307" s="235">
        <v>0</v>
      </c>
      <c r="E307" s="243">
        <v>0</v>
      </c>
      <c r="F307" s="243">
        <v>0</v>
      </c>
      <c r="G307" s="243">
        <v>0</v>
      </c>
      <c r="H307" s="243">
        <v>0</v>
      </c>
      <c r="I307" s="235">
        <f t="shared" si="39"/>
        <v>0</v>
      </c>
      <c r="J307" s="244" t="s">
        <v>68</v>
      </c>
      <c r="K307" s="238" t="str">
        <f t="shared" si="37"/>
        <v>y</v>
      </c>
      <c r="L307" s="243">
        <v>0</v>
      </c>
      <c r="M307" s="238">
        <f t="shared" si="38"/>
        <v>-2955479.75</v>
      </c>
    </row>
    <row r="308" spans="1:13" ht="15" customHeight="1">
      <c r="A308" s="246" t="s">
        <v>69</v>
      </c>
      <c r="B308" s="235">
        <v>0</v>
      </c>
      <c r="C308" s="235">
        <v>0</v>
      </c>
      <c r="D308" s="235">
        <v>0</v>
      </c>
      <c r="E308" s="243">
        <v>0</v>
      </c>
      <c r="F308" s="243">
        <v>0</v>
      </c>
      <c r="G308" s="243">
        <v>0</v>
      </c>
      <c r="H308" s="243">
        <v>0</v>
      </c>
      <c r="I308" s="235">
        <f t="shared" si="39"/>
        <v>0</v>
      </c>
      <c r="J308" s="244" t="s">
        <v>69</v>
      </c>
      <c r="K308" s="238" t="str">
        <f t="shared" si="37"/>
        <v>y</v>
      </c>
      <c r="L308" s="243">
        <v>0</v>
      </c>
      <c r="M308" s="238">
        <f t="shared" si="38"/>
        <v>-2790148.32</v>
      </c>
    </row>
    <row r="309" spans="1:13" ht="15" customHeight="1">
      <c r="A309" s="246" t="s">
        <v>70</v>
      </c>
      <c r="B309" s="235">
        <v>0</v>
      </c>
      <c r="C309" s="235">
        <v>0</v>
      </c>
      <c r="D309" s="235">
        <v>1002.9</v>
      </c>
      <c r="E309" s="243">
        <v>673.74821999999995</v>
      </c>
      <c r="F309" s="243">
        <v>329.15177999999997</v>
      </c>
      <c r="G309" s="243">
        <v>673.74821999999995</v>
      </c>
      <c r="H309" s="243">
        <v>329.15177999999997</v>
      </c>
      <c r="I309" s="235">
        <f t="shared" si="39"/>
        <v>1002.8999999999999</v>
      </c>
      <c r="J309" s="244" t="s">
        <v>70</v>
      </c>
      <c r="K309" s="238" t="str">
        <f t="shared" si="37"/>
        <v>y</v>
      </c>
      <c r="L309" s="243">
        <v>247129.22</v>
      </c>
      <c r="M309" s="238">
        <f t="shared" si="38"/>
        <v>247129.22</v>
      </c>
    </row>
    <row r="310" spans="1:13" ht="15" customHeight="1">
      <c r="A310" s="246" t="s">
        <v>71</v>
      </c>
      <c r="B310" s="235">
        <v>16530212.439999999</v>
      </c>
      <c r="C310" s="235">
        <v>530100.91999999899</v>
      </c>
      <c r="D310" s="235">
        <v>2353088.0299999998</v>
      </c>
      <c r="E310" s="243">
        <v>1580804.538554</v>
      </c>
      <c r="F310" s="243">
        <v>772283.49144599901</v>
      </c>
      <c r="G310" s="243">
        <v>18111016.978553999</v>
      </c>
      <c r="H310" s="243">
        <v>1302384.411446</v>
      </c>
      <c r="I310" s="235">
        <f t="shared" si="39"/>
        <v>19413401.390000001</v>
      </c>
      <c r="J310" s="244" t="s">
        <v>71</v>
      </c>
      <c r="K310" s="238" t="str">
        <f t="shared" si="37"/>
        <v>y</v>
      </c>
      <c r="L310" s="243">
        <v>8394675.3499999996</v>
      </c>
      <c r="M310" s="238">
        <f t="shared" si="38"/>
        <v>8394675.3499999996</v>
      </c>
    </row>
    <row r="311" spans="1:13" ht="11.25" customHeight="1">
      <c r="A311" s="245" t="s">
        <v>72</v>
      </c>
      <c r="B311" s="234">
        <v>-6162027.2800000003</v>
      </c>
      <c r="C311" s="234">
        <v>-2036652.65</v>
      </c>
      <c r="D311" s="234">
        <v>-1777498.23</v>
      </c>
      <c r="E311" s="243">
        <v>-1194123.310914</v>
      </c>
      <c r="F311" s="243">
        <v>-583374.91908599995</v>
      </c>
      <c r="G311" s="243">
        <v>-7356150.5909139998</v>
      </c>
      <c r="H311" s="243">
        <v>-2620027.5690859999</v>
      </c>
      <c r="I311" s="234">
        <f t="shared" si="39"/>
        <v>-9976178.1600000001</v>
      </c>
      <c r="J311" s="244" t="s">
        <v>72</v>
      </c>
      <c r="K311" s="238" t="str">
        <f t="shared" si="37"/>
        <v>y</v>
      </c>
      <c r="L311" s="243">
        <v>-26418105.609999999</v>
      </c>
      <c r="M311" s="238">
        <f t="shared" si="38"/>
        <v>-26419108.509999998</v>
      </c>
    </row>
    <row r="312" spans="1:13" ht="13.5" customHeight="1">
      <c r="A312" s="246" t="s">
        <v>73</v>
      </c>
      <c r="B312" s="235">
        <v>10377484.92</v>
      </c>
      <c r="C312" s="235">
        <v>-1500851.8499999901</v>
      </c>
      <c r="D312" s="235">
        <v>224444055.13</v>
      </c>
      <c r="E312" s="247">
        <v>150781516.236334</v>
      </c>
      <c r="F312" s="247">
        <v>73662538.893665999</v>
      </c>
      <c r="G312" s="247">
        <v>161159001.15633401</v>
      </c>
      <c r="H312" s="247">
        <v>72161687.043665901</v>
      </c>
      <c r="I312" s="235">
        <f t="shared" si="39"/>
        <v>233320688.19999993</v>
      </c>
      <c r="J312" s="244" t="s">
        <v>73</v>
      </c>
      <c r="K312" s="238" t="str">
        <f t="shared" si="37"/>
        <v>y</v>
      </c>
      <c r="L312" s="247">
        <v>217821963.99000001</v>
      </c>
      <c r="M312" s="238">
        <f t="shared" si="38"/>
        <v>198408562.60000002</v>
      </c>
    </row>
    <row r="313" spans="1:13" ht="15" customHeight="1">
      <c r="A313" s="241" t="s">
        <v>74</v>
      </c>
      <c r="B313" s="235"/>
      <c r="C313" s="235"/>
      <c r="D313" s="235"/>
      <c r="E313" s="248"/>
      <c r="F313" s="248"/>
      <c r="G313" s="248"/>
      <c r="H313" s="248"/>
      <c r="I313" s="235"/>
      <c r="J313" s="250" t="s">
        <v>74</v>
      </c>
      <c r="K313" s="238" t="str">
        <f t="shared" si="37"/>
        <v>y</v>
      </c>
      <c r="L313" s="251"/>
      <c r="M313" s="238">
        <f t="shared" si="38"/>
        <v>9976178.1600000001</v>
      </c>
    </row>
    <row r="314" spans="1:13" ht="12" customHeight="1">
      <c r="A314" s="246" t="s">
        <v>75</v>
      </c>
      <c r="B314" s="235">
        <v>0</v>
      </c>
      <c r="C314" s="235">
        <v>0</v>
      </c>
      <c r="D314" s="235">
        <v>0</v>
      </c>
      <c r="E314" s="243">
        <v>0</v>
      </c>
      <c r="F314" s="243">
        <v>0</v>
      </c>
      <c r="G314" s="243">
        <v>0</v>
      </c>
      <c r="H314" s="243">
        <v>0</v>
      </c>
      <c r="I314" s="235">
        <f t="shared" si="39"/>
        <v>0</v>
      </c>
      <c r="J314" s="244" t="s">
        <v>75</v>
      </c>
      <c r="K314" s="238" t="str">
        <f t="shared" si="37"/>
        <v>y</v>
      </c>
      <c r="L314" s="243">
        <v>0</v>
      </c>
      <c r="M314" s="238">
        <f t="shared" si="38"/>
        <v>-233320688.19999993</v>
      </c>
    </row>
    <row r="315" spans="1:13" ht="15" customHeight="1">
      <c r="A315" s="245" t="s">
        <v>76</v>
      </c>
      <c r="B315" s="234">
        <v>0</v>
      </c>
      <c r="C315" s="234">
        <v>0</v>
      </c>
      <c r="D315" s="234">
        <v>0</v>
      </c>
      <c r="E315" s="243">
        <v>0</v>
      </c>
      <c r="F315" s="243">
        <v>0</v>
      </c>
      <c r="G315" s="243">
        <v>0</v>
      </c>
      <c r="H315" s="243">
        <v>0</v>
      </c>
      <c r="I315" s="234">
        <f t="shared" si="39"/>
        <v>0</v>
      </c>
      <c r="J315" s="244" t="s">
        <v>76</v>
      </c>
      <c r="K315" s="238" t="str">
        <f t="shared" si="37"/>
        <v>y</v>
      </c>
      <c r="L315" s="243">
        <v>0</v>
      </c>
      <c r="M315" s="238">
        <f t="shared" si="38"/>
        <v>0</v>
      </c>
    </row>
    <row r="316" spans="1:13" ht="12" customHeight="1">
      <c r="A316" s="246" t="s">
        <v>77</v>
      </c>
      <c r="B316" s="235">
        <v>0</v>
      </c>
      <c r="C316" s="235">
        <v>0</v>
      </c>
      <c r="D316" s="235">
        <v>0</v>
      </c>
      <c r="E316" s="247">
        <v>0</v>
      </c>
      <c r="F316" s="247">
        <v>0</v>
      </c>
      <c r="G316" s="247">
        <v>0</v>
      </c>
      <c r="H316" s="247">
        <v>0</v>
      </c>
      <c r="I316" s="235">
        <f t="shared" si="39"/>
        <v>0</v>
      </c>
      <c r="J316" s="244" t="s">
        <v>77</v>
      </c>
      <c r="K316" s="238" t="str">
        <f t="shared" si="37"/>
        <v>y</v>
      </c>
      <c r="L316" s="247">
        <v>0</v>
      </c>
      <c r="M316" s="238">
        <f t="shared" si="38"/>
        <v>0</v>
      </c>
    </row>
    <row r="317" spans="1:13" ht="12" customHeight="1">
      <c r="A317" s="242"/>
      <c r="B317" s="234"/>
      <c r="C317" s="234"/>
      <c r="D317" s="234"/>
      <c r="E317" s="256"/>
      <c r="F317" s="256"/>
      <c r="G317" s="256"/>
      <c r="H317" s="256"/>
      <c r="I317" s="234"/>
      <c r="J317" s="251"/>
      <c r="K317" s="238" t="str">
        <f t="shared" si="37"/>
        <v>y</v>
      </c>
      <c r="L317" s="256"/>
      <c r="M317" s="238">
        <f t="shared" si="38"/>
        <v>0</v>
      </c>
    </row>
    <row r="318" spans="1:13" ht="14.25" customHeight="1" thickBot="1">
      <c r="A318" s="252" t="s">
        <v>419</v>
      </c>
      <c r="B318" s="97">
        <v>1768820.5999999996</v>
      </c>
      <c r="C318" s="97">
        <v>-4787608.3399999896</v>
      </c>
      <c r="D318" s="97">
        <v>144271644.77000013</v>
      </c>
      <c r="E318" s="262">
        <v>96921690.956486017</v>
      </c>
      <c r="F318" s="262">
        <v>47349953.813513994</v>
      </c>
      <c r="G318" s="262">
        <v>98690511.556486011</v>
      </c>
      <c r="H318" s="262">
        <v>42562345.473513901</v>
      </c>
      <c r="I318" s="97">
        <f t="shared" si="39"/>
        <v>141252857.02999991</v>
      </c>
      <c r="J318" s="255" t="s">
        <v>419</v>
      </c>
      <c r="L318" s="257">
        <v>153585652.55000001</v>
      </c>
      <c r="M318" s="238">
        <f t="shared" si="38"/>
        <v>153585652.55000001</v>
      </c>
    </row>
    <row r="319" spans="1:13" ht="13.5" customHeight="1" thickTop="1">
      <c r="A319" s="242"/>
      <c r="B319" s="234"/>
      <c r="C319" s="234"/>
      <c r="D319" s="234"/>
      <c r="E319" s="256"/>
      <c r="F319" s="256"/>
      <c r="G319" s="256"/>
      <c r="H319" s="256"/>
      <c r="I319" s="234">
        <f t="shared" si="39"/>
        <v>0</v>
      </c>
      <c r="J319" s="251"/>
      <c r="K319" s="264"/>
      <c r="L319" s="256"/>
      <c r="M319" s="238">
        <f t="shared" si="38"/>
        <v>0</v>
      </c>
    </row>
    <row r="320" spans="1:13" ht="15" customHeight="1" thickBot="1">
      <c r="A320" s="265" t="s">
        <v>425</v>
      </c>
      <c r="B320" s="97">
        <v>526404112.74000168</v>
      </c>
      <c r="C320" s="97">
        <v>191257464.47999999</v>
      </c>
      <c r="D320" s="97">
        <v>-338765693.70000017</v>
      </c>
      <c r="E320" s="262">
        <v>-224091652.59770802</v>
      </c>
      <c r="F320" s="262">
        <v>-114674041.10229188</v>
      </c>
      <c r="G320" s="262">
        <v>302312460.14229274</v>
      </c>
      <c r="H320" s="262">
        <v>76583423.377707183</v>
      </c>
      <c r="I320" s="97">
        <f t="shared" si="39"/>
        <v>378895883.51999992</v>
      </c>
      <c r="J320" s="255" t="s">
        <v>425</v>
      </c>
      <c r="K320" s="264"/>
      <c r="L320" s="257">
        <v>319331339.50999898</v>
      </c>
      <c r="M320" s="238">
        <f t="shared" si="38"/>
        <v>178078482.47999907</v>
      </c>
    </row>
    <row r="321" spans="1:11" ht="15" customHeight="1" thickTop="1">
      <c r="A321" s="264"/>
      <c r="J321" s="264"/>
      <c r="K321" s="264"/>
    </row>
    <row r="322" spans="1:11" ht="15" customHeight="1">
      <c r="J322" s="264"/>
      <c r="K322" s="264"/>
    </row>
    <row r="323" spans="1:11" ht="15" customHeight="1">
      <c r="J323" s="264"/>
      <c r="K323" s="264"/>
    </row>
  </sheetData>
  <phoneticPr fontId="19" type="noConversion"/>
  <pageMargins left="0.51" right="0.34" top="0.25" bottom="0.61" header="0.24" footer="0"/>
  <pageSetup scale="86" fitToHeight="0" orientation="portrait" r:id="rId1"/>
  <headerFooter alignWithMargins="0">
    <oddFooter>&amp;C&amp;8Page &amp;P of &amp;N&amp;R&amp;8Unallocated Detail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2:P54"/>
  <sheetViews>
    <sheetView topLeftCell="A4" workbookViewId="0">
      <pane xSplit="2" ySplit="4" topLeftCell="C29" activePane="bottomRight" state="frozen"/>
      <selection activeCell="A4" sqref="A4"/>
      <selection pane="topRight" activeCell="C4" sqref="C4"/>
      <selection pane="bottomLeft" activeCell="A8" sqref="A8"/>
      <selection pane="bottomRight" activeCell="C8" sqref="C8"/>
    </sheetView>
  </sheetViews>
  <sheetFormatPr defaultColWidth="9.109375" defaultRowHeight="14.4"/>
  <cols>
    <col min="1" max="1" width="9.109375" style="212"/>
    <col min="2" max="2" width="37.88671875" style="212" customWidth="1"/>
    <col min="3" max="4" width="16.109375" style="212" bestFit="1" customWidth="1"/>
    <col min="5" max="5" width="15.5546875" style="212" bestFit="1" customWidth="1"/>
    <col min="6" max="6" width="19.109375" style="212" customWidth="1"/>
    <col min="7" max="7" width="17.5546875" style="212" customWidth="1"/>
    <col min="8" max="9" width="16.109375" style="213" bestFit="1" customWidth="1"/>
    <col min="10" max="10" width="18.33203125" style="213" customWidth="1"/>
    <col min="11" max="11" width="13.88671875" style="212" customWidth="1"/>
    <col min="12" max="12" width="16" style="212" customWidth="1"/>
    <col min="13" max="13" width="9.109375" style="212" customWidth="1"/>
    <col min="14" max="14" width="18.33203125" style="212" bestFit="1" customWidth="1"/>
    <col min="15" max="15" width="16.5546875" style="212" customWidth="1"/>
    <col min="16" max="16" width="23.33203125" style="212" customWidth="1"/>
    <col min="17" max="16384" width="9.109375" style="212"/>
  </cols>
  <sheetData>
    <row r="2" spans="1:15">
      <c r="A2" s="211" t="s">
        <v>474</v>
      </c>
    </row>
    <row r="3" spans="1:15" ht="15.75" customHeight="1">
      <c r="C3" s="273" t="str">
        <f>Allocated!A3</f>
        <v>FOR THE 12 MONTHS ENDED SEPTEMBER 30, 2016</v>
      </c>
      <c r="D3" s="273"/>
      <c r="E3" s="273"/>
      <c r="F3" s="273"/>
      <c r="G3" s="273"/>
    </row>
    <row r="4" spans="1:15" ht="12.75" customHeight="1">
      <c r="A4" s="212" t="s">
        <v>47</v>
      </c>
      <c r="C4" s="274"/>
      <c r="D4" s="274"/>
      <c r="E4" s="274"/>
      <c r="F4" s="274"/>
      <c r="G4" s="274"/>
      <c r="H4" s="274"/>
    </row>
    <row r="5" spans="1:15" ht="12.75" customHeight="1">
      <c r="A5" s="207" t="s">
        <v>474</v>
      </c>
      <c r="C5" s="274" t="str">
        <f>Allocated!A5</f>
        <v>(Common cost is spread based on allocation factors developed for the 12 ME 09/30/2016)</v>
      </c>
      <c r="D5" s="274"/>
      <c r="E5" s="274"/>
      <c r="F5" s="274"/>
      <c r="G5" s="274"/>
      <c r="H5" s="274"/>
    </row>
    <row r="6" spans="1:15" ht="12.75" customHeight="1">
      <c r="C6" s="274"/>
      <c r="D6" s="274"/>
      <c r="E6" s="274"/>
      <c r="F6" s="274"/>
      <c r="G6" s="274"/>
      <c r="H6" s="274"/>
    </row>
    <row r="7" spans="1:15" ht="28.8">
      <c r="A7" s="212" t="s">
        <v>46</v>
      </c>
      <c r="B7" s="212" t="s">
        <v>45</v>
      </c>
      <c r="C7" s="214" t="s">
        <v>395</v>
      </c>
      <c r="D7" s="214" t="s">
        <v>396</v>
      </c>
      <c r="E7" s="214" t="s">
        <v>397</v>
      </c>
      <c r="F7" s="214" t="s">
        <v>398</v>
      </c>
      <c r="G7" s="214" t="s">
        <v>399</v>
      </c>
      <c r="H7" s="215" t="s">
        <v>400</v>
      </c>
      <c r="I7" s="215" t="s">
        <v>401</v>
      </c>
      <c r="J7" s="215" t="s">
        <v>43</v>
      </c>
    </row>
    <row r="8" spans="1:15">
      <c r="A8" s="212">
        <v>1</v>
      </c>
      <c r="B8" s="212" t="s">
        <v>402</v>
      </c>
      <c r="H8" s="213">
        <v>0</v>
      </c>
      <c r="I8" s="213">
        <v>0</v>
      </c>
    </row>
    <row r="9" spans="1:15">
      <c r="A9" s="212">
        <v>2</v>
      </c>
      <c r="B9" s="212" t="s">
        <v>403</v>
      </c>
      <c r="C9" s="213"/>
      <c r="D9" s="213"/>
      <c r="E9" s="213"/>
      <c r="F9" s="213"/>
      <c r="G9" s="213"/>
      <c r="H9" s="213">
        <v>0</v>
      </c>
      <c r="I9" s="213">
        <v>0</v>
      </c>
    </row>
    <row r="10" spans="1:15">
      <c r="A10" s="212">
        <v>3</v>
      </c>
      <c r="B10" s="216" t="s">
        <v>363</v>
      </c>
      <c r="C10" s="217">
        <v>2146048308.1900001</v>
      </c>
      <c r="D10" s="217">
        <v>857492456.10000002</v>
      </c>
      <c r="E10" s="217">
        <v>0</v>
      </c>
      <c r="F10" s="217">
        <v>0</v>
      </c>
      <c r="G10" s="217">
        <v>0</v>
      </c>
      <c r="H10" s="217">
        <f>+C10+F10</f>
        <v>2146048308.1900001</v>
      </c>
      <c r="I10" s="217">
        <f>+D10+G10</f>
        <v>857492456.10000002</v>
      </c>
      <c r="J10" s="218">
        <f>+H10+I10</f>
        <v>3003540764.29</v>
      </c>
      <c r="N10" s="218"/>
      <c r="O10" s="218"/>
    </row>
    <row r="11" spans="1:15">
      <c r="A11" s="212">
        <v>4</v>
      </c>
      <c r="B11" s="216" t="s">
        <v>364</v>
      </c>
      <c r="C11" s="217">
        <v>324382.2</v>
      </c>
      <c r="D11" s="217">
        <v>0</v>
      </c>
      <c r="E11" s="217">
        <v>0</v>
      </c>
      <c r="F11" s="217">
        <v>0</v>
      </c>
      <c r="G11" s="217">
        <v>0</v>
      </c>
      <c r="H11" s="217">
        <f t="shared" ref="H11:H13" si="0">+C11+F11</f>
        <v>324382.2</v>
      </c>
      <c r="I11" s="217">
        <f t="shared" ref="I11:I13" si="1">+D11+G11</f>
        <v>0</v>
      </c>
      <c r="J11" s="218">
        <f t="shared" ref="J11:J13" si="2">+H11+I11</f>
        <v>324382.2</v>
      </c>
      <c r="N11" s="218"/>
      <c r="O11" s="218"/>
    </row>
    <row r="12" spans="1:15">
      <c r="A12" s="212">
        <v>5</v>
      </c>
      <c r="B12" s="216" t="s">
        <v>365</v>
      </c>
      <c r="C12" s="217">
        <v>201125741.739999</v>
      </c>
      <c r="D12" s="217">
        <v>0</v>
      </c>
      <c r="E12" s="217">
        <v>0</v>
      </c>
      <c r="F12" s="217">
        <v>0</v>
      </c>
      <c r="G12" s="217">
        <v>0</v>
      </c>
      <c r="H12" s="217">
        <f t="shared" si="0"/>
        <v>201125741.739999</v>
      </c>
      <c r="I12" s="217">
        <f t="shared" si="1"/>
        <v>0</v>
      </c>
      <c r="J12" s="218">
        <f t="shared" si="2"/>
        <v>201125741.739999</v>
      </c>
      <c r="N12" s="218"/>
      <c r="O12" s="218"/>
    </row>
    <row r="13" spans="1:15">
      <c r="A13" s="212">
        <v>6</v>
      </c>
      <c r="B13" s="216" t="s">
        <v>366</v>
      </c>
      <c r="C13" s="226">
        <v>47841338.950000003</v>
      </c>
      <c r="D13" s="226">
        <v>37980142.479999997</v>
      </c>
      <c r="E13" s="226">
        <v>0</v>
      </c>
      <c r="F13" s="226">
        <v>0</v>
      </c>
      <c r="G13" s="226">
        <v>0</v>
      </c>
      <c r="H13" s="226">
        <f t="shared" si="0"/>
        <v>47841338.950000003</v>
      </c>
      <c r="I13" s="226">
        <f t="shared" si="1"/>
        <v>37980142.479999997</v>
      </c>
      <c r="J13" s="227">
        <f t="shared" si="2"/>
        <v>85821481.430000007</v>
      </c>
      <c r="N13" s="218"/>
      <c r="O13" s="218"/>
    </row>
    <row r="14" spans="1:15">
      <c r="A14" s="212">
        <v>7</v>
      </c>
      <c r="B14" s="216" t="s">
        <v>367</v>
      </c>
      <c r="C14" s="217">
        <f>SUM(C10:C13)</f>
        <v>2395339771.079999</v>
      </c>
      <c r="D14" s="217">
        <f>SUM(D10:D13)</f>
        <v>895472598.58000004</v>
      </c>
      <c r="E14" s="217">
        <v>0</v>
      </c>
      <c r="F14" s="217">
        <v>0</v>
      </c>
      <c r="G14" s="217">
        <v>0</v>
      </c>
      <c r="H14" s="217">
        <f>SUM(H10:H13)</f>
        <v>2395339771.079999</v>
      </c>
      <c r="I14" s="217">
        <f>SUM(I10:I13)</f>
        <v>895472598.58000004</v>
      </c>
      <c r="J14" s="217">
        <f>SUM(J10:J13)</f>
        <v>3290812369.6599984</v>
      </c>
      <c r="K14" s="217"/>
      <c r="L14" s="219"/>
      <c r="M14" s="219"/>
      <c r="N14" s="218"/>
      <c r="O14" s="218"/>
    </row>
    <row r="15" spans="1:15">
      <c r="A15" s="212">
        <v>8</v>
      </c>
      <c r="B15" s="216" t="s">
        <v>404</v>
      </c>
      <c r="C15" s="208"/>
      <c r="D15" s="208"/>
      <c r="E15" s="208"/>
      <c r="F15" s="208"/>
      <c r="G15" s="208"/>
      <c r="H15" s="208"/>
      <c r="I15" s="208"/>
      <c r="J15" s="218"/>
      <c r="N15" s="218"/>
      <c r="O15" s="218"/>
    </row>
    <row r="16" spans="1:15">
      <c r="A16" s="212">
        <v>9</v>
      </c>
      <c r="B16" s="216" t="s">
        <v>405</v>
      </c>
      <c r="C16" s="208"/>
      <c r="D16" s="208"/>
      <c r="E16" s="208"/>
      <c r="F16" s="208"/>
      <c r="G16" s="208"/>
      <c r="H16" s="208"/>
      <c r="I16" s="208"/>
      <c r="J16" s="218"/>
      <c r="N16" s="218"/>
      <c r="O16" s="218"/>
    </row>
    <row r="17" spans="1:16">
      <c r="A17" s="212">
        <v>10</v>
      </c>
      <c r="B17" s="216" t="s">
        <v>369</v>
      </c>
      <c r="C17" s="208"/>
      <c r="D17" s="208"/>
      <c r="E17" s="208"/>
      <c r="F17" s="208"/>
      <c r="G17" s="208"/>
      <c r="H17" s="208"/>
      <c r="I17" s="208"/>
      <c r="J17" s="218"/>
      <c r="N17" s="218"/>
      <c r="O17" s="218"/>
    </row>
    <row r="18" spans="1:16">
      <c r="A18" s="212">
        <v>11</v>
      </c>
      <c r="B18" s="216" t="s">
        <v>406</v>
      </c>
      <c r="C18" s="208"/>
      <c r="D18" s="208"/>
      <c r="E18" s="208"/>
      <c r="F18" s="208"/>
      <c r="G18" s="208"/>
      <c r="H18" s="208"/>
      <c r="I18" s="208"/>
      <c r="J18" s="218"/>
      <c r="L18" s="219"/>
      <c r="N18" s="218"/>
      <c r="O18" s="218"/>
    </row>
    <row r="19" spans="1:16">
      <c r="A19" s="212">
        <v>12</v>
      </c>
      <c r="B19" s="216" t="s">
        <v>407</v>
      </c>
      <c r="C19" s="217">
        <v>235002886.5</v>
      </c>
      <c r="D19" s="217">
        <v>0</v>
      </c>
      <c r="E19" s="217">
        <v>0</v>
      </c>
      <c r="F19" s="217">
        <v>0</v>
      </c>
      <c r="G19" s="217">
        <v>0</v>
      </c>
      <c r="H19" s="217">
        <f>+C19+F19</f>
        <v>235002886.5</v>
      </c>
      <c r="I19" s="217">
        <f>+D19+G19</f>
        <v>0</v>
      </c>
      <c r="J19" s="218">
        <f>+H19+I19</f>
        <v>235002886.5</v>
      </c>
      <c r="M19" s="219"/>
      <c r="N19" s="218"/>
      <c r="O19" s="218"/>
    </row>
    <row r="20" spans="1:16">
      <c r="A20" s="212">
        <v>13</v>
      </c>
      <c r="B20" s="216" t="s">
        <v>408</v>
      </c>
      <c r="C20" s="217">
        <v>532346459.37</v>
      </c>
      <c r="D20" s="217">
        <v>326393369.14999998</v>
      </c>
      <c r="E20" s="217">
        <v>0</v>
      </c>
      <c r="F20" s="217">
        <v>0</v>
      </c>
      <c r="G20" s="217">
        <v>0</v>
      </c>
      <c r="H20" s="217">
        <f t="shared" ref="H20:H22" si="3">+C20+F20</f>
        <v>532346459.37</v>
      </c>
      <c r="I20" s="217">
        <f t="shared" ref="I20:I22" si="4">+D20+G20</f>
        <v>326393369.14999998</v>
      </c>
      <c r="J20" s="218">
        <f t="shared" ref="J20:J22" si="5">+H20+I20</f>
        <v>858739828.51999998</v>
      </c>
      <c r="L20" s="219"/>
      <c r="M20" s="219"/>
      <c r="N20" s="218"/>
      <c r="O20" s="218"/>
    </row>
    <row r="21" spans="1:16">
      <c r="A21" s="212">
        <v>14</v>
      </c>
      <c r="B21" s="216" t="s">
        <v>409</v>
      </c>
      <c r="C21" s="217">
        <v>113800193.219999</v>
      </c>
      <c r="D21" s="217">
        <v>0</v>
      </c>
      <c r="E21" s="217">
        <v>0</v>
      </c>
      <c r="F21" s="217">
        <v>0</v>
      </c>
      <c r="G21" s="217">
        <v>0</v>
      </c>
      <c r="H21" s="217">
        <f t="shared" si="3"/>
        <v>113800193.219999</v>
      </c>
      <c r="I21" s="217">
        <f t="shared" si="4"/>
        <v>0</v>
      </c>
      <c r="J21" s="218">
        <f t="shared" si="5"/>
        <v>113800193.219999</v>
      </c>
      <c r="N21" s="218"/>
      <c r="O21" s="218"/>
    </row>
    <row r="22" spans="1:16">
      <c r="A22" s="212">
        <v>15</v>
      </c>
      <c r="B22" s="216" t="s">
        <v>373</v>
      </c>
      <c r="C22" s="226">
        <v>-69268219.669999897</v>
      </c>
      <c r="D22" s="226">
        <v>0</v>
      </c>
      <c r="E22" s="226">
        <v>0</v>
      </c>
      <c r="F22" s="226">
        <v>0</v>
      </c>
      <c r="G22" s="226">
        <v>0</v>
      </c>
      <c r="H22" s="226">
        <f t="shared" si="3"/>
        <v>-69268219.669999897</v>
      </c>
      <c r="I22" s="226">
        <f t="shared" si="4"/>
        <v>0</v>
      </c>
      <c r="J22" s="227">
        <f t="shared" si="5"/>
        <v>-69268219.669999897</v>
      </c>
      <c r="N22" s="218"/>
      <c r="O22" s="218"/>
    </row>
    <row r="23" spans="1:16">
      <c r="A23" s="212">
        <v>16</v>
      </c>
      <c r="B23" s="216" t="s">
        <v>374</v>
      </c>
      <c r="C23" s="217">
        <f>SUM(C19:C22)</f>
        <v>811881319.41999912</v>
      </c>
      <c r="D23" s="217">
        <f>SUM(D19:D22)</f>
        <v>326393369.14999998</v>
      </c>
      <c r="E23" s="217">
        <v>0</v>
      </c>
      <c r="F23" s="217">
        <v>0</v>
      </c>
      <c r="G23" s="217">
        <v>0</v>
      </c>
      <c r="H23" s="217">
        <f t="shared" ref="H23:J23" si="6">SUM(H19:H22)</f>
        <v>811881319.41999912</v>
      </c>
      <c r="I23" s="217">
        <f t="shared" si="6"/>
        <v>326393369.14999998</v>
      </c>
      <c r="J23" s="217">
        <f t="shared" si="6"/>
        <v>1138274688.5699992</v>
      </c>
      <c r="M23" s="220"/>
      <c r="N23" s="218"/>
      <c r="O23" s="218"/>
    </row>
    <row r="24" spans="1:16">
      <c r="A24" s="212">
        <v>17</v>
      </c>
      <c r="B24" s="216" t="s">
        <v>375</v>
      </c>
      <c r="C24" s="208"/>
      <c r="D24" s="208"/>
      <c r="E24" s="208"/>
      <c r="F24" s="208"/>
      <c r="G24" s="208"/>
      <c r="H24" s="208"/>
      <c r="I24" s="208"/>
      <c r="J24" s="218"/>
      <c r="N24" s="218"/>
      <c r="O24" s="218"/>
    </row>
    <row r="25" spans="1:16">
      <c r="A25" s="212">
        <v>18</v>
      </c>
      <c r="B25" s="216" t="s">
        <v>376</v>
      </c>
      <c r="C25" s="217">
        <v>125897437.02</v>
      </c>
      <c r="D25" s="217">
        <v>2420905.35</v>
      </c>
      <c r="E25" s="217">
        <v>0</v>
      </c>
      <c r="F25" s="217">
        <v>0</v>
      </c>
      <c r="G25" s="217">
        <v>0</v>
      </c>
      <c r="H25" s="217">
        <f>+C25+F25</f>
        <v>125897437.02</v>
      </c>
      <c r="I25" s="217">
        <f>+D25+G25</f>
        <v>2420905.35</v>
      </c>
      <c r="J25" s="218">
        <f t="shared" ref="J25:J39" si="7">+H25+I25</f>
        <v>128318342.36999999</v>
      </c>
      <c r="L25" s="220"/>
      <c r="M25" s="219"/>
      <c r="N25" s="218"/>
      <c r="O25" s="218"/>
    </row>
    <row r="26" spans="1:16">
      <c r="A26" s="212">
        <v>19</v>
      </c>
      <c r="B26" s="216" t="s">
        <v>377</v>
      </c>
      <c r="C26" s="217">
        <v>20270050.379999898</v>
      </c>
      <c r="D26" s="217">
        <v>0</v>
      </c>
      <c r="E26" s="217">
        <v>0</v>
      </c>
      <c r="F26" s="217">
        <v>0</v>
      </c>
      <c r="G26" s="217">
        <v>0</v>
      </c>
      <c r="H26" s="217">
        <f t="shared" ref="H26:H27" si="8">+C26+F26</f>
        <v>20270050.379999898</v>
      </c>
      <c r="I26" s="217">
        <f t="shared" ref="I26:I27" si="9">+D26+G26</f>
        <v>0</v>
      </c>
      <c r="J26" s="218">
        <f t="shared" si="7"/>
        <v>20270050.379999898</v>
      </c>
      <c r="L26" s="220"/>
      <c r="M26" s="219"/>
      <c r="N26" s="218"/>
      <c r="O26" s="218"/>
    </row>
    <row r="27" spans="1:16">
      <c r="A27" s="212">
        <v>20</v>
      </c>
      <c r="B27" s="216" t="s">
        <v>378</v>
      </c>
      <c r="C27" s="217">
        <v>83356029.179999903</v>
      </c>
      <c r="D27" s="217">
        <v>55510540.469999999</v>
      </c>
      <c r="E27" s="217">
        <v>0</v>
      </c>
      <c r="F27" s="217">
        <v>0</v>
      </c>
      <c r="G27" s="217">
        <v>0</v>
      </c>
      <c r="H27" s="217">
        <f t="shared" si="8"/>
        <v>83356029.179999903</v>
      </c>
      <c r="I27" s="217">
        <f t="shared" si="9"/>
        <v>55510540.469999999</v>
      </c>
      <c r="J27" s="218">
        <f t="shared" si="7"/>
        <v>138866569.64999992</v>
      </c>
      <c r="N27" s="218"/>
      <c r="O27" s="218"/>
    </row>
    <row r="28" spans="1:16">
      <c r="A28" s="212">
        <v>21</v>
      </c>
      <c r="B28" s="216" t="s">
        <v>410</v>
      </c>
      <c r="C28" s="217">
        <v>29494383.399999999</v>
      </c>
      <c r="D28" s="217">
        <v>13082571.15</v>
      </c>
      <c r="E28" s="217">
        <v>31108364.3699999</v>
      </c>
      <c r="F28" s="217">
        <f ca="1">+'Common by Account '!C13</f>
        <v>18105783.021825001</v>
      </c>
      <c r="G28" s="217">
        <f ca="1">+'Common by Account '!D13</f>
        <v>13002581.348175</v>
      </c>
      <c r="H28" s="217">
        <f t="shared" ref="H28:H39" ca="1" si="10">+C28+F28</f>
        <v>47600166.421824999</v>
      </c>
      <c r="I28" s="217">
        <f t="shared" ref="I28:I39" ca="1" si="11">+D28+G28</f>
        <v>26085152.498175003</v>
      </c>
      <c r="J28" s="218">
        <f t="shared" ca="1" si="7"/>
        <v>73685318.920000002</v>
      </c>
      <c r="L28" s="213"/>
      <c r="N28" s="218"/>
      <c r="O28" s="218"/>
    </row>
    <row r="29" spans="1:16">
      <c r="A29" s="212">
        <v>22</v>
      </c>
      <c r="B29" s="216" t="s">
        <v>411</v>
      </c>
      <c r="C29" s="217">
        <v>18194539.149999999</v>
      </c>
      <c r="D29" s="217">
        <v>6774686.9199999999</v>
      </c>
      <c r="E29" s="217">
        <v>2812920.48</v>
      </c>
      <c r="F29" s="217">
        <f ca="1">'Common by Account '!C22</f>
        <v>1634588.0909279995</v>
      </c>
      <c r="G29" s="217">
        <f ca="1">'Common by Account '!D22</f>
        <v>1178332.3890719996</v>
      </c>
      <c r="H29" s="217">
        <f t="shared" ca="1" si="10"/>
        <v>19829127.240927998</v>
      </c>
      <c r="I29" s="217">
        <f t="shared" ca="1" si="11"/>
        <v>7953019.309071999</v>
      </c>
      <c r="J29" s="218">
        <f t="shared" ca="1" si="7"/>
        <v>27782146.549999997</v>
      </c>
      <c r="L29" s="213"/>
      <c r="N29" s="218"/>
      <c r="O29" s="218"/>
    </row>
    <row r="30" spans="1:16">
      <c r="A30" s="212">
        <v>23</v>
      </c>
      <c r="B30" s="216" t="s">
        <v>381</v>
      </c>
      <c r="C30" s="217">
        <v>97566974.959999993</v>
      </c>
      <c r="D30" s="217">
        <v>12460807.43</v>
      </c>
      <c r="E30" s="217">
        <v>0</v>
      </c>
      <c r="F30" s="217">
        <v>0</v>
      </c>
      <c r="G30" s="217">
        <v>0</v>
      </c>
      <c r="H30" s="217">
        <f t="shared" si="10"/>
        <v>97566974.959999993</v>
      </c>
      <c r="I30" s="217">
        <f t="shared" si="11"/>
        <v>12460807.43</v>
      </c>
      <c r="J30" s="218">
        <f t="shared" si="7"/>
        <v>110027782.38999999</v>
      </c>
      <c r="L30" s="213"/>
      <c r="N30" s="218"/>
      <c r="O30" s="218"/>
    </row>
    <row r="31" spans="1:16">
      <c r="A31" s="212">
        <v>24</v>
      </c>
      <c r="B31" s="216" t="s">
        <v>382</v>
      </c>
      <c r="C31" s="217">
        <v>46087358</v>
      </c>
      <c r="D31" s="217">
        <v>16349172.85</v>
      </c>
      <c r="E31" s="217">
        <v>102643038.05</v>
      </c>
      <c r="F31" s="217">
        <f ca="1">'Common by Account '!C37</f>
        <v>68512400.581514999</v>
      </c>
      <c r="G31" s="217">
        <f ca="1">'Common by Account '!D37</f>
        <v>34130637.468484998</v>
      </c>
      <c r="H31" s="217">
        <f t="shared" ca="1" si="10"/>
        <v>114599758.581515</v>
      </c>
      <c r="I31" s="217">
        <f t="shared" ca="1" si="11"/>
        <v>50479810.318484999</v>
      </c>
      <c r="J31" s="218">
        <f t="shared" ca="1" si="7"/>
        <v>165079568.90000001</v>
      </c>
      <c r="L31" s="213"/>
      <c r="M31" s="220"/>
      <c r="N31" s="218"/>
      <c r="O31" s="218"/>
      <c r="P31" s="218"/>
    </row>
    <row r="32" spans="1:16">
      <c r="A32" s="212">
        <v>25</v>
      </c>
      <c r="B32" s="216" t="s">
        <v>383</v>
      </c>
      <c r="C32" s="217">
        <v>252831199.00999999</v>
      </c>
      <c r="D32" s="217">
        <v>114495844.76000001</v>
      </c>
      <c r="E32" s="217">
        <v>23110726.100000001</v>
      </c>
      <c r="F32" s="217">
        <f ca="1">'Common by Account '!C41</f>
        <v>15525785.793980001</v>
      </c>
      <c r="G32" s="217">
        <f ca="1">'Common by Account '!D41</f>
        <v>7584940.30602</v>
      </c>
      <c r="H32" s="217">
        <f t="shared" ca="1" si="10"/>
        <v>268356984.80397999</v>
      </c>
      <c r="I32" s="217">
        <f t="shared" ca="1" si="11"/>
        <v>122080785.06602001</v>
      </c>
      <c r="J32" s="218">
        <f t="shared" ca="1" si="7"/>
        <v>390437769.87</v>
      </c>
      <c r="L32" s="213"/>
      <c r="M32" s="220"/>
      <c r="N32" s="218"/>
      <c r="O32" s="218"/>
    </row>
    <row r="33" spans="1:15">
      <c r="A33" s="212">
        <v>26</v>
      </c>
      <c r="B33" s="216" t="s">
        <v>384</v>
      </c>
      <c r="C33" s="217">
        <v>25059713.890000001</v>
      </c>
      <c r="D33" s="217">
        <v>1589774.44</v>
      </c>
      <c r="E33" s="217">
        <v>30701490.109999999</v>
      </c>
      <c r="F33" s="217">
        <f ca="1">'Common by Account '!C46</f>
        <v>20625261.055898</v>
      </c>
      <c r="G33" s="217">
        <f ca="1">'Common by Account '!D46</f>
        <v>10076229.054102002</v>
      </c>
      <c r="H33" s="217">
        <f t="shared" ca="1" si="10"/>
        <v>45684974.945897996</v>
      </c>
      <c r="I33" s="217">
        <f t="shared" ca="1" si="11"/>
        <v>11666003.494102001</v>
      </c>
      <c r="J33" s="218">
        <f t="shared" ca="1" si="7"/>
        <v>57350978.439999998</v>
      </c>
      <c r="L33" s="213"/>
      <c r="N33" s="218"/>
      <c r="O33" s="218"/>
    </row>
    <row r="34" spans="1:15">
      <c r="A34" s="212">
        <v>27</v>
      </c>
      <c r="B34" s="216" t="s">
        <v>385</v>
      </c>
      <c r="C34" s="217">
        <v>20604866.16</v>
      </c>
      <c r="D34" s="217">
        <v>0</v>
      </c>
      <c r="E34" s="217">
        <v>0</v>
      </c>
      <c r="F34" s="217">
        <v>0</v>
      </c>
      <c r="G34" s="217">
        <v>0</v>
      </c>
      <c r="H34" s="217">
        <f t="shared" si="10"/>
        <v>20604866.16</v>
      </c>
      <c r="I34" s="217">
        <f t="shared" si="11"/>
        <v>0</v>
      </c>
      <c r="J34" s="218">
        <f t="shared" si="7"/>
        <v>20604866.16</v>
      </c>
      <c r="L34" s="213"/>
      <c r="N34" s="218"/>
      <c r="O34" s="218"/>
    </row>
    <row r="35" spans="1:15">
      <c r="A35" s="212">
        <v>28</v>
      </c>
      <c r="B35" s="216" t="s">
        <v>386</v>
      </c>
      <c r="C35" s="217">
        <v>-9617279.0800000001</v>
      </c>
      <c r="D35" s="217">
        <v>-45370.199999999895</v>
      </c>
      <c r="E35" s="217">
        <v>-565517.23</v>
      </c>
      <c r="F35" s="217">
        <f ca="1">'Common by Account '!C52</f>
        <v>-379914.47511399991</v>
      </c>
      <c r="G35" s="217">
        <f ca="1">'Common by Account '!D52</f>
        <v>-185602.75488600001</v>
      </c>
      <c r="H35" s="217">
        <f t="shared" ca="1" si="10"/>
        <v>-9997193.5551139992</v>
      </c>
      <c r="I35" s="217">
        <f t="shared" ca="1" si="11"/>
        <v>-230972.9548859999</v>
      </c>
      <c r="J35" s="218">
        <f t="shared" ca="1" si="7"/>
        <v>-10228166.51</v>
      </c>
      <c r="L35" s="213"/>
      <c r="N35" s="218"/>
      <c r="O35" s="218"/>
    </row>
    <row r="36" spans="1:15">
      <c r="A36" s="212">
        <v>29</v>
      </c>
      <c r="B36" s="216" t="s">
        <v>40</v>
      </c>
      <c r="C36" s="217">
        <v>-64111667.629999898</v>
      </c>
      <c r="D36" s="217">
        <v>0</v>
      </c>
      <c r="E36" s="217">
        <v>0</v>
      </c>
      <c r="F36" s="217">
        <v>0</v>
      </c>
      <c r="G36" s="217">
        <v>0</v>
      </c>
      <c r="H36" s="217">
        <f t="shared" si="10"/>
        <v>-64111667.629999898</v>
      </c>
      <c r="I36" s="217">
        <f t="shared" si="11"/>
        <v>0</v>
      </c>
      <c r="J36" s="218">
        <f t="shared" si="7"/>
        <v>-64111667.629999898</v>
      </c>
      <c r="L36" s="213"/>
      <c r="N36" s="218"/>
      <c r="O36" s="218"/>
    </row>
    <row r="37" spans="1:15">
      <c r="A37" s="212">
        <v>30</v>
      </c>
      <c r="B37" s="216" t="s">
        <v>387</v>
      </c>
      <c r="C37" s="217">
        <v>227654199.209999</v>
      </c>
      <c r="D37" s="217">
        <v>94117017.379999995</v>
      </c>
      <c r="E37" s="217">
        <v>4683027.05</v>
      </c>
      <c r="F37" s="217">
        <f ca="1">'Common by Account '!C55</f>
        <v>3146057.5721899997</v>
      </c>
      <c r="G37" s="217">
        <f ca="1">'Common by Account '!D55</f>
        <v>1536969.4778099998</v>
      </c>
      <c r="H37" s="217">
        <f t="shared" ca="1" si="10"/>
        <v>230800256.78218898</v>
      </c>
      <c r="I37" s="217">
        <f t="shared" ca="1" si="11"/>
        <v>95653986.857809991</v>
      </c>
      <c r="J37" s="218">
        <f t="shared" ca="1" si="7"/>
        <v>326454243.63999897</v>
      </c>
      <c r="L37" s="213"/>
      <c r="M37" s="220"/>
      <c r="N37" s="218"/>
      <c r="O37" s="218"/>
    </row>
    <row r="38" spans="1:15">
      <c r="A38" s="212">
        <v>31</v>
      </c>
      <c r="B38" s="216" t="s">
        <v>388</v>
      </c>
      <c r="C38" s="217">
        <v>800</v>
      </c>
      <c r="D38" s="217">
        <v>0</v>
      </c>
      <c r="E38" s="217">
        <v>0</v>
      </c>
      <c r="F38" s="217">
        <v>0</v>
      </c>
      <c r="G38" s="217">
        <v>0</v>
      </c>
      <c r="H38" s="217">
        <f t="shared" si="10"/>
        <v>800</v>
      </c>
      <c r="I38" s="217">
        <f t="shared" si="11"/>
        <v>0</v>
      </c>
      <c r="J38" s="218">
        <f t="shared" si="7"/>
        <v>800</v>
      </c>
      <c r="K38" s="213"/>
      <c r="L38" s="213"/>
      <c r="N38" s="218"/>
      <c r="O38" s="218"/>
    </row>
    <row r="39" spans="1:15">
      <c r="A39" s="212">
        <v>32</v>
      </c>
      <c r="B39" s="216" t="s">
        <v>389</v>
      </c>
      <c r="C39" s="226">
        <v>181996914.66999999</v>
      </c>
      <c r="D39" s="226">
        <v>65853422.740000002</v>
      </c>
      <c r="E39" s="226">
        <v>0</v>
      </c>
      <c r="F39" s="226">
        <v>0</v>
      </c>
      <c r="G39" s="226">
        <v>0</v>
      </c>
      <c r="H39" s="226">
        <f t="shared" si="10"/>
        <v>181996914.66999999</v>
      </c>
      <c r="I39" s="226">
        <f t="shared" si="11"/>
        <v>65853422.740000002</v>
      </c>
      <c r="J39" s="227">
        <f t="shared" si="7"/>
        <v>247850337.41</v>
      </c>
      <c r="N39" s="218"/>
      <c r="O39" s="218"/>
    </row>
    <row r="40" spans="1:15">
      <c r="A40" s="212">
        <v>33</v>
      </c>
      <c r="B40" s="216" t="s">
        <v>390</v>
      </c>
      <c r="C40" s="217">
        <f>SUM(C23:C39)</f>
        <v>1867166837.7399986</v>
      </c>
      <c r="D40" s="217">
        <f t="shared" ref="D40:J40" si="12">SUM(D23:D39)</f>
        <v>709002742.44000006</v>
      </c>
      <c r="E40" s="217">
        <f t="shared" si="12"/>
        <v>194494048.92999992</v>
      </c>
      <c r="F40" s="217">
        <f t="shared" ca="1" si="12"/>
        <v>127169961.641222</v>
      </c>
      <c r="G40" s="217">
        <f t="shared" ca="1" si="12"/>
        <v>67324087.288777992</v>
      </c>
      <c r="H40" s="217">
        <f t="shared" ca="1" si="12"/>
        <v>1994336799.3812201</v>
      </c>
      <c r="I40" s="217">
        <f t="shared" ca="1" si="12"/>
        <v>776326829.72877812</v>
      </c>
      <c r="J40" s="217">
        <f t="shared" ca="1" si="12"/>
        <v>2770663629.1099973</v>
      </c>
      <c r="N40" s="218"/>
      <c r="O40" s="218"/>
    </row>
    <row r="41" spans="1:15">
      <c r="A41" s="212">
        <v>34</v>
      </c>
      <c r="B41" s="216" t="s">
        <v>412</v>
      </c>
      <c r="C41" s="218"/>
      <c r="D41" s="218"/>
      <c r="E41" s="218"/>
      <c r="F41" s="218"/>
      <c r="G41" s="218"/>
      <c r="H41" s="218"/>
      <c r="I41" s="218"/>
      <c r="J41" s="218"/>
      <c r="N41" s="218"/>
      <c r="O41" s="218"/>
    </row>
    <row r="42" spans="1:15">
      <c r="A42" s="212">
        <v>35</v>
      </c>
      <c r="B42" s="216" t="s">
        <v>413</v>
      </c>
      <c r="C42" s="217">
        <f>C14-C40</f>
        <v>528172933.34000039</v>
      </c>
      <c r="D42" s="217">
        <f>D14-D40</f>
        <v>186469856.13999999</v>
      </c>
      <c r="E42" s="217">
        <f t="shared" ref="E42:J42" si="13">E14-E40</f>
        <v>-194494048.92999992</v>
      </c>
      <c r="F42" s="217">
        <f t="shared" ca="1" si="13"/>
        <v>-127169961.641222</v>
      </c>
      <c r="G42" s="217">
        <f t="shared" ca="1" si="13"/>
        <v>-67324087.288777992</v>
      </c>
      <c r="H42" s="217">
        <f t="shared" ca="1" si="13"/>
        <v>401002971.69877887</v>
      </c>
      <c r="I42" s="217">
        <f t="shared" ca="1" si="13"/>
        <v>119145768.85122192</v>
      </c>
      <c r="J42" s="217">
        <f t="shared" ca="1" si="13"/>
        <v>520148740.55000114</v>
      </c>
      <c r="K42" s="221"/>
      <c r="N42" s="218"/>
      <c r="O42" s="222"/>
    </row>
    <row r="43" spans="1:15">
      <c r="A43" s="212">
        <v>36</v>
      </c>
      <c r="B43" s="216" t="s">
        <v>414</v>
      </c>
      <c r="C43" s="218"/>
      <c r="D43" s="218"/>
      <c r="E43" s="218"/>
      <c r="F43" s="218"/>
      <c r="G43" s="218"/>
      <c r="H43" s="218"/>
      <c r="I43" s="218"/>
      <c r="J43" s="218"/>
      <c r="K43" s="223"/>
      <c r="N43" s="223"/>
      <c r="O43" s="218"/>
    </row>
    <row r="44" spans="1:15">
      <c r="A44" s="212">
        <v>37</v>
      </c>
      <c r="B44" s="216" t="s">
        <v>415</v>
      </c>
      <c r="C44" s="208"/>
      <c r="D44" s="208"/>
      <c r="E44" s="208"/>
      <c r="F44" s="208"/>
      <c r="G44" s="208"/>
      <c r="H44" s="208"/>
      <c r="I44" s="208"/>
      <c r="J44" s="218"/>
      <c r="K44" s="209"/>
      <c r="N44" s="218"/>
      <c r="O44" s="218"/>
    </row>
    <row r="45" spans="1:15">
      <c r="A45" s="212">
        <v>38</v>
      </c>
      <c r="B45" s="216" t="s">
        <v>416</v>
      </c>
      <c r="C45" s="217">
        <v>-8595348.3199999891</v>
      </c>
      <c r="D45" s="217">
        <v>-3300072.21</v>
      </c>
      <c r="E45" s="217">
        <v>-80172410.359999999</v>
      </c>
      <c r="F45" s="217">
        <v>-53859825.279848002</v>
      </c>
      <c r="G45" s="217">
        <v>-26312585.080152001</v>
      </c>
      <c r="H45" s="217">
        <f t="shared" ref="H45" si="14">+C45+F45</f>
        <v>-62455173.599847987</v>
      </c>
      <c r="I45" s="217">
        <f t="shared" ref="I45" si="15">+D45+G45</f>
        <v>-29612657.290152002</v>
      </c>
      <c r="J45" s="218">
        <f t="shared" ref="J45:J49" si="16">+H45+I45</f>
        <v>-92067830.889999986</v>
      </c>
      <c r="K45" s="221"/>
      <c r="N45" s="218"/>
      <c r="O45" s="218"/>
    </row>
    <row r="46" spans="1:15">
      <c r="A46" s="212">
        <v>39</v>
      </c>
      <c r="B46" s="216" t="s">
        <v>417</v>
      </c>
      <c r="C46" s="217">
        <v>10377484.92</v>
      </c>
      <c r="D46" s="217">
        <v>-1500851.8499999901</v>
      </c>
      <c r="E46" s="217">
        <v>224444055.13</v>
      </c>
      <c r="F46" s="217">
        <v>150781516.236334</v>
      </c>
      <c r="G46" s="217">
        <v>73662538.893665999</v>
      </c>
      <c r="H46" s="217">
        <f t="shared" ref="H46" si="17">+C46+F46</f>
        <v>161159001.15633398</v>
      </c>
      <c r="I46" s="217">
        <f t="shared" ref="I46" si="18">+D46+G46</f>
        <v>72161687.043666005</v>
      </c>
      <c r="J46" s="218">
        <f t="shared" si="16"/>
        <v>233320688.19999999</v>
      </c>
      <c r="K46" s="220"/>
      <c r="N46" s="218"/>
      <c r="O46" s="218"/>
    </row>
    <row r="47" spans="1:15">
      <c r="A47" s="212">
        <v>40</v>
      </c>
      <c r="B47" s="216" t="s">
        <v>418</v>
      </c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8">
        <f t="shared" si="16"/>
        <v>0</v>
      </c>
      <c r="K47" s="213"/>
      <c r="L47" s="219"/>
      <c r="N47" s="218"/>
      <c r="O47" s="218"/>
    </row>
    <row r="48" spans="1:15">
      <c r="A48" s="212">
        <v>41</v>
      </c>
      <c r="B48" s="216" t="s">
        <v>419</v>
      </c>
      <c r="C48" s="217">
        <f>SUM(C45:C47)</f>
        <v>1782136.6000000108</v>
      </c>
      <c r="D48" s="217">
        <f t="shared" ref="D48:J48" si="19">SUM(D45:D47)</f>
        <v>-4800924.0599999903</v>
      </c>
      <c r="E48" s="217">
        <f t="shared" si="19"/>
        <v>144271644.76999998</v>
      </c>
      <c r="F48" s="217">
        <f t="shared" si="19"/>
        <v>96921690.956485987</v>
      </c>
      <c r="G48" s="217">
        <f t="shared" si="19"/>
        <v>47349953.813513994</v>
      </c>
      <c r="H48" s="217">
        <f t="shared" si="19"/>
        <v>98703827.556485996</v>
      </c>
      <c r="I48" s="217">
        <f t="shared" si="19"/>
        <v>42549029.753514007</v>
      </c>
      <c r="J48" s="217">
        <f t="shared" si="19"/>
        <v>141252857.31</v>
      </c>
      <c r="K48" s="213"/>
      <c r="N48" s="218"/>
      <c r="O48" s="218"/>
    </row>
    <row r="49" spans="1:15">
      <c r="A49" s="212">
        <v>42</v>
      </c>
      <c r="B49" s="216" t="s">
        <v>420</v>
      </c>
      <c r="C49" s="218"/>
      <c r="D49" s="218"/>
      <c r="E49" s="218"/>
      <c r="F49" s="218"/>
      <c r="G49" s="218"/>
      <c r="H49" s="218"/>
      <c r="I49" s="218"/>
      <c r="J49" s="218">
        <f t="shared" si="16"/>
        <v>0</v>
      </c>
      <c r="N49" s="218"/>
      <c r="O49" s="218"/>
    </row>
    <row r="50" spans="1:15">
      <c r="A50" s="212">
        <v>43</v>
      </c>
      <c r="B50" s="216" t="s">
        <v>421</v>
      </c>
      <c r="C50" s="217">
        <f>+C42-C48</f>
        <v>526390796.74000037</v>
      </c>
      <c r="D50" s="217">
        <f>+D42-D48</f>
        <v>191270780.19999999</v>
      </c>
      <c r="E50" s="217">
        <f>+E42-E48</f>
        <v>-338765693.69999993</v>
      </c>
      <c r="F50" s="217">
        <f t="shared" ref="F50:J50" ca="1" si="20">+F42-F48</f>
        <v>-224091652.59770799</v>
      </c>
      <c r="G50" s="217">
        <f t="shared" ca="1" si="20"/>
        <v>-114674041.10229199</v>
      </c>
      <c r="H50" s="217">
        <f t="shared" ca="1" si="20"/>
        <v>302299144.14229286</v>
      </c>
      <c r="I50" s="217">
        <f t="shared" ca="1" si="20"/>
        <v>76596739.097707912</v>
      </c>
      <c r="J50" s="217">
        <f t="shared" ca="1" si="20"/>
        <v>378895883.24000114</v>
      </c>
      <c r="K50" s="210"/>
      <c r="N50" s="224"/>
      <c r="O50" s="218"/>
    </row>
    <row r="51" spans="1:15">
      <c r="B51" s="216"/>
      <c r="C51" s="225"/>
      <c r="D51" s="225"/>
      <c r="E51" s="225"/>
      <c r="F51" s="225"/>
      <c r="G51" s="225"/>
      <c r="H51" s="225"/>
      <c r="I51" s="225"/>
    </row>
    <row r="53" spans="1:15">
      <c r="G53" s="220"/>
    </row>
    <row r="54" spans="1:15">
      <c r="G54" s="220"/>
    </row>
  </sheetData>
  <mergeCells count="4">
    <mergeCell ref="C3:G3"/>
    <mergeCell ref="C4:H4"/>
    <mergeCell ref="C5:H5"/>
    <mergeCell ref="C6:H6"/>
  </mergeCells>
  <phoneticPr fontId="19" type="noConversion"/>
  <pageMargins left="0.63" right="0.75" top="0.77" bottom="0.71" header="0.5" footer="0.5"/>
  <pageSetup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8"/>
  <sheetViews>
    <sheetView workbookViewId="0"/>
  </sheetViews>
  <sheetFormatPr defaultRowHeight="13.2"/>
  <cols>
    <col min="1" max="1" width="31.6640625" bestFit="1" customWidth="1"/>
    <col min="2" max="4" width="11" bestFit="1" customWidth="1"/>
    <col min="11" max="11" width="10.5546875" bestFit="1" customWidth="1"/>
    <col min="12" max="12" width="9.109375" style="95"/>
  </cols>
  <sheetData>
    <row r="1" spans="1:13" ht="13.8">
      <c r="A1" s="205"/>
      <c r="B1" s="204"/>
      <c r="C1" s="204"/>
      <c r="D1" s="204"/>
    </row>
    <row r="2" spans="1:13" ht="55.2">
      <c r="A2" s="205" t="s">
        <v>432</v>
      </c>
      <c r="B2" s="204" t="s">
        <v>2</v>
      </c>
      <c r="C2" s="204" t="s">
        <v>3</v>
      </c>
      <c r="D2" s="204" t="s">
        <v>4</v>
      </c>
    </row>
    <row r="3" spans="1:13" ht="13.8">
      <c r="A3" s="205"/>
      <c r="B3" s="204"/>
      <c r="C3" s="204"/>
      <c r="D3" s="204"/>
    </row>
    <row r="4" spans="1:13" ht="14.4">
      <c r="A4" s="207" t="s">
        <v>474</v>
      </c>
      <c r="B4" s="201"/>
      <c r="C4" s="201"/>
      <c r="D4" s="201"/>
    </row>
    <row r="6" spans="1:13" ht="14.4">
      <c r="A6" s="206" t="s">
        <v>402</v>
      </c>
      <c r="B6" s="201"/>
      <c r="C6" s="201"/>
      <c r="D6" s="201"/>
    </row>
    <row r="7" spans="1:13" ht="14.4">
      <c r="A7" s="203" t="s">
        <v>0</v>
      </c>
      <c r="B7" s="201"/>
      <c r="C7" s="201"/>
      <c r="D7" s="201"/>
      <c r="K7" s="95"/>
      <c r="M7" s="95"/>
    </row>
    <row r="8" spans="1:13" ht="13.8">
      <c r="A8" s="203" t="s">
        <v>363</v>
      </c>
      <c r="B8" s="202">
        <v>0</v>
      </c>
      <c r="C8" s="202">
        <v>0</v>
      </c>
      <c r="D8" s="202">
        <v>0</v>
      </c>
    </row>
    <row r="9" spans="1:13" ht="13.8">
      <c r="A9" s="203" t="s">
        <v>364</v>
      </c>
      <c r="B9" s="202">
        <v>0</v>
      </c>
      <c r="C9" s="202">
        <v>0</v>
      </c>
      <c r="D9" s="202">
        <v>0</v>
      </c>
      <c r="K9" s="95"/>
      <c r="M9" s="95"/>
    </row>
    <row r="10" spans="1:13" ht="13.8">
      <c r="A10" s="203" t="s">
        <v>365</v>
      </c>
      <c r="B10" s="202">
        <v>0</v>
      </c>
      <c r="C10" s="202">
        <v>0</v>
      </c>
      <c r="D10" s="202">
        <v>0</v>
      </c>
    </row>
    <row r="11" spans="1:13" ht="13.8">
      <c r="A11" s="203" t="s">
        <v>366</v>
      </c>
      <c r="B11" s="202">
        <v>0</v>
      </c>
      <c r="C11" s="202">
        <v>0</v>
      </c>
      <c r="D11" s="202">
        <v>0</v>
      </c>
      <c r="K11" s="45"/>
    </row>
    <row r="12" spans="1:13" ht="13.8">
      <c r="A12" s="203" t="s">
        <v>367</v>
      </c>
      <c r="B12" s="202">
        <v>0</v>
      </c>
      <c r="C12" s="202">
        <v>0</v>
      </c>
      <c r="D12" s="202">
        <v>0</v>
      </c>
      <c r="K12" s="45"/>
    </row>
    <row r="13" spans="1:13" ht="14.4">
      <c r="A13" s="203">
        <v>7</v>
      </c>
      <c r="B13" s="201"/>
      <c r="C13" s="201"/>
      <c r="D13" s="201"/>
      <c r="K13" s="45"/>
    </row>
    <row r="14" spans="1:13" ht="14.4">
      <c r="A14" s="203" t="s">
        <v>1</v>
      </c>
      <c r="B14" s="201"/>
      <c r="C14" s="201"/>
      <c r="D14" s="201"/>
    </row>
    <row r="15" spans="1:13" ht="14.4">
      <c r="A15" s="203">
        <v>9</v>
      </c>
      <c r="B15" s="201"/>
      <c r="C15" s="201"/>
      <c r="D15" s="201"/>
    </row>
    <row r="16" spans="1:13" ht="14.4">
      <c r="A16" s="203" t="s">
        <v>406</v>
      </c>
      <c r="B16" s="201"/>
      <c r="C16" s="201"/>
      <c r="D16" s="201"/>
    </row>
    <row r="17" spans="1:4" customFormat="1" ht="13.8">
      <c r="A17" s="203" t="s">
        <v>370</v>
      </c>
      <c r="B17" s="202">
        <v>0</v>
      </c>
      <c r="C17" s="202">
        <v>0</v>
      </c>
      <c r="D17" s="202">
        <v>0</v>
      </c>
    </row>
    <row r="18" spans="1:4" customFormat="1" ht="13.8">
      <c r="A18" s="203" t="s">
        <v>371</v>
      </c>
      <c r="B18" s="202">
        <v>1364051.1099999901</v>
      </c>
      <c r="C18" s="202">
        <v>368615.64</v>
      </c>
      <c r="D18" s="202">
        <v>1732666.75</v>
      </c>
    </row>
    <row r="19" spans="1:4" customFormat="1" ht="13.8">
      <c r="A19" s="203" t="s">
        <v>372</v>
      </c>
      <c r="B19" s="202">
        <v>0</v>
      </c>
      <c r="C19" s="202">
        <v>0</v>
      </c>
      <c r="D19" s="202">
        <v>0</v>
      </c>
    </row>
    <row r="20" spans="1:4" customFormat="1" ht="13.8">
      <c r="A20" s="203" t="s">
        <v>373</v>
      </c>
      <c r="B20" s="202">
        <v>0</v>
      </c>
      <c r="C20" s="202">
        <v>0</v>
      </c>
      <c r="D20" s="202">
        <v>0</v>
      </c>
    </row>
    <row r="21" spans="1:4" customFormat="1" ht="13.8">
      <c r="A21" s="203" t="s">
        <v>374</v>
      </c>
      <c r="B21" s="202">
        <v>1364051.1099999901</v>
      </c>
      <c r="C21" s="202">
        <v>368615.64</v>
      </c>
      <c r="D21" s="202">
        <v>1732666.75</v>
      </c>
    </row>
    <row r="22" spans="1:4" customFormat="1" ht="14.4">
      <c r="A22" s="203">
        <v>16</v>
      </c>
      <c r="B22" s="201"/>
      <c r="C22" s="201"/>
      <c r="D22" s="201"/>
    </row>
    <row r="23" spans="1:4" customFormat="1" ht="13.8">
      <c r="A23" s="203" t="s">
        <v>376</v>
      </c>
      <c r="B23" s="202">
        <v>6688476.4699999997</v>
      </c>
      <c r="C23" s="202">
        <v>1810010.07</v>
      </c>
      <c r="D23" s="202">
        <v>8498486.5399999991</v>
      </c>
    </row>
    <row r="24" spans="1:4" customFormat="1" ht="13.8">
      <c r="A24" s="203" t="s">
        <v>377</v>
      </c>
      <c r="B24" s="202">
        <v>2814397.7499999902</v>
      </c>
      <c r="C24" s="202">
        <v>760828.22</v>
      </c>
      <c r="D24" s="202">
        <v>3575225.96999999</v>
      </c>
    </row>
    <row r="25" spans="1:4" customFormat="1" ht="13.8">
      <c r="A25" s="203" t="s">
        <v>378</v>
      </c>
      <c r="B25" s="202">
        <v>17458541.499999899</v>
      </c>
      <c r="C25" s="202">
        <v>4715213.3199999901</v>
      </c>
      <c r="D25" s="202">
        <v>22173754.8199999</v>
      </c>
    </row>
    <row r="26" spans="1:4" customFormat="1" ht="13.8">
      <c r="A26" s="203" t="s">
        <v>379</v>
      </c>
      <c r="B26" s="202">
        <v>5753476.7400000002</v>
      </c>
      <c r="C26" s="202">
        <v>1550565.71999999</v>
      </c>
      <c r="D26" s="202">
        <v>7304042.46</v>
      </c>
    </row>
    <row r="27" spans="1:4" customFormat="1" ht="13.8">
      <c r="A27" s="203" t="s">
        <v>380</v>
      </c>
      <c r="B27" s="202">
        <v>813515.66999999899</v>
      </c>
      <c r="C27" s="202">
        <v>219406.43</v>
      </c>
      <c r="D27" s="202">
        <v>1032922.1</v>
      </c>
    </row>
    <row r="28" spans="1:4" customFormat="1" ht="13.8">
      <c r="A28" s="203" t="s">
        <v>381</v>
      </c>
      <c r="B28" s="202">
        <v>0</v>
      </c>
      <c r="C28" s="202">
        <v>0</v>
      </c>
      <c r="D28" s="202">
        <v>0</v>
      </c>
    </row>
    <row r="29" spans="1:4" customFormat="1" ht="13.8">
      <c r="A29" s="203" t="s">
        <v>382</v>
      </c>
      <c r="B29" s="202">
        <v>12463295.380000001</v>
      </c>
      <c r="C29" s="202">
        <v>3375132.69</v>
      </c>
      <c r="D29" s="202">
        <v>15838428.0699999</v>
      </c>
    </row>
    <row r="30" spans="1:4" customFormat="1" ht="13.8">
      <c r="A30" s="203" t="s">
        <v>383</v>
      </c>
      <c r="B30" s="202">
        <v>0</v>
      </c>
      <c r="C30" s="202">
        <v>0</v>
      </c>
      <c r="D30" s="202">
        <v>0</v>
      </c>
    </row>
    <row r="31" spans="1:4" customFormat="1" ht="13.8">
      <c r="A31" s="203" t="s">
        <v>384</v>
      </c>
      <c r="B31" s="202">
        <v>0</v>
      </c>
      <c r="C31" s="202">
        <v>0</v>
      </c>
      <c r="D31" s="202">
        <v>0</v>
      </c>
    </row>
    <row r="32" spans="1:4" customFormat="1" ht="13.8">
      <c r="A32" s="203" t="s">
        <v>385</v>
      </c>
      <c r="B32" s="202">
        <v>0</v>
      </c>
      <c r="C32" s="202">
        <v>0</v>
      </c>
      <c r="D32" s="202">
        <v>0</v>
      </c>
    </row>
    <row r="33" spans="1:4" customFormat="1" ht="13.8">
      <c r="A33" s="203" t="s">
        <v>386</v>
      </c>
      <c r="B33" s="202">
        <v>0</v>
      </c>
      <c r="C33" s="202">
        <v>0</v>
      </c>
      <c r="D33" s="202">
        <v>0</v>
      </c>
    </row>
    <row r="34" spans="1:4" customFormat="1" ht="13.8">
      <c r="A34" s="203" t="s">
        <v>434</v>
      </c>
      <c r="B34" s="202">
        <v>0</v>
      </c>
      <c r="C34" s="202">
        <v>0</v>
      </c>
      <c r="D34" s="202">
        <v>0</v>
      </c>
    </row>
    <row r="35" spans="1:4" customFormat="1" ht="13.8">
      <c r="A35" s="203" t="s">
        <v>387</v>
      </c>
      <c r="B35" s="202">
        <v>0</v>
      </c>
      <c r="C35" s="202">
        <v>0</v>
      </c>
      <c r="D35" s="202">
        <v>0</v>
      </c>
    </row>
    <row r="36" spans="1:4" customFormat="1" ht="13.8">
      <c r="A36" s="203" t="s">
        <v>388</v>
      </c>
      <c r="B36" s="202">
        <v>0</v>
      </c>
      <c r="C36" s="202">
        <v>0</v>
      </c>
      <c r="D36" s="202">
        <v>0</v>
      </c>
    </row>
    <row r="37" spans="1:4" customFormat="1" ht="13.8">
      <c r="A37" s="203" t="s">
        <v>389</v>
      </c>
      <c r="B37" s="202">
        <v>0</v>
      </c>
      <c r="C37" s="202">
        <v>0</v>
      </c>
      <c r="D37" s="202">
        <v>0</v>
      </c>
    </row>
    <row r="38" spans="1:4" customFormat="1" ht="13.8">
      <c r="A38" s="203" t="s">
        <v>390</v>
      </c>
      <c r="B38" s="202">
        <v>47355754.619999997</v>
      </c>
      <c r="C38" s="202">
        <v>12799772.09</v>
      </c>
      <c r="D38" s="202">
        <v>60155526.710000001</v>
      </c>
    </row>
    <row r="40" spans="1:4" customFormat="1" ht="13.8">
      <c r="A40" s="206" t="s">
        <v>391</v>
      </c>
      <c r="B40" s="202">
        <v>-47355754.619999997</v>
      </c>
      <c r="C40" s="202">
        <v>-12799772.09</v>
      </c>
      <c r="D40" s="202">
        <v>-60155526.710000001</v>
      </c>
    </row>
    <row r="42" spans="1:4" customFormat="1" ht="14.4">
      <c r="A42" s="206" t="s">
        <v>424</v>
      </c>
      <c r="B42" s="201"/>
      <c r="C42" s="201"/>
      <c r="D42" s="201"/>
    </row>
    <row r="43" spans="1:4" customFormat="1" ht="13.8">
      <c r="A43" s="203" t="s">
        <v>416</v>
      </c>
      <c r="B43" s="202">
        <v>496870.49</v>
      </c>
      <c r="C43" s="202">
        <v>120428.22999999901</v>
      </c>
      <c r="D43" s="202">
        <v>617298.72</v>
      </c>
    </row>
    <row r="44" spans="1:4" customFormat="1" ht="13.8">
      <c r="A44" s="203" t="s">
        <v>417</v>
      </c>
      <c r="B44" s="202">
        <v>0</v>
      </c>
      <c r="C44" s="202">
        <v>0</v>
      </c>
      <c r="D44" s="202">
        <v>0</v>
      </c>
    </row>
    <row r="45" spans="1:4" customFormat="1" ht="13.8">
      <c r="A45" s="203" t="s">
        <v>418</v>
      </c>
      <c r="B45" s="202">
        <v>0</v>
      </c>
      <c r="C45" s="202">
        <v>0</v>
      </c>
      <c r="D45" s="202">
        <v>0</v>
      </c>
    </row>
    <row r="46" spans="1:4" customFormat="1" ht="13.8">
      <c r="A46" s="206" t="s">
        <v>419</v>
      </c>
      <c r="B46" s="202">
        <v>496870.49</v>
      </c>
      <c r="C46" s="202">
        <v>120428.22999999901</v>
      </c>
      <c r="D46" s="202">
        <v>617298.72</v>
      </c>
    </row>
    <row r="48" spans="1:4" customFormat="1" ht="13.8">
      <c r="A48" s="206" t="s">
        <v>425</v>
      </c>
      <c r="B48" s="202">
        <v>-47852625.109999999</v>
      </c>
      <c r="C48" s="202">
        <v>-12920200.32</v>
      </c>
      <c r="D48" s="202">
        <v>-60772825.429999903</v>
      </c>
    </row>
  </sheetData>
  <phoneticPr fontId="6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44"/>
  <sheetViews>
    <sheetView workbookViewId="0">
      <selection activeCell="E27" sqref="E27"/>
    </sheetView>
  </sheetViews>
  <sheetFormatPr defaultColWidth="9.109375" defaultRowHeight="13.2"/>
  <cols>
    <col min="1" max="1" width="4.6640625" style="125" customWidth="1"/>
    <col min="2" max="2" width="1.6640625" style="125" customWidth="1"/>
    <col min="3" max="3" width="49.5546875" style="125" bestFit="1" customWidth="1"/>
    <col min="4" max="4" width="10" style="126" customWidth="1"/>
    <col min="5" max="5" width="14.109375" style="125" customWidth="1"/>
    <col min="6" max="6" width="16" style="125" customWidth="1"/>
    <col min="7" max="7" width="14.44140625" style="125" customWidth="1"/>
    <col min="8" max="8" width="9.109375" style="125"/>
    <col min="9" max="9" width="9" style="125" hidden="1" customWidth="1"/>
    <col min="10" max="11" width="8" style="125" hidden="1" customWidth="1"/>
    <col min="12" max="12" width="14.44140625" style="125" hidden="1" customWidth="1"/>
    <col min="13" max="16384" width="9.109375" style="125"/>
  </cols>
  <sheetData>
    <row r="1" spans="1:12">
      <c r="G1" s="127"/>
      <c r="L1" s="127"/>
    </row>
    <row r="2" spans="1:12">
      <c r="A2" s="128" t="s">
        <v>448</v>
      </c>
      <c r="B2" s="128"/>
      <c r="C2" s="128"/>
      <c r="D2" s="128"/>
      <c r="E2" s="128"/>
      <c r="F2" s="128"/>
      <c r="G2" s="128"/>
      <c r="L2" s="128"/>
    </row>
    <row r="3" spans="1:12">
      <c r="A3" s="128"/>
      <c r="B3" s="128"/>
      <c r="C3" s="128"/>
      <c r="D3" s="128"/>
      <c r="E3" s="128"/>
      <c r="F3" s="128"/>
      <c r="G3" s="128"/>
      <c r="L3" s="128"/>
    </row>
    <row r="4" spans="1:12">
      <c r="A4" s="128" t="s">
        <v>477</v>
      </c>
      <c r="B4" s="128"/>
      <c r="C4" s="128"/>
      <c r="D4" s="128"/>
      <c r="E4" s="128"/>
      <c r="F4" s="128"/>
      <c r="G4" s="128"/>
      <c r="L4" s="128"/>
    </row>
    <row r="5" spans="1:12">
      <c r="A5" s="128" t="s">
        <v>449</v>
      </c>
      <c r="B5" s="128"/>
      <c r="C5" s="128"/>
      <c r="D5" s="128"/>
      <c r="E5" s="128"/>
      <c r="F5" s="128"/>
      <c r="G5" s="128"/>
      <c r="L5" s="128"/>
    </row>
    <row r="6" spans="1:12" ht="13.8" thickBot="1">
      <c r="A6" s="128"/>
      <c r="B6" s="128"/>
      <c r="C6" s="128"/>
      <c r="D6" s="128"/>
      <c r="E6" s="128"/>
      <c r="F6" s="128"/>
      <c r="G6" s="128"/>
      <c r="L6" s="128"/>
    </row>
    <row r="7" spans="1:12" s="129" customFormat="1" ht="12">
      <c r="C7" s="130"/>
      <c r="D7" s="130"/>
      <c r="I7" s="275" t="s">
        <v>450</v>
      </c>
      <c r="J7" s="276"/>
      <c r="L7" s="131" t="s">
        <v>451</v>
      </c>
    </row>
    <row r="8" spans="1:12" s="129" customFormat="1" ht="12">
      <c r="A8" s="132" t="s">
        <v>452</v>
      </c>
      <c r="B8" s="132"/>
      <c r="C8" s="132" t="s">
        <v>453</v>
      </c>
      <c r="D8" s="132"/>
      <c r="E8" s="132" t="s">
        <v>360</v>
      </c>
      <c r="F8" s="132" t="s">
        <v>361</v>
      </c>
      <c r="G8" s="132" t="s">
        <v>43</v>
      </c>
      <c r="I8" s="277" t="s">
        <v>454</v>
      </c>
      <c r="J8" s="278"/>
      <c r="L8" s="133" t="s">
        <v>455</v>
      </c>
    </row>
    <row r="9" spans="1:12" s="129" customFormat="1" ht="12">
      <c r="D9" s="130"/>
      <c r="I9" s="279" t="s">
        <v>456</v>
      </c>
      <c r="J9" s="280"/>
      <c r="L9" s="134" t="s">
        <v>457</v>
      </c>
    </row>
    <row r="10" spans="1:12" s="129" customFormat="1" ht="12">
      <c r="A10" s="135">
        <v>1</v>
      </c>
      <c r="B10" s="135" t="s">
        <v>458</v>
      </c>
      <c r="C10" s="136" t="s">
        <v>459</v>
      </c>
      <c r="D10" s="137">
        <v>42643</v>
      </c>
      <c r="E10" s="138">
        <f ca="1">'[1]3.04 &amp; 4.04 Lead'!$E$8</f>
        <v>1115041</v>
      </c>
      <c r="F10" s="138">
        <f ca="1">'[1]3.04 &amp; 4.04 Lead'!F8</f>
        <v>803909</v>
      </c>
      <c r="G10" s="138">
        <f ca="1">SUM(E10:F10)</f>
        <v>1918950</v>
      </c>
      <c r="I10" s="139"/>
      <c r="J10" s="140"/>
      <c r="L10" s="141">
        <v>1852951</v>
      </c>
    </row>
    <row r="11" spans="1:12" s="129" customFormat="1" ht="12.6" thickBot="1">
      <c r="B11" s="130"/>
      <c r="C11" s="142" t="s">
        <v>460</v>
      </c>
      <c r="D11" s="130"/>
      <c r="E11" s="143">
        <f ca="1">ROUND(+E10/G10,4)</f>
        <v>0.58109999999999995</v>
      </c>
      <c r="F11" s="143">
        <f ca="1">ROUND(+F10/G10,4)</f>
        <v>0.41889999999999999</v>
      </c>
      <c r="G11" s="144">
        <f ca="1">SUM(E11:F11)</f>
        <v>1</v>
      </c>
      <c r="I11" s="145">
        <v>0.58789999999999998</v>
      </c>
      <c r="J11" s="146">
        <v>0.41210000000000002</v>
      </c>
      <c r="L11" s="147">
        <f ca="1">+G10/L10</f>
        <v>1.0356183191028796</v>
      </c>
    </row>
    <row r="12" spans="1:12" s="129" customFormat="1" ht="12" thickTop="1">
      <c r="A12" s="130"/>
      <c r="B12" s="130"/>
      <c r="D12" s="137"/>
      <c r="I12" s="148">
        <f ca="1">+E11-I11</f>
        <v>-6.8000000000000282E-3</v>
      </c>
      <c r="J12" s="149">
        <f t="shared" ref="J12" ca="1" si="0">+F11-J11</f>
        <v>6.7999999999999727E-3</v>
      </c>
      <c r="L12" s="150"/>
    </row>
    <row r="13" spans="1:12" s="129" customFormat="1" ht="12">
      <c r="A13" s="135">
        <v>2</v>
      </c>
      <c r="B13" s="135" t="s">
        <v>458</v>
      </c>
      <c r="C13" s="136" t="s">
        <v>441</v>
      </c>
      <c r="D13" s="137">
        <v>42643</v>
      </c>
      <c r="E13" s="138">
        <f ca="1">'[1]3.04 &amp; 4.04 Lead'!E11</f>
        <v>755880</v>
      </c>
      <c r="F13" s="138">
        <f ca="1">'[1]3.04 &amp; 4.04 Lead'!F11</f>
        <v>449176</v>
      </c>
      <c r="G13" s="151">
        <f ca="1">SUM(E13:F13)</f>
        <v>1205056</v>
      </c>
      <c r="H13" s="152"/>
      <c r="I13" s="153"/>
      <c r="J13" s="154"/>
      <c r="L13" s="155">
        <v>1135233</v>
      </c>
    </row>
    <row r="14" spans="1:12" s="129" customFormat="1" ht="12.6" thickBot="1">
      <c r="B14" s="130"/>
      <c r="C14" s="142" t="s">
        <v>460</v>
      </c>
      <c r="D14" s="130"/>
      <c r="E14" s="143">
        <f ca="1">ROUND(+E13/G13,4)</f>
        <v>0.62729999999999997</v>
      </c>
      <c r="F14" s="143">
        <f ca="1">ROUND(+F13/G13,4)</f>
        <v>0.37269999999999998</v>
      </c>
      <c r="G14" s="144">
        <f ca="1">SUM(E14:F14)</f>
        <v>1</v>
      </c>
      <c r="I14" s="145">
        <v>0.63219999999999998</v>
      </c>
      <c r="J14" s="146">
        <v>0.36780000000000002</v>
      </c>
      <c r="L14" s="156">
        <f ca="1">+G13/L13</f>
        <v>1.0615054354480533</v>
      </c>
    </row>
    <row r="15" spans="1:12" s="129" customFormat="1" ht="12" thickTop="1">
      <c r="A15" s="130"/>
      <c r="B15" s="130"/>
      <c r="D15" s="130"/>
      <c r="I15" s="148">
        <f ca="1">+E14-I14</f>
        <v>-4.9000000000000155E-3</v>
      </c>
      <c r="J15" s="149">
        <f t="shared" ref="J15" ca="1" si="1">+F14-J14</f>
        <v>4.8999999999999599E-3</v>
      </c>
      <c r="L15" s="150"/>
    </row>
    <row r="16" spans="1:12" s="129" customFormat="1" ht="12">
      <c r="A16" s="135">
        <v>3</v>
      </c>
      <c r="B16" s="135" t="s">
        <v>458</v>
      </c>
      <c r="C16" s="136" t="s">
        <v>442</v>
      </c>
      <c r="D16" s="130"/>
      <c r="I16" s="139"/>
      <c r="J16" s="140"/>
      <c r="L16" s="150"/>
    </row>
    <row r="17" spans="1:12" s="129" customFormat="1" ht="11.4">
      <c r="A17" s="130"/>
      <c r="B17" s="130"/>
      <c r="C17" s="157" t="s">
        <v>461</v>
      </c>
      <c r="D17" s="137">
        <v>42643</v>
      </c>
      <c r="E17" s="138">
        <f ca="1">'[1]3.04 &amp; 4.04 Lead'!E15</f>
        <v>3525057125</v>
      </c>
      <c r="F17" s="138">
        <f ca="1">'[1]3.04 &amp; 4.04 Lead'!F15</f>
        <v>3276390620</v>
      </c>
      <c r="G17" s="158">
        <f ca="1">SUM(E17:F17)</f>
        <v>6801447745</v>
      </c>
      <c r="I17" s="139"/>
      <c r="J17" s="140"/>
      <c r="L17" s="150"/>
    </row>
    <row r="18" spans="1:12" s="129" customFormat="1" ht="11.4">
      <c r="A18" s="130"/>
      <c r="B18" s="130"/>
      <c r="C18" s="157" t="s">
        <v>462</v>
      </c>
      <c r="D18" s="137">
        <v>42643</v>
      </c>
      <c r="E18" s="138">
        <f ca="1">'[1]3.04 &amp; 4.04 Lead'!E16</f>
        <v>1389050214</v>
      </c>
      <c r="F18" s="138">
        <f ca="1">'[1]3.04 &amp; 4.04 Lead'!F16</f>
        <v>0</v>
      </c>
      <c r="G18" s="159">
        <f ca="1">SUM(E18:F18)</f>
        <v>1389050214</v>
      </c>
      <c r="I18" s="139"/>
      <c r="J18" s="140"/>
      <c r="L18" s="150"/>
    </row>
    <row r="19" spans="1:12" s="129" customFormat="1" ht="11.4">
      <c r="A19" s="130"/>
      <c r="B19" s="130"/>
      <c r="C19" s="157" t="s">
        <v>463</v>
      </c>
      <c r="D19" s="137">
        <v>42643</v>
      </c>
      <c r="E19" s="138">
        <f ca="1">'[1]3.04 &amp; 4.04 Lead'!E17</f>
        <v>219791580</v>
      </c>
      <c r="F19" s="138">
        <f ca="1">'[1]3.04 &amp; 4.04 Lead'!F17</f>
        <v>32844304</v>
      </c>
      <c r="G19" s="159">
        <f ca="1">SUM(E19:F19)</f>
        <v>252635884</v>
      </c>
      <c r="I19" s="139"/>
      <c r="J19" s="140"/>
      <c r="L19" s="150"/>
    </row>
    <row r="20" spans="1:12" s="129" customFormat="1" ht="11.4">
      <c r="A20" s="130"/>
      <c r="B20" s="130"/>
      <c r="C20" s="157" t="s">
        <v>43</v>
      </c>
      <c r="D20" s="160"/>
      <c r="E20" s="161">
        <f ca="1">SUM(E17:E19)</f>
        <v>5133898919</v>
      </c>
      <c r="F20" s="161">
        <f ca="1">SUM(F17:F19)</f>
        <v>3309234924</v>
      </c>
      <c r="G20" s="161">
        <f ca="1">SUM(E20:F20)</f>
        <v>8443133843</v>
      </c>
      <c r="I20" s="139"/>
      <c r="J20" s="140"/>
      <c r="L20" s="162">
        <v>7251141019</v>
      </c>
    </row>
    <row r="21" spans="1:12" s="129" customFormat="1" ht="12.6" thickBot="1">
      <c r="B21" s="130"/>
      <c r="C21" s="142" t="s">
        <v>460</v>
      </c>
      <c r="D21" s="130"/>
      <c r="E21" s="143">
        <f ca="1">ROUND(+E20/G20,4)</f>
        <v>0.60809999999999997</v>
      </c>
      <c r="F21" s="143">
        <f ca="1">ROUND(+F20/G20,4)</f>
        <v>0.39190000000000003</v>
      </c>
      <c r="G21" s="144">
        <f ca="1">SUM(E21:F21)</f>
        <v>1</v>
      </c>
      <c r="I21" s="145">
        <v>0.61629999999999996</v>
      </c>
      <c r="J21" s="146">
        <v>0.38369999999999999</v>
      </c>
      <c r="L21" s="163">
        <f ca="1">+G20/L20</f>
        <v>1.1643869317775848</v>
      </c>
    </row>
    <row r="22" spans="1:12" s="129" customFormat="1" ht="12" thickTop="1">
      <c r="A22" s="130"/>
      <c r="B22" s="130"/>
      <c r="D22" s="130"/>
      <c r="I22" s="148">
        <f ca="1">+E21-I21</f>
        <v>-8.1999999999999851E-3</v>
      </c>
      <c r="J22" s="149">
        <f t="shared" ref="J22" ca="1" si="2">+F21-J21</f>
        <v>8.2000000000000406E-3</v>
      </c>
      <c r="L22" s="150"/>
    </row>
    <row r="23" spans="1:12" s="129" customFormat="1" ht="12">
      <c r="A23" s="135">
        <v>4</v>
      </c>
      <c r="B23" s="135" t="s">
        <v>458</v>
      </c>
      <c r="C23" s="136" t="s">
        <v>443</v>
      </c>
      <c r="D23" s="130" t="s">
        <v>464</v>
      </c>
      <c r="I23" s="139"/>
      <c r="J23" s="140"/>
      <c r="L23" s="150"/>
    </row>
    <row r="24" spans="1:12" s="129" customFormat="1" ht="11.4">
      <c r="A24" s="130"/>
      <c r="B24" s="130"/>
      <c r="C24" s="157" t="s">
        <v>465</v>
      </c>
      <c r="D24" s="137">
        <v>42643</v>
      </c>
      <c r="E24" s="138">
        <f ca="1">'[1]3.04 &amp; 4.04 Lead'!E22</f>
        <v>1115041</v>
      </c>
      <c r="F24" s="138">
        <f ca="1">'[1]3.04 &amp; 4.04 Lead'!F22</f>
        <v>803909</v>
      </c>
      <c r="G24" s="138">
        <f ca="1">SUM(E24:F24)</f>
        <v>1918950</v>
      </c>
      <c r="I24" s="139"/>
      <c r="J24" s="140"/>
      <c r="L24" s="141">
        <v>1852951</v>
      </c>
    </row>
    <row r="25" spans="1:12" s="129" customFormat="1" ht="12" thickBot="1">
      <c r="A25" s="130"/>
      <c r="B25" s="130"/>
      <c r="C25" s="142" t="s">
        <v>466</v>
      </c>
      <c r="D25" s="130"/>
      <c r="E25" s="164">
        <f ca="1">+E24/G24</f>
        <v>0.58106829255582482</v>
      </c>
      <c r="F25" s="164">
        <f ca="1">+F24/G24</f>
        <v>0.41893170744417518</v>
      </c>
      <c r="G25" s="165">
        <f ca="1">SUM(E25:F25)</f>
        <v>1</v>
      </c>
      <c r="I25" s="145">
        <v>0.58787091509705325</v>
      </c>
      <c r="J25" s="146">
        <v>0.4121290849029467</v>
      </c>
      <c r="L25" s="147">
        <f ca="1">+G24/L24</f>
        <v>1.0356183191028796</v>
      </c>
    </row>
    <row r="26" spans="1:12" s="129" customFormat="1" ht="12" thickTop="1">
      <c r="A26" s="130"/>
      <c r="B26" s="130"/>
      <c r="D26" s="130"/>
      <c r="I26" s="148">
        <f ca="1">+E25-I25</f>
        <v>-6.8026225412284314E-3</v>
      </c>
      <c r="J26" s="149">
        <f t="shared" ref="J26" ca="1" si="3">+F25-J25</f>
        <v>6.8026225412284869E-3</v>
      </c>
      <c r="L26" s="150"/>
    </row>
    <row r="27" spans="1:12" s="129" customFormat="1" ht="11.4">
      <c r="A27" s="130"/>
      <c r="B27" s="130"/>
      <c r="C27" s="129" t="s">
        <v>467</v>
      </c>
      <c r="D27" s="137">
        <v>42643</v>
      </c>
      <c r="E27" s="138">
        <f ca="1">'[1]3.04 &amp; 4.04 Lead'!E25</f>
        <v>50692855.399999999</v>
      </c>
      <c r="F27" s="138">
        <f ca="1">'[1]3.04 &amp; 4.04 Lead'!F25</f>
        <v>24077925.619999997</v>
      </c>
      <c r="G27" s="166">
        <f ca="1">SUM(E27:F27)</f>
        <v>74770781.019999996</v>
      </c>
      <c r="I27" s="139"/>
      <c r="J27" s="140"/>
      <c r="L27" s="167">
        <v>75548060.446809053</v>
      </c>
    </row>
    <row r="28" spans="1:12" s="129" customFormat="1" ht="12" thickBot="1">
      <c r="A28" s="130"/>
      <c r="B28" s="130"/>
      <c r="C28" s="142" t="s">
        <v>466</v>
      </c>
      <c r="D28" s="130"/>
      <c r="E28" s="164">
        <f ca="1">+E27/G27</f>
        <v>0.67797680736329968</v>
      </c>
      <c r="F28" s="164">
        <f ca="1">+F27/G27</f>
        <v>0.32202319263670037</v>
      </c>
      <c r="G28" s="165">
        <f ca="1">SUM(E28:F28)</f>
        <v>1</v>
      </c>
      <c r="I28" s="145">
        <v>0.67501798249718725</v>
      </c>
      <c r="J28" s="146">
        <v>0.3249820175028128</v>
      </c>
      <c r="L28" s="168">
        <f ca="1">+G27/L27</f>
        <v>0.98971145755149714</v>
      </c>
    </row>
    <row r="29" spans="1:12" s="129" customFormat="1" ht="12" thickTop="1">
      <c r="A29" s="130"/>
      <c r="B29" s="130"/>
      <c r="D29" s="130"/>
      <c r="E29" s="138"/>
      <c r="F29" s="138"/>
      <c r="I29" s="169">
        <f ca="1">+E28-I28</f>
        <v>2.9588248661124306E-3</v>
      </c>
      <c r="J29" s="170">
        <f t="shared" ref="J29" ca="1" si="4">+F28-J28</f>
        <v>-2.9588248661124306E-3</v>
      </c>
      <c r="L29" s="150"/>
    </row>
    <row r="30" spans="1:12" s="129" customFormat="1" ht="11.4">
      <c r="A30" s="130"/>
      <c r="B30" s="130"/>
      <c r="C30" s="129" t="s">
        <v>468</v>
      </c>
      <c r="D30" s="137">
        <v>42643</v>
      </c>
      <c r="E30" s="138">
        <f ca="1">'[1]3.04 &amp; 4.04 Lead'!E28</f>
        <v>74663501.429999799</v>
      </c>
      <c r="F30" s="138">
        <f ca="1">'[1]3.04 &amp; 4.04 Lead'!F28</f>
        <v>32511062.219999999</v>
      </c>
      <c r="G30" s="171">
        <f ca="1">SUM(E30:F30)</f>
        <v>107174563.6499998</v>
      </c>
      <c r="I30" s="139"/>
      <c r="J30" s="140"/>
      <c r="L30" s="172">
        <v>93841744.557073563</v>
      </c>
    </row>
    <row r="31" spans="1:12" s="129" customFormat="1" ht="12" thickBot="1">
      <c r="A31" s="130"/>
      <c r="B31" s="130"/>
      <c r="C31" s="142" t="s">
        <v>466</v>
      </c>
      <c r="D31" s="130"/>
      <c r="E31" s="164">
        <f ca="1">+E30/G30</f>
        <v>0.69665318791339848</v>
      </c>
      <c r="F31" s="164">
        <f ca="1">+F30/G30</f>
        <v>0.30334681208660147</v>
      </c>
      <c r="G31" s="165">
        <f ca="1">SUM(E31:F31)</f>
        <v>1</v>
      </c>
      <c r="I31" s="145">
        <v>0.70139547377445866</v>
      </c>
      <c r="J31" s="146">
        <v>0.29860452622554134</v>
      </c>
      <c r="L31" s="173">
        <f ca="1">+G30/L30</f>
        <v>1.1420776985323131</v>
      </c>
    </row>
    <row r="32" spans="1:12" s="129" customFormat="1" ht="12" thickTop="1">
      <c r="A32" s="130"/>
      <c r="B32" s="130"/>
      <c r="D32" s="130"/>
      <c r="I32" s="169">
        <f ca="1">+E31-I31</f>
        <v>-4.7422858610601804E-3</v>
      </c>
      <c r="J32" s="170">
        <f t="shared" ref="J32" ca="1" si="5">+F31-J31</f>
        <v>4.7422858610601248E-3</v>
      </c>
      <c r="L32" s="150"/>
    </row>
    <row r="33" spans="1:12" s="129" customFormat="1" ht="11.4">
      <c r="A33" s="130"/>
      <c r="B33" s="130"/>
      <c r="C33" s="129" t="s">
        <v>469</v>
      </c>
      <c r="D33" s="137">
        <v>42643</v>
      </c>
      <c r="E33" s="138">
        <f ca="1">'[1]3.04 &amp; 4.04 Lead'!E31</f>
        <v>5574577973.7149992</v>
      </c>
      <c r="F33" s="138">
        <f ca="1">'[1]3.04 &amp; 4.04 Lead'!F31</f>
        <v>2044228678.2845836</v>
      </c>
      <c r="G33" s="138">
        <f ca="1">SUM(E33:F33)</f>
        <v>7618806651.9995823</v>
      </c>
      <c r="I33" s="139"/>
      <c r="J33" s="140"/>
      <c r="L33" s="174">
        <v>6523786425.1425037</v>
      </c>
    </row>
    <row r="34" spans="1:12" s="129" customFormat="1" ht="12" thickBot="1">
      <c r="A34" s="130"/>
      <c r="B34" s="130"/>
      <c r="C34" s="142" t="s">
        <v>466</v>
      </c>
      <c r="D34" s="130"/>
      <c r="E34" s="164">
        <f ca="1">+E33/G33</f>
        <v>0.73168650004419422</v>
      </c>
      <c r="F34" s="164">
        <f ca="1">+F33/G33</f>
        <v>0.26831349995580589</v>
      </c>
      <c r="G34" s="165">
        <f ca="1">SUM(E34:F34)</f>
        <v>1</v>
      </c>
      <c r="I34" s="145">
        <v>0.71999255093612846</v>
      </c>
      <c r="J34" s="146">
        <v>0.28000744906387165</v>
      </c>
      <c r="L34" s="175">
        <f ca="1">+G33/L33</f>
        <v>1.1678504100987885</v>
      </c>
    </row>
    <row r="35" spans="1:12" s="129" customFormat="1" ht="12" thickTop="1">
      <c r="A35" s="130"/>
      <c r="D35" s="130"/>
      <c r="E35" s="176"/>
      <c r="F35" s="176"/>
      <c r="G35" s="176"/>
      <c r="I35" s="169">
        <f ca="1">+E34-I34</f>
        <v>1.169394910806576E-2</v>
      </c>
      <c r="J35" s="170">
        <f t="shared" ref="J35" ca="1" si="6">+F34-J34</f>
        <v>-1.169394910806576E-2</v>
      </c>
      <c r="L35" s="150"/>
    </row>
    <row r="36" spans="1:12" s="129" customFormat="1" ht="11.4">
      <c r="A36" s="130"/>
      <c r="C36" s="129" t="s">
        <v>470</v>
      </c>
      <c r="D36" s="130"/>
      <c r="E36" s="177">
        <f ca="1">+E34+E31+E28+E25</f>
        <v>2.6873847878767174</v>
      </c>
      <c r="F36" s="177">
        <f ca="1">+F34+F31+F28+F25</f>
        <v>1.3126152121232828</v>
      </c>
      <c r="G36" s="177">
        <f ca="1">+G34+G31+G28+G25</f>
        <v>4</v>
      </c>
      <c r="I36" s="139"/>
      <c r="J36" s="140"/>
      <c r="K36" s="176"/>
      <c r="L36" s="178"/>
    </row>
    <row r="37" spans="1:12" s="129" customFormat="1" ht="12.6" thickBot="1">
      <c r="C37" s="129" t="s">
        <v>460</v>
      </c>
      <c r="D37" s="130"/>
      <c r="E37" s="143">
        <f ca="1">ROUND(+E36/4,4)</f>
        <v>0.67179999999999995</v>
      </c>
      <c r="F37" s="143">
        <f ca="1">ROUND(+F36/4,4)</f>
        <v>0.32819999999999999</v>
      </c>
      <c r="G37" s="144">
        <f ca="1">+G36/4</f>
        <v>1</v>
      </c>
      <c r="I37" s="179">
        <v>0.65949999999999998</v>
      </c>
      <c r="J37" s="180">
        <v>0.34050000000000002</v>
      </c>
      <c r="K37" s="176"/>
      <c r="L37" s="150"/>
    </row>
    <row r="38" spans="1:12" s="129" customFormat="1" ht="12" thickTop="1">
      <c r="D38" s="130"/>
      <c r="I38" s="148">
        <f ca="1">+E37-I37</f>
        <v>1.2299999999999978E-2</v>
      </c>
      <c r="J38" s="149">
        <f t="shared" ref="J38" ca="1" si="7">+F37-J37</f>
        <v>-1.2300000000000033E-2</v>
      </c>
      <c r="K38" s="181"/>
      <c r="L38" s="150"/>
    </row>
    <row r="39" spans="1:12" s="129" customFormat="1" ht="12">
      <c r="A39" s="135">
        <v>5</v>
      </c>
      <c r="B39" s="135" t="s">
        <v>458</v>
      </c>
      <c r="C39" s="136" t="s">
        <v>471</v>
      </c>
      <c r="D39" s="130"/>
      <c r="I39" s="139"/>
      <c r="J39" s="140"/>
      <c r="K39" s="176"/>
      <c r="L39" s="150"/>
    </row>
    <row r="40" spans="1:12" s="129" customFormat="1" ht="11.4">
      <c r="C40" s="142" t="s">
        <v>472</v>
      </c>
      <c r="D40" s="137">
        <v>42643</v>
      </c>
      <c r="E40" s="138">
        <f ca="1">'[1]3.04 &amp; 4.04 Lead'!E38</f>
        <v>56256422.469999999</v>
      </c>
      <c r="F40" s="138">
        <f ca="1">'[1]3.04 &amp; 4.04 Lead'!F38</f>
        <v>27160090.619999997</v>
      </c>
      <c r="G40" s="138">
        <f ca="1">SUM(E40:F40)</f>
        <v>83416513.090000004</v>
      </c>
      <c r="I40" s="139"/>
      <c r="J40" s="140"/>
      <c r="L40" s="150"/>
    </row>
    <row r="41" spans="1:12" s="129" customFormat="1" ht="11.4">
      <c r="C41" s="129" t="s">
        <v>43</v>
      </c>
      <c r="D41" s="130"/>
      <c r="E41" s="182">
        <f ca="1">SUM(E40:E40)</f>
        <v>56256422.469999999</v>
      </c>
      <c r="F41" s="182">
        <f ca="1">SUM(F40:F40)</f>
        <v>27160090.619999997</v>
      </c>
      <c r="G41" s="182">
        <f ca="1">SUM(G40:G40)</f>
        <v>83416513.090000004</v>
      </c>
      <c r="I41" s="153"/>
      <c r="J41" s="154"/>
      <c r="L41" s="183">
        <v>76256227.829999998</v>
      </c>
    </row>
    <row r="42" spans="1:12" s="129" customFormat="1" ht="12.6" thickBot="1">
      <c r="C42" s="129" t="s">
        <v>460</v>
      </c>
      <c r="D42" s="130"/>
      <c r="E42" s="143">
        <f ca="1">ROUND(+E41/G41,4)</f>
        <v>0.6744</v>
      </c>
      <c r="F42" s="143">
        <f ca="1">ROUND(+F41/G41,4)</f>
        <v>0.3256</v>
      </c>
      <c r="G42" s="184">
        <f ca="1">SUM(E42:F42)</f>
        <v>1</v>
      </c>
      <c r="I42" s="145">
        <v>0.66879999999999995</v>
      </c>
      <c r="J42" s="146">
        <v>0.33119999999999999</v>
      </c>
      <c r="L42" s="185">
        <f ca="1">+G40/L41</f>
        <v>1.0938977112264539</v>
      </c>
    </row>
    <row r="43" spans="1:12" s="129" customFormat="1" ht="12.6" thickTop="1" thickBot="1">
      <c r="D43" s="130"/>
      <c r="I43" s="186">
        <f ca="1">+E42-I42</f>
        <v>5.6000000000000494E-3</v>
      </c>
      <c r="J43" s="187">
        <f t="shared" ref="J43" ca="1" si="8">+F42-J42</f>
        <v>-5.5999999999999939E-3</v>
      </c>
      <c r="L43" s="188"/>
    </row>
    <row r="44" spans="1:12" s="129" customFormat="1" ht="11.4">
      <c r="D44" s="130"/>
    </row>
  </sheetData>
  <mergeCells count="3">
    <mergeCell ref="I7:J7"/>
    <mergeCell ref="I8:J8"/>
    <mergeCell ref="I9:J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2F08DBF-DA00-4F55-90C5-1D9F0888DB6C}"/>
</file>

<file path=customXml/itemProps2.xml><?xml version="1.0" encoding="utf-8"?>
<ds:datastoreItem xmlns:ds="http://schemas.openxmlformats.org/officeDocument/2006/customXml" ds:itemID="{A0F797AB-1A7E-4F3B-8C74-1984E2337AF3}"/>
</file>

<file path=customXml/itemProps3.xml><?xml version="1.0" encoding="utf-8"?>
<ds:datastoreItem xmlns:ds="http://schemas.openxmlformats.org/officeDocument/2006/customXml" ds:itemID="{9602DB36-6BC3-4052-90B7-E865D135386D}"/>
</file>

<file path=customXml/itemProps4.xml><?xml version="1.0" encoding="utf-8"?>
<ds:datastoreItem xmlns:ds="http://schemas.openxmlformats.org/officeDocument/2006/customXml" ds:itemID="{B381EE23-9E2E-4841-9345-C59FB89ED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Allocated</vt:lpstr>
      <vt:lpstr>Unallocated Summary</vt:lpstr>
      <vt:lpstr>Common by Account </vt:lpstr>
      <vt:lpstr>Detail</vt:lpstr>
      <vt:lpstr>UIP Summary</vt:lpstr>
      <vt:lpstr>Reclass</vt:lpstr>
      <vt:lpstr>allocation factors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kbarnard</cp:lastModifiedBy>
  <cp:lastPrinted>2016-12-30T18:03:30Z</cp:lastPrinted>
  <dcterms:created xsi:type="dcterms:W3CDTF">2008-01-09T21:52:11Z</dcterms:created>
  <dcterms:modified xsi:type="dcterms:W3CDTF">2018-04-05T15:25:24Z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