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120" yWindow="156" windowWidth="22920" windowHeight="9240"/>
  </bookViews>
  <sheets>
    <sheet name="Summary" sheetId="21" r:id="rId1"/>
    <sheet name="Substation O&amp;M" sheetId="22" r:id="rId2"/>
    <sheet name="O&amp;M &amp; Expense Data" sheetId="27" r:id="rId3"/>
    <sheet name="Depreciation Study (UE-180282)" sheetId="25" r:id="rId4"/>
    <sheet name="Cost of Capital (UE-180282)" sheetId="7" r:id="rId5"/>
    <sheet name="Sch 40 Feeder OH (UE-180282)" sheetId="28" r:id="rId6"/>
    <sheet name="Property Insurance (UE-180282)" sheetId="31" r:id="rId7"/>
    <sheet name="ECOS Ratebase (UE-180282)" sheetId="29" r:id="rId8"/>
    <sheet name="ECOS Expense (UE-180282)" sheetId="30" r:id="rId9"/>
  </sheets>
  <externalReferences>
    <externalReference r:id="rId10"/>
    <externalReference r:id="rId11"/>
    <externalReference r:id="rId12"/>
  </externalReferences>
  <definedNames>
    <definedName name="_Order1">255</definedName>
    <definedName name="_Order2">255</definedName>
    <definedName name="AccessDatabase">"I:\COMTREL\FINICLE\TradeSummary.mdb"</definedName>
    <definedName name="_xlnm.Print_Area" localSheetId="4">'Cost of Capital (UE-180282)'!$A$1:$K$53</definedName>
    <definedName name="_xlnm.Print_Area" localSheetId="3">'Depreciation Study (UE-180282)'!$A$1:$J$52</definedName>
    <definedName name="_xlnm.Print_Area" localSheetId="7">'ECOS Ratebase (UE-180282)'!$A$1:$U$148</definedName>
    <definedName name="_xlnm.Print_Area" localSheetId="2">'O&amp;M &amp; Expense Data'!$A$1:$J$85</definedName>
    <definedName name="_xlnm.Print_Area" localSheetId="6">'Property Insurance (UE-180282)'!$A$1:$D$8</definedName>
    <definedName name="_xlnm.Print_Area" localSheetId="5">'Sch 40 Feeder OH (UE-180282)'!$A$1:$K$33</definedName>
    <definedName name="_xlnm.Print_Area" localSheetId="1">'Substation O&amp;M'!$A$1:$E$38</definedName>
    <definedName name="_xlnm.Print_Area" localSheetId="0">Summary!$A$1:$N$27</definedName>
    <definedName name="_xlnm.Print_Titles" localSheetId="8">'ECOS Expense (UE-180282)'!$A:$D,'ECOS Expense (UE-180282)'!$1:$6</definedName>
    <definedName name="_xlnm.Print_Titles" localSheetId="7">'ECOS Ratebase (UE-180282)'!$A:$C,'ECOS Ratebase (UE-180282)'!$1:$6</definedName>
  </definedNames>
  <calcPr calcId="145621"/>
</workbook>
</file>

<file path=xl/calcChain.xml><?xml version="1.0" encoding="utf-8"?>
<calcChain xmlns="http://schemas.openxmlformats.org/spreadsheetml/2006/main">
  <c r="E34" i="22" l="1"/>
  <c r="M19" i="21"/>
  <c r="G19" i="21" l="1"/>
  <c r="A13" i="22" l="1"/>
  <c r="A14" i="22"/>
  <c r="A15" i="22"/>
  <c r="A16" i="22"/>
  <c r="A17" i="22" s="1"/>
  <c r="A18" i="22" s="1"/>
  <c r="A19" i="22" s="1"/>
  <c r="A20" i="22" s="1"/>
  <c r="A21" i="22" s="1"/>
  <c r="H10" i="7" l="1"/>
  <c r="G4" i="27"/>
  <c r="G3" i="27"/>
  <c r="G17" i="21" l="1"/>
  <c r="J52" i="25" l="1"/>
  <c r="I52" i="25"/>
  <c r="H52" i="25"/>
  <c r="G52" i="25"/>
  <c r="F52" i="25"/>
  <c r="E52" i="25"/>
  <c r="D52" i="25"/>
  <c r="C52" i="25"/>
  <c r="B52" i="25"/>
  <c r="J50" i="25"/>
  <c r="I50" i="25"/>
  <c r="H50" i="25"/>
  <c r="G50" i="25"/>
  <c r="F50" i="25"/>
  <c r="E50" i="25"/>
  <c r="D50" i="25"/>
  <c r="C50" i="25"/>
  <c r="B50" i="25"/>
  <c r="A50" i="25"/>
  <c r="J49" i="25"/>
  <c r="I49" i="25"/>
  <c r="H49" i="25"/>
  <c r="G49" i="25"/>
  <c r="F49" i="25"/>
  <c r="E49" i="25"/>
  <c r="D49" i="25"/>
  <c r="C49" i="25"/>
  <c r="B49" i="25"/>
  <c r="A49" i="25"/>
  <c r="J48" i="25"/>
  <c r="I48" i="25"/>
  <c r="H48" i="25"/>
  <c r="G48" i="25"/>
  <c r="F48" i="25"/>
  <c r="E48" i="25"/>
  <c r="D48" i="25"/>
  <c r="C48" i="25"/>
  <c r="B48" i="25"/>
  <c r="A48" i="25"/>
  <c r="J47" i="25"/>
  <c r="I47" i="25"/>
  <c r="H47" i="25"/>
  <c r="G47" i="25"/>
  <c r="F47" i="25"/>
  <c r="E47" i="25"/>
  <c r="D47" i="25"/>
  <c r="C47" i="25"/>
  <c r="B47" i="25"/>
  <c r="A47" i="25"/>
  <c r="J46" i="25"/>
  <c r="I46" i="25"/>
  <c r="H46" i="25"/>
  <c r="G46" i="25"/>
  <c r="C15" i="25" s="1"/>
  <c r="F46" i="25"/>
  <c r="E46" i="25"/>
  <c r="D46" i="25"/>
  <c r="J45" i="25"/>
  <c r="I45" i="25"/>
  <c r="H45" i="25"/>
  <c r="G45" i="25"/>
  <c r="F45" i="25"/>
  <c r="E45" i="25"/>
  <c r="D45" i="25"/>
  <c r="C45" i="25"/>
  <c r="B45" i="25"/>
  <c r="A45" i="25"/>
  <c r="J44" i="25"/>
  <c r="I44" i="25"/>
  <c r="H44" i="25"/>
  <c r="G44" i="25"/>
  <c r="C14" i="25" s="1"/>
  <c r="F44" i="25"/>
  <c r="E44" i="25"/>
  <c r="D44" i="25"/>
  <c r="C44" i="25"/>
  <c r="B44" i="25"/>
  <c r="A44" i="25"/>
  <c r="J43" i="25"/>
  <c r="I43" i="25"/>
  <c r="H43" i="25"/>
  <c r="G43" i="25"/>
  <c r="F43" i="25"/>
  <c r="E43" i="25"/>
  <c r="D43" i="25"/>
  <c r="J42" i="25"/>
  <c r="I42" i="25"/>
  <c r="H42" i="25"/>
  <c r="G42" i="25"/>
  <c r="C11" i="25" s="1"/>
  <c r="F42" i="25"/>
  <c r="E42" i="25"/>
  <c r="D42" i="25"/>
  <c r="C42" i="25"/>
  <c r="B42" i="25"/>
  <c r="A42" i="25"/>
  <c r="J41" i="25"/>
  <c r="I41" i="25"/>
  <c r="H41" i="25"/>
  <c r="G41" i="25"/>
  <c r="F41" i="25"/>
  <c r="E41" i="25"/>
  <c r="D41" i="25"/>
  <c r="J40" i="25"/>
  <c r="I40" i="25"/>
  <c r="H40" i="25"/>
  <c r="G40" i="25"/>
  <c r="C10" i="25" s="1"/>
  <c r="F40" i="25"/>
  <c r="E40" i="25"/>
  <c r="D40" i="25"/>
  <c r="C40" i="25"/>
  <c r="B40" i="25"/>
  <c r="A40" i="25"/>
  <c r="J39" i="25"/>
  <c r="I39" i="25"/>
  <c r="H39" i="25"/>
  <c r="G39" i="25"/>
  <c r="F39" i="25"/>
  <c r="E39" i="25"/>
  <c r="D39" i="25"/>
  <c r="C39" i="25"/>
  <c r="B39" i="25"/>
  <c r="A39" i="25"/>
  <c r="J38" i="25"/>
  <c r="I38" i="25"/>
  <c r="H38" i="25"/>
  <c r="G38" i="25"/>
  <c r="C8" i="25" s="1"/>
  <c r="F38" i="25"/>
  <c r="E38" i="25"/>
  <c r="D38" i="25"/>
  <c r="C38" i="25"/>
  <c r="B38" i="25"/>
  <c r="A38" i="25"/>
  <c r="J37" i="25"/>
  <c r="I37" i="25"/>
  <c r="H37" i="25"/>
  <c r="G37" i="25"/>
  <c r="F37" i="25"/>
  <c r="E37" i="25"/>
  <c r="D37" i="25"/>
  <c r="C37" i="25"/>
  <c r="B37" i="25"/>
  <c r="A37" i="25"/>
  <c r="J36" i="25"/>
  <c r="I36" i="25"/>
  <c r="H36" i="25"/>
  <c r="G36" i="25"/>
  <c r="F36" i="25"/>
  <c r="E36" i="25"/>
  <c r="D36" i="25"/>
  <c r="C36" i="25"/>
  <c r="B36" i="25"/>
  <c r="A36" i="25"/>
  <c r="B35" i="25"/>
  <c r="B34" i="25"/>
  <c r="A25" i="25"/>
  <c r="A24" i="25"/>
  <c r="A23" i="25"/>
  <c r="A22" i="25"/>
  <c r="A8" i="31" l="1"/>
  <c r="A7" i="31"/>
  <c r="C28" i="22"/>
  <c r="G22" i="21" s="1"/>
  <c r="C21" i="22"/>
  <c r="E33" i="30"/>
  <c r="T33" i="30"/>
  <c r="U141" i="30"/>
  <c r="T141" i="30"/>
  <c r="S141" i="30"/>
  <c r="R141" i="30"/>
  <c r="Q141" i="30"/>
  <c r="O141" i="30"/>
  <c r="N141" i="30"/>
  <c r="M141" i="30"/>
  <c r="L141" i="30"/>
  <c r="K141" i="30"/>
  <c r="J141" i="30"/>
  <c r="I141" i="30"/>
  <c r="H141" i="30"/>
  <c r="G141" i="30"/>
  <c r="F141" i="30"/>
  <c r="E141" i="30"/>
  <c r="C141" i="30"/>
  <c r="A141" i="30"/>
  <c r="U140" i="30"/>
  <c r="T140" i="30"/>
  <c r="S140" i="30"/>
  <c r="R140" i="30"/>
  <c r="Q140" i="30"/>
  <c r="O140" i="30"/>
  <c r="N140" i="30"/>
  <c r="M140" i="30"/>
  <c r="L140" i="30"/>
  <c r="K140" i="30"/>
  <c r="J140" i="30"/>
  <c r="I140" i="30"/>
  <c r="H140" i="30"/>
  <c r="G140" i="30"/>
  <c r="F140" i="30"/>
  <c r="E140" i="30"/>
  <c r="A140" i="30"/>
  <c r="U139" i="30"/>
  <c r="T139" i="30"/>
  <c r="S139" i="30"/>
  <c r="R139" i="30"/>
  <c r="Q139" i="30"/>
  <c r="O139" i="30"/>
  <c r="N139" i="30"/>
  <c r="M139" i="30"/>
  <c r="L139" i="30"/>
  <c r="K139" i="30"/>
  <c r="J139" i="30"/>
  <c r="I139" i="30"/>
  <c r="H139" i="30"/>
  <c r="G139" i="30"/>
  <c r="F139" i="30"/>
  <c r="E139" i="30"/>
  <c r="C139" i="30"/>
  <c r="A139" i="30"/>
  <c r="U138" i="30"/>
  <c r="T138" i="30"/>
  <c r="S138" i="30"/>
  <c r="R138" i="30"/>
  <c r="Q138" i="30"/>
  <c r="O138" i="30"/>
  <c r="N138" i="30"/>
  <c r="M138" i="30"/>
  <c r="L138" i="30"/>
  <c r="K138" i="30"/>
  <c r="J138" i="30"/>
  <c r="I138" i="30"/>
  <c r="H138" i="30"/>
  <c r="G138" i="30"/>
  <c r="F138" i="30"/>
  <c r="E138" i="30"/>
  <c r="D138" i="30"/>
  <c r="C138" i="30"/>
  <c r="B138" i="30"/>
  <c r="A138" i="30"/>
  <c r="U137" i="30"/>
  <c r="T137" i="30"/>
  <c r="S137" i="30"/>
  <c r="R137" i="30"/>
  <c r="Q137" i="30"/>
  <c r="O137" i="30"/>
  <c r="N137" i="30"/>
  <c r="M137" i="30"/>
  <c r="L137" i="30"/>
  <c r="K137" i="30"/>
  <c r="J137" i="30"/>
  <c r="I137" i="30"/>
  <c r="H137" i="30"/>
  <c r="G137" i="30"/>
  <c r="F137" i="30"/>
  <c r="E137" i="30"/>
  <c r="D137" i="30"/>
  <c r="C137" i="30"/>
  <c r="B137" i="30"/>
  <c r="A137" i="30"/>
  <c r="C136" i="30"/>
  <c r="A136" i="30"/>
  <c r="A135" i="30"/>
  <c r="U134" i="30"/>
  <c r="T134" i="30"/>
  <c r="S134" i="30"/>
  <c r="R134" i="30"/>
  <c r="Q134" i="30"/>
  <c r="O134" i="30"/>
  <c r="N134" i="30"/>
  <c r="M134" i="30"/>
  <c r="L134" i="30"/>
  <c r="K134" i="30"/>
  <c r="J134" i="30"/>
  <c r="I134" i="30"/>
  <c r="H134" i="30"/>
  <c r="G134" i="30"/>
  <c r="F134" i="30"/>
  <c r="E134" i="30"/>
  <c r="C134" i="30"/>
  <c r="A134" i="30"/>
  <c r="U133" i="30"/>
  <c r="T133" i="30"/>
  <c r="S133" i="30"/>
  <c r="R133" i="30"/>
  <c r="Q133" i="30"/>
  <c r="O133" i="30"/>
  <c r="N133" i="30"/>
  <c r="M133" i="30"/>
  <c r="L133" i="30"/>
  <c r="K133" i="30"/>
  <c r="J133" i="30"/>
  <c r="I133" i="30"/>
  <c r="H133" i="30"/>
  <c r="G133" i="30"/>
  <c r="F133" i="30"/>
  <c r="E133" i="30"/>
  <c r="D133" i="30"/>
  <c r="C133" i="30"/>
  <c r="B133" i="30"/>
  <c r="A133" i="30"/>
  <c r="U132" i="30"/>
  <c r="T132" i="30"/>
  <c r="S132" i="30"/>
  <c r="R132" i="30"/>
  <c r="Q132" i="30"/>
  <c r="O132" i="30"/>
  <c r="N132" i="30"/>
  <c r="M132" i="30"/>
  <c r="L132" i="30"/>
  <c r="K132" i="30"/>
  <c r="J132" i="30"/>
  <c r="I132" i="30"/>
  <c r="H132" i="30"/>
  <c r="G132" i="30"/>
  <c r="F132" i="30"/>
  <c r="E132" i="30"/>
  <c r="D132" i="30"/>
  <c r="C132" i="30"/>
  <c r="B132" i="30"/>
  <c r="A132" i="30"/>
  <c r="U131" i="30"/>
  <c r="T131" i="30"/>
  <c r="S131" i="30"/>
  <c r="R131" i="30"/>
  <c r="Q131" i="30"/>
  <c r="O131" i="30"/>
  <c r="N131" i="30"/>
  <c r="M131" i="30"/>
  <c r="L131" i="30"/>
  <c r="K131" i="30"/>
  <c r="J131" i="30"/>
  <c r="I131" i="30"/>
  <c r="H131" i="30"/>
  <c r="G131" i="30"/>
  <c r="F131" i="30"/>
  <c r="E131" i="30"/>
  <c r="D131" i="30"/>
  <c r="C131" i="30"/>
  <c r="B131" i="30"/>
  <c r="A131" i="30"/>
  <c r="U130" i="30"/>
  <c r="T130" i="30"/>
  <c r="S130" i="30"/>
  <c r="R130" i="30"/>
  <c r="Q130" i="30"/>
  <c r="O130" i="30"/>
  <c r="N130" i="30"/>
  <c r="M130" i="30"/>
  <c r="L130" i="30"/>
  <c r="K130" i="30"/>
  <c r="J130" i="30"/>
  <c r="I130" i="30"/>
  <c r="H130" i="30"/>
  <c r="G130" i="30"/>
  <c r="F130" i="30"/>
  <c r="E130" i="30"/>
  <c r="D130" i="30"/>
  <c r="C130" i="30"/>
  <c r="B130" i="30"/>
  <c r="A130" i="30"/>
  <c r="U129" i="30"/>
  <c r="T129" i="30"/>
  <c r="S129" i="30"/>
  <c r="R129" i="30"/>
  <c r="Q129" i="30"/>
  <c r="O129" i="30"/>
  <c r="N129" i="30"/>
  <c r="M129" i="30"/>
  <c r="L129" i="30"/>
  <c r="K129" i="30"/>
  <c r="J129" i="30"/>
  <c r="I129" i="30"/>
  <c r="H129" i="30"/>
  <c r="G129" i="30"/>
  <c r="F129" i="30"/>
  <c r="E129" i="30"/>
  <c r="D129" i="30"/>
  <c r="C129" i="30"/>
  <c r="B129" i="30"/>
  <c r="A129" i="30"/>
  <c r="U128" i="30"/>
  <c r="T128" i="30"/>
  <c r="S128" i="30"/>
  <c r="R128" i="30"/>
  <c r="Q128" i="30"/>
  <c r="O128" i="30"/>
  <c r="N128" i="30"/>
  <c r="M128" i="30"/>
  <c r="L128" i="30"/>
  <c r="K128" i="30"/>
  <c r="J128" i="30"/>
  <c r="I128" i="30"/>
  <c r="H128" i="30"/>
  <c r="G128" i="30"/>
  <c r="F128" i="30"/>
  <c r="E128" i="30"/>
  <c r="D128" i="30"/>
  <c r="C128" i="30"/>
  <c r="B128" i="30"/>
  <c r="A128" i="30"/>
  <c r="C127" i="30"/>
  <c r="A127" i="30"/>
  <c r="A126" i="30"/>
  <c r="U125" i="30"/>
  <c r="T125" i="30"/>
  <c r="S125" i="30"/>
  <c r="R125" i="30"/>
  <c r="Q125" i="30"/>
  <c r="O125" i="30"/>
  <c r="N125" i="30"/>
  <c r="M125" i="30"/>
  <c r="L125" i="30"/>
  <c r="K125" i="30"/>
  <c r="J125" i="30"/>
  <c r="I125" i="30"/>
  <c r="H125" i="30"/>
  <c r="G125" i="30"/>
  <c r="F125" i="30"/>
  <c r="E125" i="30"/>
  <c r="C125" i="30"/>
  <c r="A125" i="30"/>
  <c r="U124" i="30"/>
  <c r="T124" i="30"/>
  <c r="S124" i="30"/>
  <c r="R124" i="30"/>
  <c r="Q124" i="30"/>
  <c r="O124" i="30"/>
  <c r="N124" i="30"/>
  <c r="M124" i="30"/>
  <c r="L124" i="30"/>
  <c r="K124" i="30"/>
  <c r="J124" i="30"/>
  <c r="I124" i="30"/>
  <c r="H124" i="30"/>
  <c r="G124" i="30"/>
  <c r="F124" i="30"/>
  <c r="E124" i="30"/>
  <c r="D124" i="30"/>
  <c r="C124" i="30"/>
  <c r="B124" i="30"/>
  <c r="A124" i="30"/>
  <c r="U123" i="30"/>
  <c r="T123" i="30"/>
  <c r="S123" i="30"/>
  <c r="R123" i="30"/>
  <c r="Q123" i="30"/>
  <c r="O123" i="30"/>
  <c r="N123" i="30"/>
  <c r="M123" i="30"/>
  <c r="L123" i="30"/>
  <c r="K123" i="30"/>
  <c r="J123" i="30"/>
  <c r="I123" i="30"/>
  <c r="H123" i="30"/>
  <c r="G123" i="30"/>
  <c r="F123" i="30"/>
  <c r="E123" i="30"/>
  <c r="D123" i="30"/>
  <c r="C123" i="30"/>
  <c r="B123" i="30"/>
  <c r="A123" i="30"/>
  <c r="U122" i="30"/>
  <c r="T122" i="30"/>
  <c r="S122" i="30"/>
  <c r="R122" i="30"/>
  <c r="Q122" i="30"/>
  <c r="O122" i="30"/>
  <c r="N122" i="30"/>
  <c r="M122" i="30"/>
  <c r="L122" i="30"/>
  <c r="K122" i="30"/>
  <c r="J122" i="30"/>
  <c r="I122" i="30"/>
  <c r="H122" i="30"/>
  <c r="G122" i="30"/>
  <c r="F122" i="30"/>
  <c r="E122" i="30"/>
  <c r="D122" i="30"/>
  <c r="C122" i="30"/>
  <c r="B122" i="30"/>
  <c r="A122" i="30"/>
  <c r="U121" i="30"/>
  <c r="T121" i="30"/>
  <c r="S121" i="30"/>
  <c r="R121" i="30"/>
  <c r="Q121" i="30"/>
  <c r="O121" i="30"/>
  <c r="N121" i="30"/>
  <c r="M121" i="30"/>
  <c r="L121" i="30"/>
  <c r="K121" i="30"/>
  <c r="J121" i="30"/>
  <c r="I121" i="30"/>
  <c r="H121" i="30"/>
  <c r="G121" i="30"/>
  <c r="F121" i="30"/>
  <c r="E121" i="30"/>
  <c r="D121" i="30"/>
  <c r="C121" i="30"/>
  <c r="B121" i="30"/>
  <c r="A121" i="30"/>
  <c r="U120" i="30"/>
  <c r="T120" i="30"/>
  <c r="S120" i="30"/>
  <c r="R120" i="30"/>
  <c r="Q120" i="30"/>
  <c r="O120" i="30"/>
  <c r="N120" i="30"/>
  <c r="M120" i="30"/>
  <c r="L120" i="30"/>
  <c r="K120" i="30"/>
  <c r="J120" i="30"/>
  <c r="I120" i="30"/>
  <c r="H120" i="30"/>
  <c r="G120" i="30"/>
  <c r="F120" i="30"/>
  <c r="E120" i="30"/>
  <c r="D120" i="30"/>
  <c r="C120" i="30"/>
  <c r="B120" i="30"/>
  <c r="A120" i="30"/>
  <c r="U119" i="30"/>
  <c r="T119" i="30"/>
  <c r="S119" i="30"/>
  <c r="R119" i="30"/>
  <c r="Q119" i="30"/>
  <c r="O119" i="30"/>
  <c r="N119" i="30"/>
  <c r="M119" i="30"/>
  <c r="L119" i="30"/>
  <c r="K119" i="30"/>
  <c r="J119" i="30"/>
  <c r="I119" i="30"/>
  <c r="H119" i="30"/>
  <c r="G119" i="30"/>
  <c r="F119" i="30"/>
  <c r="E119" i="30"/>
  <c r="D119" i="30"/>
  <c r="C119" i="30"/>
  <c r="B119" i="30"/>
  <c r="A119" i="30"/>
  <c r="U118" i="30"/>
  <c r="T118" i="30"/>
  <c r="S118" i="30"/>
  <c r="R118" i="30"/>
  <c r="Q118" i="30"/>
  <c r="O118" i="30"/>
  <c r="N118" i="30"/>
  <c r="M118" i="30"/>
  <c r="L118" i="30"/>
  <c r="K118" i="30"/>
  <c r="J118" i="30"/>
  <c r="I118" i="30"/>
  <c r="H118" i="30"/>
  <c r="G118" i="30"/>
  <c r="F118" i="30"/>
  <c r="E118" i="30"/>
  <c r="D118" i="30"/>
  <c r="C118" i="30"/>
  <c r="B118" i="30"/>
  <c r="A118" i="30"/>
  <c r="U117" i="30"/>
  <c r="T117" i="30"/>
  <c r="S117" i="30"/>
  <c r="R117" i="30"/>
  <c r="Q117" i="30"/>
  <c r="O117" i="30"/>
  <c r="N117" i="30"/>
  <c r="M117" i="30"/>
  <c r="L117" i="30"/>
  <c r="K117" i="30"/>
  <c r="J117" i="30"/>
  <c r="I117" i="30"/>
  <c r="H117" i="30"/>
  <c r="G117" i="30"/>
  <c r="F117" i="30"/>
  <c r="E117" i="30"/>
  <c r="D117" i="30"/>
  <c r="C117" i="30"/>
  <c r="B117" i="30"/>
  <c r="A117" i="30"/>
  <c r="U116" i="30"/>
  <c r="T116" i="30"/>
  <c r="S116" i="30"/>
  <c r="R116" i="30"/>
  <c r="Q116" i="30"/>
  <c r="O116" i="30"/>
  <c r="N116" i="30"/>
  <c r="M116" i="30"/>
  <c r="L116" i="30"/>
  <c r="K116" i="30"/>
  <c r="J116" i="30"/>
  <c r="I116" i="30"/>
  <c r="H116" i="30"/>
  <c r="G116" i="30"/>
  <c r="F116" i="30"/>
  <c r="E116" i="30"/>
  <c r="D116" i="30"/>
  <c r="C116" i="30"/>
  <c r="B116" i="30"/>
  <c r="A116" i="30"/>
  <c r="U115" i="30"/>
  <c r="T115" i="30"/>
  <c r="S115" i="30"/>
  <c r="R115" i="30"/>
  <c r="Q115" i="30"/>
  <c r="O115" i="30"/>
  <c r="N115" i="30"/>
  <c r="M115" i="30"/>
  <c r="L115" i="30"/>
  <c r="K115" i="30"/>
  <c r="J115" i="30"/>
  <c r="I115" i="30"/>
  <c r="H115" i="30"/>
  <c r="G115" i="30"/>
  <c r="F115" i="30"/>
  <c r="E115" i="30"/>
  <c r="D115" i="30"/>
  <c r="C115" i="30"/>
  <c r="B115" i="30"/>
  <c r="A115" i="30"/>
  <c r="U114" i="30"/>
  <c r="T114" i="30"/>
  <c r="S114" i="30"/>
  <c r="R114" i="30"/>
  <c r="Q114" i="30"/>
  <c r="O114" i="30"/>
  <c r="N114" i="30"/>
  <c r="M114" i="30"/>
  <c r="L114" i="30"/>
  <c r="K114" i="30"/>
  <c r="J114" i="30"/>
  <c r="I114" i="30"/>
  <c r="H114" i="30"/>
  <c r="G114" i="30"/>
  <c r="F114" i="30"/>
  <c r="E114" i="30"/>
  <c r="D114" i="30"/>
  <c r="C114" i="30"/>
  <c r="B114" i="30"/>
  <c r="A114" i="30"/>
  <c r="U113" i="30"/>
  <c r="T113" i="30"/>
  <c r="S113" i="30"/>
  <c r="R113" i="30"/>
  <c r="Q113" i="30"/>
  <c r="O113" i="30"/>
  <c r="N113" i="30"/>
  <c r="M113" i="30"/>
  <c r="L113" i="30"/>
  <c r="K113" i="30"/>
  <c r="J113" i="30"/>
  <c r="I113" i="30"/>
  <c r="H113" i="30"/>
  <c r="G113" i="30"/>
  <c r="F113" i="30"/>
  <c r="E113" i="30"/>
  <c r="D113" i="30"/>
  <c r="C113" i="30"/>
  <c r="B113" i="30"/>
  <c r="A113" i="30"/>
  <c r="U112" i="30"/>
  <c r="T112" i="30"/>
  <c r="S112" i="30"/>
  <c r="R112" i="30"/>
  <c r="Q112" i="30"/>
  <c r="O112" i="30"/>
  <c r="N112" i="30"/>
  <c r="M112" i="30"/>
  <c r="L112" i="30"/>
  <c r="K112" i="30"/>
  <c r="J112" i="30"/>
  <c r="I112" i="30"/>
  <c r="H112" i="30"/>
  <c r="G112" i="30"/>
  <c r="F112" i="30"/>
  <c r="E112" i="30"/>
  <c r="D112" i="30"/>
  <c r="C112" i="30"/>
  <c r="B112" i="30"/>
  <c r="A112" i="30"/>
  <c r="U111" i="30"/>
  <c r="T111" i="30"/>
  <c r="S111" i="30"/>
  <c r="R111" i="30"/>
  <c r="Q111" i="30"/>
  <c r="O111" i="30"/>
  <c r="N111" i="30"/>
  <c r="M111" i="30"/>
  <c r="L111" i="30"/>
  <c r="K111" i="30"/>
  <c r="J111" i="30"/>
  <c r="I111" i="30"/>
  <c r="H111" i="30"/>
  <c r="G111" i="30"/>
  <c r="F111" i="30"/>
  <c r="E111" i="30"/>
  <c r="D111" i="30"/>
  <c r="C111" i="30"/>
  <c r="B111" i="30"/>
  <c r="A111" i="30"/>
  <c r="U110" i="30"/>
  <c r="T110" i="30"/>
  <c r="S110" i="30"/>
  <c r="R110" i="30"/>
  <c r="Q110" i="30"/>
  <c r="O110" i="30"/>
  <c r="N110" i="30"/>
  <c r="M110" i="30"/>
  <c r="L110" i="30"/>
  <c r="K110" i="30"/>
  <c r="J110" i="30"/>
  <c r="I110" i="30"/>
  <c r="H110" i="30"/>
  <c r="G110" i="30"/>
  <c r="F110" i="30"/>
  <c r="E110" i="30"/>
  <c r="D110" i="30"/>
  <c r="C110" i="30"/>
  <c r="B110" i="30"/>
  <c r="A110" i="30"/>
  <c r="U109" i="30"/>
  <c r="T109" i="30"/>
  <c r="S109" i="30"/>
  <c r="R109" i="30"/>
  <c r="Q109" i="30"/>
  <c r="O109" i="30"/>
  <c r="N109" i="30"/>
  <c r="M109" i="30"/>
  <c r="L109" i="30"/>
  <c r="K109" i="30"/>
  <c r="J109" i="30"/>
  <c r="I109" i="30"/>
  <c r="H109" i="30"/>
  <c r="G109" i="30"/>
  <c r="F109" i="30"/>
  <c r="E109" i="30"/>
  <c r="D109" i="30"/>
  <c r="C109" i="30"/>
  <c r="B109" i="30"/>
  <c r="A109" i="30"/>
  <c r="U108" i="30"/>
  <c r="T108" i="30"/>
  <c r="S108" i="30"/>
  <c r="R108" i="30"/>
  <c r="Q108" i="30"/>
  <c r="O108" i="30"/>
  <c r="N108" i="30"/>
  <c r="M108" i="30"/>
  <c r="L108" i="30"/>
  <c r="K108" i="30"/>
  <c r="J108" i="30"/>
  <c r="I108" i="30"/>
  <c r="H108" i="30"/>
  <c r="G108" i="30"/>
  <c r="F108" i="30"/>
  <c r="E108" i="30"/>
  <c r="D108" i="30"/>
  <c r="C108" i="30"/>
  <c r="B108" i="30"/>
  <c r="A108" i="30"/>
  <c r="U107" i="30"/>
  <c r="T107" i="30"/>
  <c r="S107" i="30"/>
  <c r="R107" i="30"/>
  <c r="Q107" i="30"/>
  <c r="O107" i="30"/>
  <c r="N107" i="30"/>
  <c r="M107" i="30"/>
  <c r="L107" i="30"/>
  <c r="K107" i="30"/>
  <c r="J107" i="30"/>
  <c r="I107" i="30"/>
  <c r="H107" i="30"/>
  <c r="G107" i="30"/>
  <c r="F107" i="30"/>
  <c r="E107" i="30"/>
  <c r="D107" i="30"/>
  <c r="C107" i="30"/>
  <c r="B107" i="30"/>
  <c r="A107" i="30"/>
  <c r="U106" i="30"/>
  <c r="T106" i="30"/>
  <c r="S106" i="30"/>
  <c r="R106" i="30"/>
  <c r="Q106" i="30"/>
  <c r="O106" i="30"/>
  <c r="N106" i="30"/>
  <c r="M106" i="30"/>
  <c r="L106" i="30"/>
  <c r="K106" i="30"/>
  <c r="J106" i="30"/>
  <c r="I106" i="30"/>
  <c r="H106" i="30"/>
  <c r="G106" i="30"/>
  <c r="F106" i="30"/>
  <c r="E106" i="30"/>
  <c r="D106" i="30"/>
  <c r="C106" i="30"/>
  <c r="B106" i="30"/>
  <c r="A106" i="30"/>
  <c r="U105" i="30"/>
  <c r="T105" i="30"/>
  <c r="S105" i="30"/>
  <c r="R105" i="30"/>
  <c r="Q105" i="30"/>
  <c r="O105" i="30"/>
  <c r="N105" i="30"/>
  <c r="M105" i="30"/>
  <c r="L105" i="30"/>
  <c r="K105" i="30"/>
  <c r="J105" i="30"/>
  <c r="I105" i="30"/>
  <c r="H105" i="30"/>
  <c r="G105" i="30"/>
  <c r="F105" i="30"/>
  <c r="E105" i="30"/>
  <c r="D105" i="30"/>
  <c r="C105" i="30"/>
  <c r="B105" i="30"/>
  <c r="A105" i="30"/>
  <c r="U104" i="30"/>
  <c r="T104" i="30"/>
  <c r="S104" i="30"/>
  <c r="R104" i="30"/>
  <c r="Q104" i="30"/>
  <c r="O104" i="30"/>
  <c r="N104" i="30"/>
  <c r="M104" i="30"/>
  <c r="L104" i="30"/>
  <c r="K104" i="30"/>
  <c r="J104" i="30"/>
  <c r="I104" i="30"/>
  <c r="H104" i="30"/>
  <c r="G104" i="30"/>
  <c r="F104" i="30"/>
  <c r="E104" i="30"/>
  <c r="D104" i="30"/>
  <c r="C104" i="30"/>
  <c r="B104" i="30"/>
  <c r="A104" i="30"/>
  <c r="U103" i="30"/>
  <c r="T103" i="30"/>
  <c r="S103" i="30"/>
  <c r="R103" i="30"/>
  <c r="Q103" i="30"/>
  <c r="O103" i="30"/>
  <c r="N103" i="30"/>
  <c r="M103" i="30"/>
  <c r="L103" i="30"/>
  <c r="K103" i="30"/>
  <c r="J103" i="30"/>
  <c r="I103" i="30"/>
  <c r="H103" i="30"/>
  <c r="G103" i="30"/>
  <c r="F103" i="30"/>
  <c r="E103" i="30"/>
  <c r="D103" i="30"/>
  <c r="C103" i="30"/>
  <c r="B103" i="30"/>
  <c r="A103" i="30"/>
  <c r="U102" i="30"/>
  <c r="T102" i="30"/>
  <c r="S102" i="30"/>
  <c r="R102" i="30"/>
  <c r="Q102" i="30"/>
  <c r="O102" i="30"/>
  <c r="N102" i="30"/>
  <c r="M102" i="30"/>
  <c r="L102" i="30"/>
  <c r="K102" i="30"/>
  <c r="J102" i="30"/>
  <c r="I102" i="30"/>
  <c r="H102" i="30"/>
  <c r="G102" i="30"/>
  <c r="F102" i="30"/>
  <c r="E102" i="30"/>
  <c r="D102" i="30"/>
  <c r="C102" i="30"/>
  <c r="B102" i="30"/>
  <c r="A102" i="30"/>
  <c r="C101" i="30"/>
  <c r="A101" i="30"/>
  <c r="A100" i="30"/>
  <c r="U99" i="30"/>
  <c r="T99" i="30"/>
  <c r="S99" i="30"/>
  <c r="R99" i="30"/>
  <c r="Q99" i="30"/>
  <c r="O99" i="30"/>
  <c r="N99" i="30"/>
  <c r="M99" i="30"/>
  <c r="L99" i="30"/>
  <c r="K99" i="30"/>
  <c r="J99" i="30"/>
  <c r="I99" i="30"/>
  <c r="H99" i="30"/>
  <c r="G99" i="30"/>
  <c r="F99" i="30"/>
  <c r="E99" i="30"/>
  <c r="C99" i="30"/>
  <c r="A99" i="30"/>
  <c r="A98" i="30"/>
  <c r="U97" i="30"/>
  <c r="T97" i="30"/>
  <c r="S97" i="30"/>
  <c r="R97" i="30"/>
  <c r="Q97" i="30"/>
  <c r="O97" i="30"/>
  <c r="N97" i="30"/>
  <c r="M97" i="30"/>
  <c r="L97" i="30"/>
  <c r="K97" i="30"/>
  <c r="J97" i="30"/>
  <c r="I97" i="30"/>
  <c r="H97" i="30"/>
  <c r="G97" i="30"/>
  <c r="F97" i="30"/>
  <c r="E97" i="30"/>
  <c r="C97" i="30"/>
  <c r="A97" i="30"/>
  <c r="A96" i="30"/>
  <c r="U95" i="30"/>
  <c r="T95" i="30"/>
  <c r="S95" i="30"/>
  <c r="R95" i="30"/>
  <c r="Q95" i="30"/>
  <c r="O95" i="30"/>
  <c r="N95" i="30"/>
  <c r="M95" i="30"/>
  <c r="L95" i="30"/>
  <c r="K95" i="30"/>
  <c r="J95" i="30"/>
  <c r="I95" i="30"/>
  <c r="H95" i="30"/>
  <c r="G95" i="30"/>
  <c r="F95" i="30"/>
  <c r="E95" i="30"/>
  <c r="C95" i="30"/>
  <c r="A95" i="30"/>
  <c r="U94" i="30"/>
  <c r="T94" i="30"/>
  <c r="S94" i="30"/>
  <c r="R94" i="30"/>
  <c r="Q94" i="30"/>
  <c r="O94" i="30"/>
  <c r="N94" i="30"/>
  <c r="M94" i="30"/>
  <c r="L94" i="30"/>
  <c r="K94" i="30"/>
  <c r="J94" i="30"/>
  <c r="I94" i="30"/>
  <c r="H94" i="30"/>
  <c r="G94" i="30"/>
  <c r="F94" i="30"/>
  <c r="E94" i="30"/>
  <c r="D94" i="30"/>
  <c r="C94" i="30"/>
  <c r="B94" i="30"/>
  <c r="A94" i="30"/>
  <c r="C93" i="30"/>
  <c r="A93" i="30"/>
  <c r="A92" i="30"/>
  <c r="U91" i="30"/>
  <c r="T91" i="30"/>
  <c r="S91" i="30"/>
  <c r="R91" i="30"/>
  <c r="Q91" i="30"/>
  <c r="O91" i="30"/>
  <c r="N91" i="30"/>
  <c r="M91" i="30"/>
  <c r="L91" i="30"/>
  <c r="K91" i="30"/>
  <c r="J91" i="30"/>
  <c r="I91" i="30"/>
  <c r="H91" i="30"/>
  <c r="G91" i="30"/>
  <c r="F91" i="30"/>
  <c r="E91" i="30"/>
  <c r="C91" i="30"/>
  <c r="A91" i="30"/>
  <c r="U90" i="30"/>
  <c r="T90" i="30"/>
  <c r="S90" i="30"/>
  <c r="R90" i="30"/>
  <c r="Q90" i="30"/>
  <c r="O90" i="30"/>
  <c r="N90" i="30"/>
  <c r="M90" i="30"/>
  <c r="L90" i="30"/>
  <c r="K90" i="30"/>
  <c r="J90" i="30"/>
  <c r="I90" i="30"/>
  <c r="H90" i="30"/>
  <c r="G90" i="30"/>
  <c r="F90" i="30"/>
  <c r="E90" i="30"/>
  <c r="D90" i="30"/>
  <c r="C90" i="30"/>
  <c r="B90" i="30"/>
  <c r="A90" i="30"/>
  <c r="U89" i="30"/>
  <c r="T89" i="30"/>
  <c r="S89" i="30"/>
  <c r="R89" i="30"/>
  <c r="Q89" i="30"/>
  <c r="O89" i="30"/>
  <c r="N89" i="30"/>
  <c r="M89" i="30"/>
  <c r="L89" i="30"/>
  <c r="K89" i="30"/>
  <c r="J89" i="30"/>
  <c r="I89" i="30"/>
  <c r="H89" i="30"/>
  <c r="G89" i="30"/>
  <c r="F89" i="30"/>
  <c r="E89" i="30"/>
  <c r="D89" i="30"/>
  <c r="C89" i="30"/>
  <c r="B89" i="30"/>
  <c r="A89" i="30"/>
  <c r="U88" i="30"/>
  <c r="T88" i="30"/>
  <c r="S88" i="30"/>
  <c r="R88" i="30"/>
  <c r="Q88" i="30"/>
  <c r="O88" i="30"/>
  <c r="N88" i="30"/>
  <c r="M88" i="30"/>
  <c r="L88" i="30"/>
  <c r="K88" i="30"/>
  <c r="J88" i="30"/>
  <c r="I88" i="30"/>
  <c r="H88" i="30"/>
  <c r="G88" i="30"/>
  <c r="F88" i="30"/>
  <c r="E88" i="30"/>
  <c r="D88" i="30"/>
  <c r="C88" i="30"/>
  <c r="B88" i="30"/>
  <c r="A88" i="30"/>
  <c r="U87" i="30"/>
  <c r="T87" i="30"/>
  <c r="S87" i="30"/>
  <c r="R87" i="30"/>
  <c r="Q87" i="30"/>
  <c r="O87" i="30"/>
  <c r="N87" i="30"/>
  <c r="M87" i="30"/>
  <c r="L87" i="30"/>
  <c r="K87" i="30"/>
  <c r="J87" i="30"/>
  <c r="I87" i="30"/>
  <c r="H87" i="30"/>
  <c r="G87" i="30"/>
  <c r="F87" i="30"/>
  <c r="E87" i="30"/>
  <c r="D87" i="30"/>
  <c r="C87" i="30"/>
  <c r="B87" i="30"/>
  <c r="A87" i="30"/>
  <c r="U86" i="30"/>
  <c r="T86" i="30"/>
  <c r="S86" i="30"/>
  <c r="R86" i="30"/>
  <c r="Q86" i="30"/>
  <c r="O86" i="30"/>
  <c r="N86" i="30"/>
  <c r="M86" i="30"/>
  <c r="L86" i="30"/>
  <c r="K86" i="30"/>
  <c r="J86" i="30"/>
  <c r="I86" i="30"/>
  <c r="H86" i="30"/>
  <c r="G86" i="30"/>
  <c r="F86" i="30"/>
  <c r="E86" i="30"/>
  <c r="D86" i="30"/>
  <c r="C86" i="30"/>
  <c r="B86" i="30"/>
  <c r="A86" i="30"/>
  <c r="U85" i="30"/>
  <c r="T85" i="30"/>
  <c r="S85" i="30"/>
  <c r="R85" i="30"/>
  <c r="Q85" i="30"/>
  <c r="O85" i="30"/>
  <c r="N85" i="30"/>
  <c r="M85" i="30"/>
  <c r="L85" i="30"/>
  <c r="K85" i="30"/>
  <c r="J85" i="30"/>
  <c r="I85" i="30"/>
  <c r="H85" i="30"/>
  <c r="G85" i="30"/>
  <c r="F85" i="30"/>
  <c r="E85" i="30"/>
  <c r="D85" i="30"/>
  <c r="C85" i="30"/>
  <c r="B85" i="30"/>
  <c r="A85" i="30"/>
  <c r="U84" i="30"/>
  <c r="T84" i="30"/>
  <c r="S84" i="30"/>
  <c r="R84" i="30"/>
  <c r="Q84" i="30"/>
  <c r="O84" i="30"/>
  <c r="N84" i="30"/>
  <c r="M84" i="30"/>
  <c r="L84" i="30"/>
  <c r="K84" i="30"/>
  <c r="J84" i="30"/>
  <c r="I84" i="30"/>
  <c r="H84" i="30"/>
  <c r="G84" i="30"/>
  <c r="F84" i="30"/>
  <c r="E84" i="30"/>
  <c r="D84" i="30"/>
  <c r="C84" i="30"/>
  <c r="B84" i="30"/>
  <c r="A84" i="30"/>
  <c r="C83" i="30"/>
  <c r="A83" i="30"/>
  <c r="A82" i="30"/>
  <c r="U81" i="30"/>
  <c r="T81" i="30"/>
  <c r="S81" i="30"/>
  <c r="R81" i="30"/>
  <c r="Q81" i="30"/>
  <c r="O81" i="30"/>
  <c r="N81" i="30"/>
  <c r="M81" i="30"/>
  <c r="L81" i="30"/>
  <c r="K81" i="30"/>
  <c r="J81" i="30"/>
  <c r="I81" i="30"/>
  <c r="H81" i="30"/>
  <c r="G81" i="30"/>
  <c r="F81" i="30"/>
  <c r="E81" i="30"/>
  <c r="C81" i="30"/>
  <c r="A81" i="30"/>
  <c r="A80" i="30"/>
  <c r="U79" i="30"/>
  <c r="T79" i="30"/>
  <c r="S79" i="30"/>
  <c r="R79" i="30"/>
  <c r="Q79" i="30"/>
  <c r="O79" i="30"/>
  <c r="N79" i="30"/>
  <c r="M79" i="30"/>
  <c r="L79" i="30"/>
  <c r="K79" i="30"/>
  <c r="J79" i="30"/>
  <c r="I79" i="30"/>
  <c r="H79" i="30"/>
  <c r="G79" i="30"/>
  <c r="F79" i="30"/>
  <c r="E79" i="30"/>
  <c r="C79" i="30"/>
  <c r="A79" i="30"/>
  <c r="U78" i="30"/>
  <c r="T78" i="30"/>
  <c r="S78" i="30"/>
  <c r="R78" i="30"/>
  <c r="Q78" i="30"/>
  <c r="O78" i="30"/>
  <c r="N78" i="30"/>
  <c r="M78" i="30"/>
  <c r="L78" i="30"/>
  <c r="K78" i="30"/>
  <c r="J78" i="30"/>
  <c r="I78" i="30"/>
  <c r="H78" i="30"/>
  <c r="G78" i="30"/>
  <c r="F78" i="30"/>
  <c r="E78" i="30"/>
  <c r="D78" i="30"/>
  <c r="C78" i="30"/>
  <c r="B78" i="30"/>
  <c r="A78" i="30"/>
  <c r="U77" i="30"/>
  <c r="T77" i="30"/>
  <c r="S77" i="30"/>
  <c r="R77" i="30"/>
  <c r="Q77" i="30"/>
  <c r="O77" i="30"/>
  <c r="N77" i="30"/>
  <c r="M77" i="30"/>
  <c r="L77" i="30"/>
  <c r="K77" i="30"/>
  <c r="J77" i="30"/>
  <c r="I77" i="30"/>
  <c r="H77" i="30"/>
  <c r="G77" i="30"/>
  <c r="F77" i="30"/>
  <c r="E77" i="30"/>
  <c r="D77" i="30"/>
  <c r="C77" i="30"/>
  <c r="B77" i="30"/>
  <c r="A77" i="30"/>
  <c r="U76" i="30"/>
  <c r="T76" i="30"/>
  <c r="S76" i="30"/>
  <c r="R76" i="30"/>
  <c r="Q76" i="30"/>
  <c r="O76" i="30"/>
  <c r="N76" i="30"/>
  <c r="M76" i="30"/>
  <c r="L76" i="30"/>
  <c r="K76" i="30"/>
  <c r="J76" i="30"/>
  <c r="I76" i="30"/>
  <c r="H76" i="30"/>
  <c r="G76" i="30"/>
  <c r="F76" i="30"/>
  <c r="E76" i="30"/>
  <c r="D76" i="30"/>
  <c r="C76" i="30"/>
  <c r="B76" i="30"/>
  <c r="A76" i="30"/>
  <c r="U75" i="30"/>
  <c r="T75" i="30"/>
  <c r="S75" i="30"/>
  <c r="R75" i="30"/>
  <c r="Q75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C75" i="30"/>
  <c r="B75" i="30"/>
  <c r="A75" i="30"/>
  <c r="U74" i="30"/>
  <c r="T74" i="30"/>
  <c r="S74" i="30"/>
  <c r="R74" i="30"/>
  <c r="Q74" i="30"/>
  <c r="O74" i="30"/>
  <c r="N74" i="30"/>
  <c r="M74" i="30"/>
  <c r="L74" i="30"/>
  <c r="K74" i="30"/>
  <c r="J74" i="30"/>
  <c r="I74" i="30"/>
  <c r="H74" i="30"/>
  <c r="G74" i="30"/>
  <c r="F74" i="30"/>
  <c r="E74" i="30"/>
  <c r="D74" i="30"/>
  <c r="C74" i="30"/>
  <c r="B74" i="30"/>
  <c r="A74" i="30"/>
  <c r="U73" i="30"/>
  <c r="T73" i="30"/>
  <c r="S73" i="30"/>
  <c r="R73" i="30"/>
  <c r="Q73" i="30"/>
  <c r="O73" i="30"/>
  <c r="N73" i="30"/>
  <c r="M73" i="30"/>
  <c r="L73" i="30"/>
  <c r="K73" i="30"/>
  <c r="J73" i="30"/>
  <c r="I73" i="30"/>
  <c r="H73" i="30"/>
  <c r="G73" i="30"/>
  <c r="F73" i="30"/>
  <c r="E73" i="30"/>
  <c r="D6" i="31" s="1"/>
  <c r="D73" i="30"/>
  <c r="C73" i="30"/>
  <c r="B73" i="30"/>
  <c r="A73" i="30"/>
  <c r="U72" i="30"/>
  <c r="T72" i="30"/>
  <c r="S72" i="30"/>
  <c r="R72" i="30"/>
  <c r="Q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C72" i="30"/>
  <c r="B72" i="30"/>
  <c r="A72" i="30"/>
  <c r="U71" i="30"/>
  <c r="T71" i="30"/>
  <c r="S71" i="30"/>
  <c r="R71" i="30"/>
  <c r="Q71" i="30"/>
  <c r="O71" i="30"/>
  <c r="N71" i="30"/>
  <c r="M71" i="30"/>
  <c r="L71" i="30"/>
  <c r="K71" i="30"/>
  <c r="J71" i="30"/>
  <c r="I71" i="30"/>
  <c r="H71" i="30"/>
  <c r="G71" i="30"/>
  <c r="F71" i="30"/>
  <c r="E71" i="30"/>
  <c r="D71" i="30"/>
  <c r="C71" i="30"/>
  <c r="B71" i="30"/>
  <c r="A71" i="30"/>
  <c r="U70" i="30"/>
  <c r="T70" i="30"/>
  <c r="S70" i="30"/>
  <c r="R70" i="30"/>
  <c r="Q70" i="30"/>
  <c r="O70" i="30"/>
  <c r="N70" i="30"/>
  <c r="M70" i="30"/>
  <c r="L70" i="30"/>
  <c r="K70" i="30"/>
  <c r="J70" i="30"/>
  <c r="I70" i="30"/>
  <c r="H70" i="30"/>
  <c r="G70" i="30"/>
  <c r="F70" i="30"/>
  <c r="E70" i="30"/>
  <c r="D70" i="30"/>
  <c r="C70" i="30"/>
  <c r="B70" i="30"/>
  <c r="A70" i="30"/>
  <c r="U69" i="30"/>
  <c r="T69" i="30"/>
  <c r="S69" i="30"/>
  <c r="R69" i="30"/>
  <c r="Q69" i="30"/>
  <c r="O69" i="30"/>
  <c r="N69" i="30"/>
  <c r="M69" i="30"/>
  <c r="L69" i="30"/>
  <c r="K69" i="30"/>
  <c r="J69" i="30"/>
  <c r="I69" i="30"/>
  <c r="H69" i="30"/>
  <c r="G69" i="30"/>
  <c r="F69" i="30"/>
  <c r="E69" i="30"/>
  <c r="D69" i="30"/>
  <c r="C69" i="30"/>
  <c r="B69" i="30"/>
  <c r="A69" i="30"/>
  <c r="C68" i="30"/>
  <c r="A68" i="30"/>
  <c r="A67" i="30"/>
  <c r="U66" i="30"/>
  <c r="T66" i="30"/>
  <c r="S66" i="30"/>
  <c r="R66" i="30"/>
  <c r="Q66" i="30"/>
  <c r="O66" i="30"/>
  <c r="N66" i="30"/>
  <c r="M66" i="30"/>
  <c r="L66" i="30"/>
  <c r="K66" i="30"/>
  <c r="J66" i="30"/>
  <c r="I66" i="30"/>
  <c r="H66" i="30"/>
  <c r="G66" i="30"/>
  <c r="F66" i="30"/>
  <c r="E66" i="30"/>
  <c r="C66" i="30"/>
  <c r="A66" i="30"/>
  <c r="U65" i="30"/>
  <c r="T65" i="30"/>
  <c r="S65" i="30"/>
  <c r="R65" i="30"/>
  <c r="Q65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A65" i="30"/>
  <c r="U64" i="30"/>
  <c r="T64" i="30"/>
  <c r="S64" i="30"/>
  <c r="R64" i="30"/>
  <c r="Q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A64" i="30"/>
  <c r="U63" i="30"/>
  <c r="T63" i="30"/>
  <c r="S63" i="30"/>
  <c r="R63" i="30"/>
  <c r="Q63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C63" i="30"/>
  <c r="B63" i="30"/>
  <c r="A63" i="30"/>
  <c r="U62" i="30"/>
  <c r="T62" i="30"/>
  <c r="S62" i="30"/>
  <c r="R62" i="30"/>
  <c r="Q62" i="30"/>
  <c r="O62" i="30"/>
  <c r="N62" i="30"/>
  <c r="M62" i="30"/>
  <c r="L62" i="30"/>
  <c r="K62" i="30"/>
  <c r="J62" i="30"/>
  <c r="I62" i="30"/>
  <c r="H62" i="30"/>
  <c r="G62" i="30"/>
  <c r="F62" i="30"/>
  <c r="E62" i="30"/>
  <c r="H15" i="27" s="1"/>
  <c r="D62" i="30"/>
  <c r="C62" i="30"/>
  <c r="B62" i="30"/>
  <c r="A62" i="30"/>
  <c r="U61" i="30"/>
  <c r="T61" i="30"/>
  <c r="S61" i="30"/>
  <c r="R61" i="30"/>
  <c r="Q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A61" i="30"/>
  <c r="U60" i="30"/>
  <c r="T60" i="30"/>
  <c r="S60" i="30"/>
  <c r="R60" i="30"/>
  <c r="Q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A60" i="30"/>
  <c r="U59" i="30"/>
  <c r="T59" i="30"/>
  <c r="S59" i="30"/>
  <c r="R59" i="30"/>
  <c r="Q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A59" i="30"/>
  <c r="U58" i="30"/>
  <c r="T58" i="30"/>
  <c r="S58" i="30"/>
  <c r="R58" i="30"/>
  <c r="Q58" i="30"/>
  <c r="O58" i="30"/>
  <c r="N58" i="30"/>
  <c r="M58" i="30"/>
  <c r="L58" i="30"/>
  <c r="K58" i="30"/>
  <c r="J58" i="30"/>
  <c r="I58" i="30"/>
  <c r="H58" i="30"/>
  <c r="G58" i="30"/>
  <c r="F58" i="30"/>
  <c r="E58" i="30"/>
  <c r="H14" i="27" s="1"/>
  <c r="D58" i="30"/>
  <c r="C58" i="30"/>
  <c r="B58" i="30"/>
  <c r="A58" i="30"/>
  <c r="C57" i="30"/>
  <c r="A57" i="30"/>
  <c r="A56" i="30"/>
  <c r="U55" i="30"/>
  <c r="T55" i="30"/>
  <c r="S55" i="30"/>
  <c r="R55" i="30"/>
  <c r="Q55" i="30"/>
  <c r="O55" i="30"/>
  <c r="N55" i="30"/>
  <c r="M55" i="30"/>
  <c r="L55" i="30"/>
  <c r="K55" i="30"/>
  <c r="J55" i="30"/>
  <c r="I55" i="30"/>
  <c r="H55" i="30"/>
  <c r="G55" i="30"/>
  <c r="F55" i="30"/>
  <c r="E55" i="30"/>
  <c r="H13" i="27" s="1"/>
  <c r="C55" i="30"/>
  <c r="A55" i="30"/>
  <c r="U54" i="30"/>
  <c r="T54" i="30"/>
  <c r="S54" i="30"/>
  <c r="R54" i="30"/>
  <c r="Q54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C54" i="30"/>
  <c r="B54" i="30"/>
  <c r="A54" i="30"/>
  <c r="U53" i="30"/>
  <c r="T53" i="30"/>
  <c r="S53" i="30"/>
  <c r="R53" i="30"/>
  <c r="Q53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C53" i="30"/>
  <c r="B53" i="30"/>
  <c r="A53" i="30"/>
  <c r="U52" i="30"/>
  <c r="T52" i="30"/>
  <c r="S52" i="30"/>
  <c r="R52" i="30"/>
  <c r="Q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B52" i="30"/>
  <c r="A52" i="30"/>
  <c r="U51" i="30"/>
  <c r="T51" i="30"/>
  <c r="S51" i="30"/>
  <c r="R51" i="30"/>
  <c r="Q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B51" i="30"/>
  <c r="A51" i="30"/>
  <c r="U50" i="30"/>
  <c r="T50" i="30"/>
  <c r="S50" i="30"/>
  <c r="R50" i="30"/>
  <c r="Q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B50" i="30"/>
  <c r="A50" i="30"/>
  <c r="C49" i="30"/>
  <c r="A49" i="30"/>
  <c r="A48" i="30"/>
  <c r="U47" i="30"/>
  <c r="T47" i="30"/>
  <c r="S47" i="30"/>
  <c r="R47" i="30"/>
  <c r="Q47" i="30"/>
  <c r="O47" i="30"/>
  <c r="N47" i="30"/>
  <c r="M47" i="30"/>
  <c r="L47" i="30"/>
  <c r="K47" i="30"/>
  <c r="J47" i="30"/>
  <c r="I47" i="30"/>
  <c r="H47" i="30"/>
  <c r="G47" i="30"/>
  <c r="F47" i="30"/>
  <c r="E47" i="30"/>
  <c r="C47" i="30"/>
  <c r="A47" i="30"/>
  <c r="U46" i="30"/>
  <c r="T46" i="30"/>
  <c r="S46" i="30"/>
  <c r="R46" i="30"/>
  <c r="Q46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B46" i="30"/>
  <c r="A46" i="30"/>
  <c r="U45" i="30"/>
  <c r="T45" i="30"/>
  <c r="S45" i="30"/>
  <c r="R45" i="30"/>
  <c r="Q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B45" i="30"/>
  <c r="A45" i="30"/>
  <c r="U44" i="30"/>
  <c r="T44" i="30"/>
  <c r="S44" i="30"/>
  <c r="R44" i="30"/>
  <c r="Q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B44" i="30"/>
  <c r="A44" i="30"/>
  <c r="U43" i="30"/>
  <c r="T43" i="30"/>
  <c r="S43" i="30"/>
  <c r="R43" i="30"/>
  <c r="Q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B43" i="30"/>
  <c r="A43" i="30"/>
  <c r="U42" i="30"/>
  <c r="T42" i="30"/>
  <c r="S42" i="30"/>
  <c r="R42" i="30"/>
  <c r="Q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B42" i="30"/>
  <c r="A42" i="30"/>
  <c r="U41" i="30"/>
  <c r="T41" i="30"/>
  <c r="S41" i="30"/>
  <c r="R41" i="30"/>
  <c r="Q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A41" i="30"/>
  <c r="U40" i="30"/>
  <c r="T40" i="30"/>
  <c r="S40" i="30"/>
  <c r="R40" i="30"/>
  <c r="Q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B40" i="30"/>
  <c r="A40" i="30"/>
  <c r="U39" i="30"/>
  <c r="T39" i="30"/>
  <c r="S39" i="30"/>
  <c r="R39" i="30"/>
  <c r="Q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C39" i="30"/>
  <c r="B39" i="30"/>
  <c r="A39" i="30"/>
  <c r="U38" i="30"/>
  <c r="T38" i="30"/>
  <c r="S38" i="30"/>
  <c r="R38" i="30"/>
  <c r="Q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A38" i="30"/>
  <c r="U37" i="30"/>
  <c r="T37" i="30"/>
  <c r="S37" i="30"/>
  <c r="R37" i="30"/>
  <c r="Q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A37" i="30"/>
  <c r="C36" i="30"/>
  <c r="A36" i="30"/>
  <c r="A35" i="30"/>
  <c r="U34" i="30"/>
  <c r="T34" i="30"/>
  <c r="S34" i="30"/>
  <c r="R34" i="30"/>
  <c r="Q34" i="30"/>
  <c r="O34" i="30"/>
  <c r="N34" i="30"/>
  <c r="M34" i="30"/>
  <c r="L34" i="30"/>
  <c r="K34" i="30"/>
  <c r="J34" i="30"/>
  <c r="I34" i="30"/>
  <c r="H34" i="30"/>
  <c r="G34" i="30"/>
  <c r="F34" i="30"/>
  <c r="E34" i="30"/>
  <c r="C34" i="30"/>
  <c r="A34" i="30"/>
  <c r="U33" i="30"/>
  <c r="S33" i="30"/>
  <c r="R33" i="30"/>
  <c r="Q33" i="30"/>
  <c r="O33" i="30"/>
  <c r="N33" i="30"/>
  <c r="M33" i="30"/>
  <c r="L33" i="30"/>
  <c r="K33" i="30"/>
  <c r="J33" i="30"/>
  <c r="I33" i="30"/>
  <c r="H33" i="30"/>
  <c r="G33" i="30"/>
  <c r="F33" i="30"/>
  <c r="D33" i="30"/>
  <c r="C33" i="30"/>
  <c r="B33" i="30"/>
  <c r="A33" i="30"/>
  <c r="C32" i="30"/>
  <c r="A32" i="30"/>
  <c r="A31" i="30"/>
  <c r="U30" i="30"/>
  <c r="T30" i="30"/>
  <c r="S30" i="30"/>
  <c r="R30" i="30"/>
  <c r="Q30" i="30"/>
  <c r="O30" i="30"/>
  <c r="N30" i="30"/>
  <c r="M30" i="30"/>
  <c r="L30" i="30"/>
  <c r="K30" i="30"/>
  <c r="J30" i="30"/>
  <c r="I30" i="30"/>
  <c r="H30" i="30"/>
  <c r="G30" i="30"/>
  <c r="F30" i="30"/>
  <c r="E30" i="30"/>
  <c r="C30" i="30"/>
  <c r="A30" i="30"/>
  <c r="U29" i="30"/>
  <c r="T29" i="30"/>
  <c r="S29" i="30"/>
  <c r="R29" i="30"/>
  <c r="Q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C29" i="30"/>
  <c r="B29" i="30"/>
  <c r="A29" i="30"/>
  <c r="U28" i="30"/>
  <c r="T28" i="30"/>
  <c r="S28" i="30"/>
  <c r="R28" i="30"/>
  <c r="Q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B28" i="30"/>
  <c r="A28" i="30"/>
  <c r="U27" i="30"/>
  <c r="T27" i="30"/>
  <c r="S27" i="30"/>
  <c r="R27" i="30"/>
  <c r="Q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B27" i="30"/>
  <c r="A27" i="30"/>
  <c r="U26" i="30"/>
  <c r="T26" i="30"/>
  <c r="S26" i="30"/>
  <c r="R26" i="30"/>
  <c r="Q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A26" i="30"/>
  <c r="C25" i="30"/>
  <c r="A25" i="30"/>
  <c r="A24" i="30"/>
  <c r="U23" i="30"/>
  <c r="T23" i="30"/>
  <c r="S23" i="30"/>
  <c r="R23" i="30"/>
  <c r="Q23" i="30"/>
  <c r="O23" i="30"/>
  <c r="N23" i="30"/>
  <c r="M23" i="30"/>
  <c r="L23" i="30"/>
  <c r="K23" i="30"/>
  <c r="J23" i="30"/>
  <c r="I23" i="30"/>
  <c r="H23" i="30"/>
  <c r="G23" i="30"/>
  <c r="F23" i="30"/>
  <c r="E23" i="30"/>
  <c r="C23" i="30"/>
  <c r="A23" i="30"/>
  <c r="U22" i="30"/>
  <c r="T22" i="30"/>
  <c r="S22" i="30"/>
  <c r="R22" i="30"/>
  <c r="Q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A22" i="30"/>
  <c r="C21" i="30"/>
  <c r="A21" i="30"/>
  <c r="A20" i="30"/>
  <c r="U19" i="30"/>
  <c r="T19" i="30"/>
  <c r="S19" i="30"/>
  <c r="R19" i="30"/>
  <c r="Q19" i="30"/>
  <c r="O19" i="30"/>
  <c r="N19" i="30"/>
  <c r="M19" i="30"/>
  <c r="L19" i="30"/>
  <c r="K19" i="30"/>
  <c r="J19" i="30"/>
  <c r="I19" i="30"/>
  <c r="H19" i="30"/>
  <c r="G19" i="30"/>
  <c r="F19" i="30"/>
  <c r="E19" i="30"/>
  <c r="C19" i="30"/>
  <c r="A19" i="30"/>
  <c r="U18" i="30"/>
  <c r="T18" i="30"/>
  <c r="S18" i="30"/>
  <c r="R18" i="30"/>
  <c r="Q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B18" i="30"/>
  <c r="A18" i="30"/>
  <c r="U17" i="30"/>
  <c r="T17" i="30"/>
  <c r="S17" i="30"/>
  <c r="R17" i="30"/>
  <c r="Q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C16" i="30"/>
  <c r="A16" i="30"/>
  <c r="A15" i="30"/>
  <c r="U14" i="30"/>
  <c r="T14" i="30"/>
  <c r="S14" i="30"/>
  <c r="R14" i="30"/>
  <c r="Q14" i="30"/>
  <c r="O14" i="30"/>
  <c r="N14" i="30"/>
  <c r="M14" i="30"/>
  <c r="L14" i="30"/>
  <c r="K14" i="30"/>
  <c r="J14" i="30"/>
  <c r="I14" i="30"/>
  <c r="H14" i="30"/>
  <c r="G14" i="30"/>
  <c r="F14" i="30"/>
  <c r="E14" i="30"/>
  <c r="C14" i="30"/>
  <c r="A14" i="30"/>
  <c r="U13" i="30"/>
  <c r="T13" i="30"/>
  <c r="S13" i="30"/>
  <c r="R13" i="30"/>
  <c r="Q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U12" i="30"/>
  <c r="T12" i="30"/>
  <c r="S12" i="30"/>
  <c r="R12" i="30"/>
  <c r="Q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C11" i="30"/>
  <c r="A11" i="30"/>
  <c r="A10" i="30"/>
  <c r="C9" i="30"/>
  <c r="A9" i="30"/>
  <c r="A8" i="30"/>
  <c r="C7" i="30"/>
  <c r="A7" i="30"/>
  <c r="O5" i="30"/>
  <c r="N5" i="30"/>
  <c r="M5" i="30"/>
  <c r="L5" i="30"/>
  <c r="K5" i="30"/>
  <c r="J5" i="30"/>
  <c r="I5" i="30"/>
  <c r="H5" i="30"/>
  <c r="G5" i="30"/>
  <c r="F5" i="30"/>
  <c r="A3" i="30"/>
  <c r="A1" i="30"/>
  <c r="U148" i="29"/>
  <c r="T148" i="29"/>
  <c r="S148" i="29"/>
  <c r="R148" i="29"/>
  <c r="Q148" i="29"/>
  <c r="O148" i="29"/>
  <c r="N148" i="29"/>
  <c r="M148" i="29"/>
  <c r="L148" i="29"/>
  <c r="K148" i="29"/>
  <c r="J148" i="29"/>
  <c r="I148" i="29"/>
  <c r="H148" i="29"/>
  <c r="G148" i="29"/>
  <c r="F148" i="29"/>
  <c r="E148" i="29"/>
  <c r="C148" i="29"/>
  <c r="A148" i="29"/>
  <c r="A147" i="29"/>
  <c r="U146" i="29"/>
  <c r="T146" i="29"/>
  <c r="S146" i="29"/>
  <c r="R146" i="29"/>
  <c r="Q146" i="29"/>
  <c r="O146" i="29"/>
  <c r="N146" i="29"/>
  <c r="M146" i="29"/>
  <c r="L146" i="29"/>
  <c r="K146" i="29"/>
  <c r="J146" i="29"/>
  <c r="I146" i="29"/>
  <c r="H146" i="29"/>
  <c r="G146" i="29"/>
  <c r="F146" i="29"/>
  <c r="E146" i="29"/>
  <c r="C146" i="29"/>
  <c r="A146" i="29"/>
  <c r="A145" i="29"/>
  <c r="U144" i="29"/>
  <c r="T144" i="29"/>
  <c r="S144" i="29"/>
  <c r="R144" i="29"/>
  <c r="Q144" i="29"/>
  <c r="O144" i="29"/>
  <c r="N144" i="29"/>
  <c r="M144" i="29"/>
  <c r="L144" i="29"/>
  <c r="K144" i="29"/>
  <c r="J144" i="29"/>
  <c r="I144" i="29"/>
  <c r="H144" i="29"/>
  <c r="G144" i="29"/>
  <c r="F144" i="29"/>
  <c r="E144" i="29"/>
  <c r="C144" i="29"/>
  <c r="A144" i="29"/>
  <c r="U143" i="29"/>
  <c r="T143" i="29"/>
  <c r="S143" i="29"/>
  <c r="R143" i="29"/>
  <c r="Q143" i="29"/>
  <c r="O143" i="29"/>
  <c r="N143" i="29"/>
  <c r="M143" i="29"/>
  <c r="L143" i="29"/>
  <c r="K143" i="29"/>
  <c r="J143" i="29"/>
  <c r="I143" i="29"/>
  <c r="H143" i="29"/>
  <c r="G143" i="29"/>
  <c r="F143" i="29"/>
  <c r="E143" i="29"/>
  <c r="D143" i="29"/>
  <c r="C143" i="29"/>
  <c r="B143" i="29"/>
  <c r="A143" i="29"/>
  <c r="U142" i="29"/>
  <c r="T142" i="29"/>
  <c r="S142" i="29"/>
  <c r="R142" i="29"/>
  <c r="Q142" i="29"/>
  <c r="O142" i="29"/>
  <c r="N142" i="29"/>
  <c r="M142" i="29"/>
  <c r="L142" i="29"/>
  <c r="K142" i="29"/>
  <c r="J142" i="29"/>
  <c r="I142" i="29"/>
  <c r="H142" i="29"/>
  <c r="G142" i="29"/>
  <c r="F142" i="29"/>
  <c r="E142" i="29"/>
  <c r="D142" i="29"/>
  <c r="C142" i="29"/>
  <c r="B142" i="29"/>
  <c r="A142" i="29"/>
  <c r="U141" i="29"/>
  <c r="T141" i="29"/>
  <c r="S141" i="29"/>
  <c r="R141" i="29"/>
  <c r="Q141" i="29"/>
  <c r="O141" i="29"/>
  <c r="N141" i="29"/>
  <c r="M141" i="29"/>
  <c r="L141" i="29"/>
  <c r="K141" i="29"/>
  <c r="J141" i="29"/>
  <c r="I141" i="29"/>
  <c r="H141" i="29"/>
  <c r="G141" i="29"/>
  <c r="F141" i="29"/>
  <c r="E141" i="29"/>
  <c r="D141" i="29"/>
  <c r="C141" i="29"/>
  <c r="B141" i="29"/>
  <c r="A141" i="29"/>
  <c r="U140" i="29"/>
  <c r="T140" i="29"/>
  <c r="S140" i="29"/>
  <c r="R140" i="29"/>
  <c r="Q140" i="29"/>
  <c r="O140" i="29"/>
  <c r="N140" i="29"/>
  <c r="M140" i="29"/>
  <c r="L140" i="29"/>
  <c r="K140" i="29"/>
  <c r="J140" i="29"/>
  <c r="I140" i="29"/>
  <c r="H140" i="29"/>
  <c r="G140" i="29"/>
  <c r="F140" i="29"/>
  <c r="E140" i="29"/>
  <c r="D140" i="29"/>
  <c r="C140" i="29"/>
  <c r="B140" i="29"/>
  <c r="A140" i="29"/>
  <c r="U139" i="29"/>
  <c r="T139" i="29"/>
  <c r="S139" i="29"/>
  <c r="R139" i="29"/>
  <c r="Q139" i="29"/>
  <c r="O139" i="29"/>
  <c r="N139" i="29"/>
  <c r="M139" i="29"/>
  <c r="L139" i="29"/>
  <c r="K139" i="29"/>
  <c r="J139" i="29"/>
  <c r="I139" i="29"/>
  <c r="H139" i="29"/>
  <c r="G139" i="29"/>
  <c r="F139" i="29"/>
  <c r="E139" i="29"/>
  <c r="D139" i="29"/>
  <c r="C139" i="29"/>
  <c r="B139" i="29"/>
  <c r="A139" i="29"/>
  <c r="U138" i="29"/>
  <c r="T138" i="29"/>
  <c r="S138" i="29"/>
  <c r="R138" i="29"/>
  <c r="Q138" i="29"/>
  <c r="O138" i="29"/>
  <c r="N138" i="29"/>
  <c r="M138" i="29"/>
  <c r="L138" i="29"/>
  <c r="K138" i="29"/>
  <c r="J138" i="29"/>
  <c r="I138" i="29"/>
  <c r="H138" i="29"/>
  <c r="G138" i="29"/>
  <c r="F138" i="29"/>
  <c r="E138" i="29"/>
  <c r="D138" i="29"/>
  <c r="C138" i="29"/>
  <c r="B138" i="29"/>
  <c r="A138" i="29"/>
  <c r="U137" i="29"/>
  <c r="T137" i="29"/>
  <c r="S137" i="29"/>
  <c r="R137" i="29"/>
  <c r="Q137" i="29"/>
  <c r="O137" i="29"/>
  <c r="N137" i="29"/>
  <c r="M137" i="29"/>
  <c r="L137" i="29"/>
  <c r="K137" i="29"/>
  <c r="J137" i="29"/>
  <c r="I137" i="29"/>
  <c r="H137" i="29"/>
  <c r="G137" i="29"/>
  <c r="F137" i="29"/>
  <c r="E137" i="29"/>
  <c r="D137" i="29"/>
  <c r="C137" i="29"/>
  <c r="B137" i="29"/>
  <c r="A137" i="29"/>
  <c r="U136" i="29"/>
  <c r="T136" i="29"/>
  <c r="S136" i="29"/>
  <c r="R136" i="29"/>
  <c r="Q136" i="29"/>
  <c r="O136" i="29"/>
  <c r="N136" i="29"/>
  <c r="M136" i="29"/>
  <c r="L136" i="29"/>
  <c r="K136" i="29"/>
  <c r="J136" i="29"/>
  <c r="I136" i="29"/>
  <c r="H136" i="29"/>
  <c r="G136" i="29"/>
  <c r="F136" i="29"/>
  <c r="E136" i="29"/>
  <c r="D136" i="29"/>
  <c r="C136" i="29"/>
  <c r="B136" i="29"/>
  <c r="A136" i="29"/>
  <c r="U135" i="29"/>
  <c r="T135" i="29"/>
  <c r="S135" i="29"/>
  <c r="R135" i="29"/>
  <c r="Q135" i="29"/>
  <c r="O135" i="29"/>
  <c r="N135" i="29"/>
  <c r="M135" i="29"/>
  <c r="L135" i="29"/>
  <c r="K135" i="29"/>
  <c r="J135" i="29"/>
  <c r="I135" i="29"/>
  <c r="H135" i="29"/>
  <c r="G135" i="29"/>
  <c r="F135" i="29"/>
  <c r="E135" i="29"/>
  <c r="D135" i="29"/>
  <c r="C135" i="29"/>
  <c r="B135" i="29"/>
  <c r="A135" i="29"/>
  <c r="U134" i="29"/>
  <c r="T134" i="29"/>
  <c r="S134" i="29"/>
  <c r="R134" i="29"/>
  <c r="Q134" i="29"/>
  <c r="O134" i="29"/>
  <c r="N134" i="29"/>
  <c r="M134" i="29"/>
  <c r="L134" i="29"/>
  <c r="K134" i="29"/>
  <c r="J134" i="29"/>
  <c r="I134" i="29"/>
  <c r="H134" i="29"/>
  <c r="G134" i="29"/>
  <c r="F134" i="29"/>
  <c r="E134" i="29"/>
  <c r="D134" i="29"/>
  <c r="C134" i="29"/>
  <c r="B134" i="29"/>
  <c r="A134" i="29"/>
  <c r="U133" i="29"/>
  <c r="T133" i="29"/>
  <c r="S133" i="29"/>
  <c r="R133" i="29"/>
  <c r="Q133" i="29"/>
  <c r="O133" i="29"/>
  <c r="N133" i="29"/>
  <c r="M133" i="29"/>
  <c r="L133" i="29"/>
  <c r="K133" i="29"/>
  <c r="J133" i="29"/>
  <c r="I133" i="29"/>
  <c r="H133" i="29"/>
  <c r="G133" i="29"/>
  <c r="F133" i="29"/>
  <c r="E133" i="29"/>
  <c r="D133" i="29"/>
  <c r="C133" i="29"/>
  <c r="B133" i="29"/>
  <c r="A133" i="29"/>
  <c r="U132" i="29"/>
  <c r="T132" i="29"/>
  <c r="S132" i="29"/>
  <c r="R132" i="29"/>
  <c r="Q132" i="29"/>
  <c r="O132" i="29"/>
  <c r="N132" i="29"/>
  <c r="M132" i="29"/>
  <c r="L132" i="29"/>
  <c r="K132" i="29"/>
  <c r="J132" i="29"/>
  <c r="I132" i="29"/>
  <c r="H132" i="29"/>
  <c r="G132" i="29"/>
  <c r="F132" i="29"/>
  <c r="E132" i="29"/>
  <c r="D132" i="29"/>
  <c r="C132" i="29"/>
  <c r="B132" i="29"/>
  <c r="A132" i="29"/>
  <c r="U131" i="29"/>
  <c r="T131" i="29"/>
  <c r="S131" i="29"/>
  <c r="R131" i="29"/>
  <c r="Q131" i="29"/>
  <c r="O131" i="29"/>
  <c r="N131" i="29"/>
  <c r="M131" i="29"/>
  <c r="L131" i="29"/>
  <c r="K131" i="29"/>
  <c r="J131" i="29"/>
  <c r="I131" i="29"/>
  <c r="H131" i="29"/>
  <c r="G131" i="29"/>
  <c r="F131" i="29"/>
  <c r="E131" i="29"/>
  <c r="D131" i="29"/>
  <c r="C131" i="29"/>
  <c r="B131" i="29"/>
  <c r="A131" i="29"/>
  <c r="U130" i="29"/>
  <c r="T130" i="29"/>
  <c r="S130" i="29"/>
  <c r="R130" i="29"/>
  <c r="Q130" i="29"/>
  <c r="O130" i="29"/>
  <c r="N130" i="29"/>
  <c r="M130" i="29"/>
  <c r="L130" i="29"/>
  <c r="K130" i="29"/>
  <c r="J130" i="29"/>
  <c r="I130" i="29"/>
  <c r="H130" i="29"/>
  <c r="G130" i="29"/>
  <c r="F130" i="29"/>
  <c r="E130" i="29"/>
  <c r="D130" i="29"/>
  <c r="C130" i="29"/>
  <c r="B130" i="29"/>
  <c r="A130" i="29"/>
  <c r="U129" i="29"/>
  <c r="T129" i="29"/>
  <c r="S129" i="29"/>
  <c r="R129" i="29"/>
  <c r="Q129" i="29"/>
  <c r="O129" i="29"/>
  <c r="N129" i="29"/>
  <c r="M129" i="29"/>
  <c r="L129" i="29"/>
  <c r="K129" i="29"/>
  <c r="J129" i="29"/>
  <c r="I129" i="29"/>
  <c r="H129" i="29"/>
  <c r="G129" i="29"/>
  <c r="F129" i="29"/>
  <c r="E129" i="29"/>
  <c r="D129" i="29"/>
  <c r="C129" i="29"/>
  <c r="B129" i="29"/>
  <c r="A129" i="29"/>
  <c r="U128" i="29"/>
  <c r="T128" i="29"/>
  <c r="S128" i="29"/>
  <c r="R128" i="29"/>
  <c r="Q128" i="29"/>
  <c r="O128" i="29"/>
  <c r="N128" i="29"/>
  <c r="M128" i="29"/>
  <c r="L128" i="29"/>
  <c r="K128" i="29"/>
  <c r="J128" i="29"/>
  <c r="I128" i="29"/>
  <c r="H128" i="29"/>
  <c r="G128" i="29"/>
  <c r="F128" i="29"/>
  <c r="E128" i="29"/>
  <c r="D128" i="29"/>
  <c r="C128" i="29"/>
  <c r="B128" i="29"/>
  <c r="A128" i="29"/>
  <c r="U127" i="29"/>
  <c r="T127" i="29"/>
  <c r="S127" i="29"/>
  <c r="R127" i="29"/>
  <c r="Q127" i="29"/>
  <c r="O127" i="29"/>
  <c r="N127" i="29"/>
  <c r="M127" i="29"/>
  <c r="L127" i="29"/>
  <c r="K127" i="29"/>
  <c r="J127" i="29"/>
  <c r="I127" i="29"/>
  <c r="H127" i="29"/>
  <c r="G127" i="29"/>
  <c r="F127" i="29"/>
  <c r="E127" i="29"/>
  <c r="D127" i="29"/>
  <c r="C127" i="29"/>
  <c r="B127" i="29"/>
  <c r="A127" i="29"/>
  <c r="U126" i="29"/>
  <c r="T126" i="29"/>
  <c r="S126" i="29"/>
  <c r="R126" i="29"/>
  <c r="Q126" i="29"/>
  <c r="O126" i="29"/>
  <c r="N126" i="29"/>
  <c r="M126" i="29"/>
  <c r="L126" i="29"/>
  <c r="K126" i="29"/>
  <c r="J126" i="29"/>
  <c r="I126" i="29"/>
  <c r="H126" i="29"/>
  <c r="G126" i="29"/>
  <c r="F126" i="29"/>
  <c r="E126" i="29"/>
  <c r="D126" i="29"/>
  <c r="C126" i="29"/>
  <c r="B126" i="29"/>
  <c r="A126" i="29"/>
  <c r="U125" i="29"/>
  <c r="T125" i="29"/>
  <c r="S125" i="29"/>
  <c r="R125" i="29"/>
  <c r="Q125" i="29"/>
  <c r="O125" i="29"/>
  <c r="N125" i="29"/>
  <c r="M125" i="29"/>
  <c r="L125" i="29"/>
  <c r="K125" i="29"/>
  <c r="J125" i="29"/>
  <c r="I125" i="29"/>
  <c r="H125" i="29"/>
  <c r="G125" i="29"/>
  <c r="F125" i="29"/>
  <c r="E125" i="29"/>
  <c r="D125" i="29"/>
  <c r="C125" i="29"/>
  <c r="B125" i="29"/>
  <c r="A125" i="29"/>
  <c r="U124" i="29"/>
  <c r="T124" i="29"/>
  <c r="S124" i="29"/>
  <c r="R124" i="29"/>
  <c r="Q124" i="29"/>
  <c r="O124" i="29"/>
  <c r="N124" i="29"/>
  <c r="M124" i="29"/>
  <c r="L124" i="29"/>
  <c r="K124" i="29"/>
  <c r="J124" i="29"/>
  <c r="I124" i="29"/>
  <c r="H124" i="29"/>
  <c r="G124" i="29"/>
  <c r="F124" i="29"/>
  <c r="E124" i="29"/>
  <c r="D124" i="29"/>
  <c r="C124" i="29"/>
  <c r="B124" i="29"/>
  <c r="A124" i="29"/>
  <c r="C123" i="29"/>
  <c r="A123" i="29"/>
  <c r="A122" i="29"/>
  <c r="U121" i="29"/>
  <c r="T121" i="29"/>
  <c r="S121" i="29"/>
  <c r="R121" i="29"/>
  <c r="Q121" i="29"/>
  <c r="O121" i="29"/>
  <c r="N121" i="29"/>
  <c r="M121" i="29"/>
  <c r="L121" i="29"/>
  <c r="K121" i="29"/>
  <c r="J121" i="29"/>
  <c r="I121" i="29"/>
  <c r="H121" i="29"/>
  <c r="G121" i="29"/>
  <c r="F121" i="29"/>
  <c r="E121" i="29"/>
  <c r="C121" i="29"/>
  <c r="A121" i="29"/>
  <c r="U120" i="29"/>
  <c r="T120" i="29"/>
  <c r="S120" i="29"/>
  <c r="R120" i="29"/>
  <c r="Q120" i="29"/>
  <c r="O120" i="29"/>
  <c r="N120" i="29"/>
  <c r="M120" i="29"/>
  <c r="L120" i="29"/>
  <c r="K120" i="29"/>
  <c r="J120" i="29"/>
  <c r="I120" i="29"/>
  <c r="H120" i="29"/>
  <c r="G120" i="29"/>
  <c r="F120" i="29"/>
  <c r="E120" i="29"/>
  <c r="D120" i="29"/>
  <c r="C120" i="29"/>
  <c r="B120" i="29"/>
  <c r="A120" i="29"/>
  <c r="C119" i="29"/>
  <c r="A119" i="29"/>
  <c r="C118" i="29"/>
  <c r="A118" i="29"/>
  <c r="A117" i="29"/>
  <c r="U116" i="29"/>
  <c r="T116" i="29"/>
  <c r="S116" i="29"/>
  <c r="R116" i="29"/>
  <c r="Q116" i="29"/>
  <c r="O116" i="29"/>
  <c r="N116" i="29"/>
  <c r="M116" i="29"/>
  <c r="L116" i="29"/>
  <c r="K116" i="29"/>
  <c r="J116" i="29"/>
  <c r="I116" i="29"/>
  <c r="H116" i="29"/>
  <c r="G116" i="29"/>
  <c r="F116" i="29"/>
  <c r="E116" i="29"/>
  <c r="C116" i="29"/>
  <c r="A116" i="29"/>
  <c r="A115" i="29"/>
  <c r="U114" i="29"/>
  <c r="T114" i="29"/>
  <c r="S114" i="29"/>
  <c r="R114" i="29"/>
  <c r="Q114" i="29"/>
  <c r="O114" i="29"/>
  <c r="N114" i="29"/>
  <c r="M114" i="29"/>
  <c r="L114" i="29"/>
  <c r="K114" i="29"/>
  <c r="J114" i="29"/>
  <c r="I114" i="29"/>
  <c r="H114" i="29"/>
  <c r="G114" i="29"/>
  <c r="F114" i="29"/>
  <c r="E114" i="29"/>
  <c r="C114" i="29"/>
  <c r="A114" i="29"/>
  <c r="U113" i="29"/>
  <c r="T113" i="29"/>
  <c r="S113" i="29"/>
  <c r="R113" i="29"/>
  <c r="Q113" i="29"/>
  <c r="O113" i="29"/>
  <c r="N113" i="29"/>
  <c r="M113" i="29"/>
  <c r="L113" i="29"/>
  <c r="K113" i="29"/>
  <c r="J113" i="29"/>
  <c r="I113" i="29"/>
  <c r="H113" i="29"/>
  <c r="G113" i="29"/>
  <c r="F113" i="29"/>
  <c r="E113" i="29"/>
  <c r="D113" i="29"/>
  <c r="C113" i="29"/>
  <c r="B113" i="29"/>
  <c r="A113" i="29"/>
  <c r="U112" i="29"/>
  <c r="T112" i="29"/>
  <c r="S112" i="29"/>
  <c r="R112" i="29"/>
  <c r="Q112" i="29"/>
  <c r="O112" i="29"/>
  <c r="N112" i="29"/>
  <c r="M112" i="29"/>
  <c r="L112" i="29"/>
  <c r="K112" i="29"/>
  <c r="J112" i="29"/>
  <c r="I112" i="29"/>
  <c r="H112" i="29"/>
  <c r="G112" i="29"/>
  <c r="F112" i="29"/>
  <c r="E112" i="29"/>
  <c r="D112" i="29"/>
  <c r="C112" i="29"/>
  <c r="B112" i="29"/>
  <c r="A112" i="29"/>
  <c r="C111" i="29"/>
  <c r="A111" i="29"/>
  <c r="A110" i="29"/>
  <c r="U109" i="29"/>
  <c r="T109" i="29"/>
  <c r="S109" i="29"/>
  <c r="R109" i="29"/>
  <c r="Q109" i="29"/>
  <c r="O109" i="29"/>
  <c r="N109" i="29"/>
  <c r="M109" i="29"/>
  <c r="L109" i="29"/>
  <c r="K109" i="29"/>
  <c r="J109" i="29"/>
  <c r="I109" i="29"/>
  <c r="H109" i="29"/>
  <c r="G109" i="29"/>
  <c r="F109" i="29"/>
  <c r="E109" i="29"/>
  <c r="C109" i="29"/>
  <c r="A109" i="29"/>
  <c r="U108" i="29"/>
  <c r="T108" i="29"/>
  <c r="S108" i="29"/>
  <c r="R108" i="29"/>
  <c r="Q108" i="29"/>
  <c r="O108" i="29"/>
  <c r="N108" i="29"/>
  <c r="M108" i="29"/>
  <c r="L108" i="29"/>
  <c r="K108" i="29"/>
  <c r="J108" i="29"/>
  <c r="I108" i="29"/>
  <c r="H108" i="29"/>
  <c r="G108" i="29"/>
  <c r="F108" i="29"/>
  <c r="E108" i="29"/>
  <c r="D108" i="29"/>
  <c r="C108" i="29"/>
  <c r="B108" i="29"/>
  <c r="A108" i="29"/>
  <c r="U107" i="29"/>
  <c r="T107" i="29"/>
  <c r="S107" i="29"/>
  <c r="R107" i="29"/>
  <c r="Q107" i="29"/>
  <c r="O107" i="29"/>
  <c r="N107" i="29"/>
  <c r="M107" i="29"/>
  <c r="L107" i="29"/>
  <c r="K107" i="29"/>
  <c r="J107" i="29"/>
  <c r="I107" i="29"/>
  <c r="H107" i="29"/>
  <c r="G107" i="29"/>
  <c r="F107" i="29"/>
  <c r="E107" i="29"/>
  <c r="D107" i="29"/>
  <c r="C107" i="29"/>
  <c r="B107" i="29"/>
  <c r="A107" i="29"/>
  <c r="U106" i="29"/>
  <c r="T106" i="29"/>
  <c r="S106" i="29"/>
  <c r="R106" i="29"/>
  <c r="Q106" i="29"/>
  <c r="O106" i="29"/>
  <c r="N106" i="29"/>
  <c r="M106" i="29"/>
  <c r="L106" i="29"/>
  <c r="K106" i="29"/>
  <c r="J106" i="29"/>
  <c r="I106" i="29"/>
  <c r="H106" i="29"/>
  <c r="G106" i="29"/>
  <c r="F106" i="29"/>
  <c r="E106" i="29"/>
  <c r="D106" i="29"/>
  <c r="C106" i="29"/>
  <c r="B106" i="29"/>
  <c r="A106" i="29"/>
  <c r="U105" i="29"/>
  <c r="T105" i="29"/>
  <c r="S105" i="29"/>
  <c r="R105" i="29"/>
  <c r="Q105" i="29"/>
  <c r="O105" i="29"/>
  <c r="N105" i="29"/>
  <c r="M105" i="29"/>
  <c r="L105" i="29"/>
  <c r="K105" i="29"/>
  <c r="J105" i="29"/>
  <c r="I105" i="29"/>
  <c r="H105" i="29"/>
  <c r="G105" i="29"/>
  <c r="F105" i="29"/>
  <c r="E105" i="29"/>
  <c r="D105" i="29"/>
  <c r="C105" i="29"/>
  <c r="B105" i="29"/>
  <c r="A105" i="29"/>
  <c r="U104" i="29"/>
  <c r="T104" i="29"/>
  <c r="S104" i="29"/>
  <c r="R104" i="29"/>
  <c r="Q104" i="29"/>
  <c r="O104" i="29"/>
  <c r="N104" i="29"/>
  <c r="M104" i="29"/>
  <c r="L104" i="29"/>
  <c r="K104" i="29"/>
  <c r="J104" i="29"/>
  <c r="I104" i="29"/>
  <c r="H104" i="29"/>
  <c r="G104" i="29"/>
  <c r="F104" i="29"/>
  <c r="E104" i="29"/>
  <c r="D104" i="29"/>
  <c r="C104" i="29"/>
  <c r="B104" i="29"/>
  <c r="A104" i="29"/>
  <c r="U103" i="29"/>
  <c r="T103" i="29"/>
  <c r="S103" i="29"/>
  <c r="R103" i="29"/>
  <c r="Q103" i="29"/>
  <c r="O103" i="29"/>
  <c r="N103" i="29"/>
  <c r="M103" i="29"/>
  <c r="L103" i="29"/>
  <c r="K103" i="29"/>
  <c r="J103" i="29"/>
  <c r="I103" i="29"/>
  <c r="H103" i="29"/>
  <c r="G103" i="29"/>
  <c r="F103" i="29"/>
  <c r="E103" i="29"/>
  <c r="D103" i="29"/>
  <c r="C103" i="29"/>
  <c r="B103" i="29"/>
  <c r="A103" i="29"/>
  <c r="U102" i="29"/>
  <c r="T102" i="29"/>
  <c r="S102" i="29"/>
  <c r="R102" i="29"/>
  <c r="Q102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C102" i="29"/>
  <c r="B102" i="29"/>
  <c r="A102" i="29"/>
  <c r="U101" i="29"/>
  <c r="T101" i="29"/>
  <c r="S101" i="29"/>
  <c r="R101" i="29"/>
  <c r="Q101" i="29"/>
  <c r="O101" i="29"/>
  <c r="N101" i="29"/>
  <c r="M101" i="29"/>
  <c r="L101" i="29"/>
  <c r="K101" i="29"/>
  <c r="J101" i="29"/>
  <c r="I101" i="29"/>
  <c r="H101" i="29"/>
  <c r="G101" i="29"/>
  <c r="F101" i="29"/>
  <c r="E101" i="29"/>
  <c r="D101" i="29"/>
  <c r="C101" i="29"/>
  <c r="B101" i="29"/>
  <c r="A101" i="29"/>
  <c r="U100" i="29"/>
  <c r="T100" i="29"/>
  <c r="S100" i="29"/>
  <c r="R100" i="29"/>
  <c r="Q100" i="29"/>
  <c r="O100" i="29"/>
  <c r="N100" i="29"/>
  <c r="M100" i="29"/>
  <c r="L100" i="29"/>
  <c r="K100" i="29"/>
  <c r="J100" i="29"/>
  <c r="I100" i="29"/>
  <c r="H100" i="29"/>
  <c r="G100" i="29"/>
  <c r="F100" i="29"/>
  <c r="E100" i="29"/>
  <c r="D100" i="29"/>
  <c r="C100" i="29"/>
  <c r="B100" i="29"/>
  <c r="A100" i="29"/>
  <c r="U99" i="29"/>
  <c r="T99" i="29"/>
  <c r="S99" i="29"/>
  <c r="R99" i="29"/>
  <c r="Q99" i="29"/>
  <c r="O99" i="29"/>
  <c r="N99" i="29"/>
  <c r="M99" i="29"/>
  <c r="L99" i="29"/>
  <c r="K99" i="29"/>
  <c r="J99" i="29"/>
  <c r="I99" i="29"/>
  <c r="H99" i="29"/>
  <c r="G99" i="29"/>
  <c r="F99" i="29"/>
  <c r="E99" i="29"/>
  <c r="D99" i="29"/>
  <c r="C99" i="29"/>
  <c r="B99" i="29"/>
  <c r="A99" i="29"/>
  <c r="U98" i="29"/>
  <c r="T98" i="29"/>
  <c r="S98" i="29"/>
  <c r="R98" i="29"/>
  <c r="Q98" i="29"/>
  <c r="O98" i="29"/>
  <c r="N98" i="29"/>
  <c r="M98" i="29"/>
  <c r="L98" i="29"/>
  <c r="K98" i="29"/>
  <c r="J98" i="29"/>
  <c r="I98" i="29"/>
  <c r="H98" i="29"/>
  <c r="G98" i="29"/>
  <c r="F98" i="29"/>
  <c r="E98" i="29"/>
  <c r="D98" i="29"/>
  <c r="C98" i="29"/>
  <c r="B98" i="29"/>
  <c r="A98" i="29"/>
  <c r="U97" i="29"/>
  <c r="T97" i="29"/>
  <c r="S97" i="29"/>
  <c r="R97" i="29"/>
  <c r="Q97" i="29"/>
  <c r="O97" i="29"/>
  <c r="N97" i="29"/>
  <c r="M97" i="29"/>
  <c r="L97" i="29"/>
  <c r="K97" i="29"/>
  <c r="J97" i="29"/>
  <c r="I97" i="29"/>
  <c r="H97" i="29"/>
  <c r="G97" i="29"/>
  <c r="F97" i="29"/>
  <c r="E97" i="29"/>
  <c r="D97" i="29"/>
  <c r="C97" i="29"/>
  <c r="B97" i="29"/>
  <c r="A97" i="29"/>
  <c r="U96" i="29"/>
  <c r="T96" i="29"/>
  <c r="S96" i="29"/>
  <c r="R96" i="29"/>
  <c r="Q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C96" i="29"/>
  <c r="B96" i="29"/>
  <c r="A96" i="29"/>
  <c r="U95" i="29"/>
  <c r="T95" i="29"/>
  <c r="S95" i="29"/>
  <c r="R95" i="29"/>
  <c r="Q95" i="29"/>
  <c r="O95" i="29"/>
  <c r="N95" i="29"/>
  <c r="M95" i="29"/>
  <c r="L95" i="29"/>
  <c r="K95" i="29"/>
  <c r="J95" i="29"/>
  <c r="I95" i="29"/>
  <c r="H95" i="29"/>
  <c r="G95" i="29"/>
  <c r="F95" i="29"/>
  <c r="E95" i="29"/>
  <c r="D95" i="29"/>
  <c r="C95" i="29"/>
  <c r="B95" i="29"/>
  <c r="A95" i="29"/>
  <c r="U94" i="29"/>
  <c r="T94" i="29"/>
  <c r="S94" i="29"/>
  <c r="R94" i="29"/>
  <c r="Q94" i="29"/>
  <c r="O94" i="29"/>
  <c r="N94" i="29"/>
  <c r="M94" i="29"/>
  <c r="L94" i="29"/>
  <c r="K94" i="29"/>
  <c r="J94" i="29"/>
  <c r="I94" i="29"/>
  <c r="H94" i="29"/>
  <c r="G94" i="29"/>
  <c r="F94" i="29"/>
  <c r="E94" i="29"/>
  <c r="D94" i="29"/>
  <c r="C94" i="29"/>
  <c r="B94" i="29"/>
  <c r="A94" i="29"/>
  <c r="U93" i="29"/>
  <c r="T93" i="29"/>
  <c r="S93" i="29"/>
  <c r="R93" i="29"/>
  <c r="Q93" i="29"/>
  <c r="O93" i="29"/>
  <c r="N93" i="29"/>
  <c r="M93" i="29"/>
  <c r="L93" i="29"/>
  <c r="K93" i="29"/>
  <c r="J93" i="29"/>
  <c r="I93" i="29"/>
  <c r="H93" i="29"/>
  <c r="G93" i="29"/>
  <c r="F93" i="29"/>
  <c r="E93" i="29"/>
  <c r="D93" i="29"/>
  <c r="C93" i="29"/>
  <c r="B93" i="29"/>
  <c r="A93" i="29"/>
  <c r="U92" i="29"/>
  <c r="T92" i="29"/>
  <c r="S92" i="29"/>
  <c r="R92" i="29"/>
  <c r="Q92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C92" i="29"/>
  <c r="B92" i="29"/>
  <c r="A92" i="29"/>
  <c r="U91" i="29"/>
  <c r="T91" i="29"/>
  <c r="S91" i="29"/>
  <c r="R91" i="29"/>
  <c r="Q91" i="29"/>
  <c r="O91" i="29"/>
  <c r="N91" i="29"/>
  <c r="M91" i="29"/>
  <c r="L91" i="29"/>
  <c r="K91" i="29"/>
  <c r="J91" i="29"/>
  <c r="I91" i="29"/>
  <c r="H91" i="29"/>
  <c r="G91" i="29"/>
  <c r="F91" i="29"/>
  <c r="E91" i="29"/>
  <c r="D91" i="29"/>
  <c r="C91" i="29"/>
  <c r="B91" i="29"/>
  <c r="A91" i="29"/>
  <c r="U90" i="29"/>
  <c r="T90" i="29"/>
  <c r="S90" i="29"/>
  <c r="R90" i="29"/>
  <c r="Q90" i="29"/>
  <c r="O90" i="29"/>
  <c r="N90" i="29"/>
  <c r="M90" i="29"/>
  <c r="L90" i="29"/>
  <c r="K90" i="29"/>
  <c r="J90" i="29"/>
  <c r="I90" i="29"/>
  <c r="H90" i="29"/>
  <c r="G90" i="29"/>
  <c r="F90" i="29"/>
  <c r="E90" i="29"/>
  <c r="D90" i="29"/>
  <c r="C90" i="29"/>
  <c r="B90" i="29"/>
  <c r="A90" i="29"/>
  <c r="U89" i="29"/>
  <c r="T89" i="29"/>
  <c r="S89" i="29"/>
  <c r="R89" i="29"/>
  <c r="Q89" i="29"/>
  <c r="O89" i="29"/>
  <c r="N89" i="29"/>
  <c r="M89" i="29"/>
  <c r="L89" i="29"/>
  <c r="K89" i="29"/>
  <c r="J89" i="29"/>
  <c r="I89" i="29"/>
  <c r="H89" i="29"/>
  <c r="G89" i="29"/>
  <c r="F89" i="29"/>
  <c r="E89" i="29"/>
  <c r="D89" i="29"/>
  <c r="C89" i="29"/>
  <c r="B89" i="29"/>
  <c r="A89" i="29"/>
  <c r="U88" i="29"/>
  <c r="T88" i="29"/>
  <c r="S88" i="29"/>
  <c r="R88" i="29"/>
  <c r="Q88" i="29"/>
  <c r="O88" i="29"/>
  <c r="N88" i="29"/>
  <c r="M88" i="29"/>
  <c r="L88" i="29"/>
  <c r="K88" i="29"/>
  <c r="J88" i="29"/>
  <c r="I88" i="29"/>
  <c r="H88" i="29"/>
  <c r="G88" i="29"/>
  <c r="F88" i="29"/>
  <c r="E88" i="29"/>
  <c r="D88" i="29"/>
  <c r="C88" i="29"/>
  <c r="B88" i="29"/>
  <c r="A88" i="29"/>
  <c r="C87" i="29"/>
  <c r="A87" i="29"/>
  <c r="A86" i="29"/>
  <c r="U85" i="29"/>
  <c r="T85" i="29"/>
  <c r="S85" i="29"/>
  <c r="R85" i="29"/>
  <c r="Q85" i="29"/>
  <c r="O85" i="29"/>
  <c r="N85" i="29"/>
  <c r="M85" i="29"/>
  <c r="L85" i="29"/>
  <c r="K85" i="29"/>
  <c r="J85" i="29"/>
  <c r="I85" i="29"/>
  <c r="H85" i="29"/>
  <c r="G85" i="29"/>
  <c r="F85" i="29"/>
  <c r="E85" i="29"/>
  <c r="C85" i="29"/>
  <c r="A85" i="29"/>
  <c r="U84" i="29"/>
  <c r="T84" i="29"/>
  <c r="S84" i="29"/>
  <c r="R84" i="29"/>
  <c r="Q84" i="29"/>
  <c r="O84" i="29"/>
  <c r="N84" i="29"/>
  <c r="M84" i="29"/>
  <c r="L84" i="29"/>
  <c r="K84" i="29"/>
  <c r="J84" i="29"/>
  <c r="I84" i="29"/>
  <c r="H84" i="29"/>
  <c r="G84" i="29"/>
  <c r="F84" i="29"/>
  <c r="E84" i="29"/>
  <c r="D84" i="29"/>
  <c r="C84" i="29"/>
  <c r="B84" i="29"/>
  <c r="A84" i="29"/>
  <c r="U83" i="29"/>
  <c r="T83" i="29"/>
  <c r="S83" i="29"/>
  <c r="R83" i="29"/>
  <c r="Q83" i="29"/>
  <c r="O83" i="29"/>
  <c r="N83" i="29"/>
  <c r="M83" i="29"/>
  <c r="L83" i="29"/>
  <c r="K83" i="29"/>
  <c r="J83" i="29"/>
  <c r="I83" i="29"/>
  <c r="H83" i="29"/>
  <c r="G83" i="29"/>
  <c r="F83" i="29"/>
  <c r="E83" i="29"/>
  <c r="D83" i="29"/>
  <c r="C83" i="29"/>
  <c r="B83" i="29"/>
  <c r="A83" i="29"/>
  <c r="U82" i="29"/>
  <c r="T82" i="29"/>
  <c r="S82" i="29"/>
  <c r="R82" i="29"/>
  <c r="Q82" i="29"/>
  <c r="O82" i="29"/>
  <c r="N82" i="29"/>
  <c r="M82" i="29"/>
  <c r="L82" i="29"/>
  <c r="K82" i="29"/>
  <c r="J82" i="29"/>
  <c r="I82" i="29"/>
  <c r="H82" i="29"/>
  <c r="G82" i="29"/>
  <c r="F82" i="29"/>
  <c r="E82" i="29"/>
  <c r="D82" i="29"/>
  <c r="C82" i="29"/>
  <c r="B82" i="29"/>
  <c r="A82" i="29"/>
  <c r="C81" i="29"/>
  <c r="A81" i="29"/>
  <c r="A80" i="29"/>
  <c r="U79" i="29"/>
  <c r="T79" i="29"/>
  <c r="S79" i="29"/>
  <c r="R79" i="29"/>
  <c r="Q79" i="29"/>
  <c r="O79" i="29"/>
  <c r="N79" i="29"/>
  <c r="M79" i="29"/>
  <c r="L79" i="29"/>
  <c r="K79" i="29"/>
  <c r="J79" i="29"/>
  <c r="I79" i="29"/>
  <c r="H79" i="29"/>
  <c r="G79" i="29"/>
  <c r="F79" i="29"/>
  <c r="E79" i="29"/>
  <c r="C79" i="29"/>
  <c r="A79" i="29"/>
  <c r="U78" i="29"/>
  <c r="T78" i="29"/>
  <c r="S78" i="29"/>
  <c r="R78" i="29"/>
  <c r="Q78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B78" i="29"/>
  <c r="A78" i="29"/>
  <c r="U77" i="29"/>
  <c r="T77" i="29"/>
  <c r="S77" i="29"/>
  <c r="R77" i="29"/>
  <c r="Q77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C77" i="29"/>
  <c r="B77" i="29"/>
  <c r="A77" i="29"/>
  <c r="U76" i="29"/>
  <c r="T76" i="29"/>
  <c r="S76" i="29"/>
  <c r="R76" i="29"/>
  <c r="Q76" i="29"/>
  <c r="O76" i="29"/>
  <c r="N76" i="29"/>
  <c r="M76" i="29"/>
  <c r="L76" i="29"/>
  <c r="K76" i="29"/>
  <c r="J76" i="29"/>
  <c r="I76" i="29"/>
  <c r="H76" i="29"/>
  <c r="G76" i="29"/>
  <c r="F76" i="29"/>
  <c r="E76" i="29"/>
  <c r="D76" i="29"/>
  <c r="C76" i="29"/>
  <c r="B76" i="29"/>
  <c r="A76" i="29"/>
  <c r="C75" i="29"/>
  <c r="A75" i="29"/>
  <c r="A74" i="29"/>
  <c r="U73" i="29"/>
  <c r="T73" i="29"/>
  <c r="S73" i="29"/>
  <c r="R73" i="29"/>
  <c r="Q73" i="29"/>
  <c r="O73" i="29"/>
  <c r="N73" i="29"/>
  <c r="M73" i="29"/>
  <c r="L73" i="29"/>
  <c r="K73" i="29"/>
  <c r="J73" i="29"/>
  <c r="I73" i="29"/>
  <c r="H73" i="29"/>
  <c r="G73" i="29"/>
  <c r="F73" i="29"/>
  <c r="E73" i="29"/>
  <c r="C73" i="29"/>
  <c r="A73" i="29"/>
  <c r="U72" i="29"/>
  <c r="T72" i="29"/>
  <c r="S72" i="29"/>
  <c r="R72" i="29"/>
  <c r="Q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B72" i="29"/>
  <c r="A72" i="29"/>
  <c r="U71" i="29"/>
  <c r="T71" i="29"/>
  <c r="S71" i="29"/>
  <c r="R71" i="29"/>
  <c r="Q71" i="29"/>
  <c r="O71" i="29"/>
  <c r="N71" i="29"/>
  <c r="M71" i="29"/>
  <c r="L71" i="29"/>
  <c r="K71" i="29"/>
  <c r="J71" i="29"/>
  <c r="I71" i="29"/>
  <c r="H71" i="29"/>
  <c r="G71" i="29"/>
  <c r="F71" i="29"/>
  <c r="E71" i="29"/>
  <c r="D71" i="29"/>
  <c r="C71" i="29"/>
  <c r="B71" i="29"/>
  <c r="A71" i="29"/>
  <c r="U70" i="29"/>
  <c r="T70" i="29"/>
  <c r="S70" i="29"/>
  <c r="R70" i="29"/>
  <c r="Q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A70" i="29"/>
  <c r="C69" i="29"/>
  <c r="A69" i="29"/>
  <c r="C68" i="29"/>
  <c r="A68" i="29"/>
  <c r="A67" i="29"/>
  <c r="U66" i="29"/>
  <c r="T66" i="29"/>
  <c r="S66" i="29"/>
  <c r="R66" i="29"/>
  <c r="Q66" i="29"/>
  <c r="O66" i="29"/>
  <c r="N66" i="29"/>
  <c r="M66" i="29"/>
  <c r="L66" i="29"/>
  <c r="K66" i="29"/>
  <c r="J66" i="29"/>
  <c r="I66" i="29"/>
  <c r="H66" i="29"/>
  <c r="G66" i="29"/>
  <c r="F66" i="29"/>
  <c r="E66" i="29"/>
  <c r="D7" i="31" s="1"/>
  <c r="C66" i="29"/>
  <c r="A66" i="29"/>
  <c r="A65" i="29"/>
  <c r="U64" i="29"/>
  <c r="T64" i="29"/>
  <c r="S64" i="29"/>
  <c r="R64" i="29"/>
  <c r="Q64" i="29"/>
  <c r="O64" i="29"/>
  <c r="N64" i="29"/>
  <c r="M64" i="29"/>
  <c r="L64" i="29"/>
  <c r="K64" i="29"/>
  <c r="J64" i="29"/>
  <c r="I64" i="29"/>
  <c r="H64" i="29"/>
  <c r="G64" i="29"/>
  <c r="F64" i="29"/>
  <c r="E64" i="29"/>
  <c r="C64" i="29"/>
  <c r="A64" i="29"/>
  <c r="U63" i="29"/>
  <c r="T63" i="29"/>
  <c r="S63" i="29"/>
  <c r="R63" i="29"/>
  <c r="Q63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C63" i="29"/>
  <c r="B63" i="29"/>
  <c r="A63" i="29"/>
  <c r="U62" i="29"/>
  <c r="T62" i="29"/>
  <c r="S62" i="29"/>
  <c r="R62" i="29"/>
  <c r="Q62" i="29"/>
  <c r="O62" i="29"/>
  <c r="N62" i="29"/>
  <c r="M62" i="29"/>
  <c r="L62" i="29"/>
  <c r="K62" i="29"/>
  <c r="J62" i="29"/>
  <c r="I62" i="29"/>
  <c r="H62" i="29"/>
  <c r="G62" i="29"/>
  <c r="F62" i="29"/>
  <c r="E62" i="29"/>
  <c r="D62" i="29"/>
  <c r="C62" i="29"/>
  <c r="B62" i="29"/>
  <c r="A62" i="29"/>
  <c r="U61" i="29"/>
  <c r="T61" i="29"/>
  <c r="S61" i="29"/>
  <c r="R61" i="29"/>
  <c r="Q61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B61" i="29"/>
  <c r="A61" i="29"/>
  <c r="U60" i="29"/>
  <c r="T60" i="29"/>
  <c r="S60" i="29"/>
  <c r="R60" i="29"/>
  <c r="Q60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A60" i="29"/>
  <c r="U59" i="29"/>
  <c r="T59" i="29"/>
  <c r="S59" i="29"/>
  <c r="R59" i="29"/>
  <c r="Q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B59" i="29"/>
  <c r="A59" i="29"/>
  <c r="U58" i="29"/>
  <c r="T58" i="29"/>
  <c r="S58" i="29"/>
  <c r="R58" i="29"/>
  <c r="Q58" i="29"/>
  <c r="O58" i="29"/>
  <c r="N58" i="29"/>
  <c r="M58" i="29"/>
  <c r="L58" i="29"/>
  <c r="K58" i="29"/>
  <c r="J58" i="29"/>
  <c r="I58" i="29"/>
  <c r="H58" i="29"/>
  <c r="G58" i="29"/>
  <c r="F58" i="29"/>
  <c r="E58" i="29"/>
  <c r="D58" i="29"/>
  <c r="C58" i="29"/>
  <c r="B58" i="29"/>
  <c r="A58" i="29"/>
  <c r="U57" i="29"/>
  <c r="T57" i="29"/>
  <c r="S57" i="29"/>
  <c r="R57" i="29"/>
  <c r="Q57" i="29"/>
  <c r="O57" i="29"/>
  <c r="N57" i="29"/>
  <c r="M57" i="29"/>
  <c r="L57" i="29"/>
  <c r="K57" i="29"/>
  <c r="J57" i="29"/>
  <c r="I57" i="29"/>
  <c r="H57" i="29"/>
  <c r="G57" i="29"/>
  <c r="F57" i="29"/>
  <c r="E57" i="29"/>
  <c r="D57" i="29"/>
  <c r="C57" i="29"/>
  <c r="B57" i="29"/>
  <c r="A57" i="29"/>
  <c r="U56" i="29"/>
  <c r="T56" i="29"/>
  <c r="S56" i="29"/>
  <c r="R56" i="29"/>
  <c r="Q56" i="29"/>
  <c r="O56" i="29"/>
  <c r="N56" i="29"/>
  <c r="M56" i="29"/>
  <c r="L56" i="29"/>
  <c r="K56" i="29"/>
  <c r="J56" i="29"/>
  <c r="I56" i="29"/>
  <c r="H56" i="29"/>
  <c r="G56" i="29"/>
  <c r="F56" i="29"/>
  <c r="E56" i="29"/>
  <c r="D56" i="29"/>
  <c r="C56" i="29"/>
  <c r="B56" i="29"/>
  <c r="A56" i="29"/>
  <c r="U55" i="29"/>
  <c r="T55" i="29"/>
  <c r="S55" i="29"/>
  <c r="R55" i="29"/>
  <c r="Q55" i="29"/>
  <c r="O55" i="29"/>
  <c r="N55" i="29"/>
  <c r="M55" i="29"/>
  <c r="L55" i="29"/>
  <c r="K55" i="29"/>
  <c r="J55" i="29"/>
  <c r="I55" i="29"/>
  <c r="H55" i="29"/>
  <c r="G55" i="29"/>
  <c r="F55" i="29"/>
  <c r="E55" i="29"/>
  <c r="D55" i="29"/>
  <c r="C55" i="29"/>
  <c r="B55" i="29"/>
  <c r="A55" i="29"/>
  <c r="U54" i="29"/>
  <c r="T54" i="29"/>
  <c r="S54" i="29"/>
  <c r="R54" i="29"/>
  <c r="Q54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C54" i="29"/>
  <c r="B54" i="29"/>
  <c r="A54" i="29"/>
  <c r="U53" i="29"/>
  <c r="T53" i="29"/>
  <c r="S53" i="29"/>
  <c r="R53" i="29"/>
  <c r="Q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B53" i="29"/>
  <c r="A53" i="29"/>
  <c r="C52" i="29"/>
  <c r="A52" i="29"/>
  <c r="A51" i="29"/>
  <c r="U50" i="29"/>
  <c r="T50" i="29"/>
  <c r="S50" i="29"/>
  <c r="R50" i="29"/>
  <c r="Q50" i="29"/>
  <c r="O50" i="29"/>
  <c r="N50" i="29"/>
  <c r="M50" i="29"/>
  <c r="L50" i="29"/>
  <c r="K50" i="29"/>
  <c r="J50" i="29"/>
  <c r="I50" i="29"/>
  <c r="H50" i="29"/>
  <c r="G50" i="29"/>
  <c r="F50" i="29"/>
  <c r="E50" i="29"/>
  <c r="C50" i="29"/>
  <c r="A50" i="29"/>
  <c r="U49" i="29"/>
  <c r="T49" i="29"/>
  <c r="S49" i="29"/>
  <c r="R49" i="29"/>
  <c r="Q49" i="29"/>
  <c r="O49" i="29"/>
  <c r="N49" i="29"/>
  <c r="M49" i="29"/>
  <c r="L49" i="29"/>
  <c r="K49" i="29"/>
  <c r="J49" i="29"/>
  <c r="I49" i="29"/>
  <c r="H49" i="29"/>
  <c r="G49" i="29"/>
  <c r="F49" i="29"/>
  <c r="E49" i="29"/>
  <c r="D49" i="29"/>
  <c r="C49" i="29"/>
  <c r="B49" i="29"/>
  <c r="A49" i="29"/>
  <c r="U48" i="29"/>
  <c r="T48" i="29"/>
  <c r="S48" i="29"/>
  <c r="R48" i="29"/>
  <c r="Q48" i="29"/>
  <c r="O48" i="29"/>
  <c r="N48" i="29"/>
  <c r="M48" i="29"/>
  <c r="L48" i="29"/>
  <c r="K48" i="29"/>
  <c r="J48" i="29"/>
  <c r="I48" i="29"/>
  <c r="H48" i="29"/>
  <c r="G48" i="29"/>
  <c r="F48" i="29"/>
  <c r="E48" i="29"/>
  <c r="D48" i="29"/>
  <c r="C48" i="29"/>
  <c r="B48" i="29"/>
  <c r="A48" i="29"/>
  <c r="U47" i="29"/>
  <c r="T47" i="29"/>
  <c r="S47" i="29"/>
  <c r="R47" i="29"/>
  <c r="Q47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C47" i="29"/>
  <c r="B47" i="29"/>
  <c r="A47" i="29"/>
  <c r="U46" i="29"/>
  <c r="T46" i="29"/>
  <c r="S46" i="29"/>
  <c r="R46" i="29"/>
  <c r="Q46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C46" i="29"/>
  <c r="B46" i="29"/>
  <c r="A46" i="29"/>
  <c r="U45" i="29"/>
  <c r="T45" i="29"/>
  <c r="S45" i="29"/>
  <c r="R45" i="29"/>
  <c r="Q45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C45" i="29"/>
  <c r="B45" i="29"/>
  <c r="A45" i="29"/>
  <c r="U44" i="29"/>
  <c r="T44" i="29"/>
  <c r="S44" i="29"/>
  <c r="R44" i="29"/>
  <c r="Q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B44" i="29"/>
  <c r="A44" i="29"/>
  <c r="U43" i="29"/>
  <c r="T43" i="29"/>
  <c r="S43" i="29"/>
  <c r="R43" i="29"/>
  <c r="Q43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B43" i="29"/>
  <c r="A43" i="29"/>
  <c r="U42" i="29"/>
  <c r="T42" i="29"/>
  <c r="S42" i="29"/>
  <c r="R42" i="29"/>
  <c r="Q42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C42" i="29"/>
  <c r="B42" i="29"/>
  <c r="A42" i="29"/>
  <c r="U41" i="29"/>
  <c r="T41" i="29"/>
  <c r="S41" i="29"/>
  <c r="R41" i="29"/>
  <c r="Q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A41" i="29"/>
  <c r="U40" i="29"/>
  <c r="T40" i="29"/>
  <c r="S40" i="29"/>
  <c r="R40" i="29"/>
  <c r="Q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A40" i="29"/>
  <c r="U39" i="29"/>
  <c r="T39" i="29"/>
  <c r="S39" i="29"/>
  <c r="R39" i="29"/>
  <c r="Q39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B39" i="29"/>
  <c r="A39" i="29"/>
  <c r="U38" i="29"/>
  <c r="T38" i="29"/>
  <c r="S38" i="29"/>
  <c r="R38" i="29"/>
  <c r="Q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A38" i="29"/>
  <c r="U37" i="29"/>
  <c r="T37" i="29"/>
  <c r="S37" i="29"/>
  <c r="R37" i="29"/>
  <c r="Q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A37" i="29"/>
  <c r="U36" i="29"/>
  <c r="T36" i="29"/>
  <c r="S36" i="29"/>
  <c r="R36" i="29"/>
  <c r="Q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A36" i="29"/>
  <c r="U35" i="29"/>
  <c r="T35" i="29"/>
  <c r="S35" i="29"/>
  <c r="R35" i="29"/>
  <c r="Q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A35" i="29"/>
  <c r="U34" i="29"/>
  <c r="T34" i="29"/>
  <c r="S34" i="29"/>
  <c r="R34" i="29"/>
  <c r="Q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A34" i="29"/>
  <c r="U33" i="29"/>
  <c r="T33" i="29"/>
  <c r="S33" i="29"/>
  <c r="R33" i="29"/>
  <c r="Q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A33" i="29"/>
  <c r="U32" i="29"/>
  <c r="T32" i="29"/>
  <c r="S32" i="29"/>
  <c r="R32" i="29"/>
  <c r="Q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A32" i="29"/>
  <c r="U31" i="29"/>
  <c r="T31" i="29"/>
  <c r="S31" i="29"/>
  <c r="R31" i="29"/>
  <c r="Q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A31" i="29"/>
  <c r="U30" i="29"/>
  <c r="T30" i="29"/>
  <c r="S30" i="29"/>
  <c r="R30" i="29"/>
  <c r="Q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A30" i="29"/>
  <c r="U29" i="29"/>
  <c r="T29" i="29"/>
  <c r="S29" i="29"/>
  <c r="R29" i="29"/>
  <c r="Q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A29" i="29"/>
  <c r="C28" i="29"/>
  <c r="A28" i="29"/>
  <c r="A27" i="29"/>
  <c r="U26" i="29"/>
  <c r="T26" i="29"/>
  <c r="S26" i="29"/>
  <c r="R26" i="29"/>
  <c r="Q26" i="29"/>
  <c r="O26" i="29"/>
  <c r="N26" i="29"/>
  <c r="M26" i="29"/>
  <c r="L26" i="29"/>
  <c r="K26" i="29"/>
  <c r="J26" i="29"/>
  <c r="I26" i="29"/>
  <c r="H26" i="29"/>
  <c r="G26" i="29"/>
  <c r="F26" i="29"/>
  <c r="E26" i="29"/>
  <c r="C26" i="29"/>
  <c r="A26" i="29"/>
  <c r="U25" i="29"/>
  <c r="T25" i="29"/>
  <c r="S25" i="29"/>
  <c r="R25" i="29"/>
  <c r="Q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A25" i="29"/>
  <c r="U24" i="29"/>
  <c r="T24" i="29"/>
  <c r="S24" i="29"/>
  <c r="R24" i="29"/>
  <c r="Q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A24" i="29"/>
  <c r="U23" i="29"/>
  <c r="T23" i="29"/>
  <c r="S23" i="29"/>
  <c r="R23" i="29"/>
  <c r="Q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A23" i="29"/>
  <c r="C22" i="29"/>
  <c r="A22" i="29"/>
  <c r="A21" i="29"/>
  <c r="U20" i="29"/>
  <c r="T20" i="29"/>
  <c r="S20" i="29"/>
  <c r="R20" i="29"/>
  <c r="Q20" i="29"/>
  <c r="O20" i="29"/>
  <c r="N20" i="29"/>
  <c r="M20" i="29"/>
  <c r="L20" i="29"/>
  <c r="K20" i="29"/>
  <c r="J20" i="29"/>
  <c r="I20" i="29"/>
  <c r="H20" i="29"/>
  <c r="G20" i="29"/>
  <c r="F20" i="29"/>
  <c r="E20" i="29"/>
  <c r="C20" i="29"/>
  <c r="A20" i="29"/>
  <c r="U19" i="29"/>
  <c r="T19" i="29"/>
  <c r="S19" i="29"/>
  <c r="R19" i="29"/>
  <c r="Q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B19" i="29"/>
  <c r="A19" i="29"/>
  <c r="U18" i="29"/>
  <c r="T18" i="29"/>
  <c r="S18" i="29"/>
  <c r="R18" i="29"/>
  <c r="Q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B18" i="29"/>
  <c r="A18" i="29"/>
  <c r="U17" i="29"/>
  <c r="T17" i="29"/>
  <c r="S17" i="29"/>
  <c r="R17" i="29"/>
  <c r="Q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A17" i="29"/>
  <c r="C16" i="29"/>
  <c r="A16" i="29"/>
  <c r="A15" i="29"/>
  <c r="U14" i="29"/>
  <c r="T14" i="29"/>
  <c r="S14" i="29"/>
  <c r="R14" i="29"/>
  <c r="Q14" i="29"/>
  <c r="O14" i="29"/>
  <c r="N14" i="29"/>
  <c r="M14" i="29"/>
  <c r="L14" i="29"/>
  <c r="K14" i="29"/>
  <c r="J14" i="29"/>
  <c r="I14" i="29"/>
  <c r="H14" i="29"/>
  <c r="G14" i="29"/>
  <c r="F14" i="29"/>
  <c r="E14" i="29"/>
  <c r="C14" i="29"/>
  <c r="A14" i="29"/>
  <c r="U13" i="29"/>
  <c r="T13" i="29"/>
  <c r="S13" i="29"/>
  <c r="R13" i="29"/>
  <c r="Q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U12" i="29"/>
  <c r="T12" i="29"/>
  <c r="S12" i="29"/>
  <c r="R12" i="29"/>
  <c r="Q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A12" i="29"/>
  <c r="U11" i="29"/>
  <c r="T11" i="29"/>
  <c r="S11" i="29"/>
  <c r="R11" i="29"/>
  <c r="Q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A11" i="29"/>
  <c r="C10" i="29"/>
  <c r="A10" i="29"/>
  <c r="C9" i="29"/>
  <c r="A9" i="29"/>
  <c r="A8" i="29"/>
  <c r="C7" i="29"/>
  <c r="A7" i="29"/>
  <c r="O5" i="29"/>
  <c r="N5" i="29"/>
  <c r="M5" i="29"/>
  <c r="L5" i="29"/>
  <c r="K5" i="29"/>
  <c r="J5" i="29"/>
  <c r="I5" i="29"/>
  <c r="H5" i="29"/>
  <c r="G5" i="29"/>
  <c r="F5" i="29"/>
  <c r="A3" i="29"/>
  <c r="A1" i="29"/>
  <c r="C9" i="22" l="1"/>
  <c r="B22" i="27"/>
  <c r="B26" i="27"/>
  <c r="B9" i="27"/>
  <c r="C8" i="22" s="1"/>
  <c r="B13" i="27"/>
  <c r="B15" i="27"/>
  <c r="C20" i="22" s="1"/>
  <c r="H22" i="27"/>
  <c r="B21" i="27"/>
  <c r="C10" i="22" s="1"/>
  <c r="B23" i="27"/>
  <c r="B24" i="27"/>
  <c r="B25" i="27"/>
  <c r="H8" i="27"/>
  <c r="B8" i="27"/>
  <c r="B10" i="27"/>
  <c r="B11" i="27"/>
  <c r="B12" i="27"/>
  <c r="B14" i="27"/>
  <c r="B16" i="27"/>
  <c r="B7" i="27"/>
  <c r="C19" i="22" s="1"/>
  <c r="D8" i="31"/>
  <c r="G13" i="21" s="1"/>
  <c r="H18" i="27"/>
  <c r="H19" i="27"/>
  <c r="H25" i="27"/>
  <c r="H11" i="27"/>
  <c r="H10" i="27"/>
  <c r="H20" i="27" s="1"/>
  <c r="H7" i="27"/>
  <c r="B20" i="27"/>
  <c r="H21" i="27"/>
  <c r="H9" i="27"/>
  <c r="E38" i="22"/>
  <c r="M28" i="21" s="1"/>
  <c r="G32" i="28"/>
  <c r="E32" i="28"/>
  <c r="C32" i="28"/>
  <c r="B32" i="28"/>
  <c r="A32" i="28"/>
  <c r="E31" i="28"/>
  <c r="C31" i="28"/>
  <c r="A31" i="28"/>
  <c r="G30" i="28"/>
  <c r="E30" i="28"/>
  <c r="C30" i="28"/>
  <c r="B30" i="28"/>
  <c r="A30" i="28"/>
  <c r="E29" i="28"/>
  <c r="C29" i="28"/>
  <c r="A29" i="28"/>
  <c r="G28" i="28"/>
  <c r="E28" i="28"/>
  <c r="C28" i="28"/>
  <c r="B28" i="28"/>
  <c r="A28" i="28"/>
  <c r="G27" i="28"/>
  <c r="F27" i="28"/>
  <c r="E27" i="28"/>
  <c r="D27" i="28"/>
  <c r="C27" i="28"/>
  <c r="B27" i="28"/>
  <c r="A27" i="28"/>
  <c r="G26" i="28"/>
  <c r="F26" i="28"/>
  <c r="E26" i="28"/>
  <c r="D26" i="28"/>
  <c r="C26" i="28"/>
  <c r="B26" i="28"/>
  <c r="A26" i="28"/>
  <c r="A25" i="28"/>
  <c r="C24" i="28"/>
  <c r="B24" i="28"/>
  <c r="A24" i="28"/>
  <c r="C23" i="28"/>
  <c r="B23" i="28"/>
  <c r="A23" i="28"/>
  <c r="C22" i="28"/>
  <c r="B22" i="28"/>
  <c r="A22" i="28"/>
  <c r="C21" i="28"/>
  <c r="B21" i="28"/>
  <c r="A21" i="28"/>
  <c r="C20" i="28"/>
  <c r="B20" i="28"/>
  <c r="A20" i="28"/>
  <c r="C19" i="28"/>
  <c r="B19" i="28"/>
  <c r="A19" i="28"/>
  <c r="C18" i="28"/>
  <c r="B18" i="28"/>
  <c r="A18" i="28"/>
  <c r="C17" i="28"/>
  <c r="A17" i="28"/>
  <c r="G16" i="28"/>
  <c r="E16" i="28"/>
  <c r="C16" i="28"/>
  <c r="B16" i="28"/>
  <c r="A16" i="28"/>
  <c r="G15" i="28"/>
  <c r="E15" i="28"/>
  <c r="C15" i="28"/>
  <c r="B15" i="28"/>
  <c r="A15" i="28"/>
  <c r="A14" i="28"/>
  <c r="G13" i="28"/>
  <c r="E13" i="28"/>
  <c r="C13" i="28"/>
  <c r="B13" i="28"/>
  <c r="A13" i="28"/>
  <c r="G12" i="28"/>
  <c r="F12" i="28"/>
  <c r="E12" i="28"/>
  <c r="D12" i="28"/>
  <c r="C12" i="28"/>
  <c r="B12" i="28"/>
  <c r="A12" i="28"/>
  <c r="G11" i="28"/>
  <c r="F11" i="28"/>
  <c r="E11" i="28"/>
  <c r="D11" i="28"/>
  <c r="C11" i="28"/>
  <c r="B11" i="28"/>
  <c r="A11" i="28"/>
  <c r="G10" i="28"/>
  <c r="F10" i="28"/>
  <c r="E10" i="28"/>
  <c r="D10" i="28"/>
  <c r="C10" i="28"/>
  <c r="B10" i="28"/>
  <c r="A10" i="28"/>
  <c r="B9" i="28"/>
  <c r="A9" i="28"/>
  <c r="A2" i="28"/>
  <c r="A1" i="28"/>
  <c r="C22" i="22" l="1"/>
  <c r="B33" i="27"/>
  <c r="C11" i="22"/>
  <c r="C39" i="22"/>
  <c r="G28" i="21" s="1"/>
  <c r="B17" i="27"/>
  <c r="C38" i="22"/>
  <c r="G27" i="21" s="1"/>
  <c r="B34" i="27"/>
  <c r="B28" i="27"/>
  <c r="B35" i="27" l="1"/>
  <c r="C13" i="22" s="1"/>
  <c r="C14" i="22" s="1"/>
  <c r="C16" i="22" s="1"/>
  <c r="C24" i="22" s="1"/>
  <c r="C26" i="22" s="1"/>
  <c r="G21" i="21" s="1"/>
  <c r="G23" i="21" s="1"/>
  <c r="B30" i="27"/>
  <c r="H12" i="27" s="1"/>
  <c r="H16" i="27" s="1"/>
  <c r="H29" i="27" s="1"/>
  <c r="D15" i="25"/>
  <c r="D14" i="25"/>
  <c r="D11" i="25"/>
  <c r="D10" i="25"/>
  <c r="D8" i="25"/>
  <c r="G15" i="21" s="1"/>
  <c r="C30" i="22" l="1"/>
  <c r="H23" i="27"/>
  <c r="H26" i="27" s="1"/>
  <c r="C32" i="22" s="1"/>
  <c r="G25" i="21" s="1"/>
  <c r="G26" i="21" s="1"/>
  <c r="D18" i="25"/>
  <c r="G16" i="21" s="1"/>
  <c r="C34" i="22" l="1"/>
  <c r="D1" i="27"/>
  <c r="G1" i="27" s="1"/>
  <c r="H9" i="7"/>
  <c r="H8" i="7"/>
  <c r="F10" i="21" l="1"/>
  <c r="E10" i="21"/>
  <c r="F7" i="21"/>
  <c r="E7" i="21"/>
  <c r="K6" i="21"/>
  <c r="G18" i="21" l="1"/>
  <c r="G10" i="21"/>
  <c r="E8" i="21"/>
  <c r="E11" i="21" s="1"/>
  <c r="G7" i="21"/>
  <c r="G8" i="21" s="1"/>
  <c r="G11" i="21" l="1"/>
  <c r="E14" i="22" l="1"/>
  <c r="E39" i="22"/>
  <c r="M22" i="21"/>
  <c r="A8" i="22"/>
  <c r="A9" i="22" s="1"/>
  <c r="A10" i="22" s="1"/>
  <c r="M17" i="21"/>
  <c r="M18" i="21" s="1"/>
  <c r="L10" i="21"/>
  <c r="K10" i="21"/>
  <c r="L9" i="21"/>
  <c r="K9" i="21"/>
  <c r="L7" i="21"/>
  <c r="K7" i="21"/>
  <c r="K8" i="21" s="1"/>
  <c r="A7" i="21"/>
  <c r="A8" i="21" s="1"/>
  <c r="A9" i="21" s="1"/>
  <c r="A10" i="21" s="1"/>
  <c r="A11" i="21" s="1"/>
  <c r="A12" i="21" s="1"/>
  <c r="A13" i="21" s="1"/>
  <c r="A14" i="21" s="1"/>
  <c r="A15" i="21" s="1"/>
  <c r="L6" i="21"/>
  <c r="A11" i="22" l="1"/>
  <c r="A12" i="22" s="1"/>
  <c r="A16" i="2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E11" i="22"/>
  <c r="E16" i="22" s="1"/>
  <c r="M27" i="21"/>
  <c r="M9" i="21"/>
  <c r="K11" i="21"/>
  <c r="M10" i="21"/>
  <c r="E22" i="22"/>
  <c r="M6" i="21"/>
  <c r="M7" i="21"/>
  <c r="A22" i="22" l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E24" i="22"/>
  <c r="E26" i="22" s="1"/>
  <c r="E30" i="22" s="1"/>
  <c r="M8" i="21"/>
  <c r="M11" i="21" s="1"/>
  <c r="M21" i="21" l="1"/>
  <c r="M23" i="21" s="1"/>
  <c r="M26" i="21" s="1"/>
</calcChain>
</file>

<file path=xl/sharedStrings.xml><?xml version="1.0" encoding="utf-8"?>
<sst xmlns="http://schemas.openxmlformats.org/spreadsheetml/2006/main" count="318" uniqueCount="203">
  <si>
    <t>Long Term Debt</t>
  </si>
  <si>
    <t>Short Term Debt</t>
  </si>
  <si>
    <t>Total Debt</t>
  </si>
  <si>
    <t>Equity</t>
  </si>
  <si>
    <t>Preferred</t>
  </si>
  <si>
    <t>Total ROR</t>
  </si>
  <si>
    <t>Rate of Return</t>
  </si>
  <si>
    <t>Cost of Capital</t>
  </si>
  <si>
    <t>Cost</t>
  </si>
  <si>
    <t>Capital</t>
  </si>
  <si>
    <t>Line No.</t>
  </si>
  <si>
    <t>Property Tax Rate</t>
  </si>
  <si>
    <t>Conversion Factor</t>
  </si>
  <si>
    <t>Tax Rate (1-CF)</t>
  </si>
  <si>
    <t>Annual O&amp;M Charge</t>
  </si>
  <si>
    <t>A&amp;G Recovery % of O&amp;M</t>
  </si>
  <si>
    <t>Puget Sound Energy</t>
  </si>
  <si>
    <t>DISTRIBUTION EXPENSE</t>
  </si>
  <si>
    <t xml:space="preserve"> - Direct</t>
  </si>
  <si>
    <t>COS ID582.00 Op Exp Substations</t>
  </si>
  <si>
    <t>COS ID591.00 Maint Exp Structures</t>
  </si>
  <si>
    <t>COS ID592.00 Maint Exp Substations</t>
  </si>
  <si>
    <t>Total Substation Direct Distribution O&amp;M</t>
  </si>
  <si>
    <t>Total Direct Distribution O&amp;M</t>
  </si>
  <si>
    <t>Total T&amp;D O&amp;M</t>
  </si>
  <si>
    <t>% to Total</t>
  </si>
  <si>
    <t>Indirect O&amp;M Expense</t>
  </si>
  <si>
    <t>COS ID580.00 Oper Supr &amp; Eng</t>
  </si>
  <si>
    <t>COS ID588.00 Misc Exp</t>
  </si>
  <si>
    <t>COS ID590.00 Maint Supr &amp; Eng</t>
  </si>
  <si>
    <t>Total Indirect Distribution O&amp;M Expense</t>
  </si>
  <si>
    <t>Allocated Indirect O&amp;M (Line 14 * Line 20)</t>
  </si>
  <si>
    <t>Total Substation O&amp;M Expense</t>
  </si>
  <si>
    <t>PSE Substation Capacity (kVa)</t>
  </si>
  <si>
    <t>Substation O&amp;M Expense $ / kVa</t>
  </si>
  <si>
    <t>PUGET SOUND ENERGY-ELECTRIC</t>
  </si>
  <si>
    <t>PRO FORMA COST OF CAPITAL</t>
  </si>
  <si>
    <t>FOR THE TWELVE MONTHS ENDED DECEMBER 31, 2010</t>
  </si>
  <si>
    <t>LINE</t>
  </si>
  <si>
    <t>PRO FORMA</t>
  </si>
  <si>
    <t>COST OF</t>
  </si>
  <si>
    <t>NO.</t>
  </si>
  <si>
    <t>DESCRIPTION</t>
  </si>
  <si>
    <t>CAPITAL %</t>
  </si>
  <si>
    <t>COST %</t>
  </si>
  <si>
    <t>CAPITAL</t>
  </si>
  <si>
    <t>RATE</t>
  </si>
  <si>
    <t>SHORT TERM DEBT</t>
  </si>
  <si>
    <t>BAD DEBTS</t>
  </si>
  <si>
    <t>LONG TERM DEBT</t>
  </si>
  <si>
    <t>ANNUAL FILING FEE</t>
  </si>
  <si>
    <t>PREFERRED</t>
  </si>
  <si>
    <t>EQUITY</t>
  </si>
  <si>
    <t>TOTAL</t>
  </si>
  <si>
    <t>SUM OF TAXES OTHER</t>
  </si>
  <si>
    <t>AFTER TAX SHORT TERM DEBT ( (LINE 1)* 65%)</t>
  </si>
  <si>
    <t>AFTER TAX LONG TERM DEBT ( (LINE 2)* 65%)</t>
  </si>
  <si>
    <t>TOTAL AFTER TAX COST OF CAPITAL</t>
  </si>
  <si>
    <t>Distribution O&amp;M Expense</t>
  </si>
  <si>
    <t>Distribution Substation Capacity</t>
  </si>
  <si>
    <t>Operating Expenses</t>
  </si>
  <si>
    <t>FERC Account</t>
  </si>
  <si>
    <t>Total Distribution Capacity (MVA)</t>
  </si>
  <si>
    <t>Production O&amp;M - Steam</t>
  </si>
  <si>
    <t>Production O&amp;M - Hydro</t>
  </si>
  <si>
    <t>Production O&amp;M - Other</t>
  </si>
  <si>
    <t>Other Power Supply</t>
  </si>
  <si>
    <t>Transmission O&amp;M</t>
  </si>
  <si>
    <t>Distribution O&amp;M</t>
  </si>
  <si>
    <t>Customer Accounting</t>
  </si>
  <si>
    <t>Customer Service</t>
  </si>
  <si>
    <t>Sales</t>
  </si>
  <si>
    <t>Subtotal</t>
  </si>
  <si>
    <t>Subtotal Operating</t>
  </si>
  <si>
    <t>Remove:</t>
  </si>
  <si>
    <t>Fuel - Steam (FERC 501)</t>
  </si>
  <si>
    <t>Fuel - Other (FERC 547)</t>
  </si>
  <si>
    <t>Wheeling (FERC 565)</t>
  </si>
  <si>
    <t>Total O&amp;M for A&amp;G Calculation</t>
  </si>
  <si>
    <t>Administrative and General</t>
  </si>
  <si>
    <t>% A&amp;G to O&amp;M</t>
  </si>
  <si>
    <t>Total Maintenance</t>
  </si>
  <si>
    <t>Total</t>
  </si>
  <si>
    <t>Total Distribution Expense</t>
  </si>
  <si>
    <t>Subtotal 581-587</t>
  </si>
  <si>
    <t>Subtotal 591-597</t>
  </si>
  <si>
    <t>Total Direct O&amp;M</t>
  </si>
  <si>
    <t>Docket No. UE-111048 (Compliance)</t>
  </si>
  <si>
    <t>FERC 366 &amp; 367</t>
  </si>
  <si>
    <t>Account Description</t>
  </si>
  <si>
    <t>UG Lines</t>
  </si>
  <si>
    <t>(b)</t>
  </si>
  <si>
    <t>(c)</t>
  </si>
  <si>
    <t>(d)</t>
  </si>
  <si>
    <t>Distribution Substation O&amp;M</t>
  </si>
  <si>
    <t>Substation Capacity</t>
  </si>
  <si>
    <t>Current Allocation</t>
  </si>
  <si>
    <t>Bench Request No. 002</t>
  </si>
  <si>
    <t>Attachment C</t>
  </si>
  <si>
    <t xml:space="preserve">2011 GENERAL RATE INCREASE WITH NEW PCB COSTS </t>
  </si>
  <si>
    <t>Page 4.01</t>
  </si>
  <si>
    <t>CONVERSION FACTOR - ELECTRIC</t>
  </si>
  <si>
    <t>FOR THE TWELVE MONTHS ENDED JUNE 30, 2012</t>
  </si>
  <si>
    <t>COMMISSION BASIS REPORT</t>
  </si>
  <si>
    <t>STATE UTILITY TAX - NET OF BAD DEBTS ( 3.8734% - ( LINE 1 * 3.8734%) )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</si>
  <si>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</si>
  <si>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</si>
  <si>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</si>
  <si>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Substation O&amp;M and A&amp;G Overhead Charges</t>
  </si>
  <si>
    <t>Total Operating &amp; Maintenance Expens</t>
  </si>
  <si>
    <t>Source</t>
  </si>
  <si>
    <t>FERC Form 1</t>
  </si>
  <si>
    <t>FERC Form 1
YE December 2014</t>
  </si>
  <si>
    <t>Electric Distribution Plant</t>
  </si>
  <si>
    <t>Description</t>
  </si>
  <si>
    <t>Station Equipment</t>
  </si>
  <si>
    <t>Poles, Tower and Fixtures</t>
  </si>
  <si>
    <t>Overhead Conductors and Devices</t>
  </si>
  <si>
    <t>OH Lines</t>
  </si>
  <si>
    <t>Underground Conduit</t>
  </si>
  <si>
    <t>Underground Conductors and Devices</t>
  </si>
  <si>
    <t>Total OH &amp; UG Lines</t>
  </si>
  <si>
    <t>Annual Substation A&amp;G Charge</t>
  </si>
  <si>
    <t>FOR THE TWELVE MONTHS ENDED SEPTEMBER 30, 2016</t>
  </si>
  <si>
    <t>SHORT &amp; LONG TERM DEBT</t>
  </si>
  <si>
    <t>TOTAL COST OF CAPITAL</t>
  </si>
  <si>
    <t>AFTER TAX DEBT</t>
  </si>
  <si>
    <t>2017 Depreciation Study</t>
  </si>
  <si>
    <t>Adjustment 18.03</t>
  </si>
  <si>
    <t>Adjustment 18.02</t>
  </si>
  <si>
    <t>Current Effective 9-2015
UE-130137 Compliance and 2014 FERC Form 1</t>
  </si>
  <si>
    <t>Source:  FERC Form 1, YE 2016</t>
  </si>
  <si>
    <t>p 426.9-427.9</t>
  </si>
  <si>
    <t>FERC 364 &amp; 365</t>
  </si>
  <si>
    <t>Distribution Feeder - Overhead</t>
  </si>
  <si>
    <t>Distribution Feeder - Underground</t>
  </si>
  <si>
    <t>Overhead Feeder O&amp;M + A&amp;G Charge</t>
  </si>
  <si>
    <t>Underground Feeder O&amp;M + A&amp;G Charge</t>
  </si>
  <si>
    <t>Substation Book Life</t>
  </si>
  <si>
    <t>Feeder Book Life</t>
  </si>
  <si>
    <t>Property Insurance Rate</t>
  </si>
  <si>
    <t>Sch 40 Feeder Allocation</t>
  </si>
  <si>
    <t>(a)</t>
  </si>
  <si>
    <t>ELECTRIC COST OF SERVICE SUMMARY - EXPENSE SUMMARY</t>
  </si>
  <si>
    <t>COS ID</t>
  </si>
  <si>
    <t>Allocation Method</t>
  </si>
  <si>
    <t>Pri Volt
Sch 31</t>
  </si>
  <si>
    <t>Pri Volt
Sch 35</t>
  </si>
  <si>
    <t>Pri Volt
Sch 43</t>
  </si>
  <si>
    <t>Pri Volt</t>
  </si>
  <si>
    <t>Pri Volt Sch 3135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</si>
  <si>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</si>
  <si>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</si>
  <si>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</si>
  <si>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</si>
  <si>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</si>
  <si>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</si>
  <si>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</si>
  <si>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</si>
  <si>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</si>
  <si>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</si>
  <si>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A&amp;G %</t>
  </si>
  <si>
    <t>Substation A&amp;G Expense $ / kVa</t>
  </si>
  <si>
    <t>Total Plant in Service</t>
  </si>
  <si>
    <t>Line 1 / Line 2</t>
  </si>
  <si>
    <t>FCR Property Insurance Rate</t>
  </si>
  <si>
    <t>CURRENT</t>
  </si>
  <si>
    <t>PROPOSED</t>
  </si>
  <si>
    <t>INCREASE</t>
  </si>
  <si>
    <t>ACCOUNT</t>
  </si>
  <si>
    <t>ACQUISITION</t>
  </si>
  <si>
    <t>DEPRECIATION</t>
  </si>
  <si>
    <t xml:space="preserve">Diff % </t>
  </si>
  <si>
    <t>(DECREASE)</t>
  </si>
  <si>
    <t>NUMBER</t>
  </si>
  <si>
    <t>VALUE</t>
  </si>
  <si>
    <t>EXPENSE</t>
  </si>
  <si>
    <t>%</t>
  </si>
  <si>
    <t>EXPENSE AMOUNT</t>
  </si>
  <si>
    <t>AMOUNT</t>
  </si>
  <si>
    <t>ELECTRIC PLANT</t>
  </si>
  <si>
    <t>Conservation Amortization (FERC 908.1)</t>
  </si>
  <si>
    <t>A&amp;G Exp - Prop Insurance - Other</t>
  </si>
  <si>
    <t>Source:  UE-180282</t>
  </si>
  <si>
    <t>Compliance Cost of Service Report</t>
  </si>
  <si>
    <t>FEDERAL INCOME TAX ( LINE 7 * 21%)</t>
  </si>
  <si>
    <t>Tax Reform Filing</t>
  </si>
  <si>
    <t>UE-180282 ECOS Expense Report</t>
  </si>
  <si>
    <t>UE-180282 ECOS Ratebase Report</t>
  </si>
  <si>
    <t>2017 GENERAL RATE INCREASE - UE-180282</t>
  </si>
  <si>
    <t>Tas Reform Filing</t>
  </si>
  <si>
    <t>Docket No. UE-180282</t>
  </si>
  <si>
    <t>Compliance Tax Reform Filing</t>
  </si>
  <si>
    <t>Proposed Effective February 2018
 UE-180282 Compliance and 2016 FERC Form 1</t>
  </si>
  <si>
    <t xml:space="preserve"> UE-180282 </t>
  </si>
  <si>
    <t>`</t>
  </si>
  <si>
    <t>ECOS Docket No. UE-180282
Tax Reform</t>
  </si>
  <si>
    <t>Federal Tax Rate</t>
  </si>
  <si>
    <t>Docket No. UE-180282 (Compliance Tax Reform)</t>
  </si>
  <si>
    <t>Cost of Capital without Tax Effect</t>
  </si>
  <si>
    <r>
      <t>Schedule 62 Rate Components</t>
    </r>
    <r>
      <rPr>
        <vertAlign val="superscript"/>
        <sz val="11"/>
        <color theme="1"/>
        <rFont val="Calibri"/>
        <family val="2"/>
        <scheme val="minor"/>
      </rPr>
      <t>Note</t>
    </r>
  </si>
  <si>
    <t>Note</t>
  </si>
  <si>
    <t>The tax effect associate with these rate components has been incorporated into the  calculation these Schedule 62 rate components.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</si>
</sst>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m/d/yy\ h:m\i\n"/>
    <numFmt numFmtId="166" formatCode="[$-F800]dddd\,\ mmmm\ dd\,\ yyyy"/>
    <numFmt numFmtId="167" formatCode="#,###"/>
    <numFmt numFmtId="168" formatCode="_(* #,##0.000000_);_(* \(#,##0.000000\);_(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0.000000"/>
    <numFmt numFmtId="172" formatCode="&quot;$&quot;#,##0.00"/>
    <numFmt numFmtId="173" formatCode="0.000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quotePrefix="1" applyAlignment="1">
      <alignment horizontal="left"/>
    </xf>
    <xf numFmtId="10" fontId="0" fillId="0" borderId="0" xfId="0" applyNumberFormat="1"/>
    <xf numFmtId="0" fontId="2" fillId="0" borderId="0" xfId="0" applyFont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2" xfId="0" quotePrefix="1" applyBorder="1" applyAlignment="1">
      <alignment horizontal="left"/>
    </xf>
    <xf numFmtId="10" fontId="0" fillId="0" borderId="2" xfId="0" applyNumberFormat="1" applyBorder="1"/>
    <xf numFmtId="0" fontId="2" fillId="0" borderId="0" xfId="0" applyFont="1" applyAlignment="1">
      <alignment horizontal="center" wrapText="1"/>
    </xf>
    <xf numFmtId="10" fontId="0" fillId="0" borderId="0" xfId="0" applyNumberFormat="1" applyFont="1"/>
    <xf numFmtId="164" fontId="0" fillId="0" borderId="0" xfId="0" applyNumberFormat="1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quotePrefix="1" applyFont="1" applyFill="1" applyAlignment="1">
      <alignment horizontal="center" vertical="top" wrapText="1"/>
    </xf>
    <xf numFmtId="22" fontId="4" fillId="0" borderId="0" xfId="0" applyNumberFormat="1" applyFont="1" applyFill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left" wrapText="1"/>
    </xf>
    <xf numFmtId="165" fontId="4" fillId="0" borderId="6" xfId="0" applyNumberFormat="1" applyFont="1" applyFill="1" applyBorder="1" applyAlignment="1">
      <alignment horizontal="left" wrapText="1"/>
    </xf>
    <xf numFmtId="3" fontId="4" fillId="0" borderId="3" xfId="0" quotePrefix="1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wrapText="1"/>
    </xf>
    <xf numFmtId="166" fontId="4" fillId="0" borderId="7" xfId="0" applyNumberFormat="1" applyFont="1" applyFill="1" applyBorder="1" applyAlignment="1">
      <alignment horizontal="left" wrapText="1"/>
    </xf>
    <xf numFmtId="166" fontId="4" fillId="0" borderId="8" xfId="0" applyNumberFormat="1" applyFont="1" applyFill="1" applyBorder="1" applyAlignment="1">
      <alignment horizontal="left" wrapText="1"/>
    </xf>
    <xf numFmtId="10" fontId="3" fillId="0" borderId="4" xfId="0" applyNumberFormat="1" applyFont="1" applyFill="1" applyBorder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17" xfId="0" quotePrefix="1" applyFont="1" applyBorder="1" applyAlignment="1">
      <alignment horizontal="left"/>
    </xf>
    <xf numFmtId="6" fontId="9" fillId="0" borderId="18" xfId="0" applyNumberFormat="1" applyFont="1" applyBorder="1"/>
    <xf numFmtId="0" fontId="9" fillId="0" borderId="19" xfId="0" quotePrefix="1" applyFont="1" applyBorder="1" applyAlignment="1">
      <alignment horizontal="left" indent="1"/>
    </xf>
    <xf numFmtId="3" fontId="9" fillId="0" borderId="20" xfId="0" applyNumberFormat="1" applyFont="1" applyBorder="1"/>
    <xf numFmtId="0" fontId="9" fillId="0" borderId="0" xfId="0" applyFont="1" applyAlignment="1">
      <alignment horizontal="left" indent="2"/>
    </xf>
    <xf numFmtId="3" fontId="9" fillId="0" borderId="0" xfId="0" applyNumberFormat="1" applyFont="1"/>
    <xf numFmtId="0" fontId="9" fillId="0" borderId="17" xfId="0" applyFont="1" applyBorder="1" applyAlignment="1">
      <alignment horizontal="left"/>
    </xf>
    <xf numFmtId="0" fontId="9" fillId="0" borderId="17" xfId="0" quotePrefix="1" applyFont="1" applyBorder="1" applyAlignment="1">
      <alignment horizontal="left" indent="1"/>
    </xf>
    <xf numFmtId="0" fontId="9" fillId="0" borderId="17" xfId="0" applyFont="1" applyBorder="1" applyAlignment="1">
      <alignment horizontal="left" indent="1"/>
    </xf>
    <xf numFmtId="9" fontId="9" fillId="0" borderId="18" xfId="0" applyNumberFormat="1" applyFont="1" applyBorder="1"/>
    <xf numFmtId="0" fontId="9" fillId="0" borderId="19" xfId="0" applyFont="1" applyBorder="1"/>
    <xf numFmtId="6" fontId="9" fillId="0" borderId="20" xfId="0" applyNumberFormat="1" applyFont="1" applyBorder="1"/>
    <xf numFmtId="6" fontId="9" fillId="0" borderId="0" xfId="0" applyNumberFormat="1" applyFont="1"/>
    <xf numFmtId="6" fontId="9" fillId="0" borderId="18" xfId="0" applyNumberFormat="1" applyFont="1" applyBorder="1"/>
    <xf numFmtId="0" fontId="9" fillId="0" borderId="20" xfId="0" applyFont="1" applyBorder="1"/>
    <xf numFmtId="0" fontId="10" fillId="0" borderId="14" xfId="0" applyFont="1" applyFill="1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center"/>
    </xf>
    <xf numFmtId="172" fontId="10" fillId="0" borderId="12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wrapText="1"/>
    </xf>
    <xf numFmtId="170" fontId="1" fillId="0" borderId="0" xfId="0" applyNumberFormat="1" applyFont="1" applyFill="1" applyBorder="1"/>
    <xf numFmtId="10" fontId="1" fillId="0" borderId="0" xfId="0" applyNumberFormat="1" applyFont="1" applyFill="1" applyBorder="1"/>
    <xf numFmtId="42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0" fontId="1" fillId="0" borderId="0" xfId="0" applyNumberFormat="1" applyFont="1" applyFill="1" applyBorder="1"/>
    <xf numFmtId="170" fontId="1" fillId="0" borderId="2" xfId="0" applyNumberFormat="1" applyFont="1" applyFill="1" applyBorder="1"/>
    <xf numFmtId="10" fontId="1" fillId="0" borderId="2" xfId="0" applyNumberFormat="1" applyFont="1" applyFill="1" applyBorder="1"/>
    <xf numFmtId="0" fontId="1" fillId="0" borderId="0" xfId="0" applyNumberFormat="1" applyFont="1" applyFill="1" applyAlignment="1"/>
    <xf numFmtId="170" fontId="1" fillId="0" borderId="0" xfId="0" applyNumberFormat="1" applyFont="1" applyFill="1"/>
    <xf numFmtId="1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1" fillId="0" borderId="1" xfId="0" applyNumberFormat="1" applyFont="1" applyFill="1" applyBorder="1"/>
    <xf numFmtId="0" fontId="1" fillId="0" borderId="1" xfId="0" applyNumberFormat="1" applyFont="1" applyFill="1" applyBorder="1" applyAlignment="1"/>
    <xf numFmtId="0" fontId="0" fillId="0" borderId="0" xfId="0" applyAlignment="1">
      <alignment horizontal="left"/>
    </xf>
    <xf numFmtId="3" fontId="4" fillId="0" borderId="9" xfId="0" quotePrefix="1" applyNumberFormat="1" applyFont="1" applyFill="1" applyBorder="1" applyAlignment="1" applyProtection="1">
      <alignment horizontal="center" wrapText="1"/>
      <protection locked="0"/>
    </xf>
    <xf numFmtId="6" fontId="9" fillId="0" borderId="18" xfId="0" applyNumberFormat="1" applyFont="1" applyFill="1" applyBorder="1"/>
    <xf numFmtId="3" fontId="9" fillId="3" borderId="18" xfId="0" applyNumberFormat="1" applyFont="1" applyFill="1" applyBorder="1"/>
    <xf numFmtId="170" fontId="3" fillId="0" borderId="4" xfId="0" applyNumberFormat="1" applyFont="1" applyFill="1" applyBorder="1"/>
    <xf numFmtId="170" fontId="3" fillId="0" borderId="10" xfId="0" applyNumberFormat="1" applyFont="1" applyFill="1" applyBorder="1"/>
    <xf numFmtId="170" fontId="3" fillId="0" borderId="11" xfId="0" applyNumberFormat="1" applyFont="1" applyFill="1" applyBorder="1"/>
    <xf numFmtId="10" fontId="3" fillId="0" borderId="10" xfId="0" applyNumberFormat="1" applyFont="1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0" fontId="11" fillId="0" borderId="1" xfId="0" applyNumberFormat="1" applyFont="1" applyBorder="1"/>
    <xf numFmtId="169" fontId="11" fillId="0" borderId="1" xfId="0" applyNumberFormat="1" applyFont="1" applyBorder="1"/>
    <xf numFmtId="169" fontId="0" fillId="0" borderId="0" xfId="0" applyNumberFormat="1" applyFont="1"/>
    <xf numFmtId="10" fontId="0" fillId="0" borderId="12" xfId="0" applyNumberFormat="1" applyFont="1" applyBorder="1"/>
    <xf numFmtId="169" fontId="0" fillId="0" borderId="12" xfId="0" applyNumberFormat="1" applyFont="1" applyBorder="1"/>
    <xf numFmtId="0" fontId="0" fillId="0" borderId="0" xfId="0" applyAlignment="1">
      <alignment horizontal="left" indent="1"/>
    </xf>
    <xf numFmtId="0" fontId="11" fillId="0" borderId="0" xfId="0" applyFont="1" applyAlignment="1">
      <alignment horizontal="left" indent="2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quotePrefix="1" applyNumberFormat="1" applyFont="1" applyFill="1" applyBorder="1" applyAlignment="1">
      <alignment horizontal="left" vertical="top" wrapText="1"/>
    </xf>
    <xf numFmtId="167" fontId="3" fillId="0" borderId="4" xfId="0" applyNumberFormat="1" applyFont="1" applyFill="1" applyBorder="1"/>
    <xf numFmtId="41" fontId="3" fillId="0" borderId="0" xfId="0" applyNumberFormat="1" applyFont="1" applyFill="1" applyAlignment="1">
      <alignment horizontal="right" vertical="top" wrapText="1"/>
    </xf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left" vertical="top" wrapText="1" indent="1"/>
    </xf>
    <xf numFmtId="42" fontId="3" fillId="0" borderId="0" xfId="0" applyNumberFormat="1" applyFont="1" applyFill="1"/>
    <xf numFmtId="0" fontId="3" fillId="0" borderId="0" xfId="0" quotePrefix="1" applyFont="1" applyFill="1" applyBorder="1" applyAlignment="1">
      <alignment horizontal="left" vertical="top" wrapText="1"/>
    </xf>
    <xf numFmtId="0" fontId="3" fillId="0" borderId="0" xfId="0" quotePrefix="1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left" vertical="top" wrapText="1"/>
    </xf>
    <xf numFmtId="169" fontId="3" fillId="0" borderId="4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10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70" fontId="10" fillId="2" borderId="2" xfId="0" applyNumberFormat="1" applyFont="1" applyFill="1" applyBorder="1" applyAlignment="1"/>
    <xf numFmtId="10" fontId="10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NumberFormat="1" applyFill="1" applyAlignment="1"/>
    <xf numFmtId="0" fontId="0" fillId="0" borderId="0" xfId="0" applyNumberFormat="1" applyFill="1" applyBorder="1" applyAlignment="1"/>
    <xf numFmtId="0" fontId="10" fillId="2" borderId="14" xfId="0" applyNumberFormat="1" applyFont="1" applyFill="1" applyBorder="1" applyAlignment="1"/>
    <xf numFmtId="0" fontId="10" fillId="2" borderId="14" xfId="0" applyNumberFormat="1" applyFont="1" applyFill="1" applyBorder="1" applyAlignment="1">
      <alignment horizontal="center"/>
    </xf>
    <xf numFmtId="0" fontId="10" fillId="2" borderId="12" xfId="0" applyNumberFormat="1" applyFont="1" applyFill="1" applyBorder="1" applyAlignment="1"/>
    <xf numFmtId="0" fontId="10" fillId="2" borderId="12" xfId="0" applyNumberFormat="1" applyFont="1" applyFill="1" applyBorder="1" applyAlignment="1">
      <alignment horizontal="center"/>
    </xf>
    <xf numFmtId="0" fontId="10" fillId="2" borderId="12" xfId="0" quotePrefix="1" applyNumberFormat="1" applyFont="1" applyFill="1" applyBorder="1" applyAlignment="1">
      <alignment horizontal="center"/>
    </xf>
    <xf numFmtId="0" fontId="10" fillId="2" borderId="0" xfId="0" applyNumberFormat="1" applyFont="1" applyFill="1" applyAlignment="1"/>
    <xf numFmtId="0" fontId="10" fillId="2" borderId="0" xfId="0" applyNumberFormat="1" applyFont="1" applyFill="1" applyAlignment="1">
      <alignment horizontal="left"/>
    </xf>
    <xf numFmtId="0" fontId="10" fillId="2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170" fontId="0" fillId="2" borderId="0" xfId="0" applyNumberFormat="1" applyFont="1" applyFill="1" applyAlignment="1"/>
    <xf numFmtId="10" fontId="1" fillId="0" borderId="0" xfId="0" applyNumberFormat="1" applyFont="1" applyBorder="1" applyAlignment="1">
      <alignment horizontal="center"/>
    </xf>
    <xf numFmtId="0" fontId="10" fillId="2" borderId="14" xfId="0" quotePrefix="1" applyNumberFormat="1" applyFont="1" applyFill="1" applyBorder="1" applyAlignment="1">
      <alignment horizontal="left"/>
    </xf>
    <xf numFmtId="170" fontId="10" fillId="2" borderId="14" xfId="0" applyNumberFormat="1" applyFont="1" applyFill="1" applyBorder="1" applyAlignment="1"/>
    <xf numFmtId="10" fontId="10" fillId="0" borderId="14" xfId="0" applyNumberFormat="1" applyFont="1" applyBorder="1" applyAlignment="1">
      <alignment horizontal="center"/>
    </xf>
    <xf numFmtId="170" fontId="0" fillId="0" borderId="0" xfId="0" applyNumberFormat="1" applyFont="1" applyFill="1" applyBorder="1" applyAlignment="1"/>
    <xf numFmtId="10" fontId="1" fillId="0" borderId="0" xfId="0" applyNumberFormat="1" applyFont="1" applyBorder="1" applyAlignment="1">
      <alignment horizontal="right"/>
    </xf>
    <xf numFmtId="0" fontId="10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/>
    <xf numFmtId="10" fontId="10" fillId="0" borderId="2" xfId="0" applyNumberFormat="1" applyFont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0" fillId="2" borderId="14" xfId="0" applyNumberFormat="1" applyFill="1" applyBorder="1" applyAlignment="1"/>
    <xf numFmtId="170" fontId="0" fillId="2" borderId="14" xfId="0" applyNumberFormat="1" applyFont="1" applyFill="1" applyBorder="1" applyAlignment="1"/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/>
    <xf numFmtId="0" fontId="0" fillId="0" borderId="0" xfId="0" applyNumberForma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 wrapText="1"/>
    </xf>
    <xf numFmtId="0" fontId="10" fillId="2" borderId="2" xfId="0" applyNumberFormat="1" applyFont="1" applyFill="1" applyBorder="1" applyAlignment="1">
      <alignment horizontal="left" wrapText="1"/>
    </xf>
    <xf numFmtId="0" fontId="10" fillId="2" borderId="0" xfId="0" applyNumberFormat="1" applyFont="1" applyFill="1" applyAlignment="1">
      <alignment horizontal="center" vertical="center" wrapText="1"/>
    </xf>
    <xf numFmtId="0" fontId="10" fillId="2" borderId="2" xfId="0" quotePrefix="1" applyNumberFormat="1" applyFont="1" applyFill="1" applyBorder="1" applyAlignment="1">
      <alignment horizontal="center" wrapText="1"/>
    </xf>
    <xf numFmtId="2" fontId="0" fillId="2" borderId="0" xfId="0" applyNumberFormat="1" applyFill="1" applyAlignment="1">
      <alignment horizontal="center"/>
    </xf>
    <xf numFmtId="170" fontId="0" fillId="2" borderId="0" xfId="0" applyNumberFormat="1" applyFont="1" applyFill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70" fontId="10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70" fontId="10" fillId="2" borderId="1" xfId="0" applyNumberFormat="1" applyFont="1" applyFill="1" applyBorder="1" applyAlignment="1">
      <alignment horizontal="center"/>
    </xf>
    <xf numFmtId="170" fontId="10" fillId="2" borderId="1" xfId="0" applyNumberFormat="1" applyFont="1" applyFill="1" applyBorder="1" applyAlignment="1"/>
    <xf numFmtId="2" fontId="0" fillId="2" borderId="0" xfId="0" applyNumberFormat="1" applyFill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6" fontId="9" fillId="0" borderId="0" xfId="0" applyNumberFormat="1" applyFont="1"/>
    <xf numFmtId="6" fontId="9" fillId="4" borderId="18" xfId="0" applyNumberFormat="1" applyFont="1" applyFill="1" applyBorder="1"/>
    <xf numFmtId="0" fontId="9" fillId="4" borderId="0" xfId="0" applyFont="1" applyFill="1" applyBorder="1"/>
    <xf numFmtId="0" fontId="9" fillId="4" borderId="18" xfId="0" applyFont="1" applyFill="1" applyBorder="1"/>
    <xf numFmtId="170" fontId="0" fillId="0" borderId="0" xfId="0" applyNumberFormat="1" applyFont="1"/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43" fontId="13" fillId="0" borderId="0" xfId="0" applyNumberFormat="1" applyFont="1" applyFill="1"/>
    <xf numFmtId="0" fontId="10" fillId="0" borderId="0" xfId="0" applyFont="1" applyAlignment="1">
      <alignment horizontal="center"/>
    </xf>
    <xf numFmtId="43" fontId="1" fillId="0" borderId="0" xfId="0" applyNumberFormat="1" applyFont="1"/>
    <xf numFmtId="43" fontId="10" fillId="0" borderId="0" xfId="0" applyNumberFormat="1" applyFont="1"/>
    <xf numFmtId="4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10" fillId="0" borderId="1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14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39" fontId="13" fillId="0" borderId="0" xfId="0" applyNumberFormat="1" applyFont="1" applyFill="1"/>
    <xf numFmtId="0" fontId="1" fillId="0" borderId="0" xfId="0" applyFont="1" applyFill="1"/>
    <xf numFmtId="39" fontId="1" fillId="0" borderId="0" xfId="0" applyNumberFormat="1" applyFont="1" applyFill="1"/>
    <xf numFmtId="0" fontId="10" fillId="0" borderId="2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  <xf numFmtId="39" fontId="13" fillId="0" borderId="0" xfId="0" applyNumberFormat="1" applyFont="1" applyFill="1" applyBorder="1"/>
    <xf numFmtId="43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Alignment="1"/>
    <xf numFmtId="39" fontId="13" fillId="0" borderId="12" xfId="0" applyNumberFormat="1" applyFont="1" applyFill="1" applyBorder="1"/>
    <xf numFmtId="43" fontId="1" fillId="0" borderId="12" xfId="0" applyNumberFormat="1" applyFont="1" applyFill="1" applyBorder="1"/>
    <xf numFmtId="10" fontId="1" fillId="0" borderId="12" xfId="0" applyNumberFormat="1" applyFont="1" applyFill="1" applyBorder="1"/>
    <xf numFmtId="0" fontId="10" fillId="0" borderId="0" xfId="0" applyNumberFormat="1" applyFont="1" applyFill="1" applyAlignment="1">
      <alignment horizontal="left"/>
    </xf>
    <xf numFmtId="39" fontId="14" fillId="0" borderId="0" xfId="0" applyNumberFormat="1" applyFont="1" applyFill="1" applyBorder="1"/>
    <xf numFmtId="10" fontId="10" fillId="0" borderId="0" xfId="0" applyNumberFormat="1" applyFont="1"/>
    <xf numFmtId="10" fontId="10" fillId="0" borderId="0" xfId="0" applyNumberFormat="1" applyFont="1" applyFill="1"/>
    <xf numFmtId="0" fontId="0" fillId="0" borderId="0" xfId="0" applyAlignment="1">
      <alignment horizontal="center"/>
    </xf>
    <xf numFmtId="0" fontId="9" fillId="0" borderId="17" xfId="0" quotePrefix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0" fontId="1" fillId="4" borderId="0" xfId="0" applyNumberFormat="1" applyFont="1" applyFill="1" applyBorder="1" applyProtection="1"/>
    <xf numFmtId="169" fontId="1" fillId="4" borderId="0" xfId="0" applyNumberFormat="1" applyFont="1" applyFill="1" applyBorder="1" applyProtection="1"/>
    <xf numFmtId="168" fontId="1" fillId="4" borderId="0" xfId="0" applyNumberFormat="1" applyFont="1" applyFill="1" applyBorder="1" applyProtection="1"/>
    <xf numFmtId="173" fontId="0" fillId="0" borderId="0" xfId="0" applyNumberFormat="1" applyFont="1"/>
    <xf numFmtId="9" fontId="1" fillId="4" borderId="0" xfId="1" applyFont="1" applyFill="1" applyBorder="1" applyProtection="1"/>
    <xf numFmtId="170" fontId="1" fillId="4" borderId="0" xfId="0" applyNumberFormat="1" applyFont="1" applyFill="1" applyBorder="1" applyProtection="1"/>
    <xf numFmtId="9" fontId="1" fillId="4" borderId="0" xfId="0" applyNumberFormat="1" applyFont="1" applyFill="1" applyBorder="1" applyProtection="1"/>
    <xf numFmtId="170" fontId="3" fillId="4" borderId="4" xfId="0" applyNumberFormat="1" applyFont="1" applyFill="1" applyBorder="1"/>
    <xf numFmtId="9" fontId="3" fillId="4" borderId="4" xfId="0" applyNumberFormat="1" applyFont="1" applyFill="1" applyBorder="1" applyAlignment="1">
      <alignment vertical="top"/>
    </xf>
    <xf numFmtId="10" fontId="3" fillId="4" borderId="0" xfId="0" applyNumberFormat="1" applyFont="1" applyFill="1" applyAlignment="1">
      <alignment vertical="top"/>
    </xf>
    <xf numFmtId="0" fontId="0" fillId="0" borderId="0" xfId="0" applyNumberFormat="1" applyFont="1" applyFill="1" applyAlignment="1"/>
    <xf numFmtId="0" fontId="0" fillId="0" borderId="0" xfId="0" applyNumberFormat="1" applyFill="1" applyAlignment="1"/>
    <xf numFmtId="0" fontId="5" fillId="0" borderId="5" xfId="0" applyNumberFormat="1" applyFont="1" applyFill="1" applyBorder="1" applyAlignment="1"/>
    <xf numFmtId="0" fontId="6" fillId="0" borderId="6" xfId="0" applyNumberFormat="1" applyFont="1" applyFill="1" applyBorder="1" applyAlignment="1"/>
    <xf numFmtId="0" fontId="5" fillId="0" borderId="24" xfId="0" quotePrefix="1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/>
    <xf numFmtId="0" fontId="1" fillId="0" borderId="6" xfId="0" applyNumberFormat="1" applyFont="1" applyFill="1" applyBorder="1" applyAlignment="1"/>
    <xf numFmtId="0" fontId="7" fillId="0" borderId="2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5" fillId="0" borderId="22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/>
    <xf numFmtId="0" fontId="6" fillId="0" borderId="21" xfId="0" applyNumberFormat="1" applyFont="1" applyFill="1" applyBorder="1" applyAlignment="1"/>
    <xf numFmtId="0" fontId="5" fillId="0" borderId="21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22" xfId="0" quotePrefix="1" applyNumberFormat="1" applyFont="1" applyFill="1" applyBorder="1" applyAlignment="1">
      <alignment horizontal="right"/>
    </xf>
    <xf numFmtId="0" fontId="5" fillId="0" borderId="21" xfId="0" applyNumberFormat="1" applyFon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22" xfId="0" applyNumberFormat="1" applyFont="1" applyFill="1" applyBorder="1" applyAlignment="1">
      <alignment horizontal="centerContinuous"/>
    </xf>
    <xf numFmtId="0" fontId="5" fillId="0" borderId="21" xfId="0" applyNumberFormat="1" applyFont="1" applyFill="1" applyBorder="1" applyAlignment="1">
      <alignment horizontal="centerContinuous"/>
    </xf>
    <xf numFmtId="0" fontId="5" fillId="0" borderId="21" xfId="0" applyNumberFormat="1" applyFont="1" applyFill="1" applyBorder="1" applyAlignment="1">
      <alignment horizontal="center"/>
    </xf>
    <xf numFmtId="0" fontId="5" fillId="0" borderId="21" xfId="0" applyNumberFormat="1" applyFont="1" applyFill="1" applyBorder="1" applyAlignment="1" applyProtection="1">
      <alignment horizontal="center"/>
      <protection locked="0"/>
    </xf>
    <xf numFmtId="0" fontId="6" fillId="0" borderId="22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center"/>
    </xf>
    <xf numFmtId="0" fontId="6" fillId="0" borderId="26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 applyProtection="1">
      <protection locked="0"/>
    </xf>
    <xf numFmtId="0" fontId="5" fillId="0" borderId="12" xfId="0" applyNumberFormat="1" applyFont="1" applyFill="1" applyBorder="1" applyAlignment="1"/>
    <xf numFmtId="0" fontId="5" fillId="0" borderId="26" xfId="0" applyNumberFormat="1" applyFont="1" applyFill="1" applyBorder="1" applyAlignment="1">
      <alignment horizontal="right"/>
    </xf>
    <xf numFmtId="0" fontId="6" fillId="0" borderId="21" xfId="0" applyNumberFormat="1" applyFont="1" applyFill="1" applyBorder="1" applyAlignment="1">
      <alignment horizontal="fill"/>
    </xf>
    <xf numFmtId="0" fontId="6" fillId="0" borderId="0" xfId="0" applyNumberFormat="1" applyFont="1" applyFill="1" applyBorder="1" applyAlignment="1">
      <alignment horizontal="fill"/>
    </xf>
    <xf numFmtId="0" fontId="6" fillId="0" borderId="22" xfId="0" applyNumberFormat="1" applyFont="1" applyFill="1" applyBorder="1" applyAlignment="1">
      <alignment horizontal="fill"/>
    </xf>
    <xf numFmtId="0" fontId="6" fillId="0" borderId="21" xfId="0" applyNumberFormat="1" applyFont="1" applyFill="1" applyBorder="1" applyAlignment="1">
      <alignment horizontal="center"/>
    </xf>
    <xf numFmtId="10" fontId="6" fillId="0" borderId="0" xfId="0" applyNumberFormat="1" applyFont="1" applyFill="1" applyAlignment="1" applyProtection="1">
      <protection locked="0"/>
    </xf>
    <xf numFmtId="10" fontId="6" fillId="0" borderId="22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71" fontId="6" fillId="0" borderId="22" xfId="0" applyNumberFormat="1" applyFont="1" applyFill="1" applyBorder="1" applyAlignment="1"/>
    <xf numFmtId="10" fontId="6" fillId="0" borderId="0" xfId="0" applyNumberFormat="1" applyFont="1" applyFill="1" applyBorder="1" applyAlignment="1"/>
    <xf numFmtId="10" fontId="6" fillId="0" borderId="12" xfId="0" applyNumberFormat="1" applyFont="1" applyFill="1" applyBorder="1" applyAlignment="1"/>
    <xf numFmtId="10" fontId="6" fillId="0" borderId="14" xfId="0" applyNumberFormat="1" applyFont="1" applyFill="1" applyBorder="1" applyAlignment="1"/>
    <xf numFmtId="10" fontId="6" fillId="0" borderId="0" xfId="0" applyNumberFormat="1" applyFont="1" applyFill="1" applyAlignment="1"/>
    <xf numFmtId="10" fontId="6" fillId="0" borderId="27" xfId="0" applyNumberFormat="1" applyFont="1" applyFill="1" applyBorder="1" applyAlignment="1"/>
    <xf numFmtId="173" fontId="6" fillId="0" borderId="0" xfId="0" applyNumberFormat="1" applyFont="1" applyFill="1" applyBorder="1" applyAlignment="1"/>
    <xf numFmtId="171" fontId="6" fillId="0" borderId="26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/>
    <xf numFmtId="10" fontId="6" fillId="0" borderId="8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0" xfId="0" quotePrefix="1" applyNumberFormat="1" applyFont="1" applyFill="1" applyBorder="1" applyAlignment="1">
      <alignment horizontal="left"/>
    </xf>
    <xf numFmtId="9" fontId="6" fillId="0" borderId="0" xfId="0" applyNumberFormat="1" applyFont="1" applyFill="1" applyBorder="1" applyAlignment="1"/>
    <xf numFmtId="171" fontId="6" fillId="0" borderId="28" xfId="0" applyNumberFormat="1" applyFont="1" applyFill="1" applyBorder="1" applyAlignment="1" applyProtection="1">
      <protection locked="0"/>
    </xf>
    <xf numFmtId="0" fontId="0" fillId="0" borderId="7" xfId="0" applyFill="1" applyBorder="1"/>
    <xf numFmtId="0" fontId="0" fillId="0" borderId="8" xfId="0" applyFill="1" applyBorder="1"/>
    <xf numFmtId="0" fontId="0" fillId="0" borderId="23" xfId="0" applyFill="1" applyBorder="1"/>
    <xf numFmtId="0" fontId="5" fillId="0" borderId="24" xfId="0" applyNumberFormat="1" applyFont="1" applyFill="1" applyBorder="1" applyAlignment="1">
      <alignment horizontal="right"/>
    </xf>
    <xf numFmtId="0" fontId="1" fillId="0" borderId="24" xfId="0" applyNumberFormat="1" applyFont="1" applyFill="1" applyBorder="1" applyAlignment="1"/>
    <xf numFmtId="0" fontId="1" fillId="0" borderId="22" xfId="0" applyNumberFormat="1" applyFont="1" applyFill="1" applyBorder="1" applyAlignment="1"/>
    <xf numFmtId="171" fontId="5" fillId="0" borderId="22" xfId="0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right"/>
    </xf>
    <xf numFmtId="0" fontId="6" fillId="0" borderId="21" xfId="0" applyNumberFormat="1" applyFont="1" applyFill="1" applyBorder="1" applyAlignment="1" applyProtection="1">
      <protection locked="0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2" xfId="0" quotePrefix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17" xfId="0" quotePrefix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2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2" xfId="0" applyNumberFormat="1" applyFont="1" applyFill="1" applyBorder="1" applyAlignment="1" applyProtection="1">
      <alignment horizontal="center"/>
      <protection locked="0"/>
    </xf>
    <xf numFmtId="0" fontId="10" fillId="0" borderId="8" xfId="0" quotePrefix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172" fontId="10" fillId="0" borderId="2" xfId="0" quotePrefix="1" applyNumberFormat="1" applyFont="1" applyFill="1" applyBorder="1" applyAlignment="1">
      <alignment horizontal="center" vertical="center" wrapText="1"/>
    </xf>
    <xf numFmtId="172" fontId="10" fillId="0" borderId="2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Alignment="1">
      <alignment horizontal="center"/>
    </xf>
    <xf numFmtId="0" fontId="10" fillId="2" borderId="14" xfId="0" quotePrefix="1" applyNumberFormat="1" applyFont="1" applyFill="1" applyBorder="1" applyAlignment="1">
      <alignment horizontal="center"/>
    </xf>
    <xf numFmtId="0" fontId="10" fillId="2" borderId="14" xfId="0" applyNumberFormat="1" applyFont="1" applyFill="1" applyBorder="1" applyAlignment="1">
      <alignment horizontal="center"/>
    </xf>
    <xf numFmtId="0" fontId="10" fillId="0" borderId="12" xfId="0" quotePrefix="1" applyFont="1" applyFill="1" applyBorder="1" applyAlignment="1">
      <alignment horizontal="center" wrapText="1"/>
    </xf>
    <xf numFmtId="0" fontId="10" fillId="2" borderId="0" xfId="0" quotePrefix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1379220</xdr:colOff>
      <xdr:row>36</xdr:row>
      <xdr:rowOff>144780</xdr:rowOff>
    </xdr:from>
    <xdr:to>
      <xdr:col>6</xdr:col>
      <xdr:colOff>2393062</xdr:colOff>
      <xdr:row>69</xdr:row>
      <xdr:rowOff>99558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6454140"/>
          <a:ext cx="4404742" cy="5738358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37</xdr:row>
      <xdr:rowOff>7620</xdr:rowOff>
    </xdr:from>
    <xdr:to>
      <xdr:col>3</xdr:col>
      <xdr:colOff>663345</xdr:colOff>
      <xdr:row>70</xdr:row>
      <xdr:rowOff>61466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" y="6492240"/>
          <a:ext cx="4671465" cy="58374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2018\2018%20Tax%20Reform%20WP\RevReq%20WP\@%20170033-Electric%20Dep%20Stdy%20Settle%20Tax%20Re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2018\2018%20Tax%20Reform%20WP%20-%20Send%20to%20WUTC\COS%20WP\PSE%20Compliance%20ECOS%20Report_T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2018\2018%20Tax%20Reform%20WP%20-%20Send%20to%20WUTC\COS%20WP\PSE%20Compliance%20ECOS%20Model_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l 1&amp;2 $18.5M"/>
      <sheetName val="Col 3&amp;4 2027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>
        <row r="4">
          <cell r="A4" t="str">
            <v>PUGET SOUND ENERGY - ELECTRIC (PER SETTLEMENT)</v>
          </cell>
        </row>
        <row r="5">
          <cell r="A5" t="str">
            <v>DEPRECIATION STUDY</v>
          </cell>
        </row>
        <row r="6">
          <cell r="A6" t="str">
            <v>FOR THE TWELVE MONTHS ENDED SEPTEMBER 30, 2016</v>
          </cell>
        </row>
        <row r="7">
          <cell r="A7" t="str">
            <v>2017 GENERAL RATE CASE</v>
          </cell>
        </row>
      </sheetData>
      <sheetData sheetId="3">
        <row r="362">
          <cell r="B362" t="str">
            <v xml:space="preserve">DISTRIBUTION PLANT </v>
          </cell>
        </row>
        <row r="363">
          <cell r="B363"/>
        </row>
        <row r="364">
          <cell r="A364">
            <v>360.1</v>
          </cell>
          <cell r="B364" t="str">
            <v>EASEMENTS</v>
          </cell>
          <cell r="C364">
            <v>6192997.7800000003</v>
          </cell>
          <cell r="D364">
            <v>137458.86999999997</v>
          </cell>
          <cell r="E364">
            <v>2.2400000000000002</v>
          </cell>
          <cell r="F364">
            <v>2.2400000000000003E-2</v>
          </cell>
          <cell r="G364">
            <v>1.1296952216895514E-2</v>
          </cell>
          <cell r="H364">
            <v>0.5043282239685497</v>
          </cell>
          <cell r="I364">
            <v>69324.387775823736</v>
          </cell>
          <cell r="J364">
            <v>-68134.48222417623</v>
          </cell>
        </row>
        <row r="365">
          <cell r="A365">
            <v>361</v>
          </cell>
          <cell r="B365" t="str">
            <v xml:space="preserve">STRUCTURES AND IMPROVEMENTS          </v>
          </cell>
          <cell r="C365">
            <v>7980826.7300000004</v>
          </cell>
          <cell r="D365">
            <v>144277.32</v>
          </cell>
          <cell r="E365">
            <v>1.81</v>
          </cell>
          <cell r="F365">
            <v>1.8100000000000002E-2</v>
          </cell>
          <cell r="G365">
            <v>1.7604567139875744E-2</v>
          </cell>
          <cell r="H365">
            <v>0.97262801877766536</v>
          </cell>
          <cell r="I365">
            <v>140328.16390615125</v>
          </cell>
          <cell r="J365">
            <v>-3949.1560938487528</v>
          </cell>
        </row>
        <row r="366">
          <cell r="A366">
            <v>362</v>
          </cell>
          <cell r="B366" t="str">
            <v xml:space="preserve">STATION EQUIPMENT                   </v>
          </cell>
          <cell r="C366">
            <v>434912648.51999998</v>
          </cell>
          <cell r="D366">
            <v>8235583.0600000005</v>
          </cell>
          <cell r="E366">
            <v>1.97</v>
          </cell>
          <cell r="F366">
            <v>1.9699999999999999E-2</v>
          </cell>
          <cell r="G366">
            <v>2.0398169678875266E-2</v>
          </cell>
          <cell r="H366">
            <v>1.0354400852220949</v>
          </cell>
          <cell r="I366">
            <v>8527452.8255000412</v>
          </cell>
          <cell r="J366">
            <v>291869.76550004072</v>
          </cell>
        </row>
        <row r="367">
          <cell r="A367">
            <v>363</v>
          </cell>
          <cell r="B367" t="str">
            <v>BATTERY STORAGE EQUIPMENT</v>
          </cell>
          <cell r="C367">
            <v>1194182.8600000001</v>
          </cell>
          <cell r="D367">
            <v>23908.840000000004</v>
          </cell>
          <cell r="E367">
            <v>5</v>
          </cell>
          <cell r="F367">
            <v>0.05</v>
          </cell>
          <cell r="G367">
            <v>4.9922840125171446E-2</v>
          </cell>
          <cell r="H367">
            <v>0.99845680250342883</v>
          </cell>
          <cell r="I367">
            <v>23871.943937966083</v>
          </cell>
          <cell r="J367">
            <v>-36.896062033920316</v>
          </cell>
        </row>
        <row r="368">
          <cell r="A368">
            <v>364</v>
          </cell>
          <cell r="B368" t="str">
            <v xml:space="preserve">POLES, TOWERS AND FIXTURES          </v>
          </cell>
          <cell r="C368">
            <v>340904415.12</v>
          </cell>
          <cell r="D368">
            <v>10261211.340000002</v>
          </cell>
          <cell r="E368">
            <v>3.11</v>
          </cell>
          <cell r="F368">
            <v>3.1099999999999999E-2</v>
          </cell>
          <cell r="G368">
            <v>3.1427873986990325E-2</v>
          </cell>
          <cell r="H368">
            <v>1.0105425719289494</v>
          </cell>
          <cell r="I368">
            <v>10369390.898630103</v>
          </cell>
          <cell r="J368">
            <v>108179.55863010138</v>
          </cell>
        </row>
        <row r="369">
          <cell r="D369">
            <v>11214.9</v>
          </cell>
          <cell r="E369">
            <v>4.24</v>
          </cell>
          <cell r="F369">
            <v>4.24E-2</v>
          </cell>
          <cell r="G369">
            <v>3.1427873986990325E-2</v>
          </cell>
          <cell r="H369">
            <v>0.74122344308939447</v>
          </cell>
          <cell r="I369">
            <v>8312.7467919032497</v>
          </cell>
          <cell r="J369">
            <v>-2902.1532080967499</v>
          </cell>
        </row>
        <row r="370">
          <cell r="A370">
            <v>365</v>
          </cell>
          <cell r="B370" t="str">
            <v xml:space="preserve">OVERHEAD CONDUCTORS AND DEVICES     </v>
          </cell>
          <cell r="C370">
            <v>409216186.50999999</v>
          </cell>
          <cell r="D370">
            <v>11091701.539999999</v>
          </cell>
          <cell r="E370">
            <v>2.83</v>
          </cell>
          <cell r="F370">
            <v>2.8300000000000002E-2</v>
          </cell>
          <cell r="G370">
            <v>3.7404563906774872E-2</v>
          </cell>
          <cell r="H370">
            <v>1.3217160391086527</v>
          </cell>
          <cell r="I370">
            <v>14660079.826424142</v>
          </cell>
          <cell r="J370">
            <v>3568378.2864241432</v>
          </cell>
        </row>
        <row r="371">
          <cell r="D371">
            <v>7476.5999999999995</v>
          </cell>
          <cell r="E371">
            <v>4.24</v>
          </cell>
          <cell r="F371">
            <v>4.24E-2</v>
          </cell>
          <cell r="G371">
            <v>3.7404563906774872E-2</v>
          </cell>
          <cell r="H371">
            <v>0.88218311100884128</v>
          </cell>
          <cell r="I371">
            <v>6595.7302477687026</v>
          </cell>
          <cell r="J371">
            <v>-880.86975223129684</v>
          </cell>
        </row>
        <row r="372">
          <cell r="A372">
            <v>366</v>
          </cell>
          <cell r="B372" t="str">
            <v xml:space="preserve">UNDERGROUND CONDUIT                 </v>
          </cell>
          <cell r="C372">
            <v>672272622.88</v>
          </cell>
          <cell r="D372">
            <v>14888909.970000001</v>
          </cell>
          <cell r="E372">
            <v>2.2599999999999998</v>
          </cell>
          <cell r="F372">
            <v>2.2599999999999999E-2</v>
          </cell>
          <cell r="G372">
            <v>1.7720071581921921E-2</v>
          </cell>
          <cell r="H372">
            <v>0.7840739638018549</v>
          </cell>
          <cell r="I372">
            <v>11674006.656866858</v>
          </cell>
          <cell r="J372">
            <v>-3214903.3131331429</v>
          </cell>
        </row>
        <row r="373">
          <cell r="A373">
            <v>367</v>
          </cell>
          <cell r="B373" t="str">
            <v xml:space="preserve">UNDERGROUND CONDUCTORS AND DEVICES  </v>
          </cell>
          <cell r="C373">
            <v>844856752.28999996</v>
          </cell>
          <cell r="D373">
            <v>28926476.950000007</v>
          </cell>
          <cell r="E373">
            <v>3.53</v>
          </cell>
          <cell r="F373">
            <v>3.5299999999999998E-2</v>
          </cell>
          <cell r="G373">
            <v>3.9321450541708852E-2</v>
          </cell>
          <cell r="H373">
            <v>1.1139221116631404</v>
          </cell>
          <cell r="I373">
            <v>32221842.287119165</v>
          </cell>
          <cell r="J373">
            <v>3295365.3371191584</v>
          </cell>
        </row>
        <row r="374">
          <cell r="D374">
            <v>796615.70000000019</v>
          </cell>
          <cell r="E374">
            <v>4.24</v>
          </cell>
          <cell r="F374">
            <v>4.24E-2</v>
          </cell>
          <cell r="G374">
            <v>3.9321450541708852E-2</v>
          </cell>
          <cell r="H374">
            <v>0.92739270145539743</v>
          </cell>
          <cell r="I374">
            <v>738775.58604478266</v>
          </cell>
          <cell r="J374">
            <v>-57840.11395521753</v>
          </cell>
        </row>
        <row r="375">
          <cell r="A375">
            <v>368</v>
          </cell>
          <cell r="B375" t="str">
            <v xml:space="preserve">LINE TRANSFORMERS                   </v>
          </cell>
          <cell r="C375">
            <v>462673680.60000002</v>
          </cell>
          <cell r="D375">
            <v>14908913.550000001</v>
          </cell>
          <cell r="E375">
            <v>3.26</v>
          </cell>
          <cell r="F375">
            <v>3.2599999999999997E-2</v>
          </cell>
          <cell r="G375">
            <v>4.0645875891648892E-2</v>
          </cell>
          <cell r="H375">
            <v>1.2468060089462851</v>
          </cell>
          <cell r="I375">
            <v>18588523.001000691</v>
          </cell>
          <cell r="J375">
            <v>3679609.4510006905</v>
          </cell>
        </row>
        <row r="376">
          <cell r="A376">
            <v>369</v>
          </cell>
          <cell r="B376" t="str">
            <v xml:space="preserve">SERVICES                            </v>
          </cell>
          <cell r="C376">
            <v>182057677.19</v>
          </cell>
          <cell r="D376">
            <v>4214546.3500000006</v>
          </cell>
          <cell r="E376">
            <v>2.33</v>
          </cell>
          <cell r="F376">
            <v>2.3300000000000001E-2</v>
          </cell>
          <cell r="G376">
            <v>3.1460354149320122E-2</v>
          </cell>
          <cell r="H376">
            <v>1.3502297918163142</v>
          </cell>
          <cell r="I376">
            <v>5690606.040760708</v>
          </cell>
          <cell r="J376">
            <v>1476059.6907607075</v>
          </cell>
        </row>
        <row r="377">
          <cell r="A377">
            <v>370</v>
          </cell>
          <cell r="B377" t="str">
            <v xml:space="preserve">METERS **            </v>
          </cell>
          <cell r="C377">
            <v>140665913.55000001</v>
          </cell>
          <cell r="D377">
            <v>3156227.3000000007</v>
          </cell>
          <cell r="E377">
            <v>2.3199999999999998</v>
          </cell>
          <cell r="F377">
            <v>2.3199999999999998E-2</v>
          </cell>
          <cell r="G377">
            <v>8.3392143156489656E-2</v>
          </cell>
          <cell r="H377">
            <v>3.5944889291590369</v>
          </cell>
          <cell r="I377">
            <v>11345024.087759521</v>
          </cell>
          <cell r="J377">
            <v>8188796.7877595201</v>
          </cell>
        </row>
        <row r="378">
          <cell r="A378">
            <v>373</v>
          </cell>
          <cell r="B378" t="str">
            <v xml:space="preserve">STREET LIGHTING AND SIGNAL SYSTEMS  </v>
          </cell>
          <cell r="C378">
            <v>53727968.479999997</v>
          </cell>
          <cell r="D378">
            <v>1745428.26</v>
          </cell>
          <cell r="E378">
            <v>3.34</v>
          </cell>
          <cell r="F378">
            <v>3.3399999999999999E-2</v>
          </cell>
          <cell r="G378">
            <v>4.7508180045001402E-2</v>
          </cell>
          <cell r="H378">
            <v>1.4224006001497427</v>
          </cell>
          <cell r="I378">
            <v>2482698.2045423212</v>
          </cell>
          <cell r="J378">
            <v>737269.94454232114</v>
          </cell>
        </row>
        <row r="380">
          <cell r="B380" t="str">
            <v xml:space="preserve">    TOTAL DISTRIBUTION PLANT </v>
          </cell>
          <cell r="C380">
            <v>3556655872.5100002</v>
          </cell>
          <cell r="D380">
            <v>98549950.549999997</v>
          </cell>
          <cell r="E380">
            <v>2.7708598774401922E-2</v>
          </cell>
          <cell r="F380">
            <v>2.7708598774401922E-2</v>
          </cell>
          <cell r="G380">
            <v>3.2768655884905337E-2</v>
          </cell>
          <cell r="H380">
            <v>1.1826168530462846</v>
          </cell>
          <cell r="I380">
            <v>116546832.38730796</v>
          </cell>
          <cell r="J380">
            <v>17996881.837307937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6">
          <cell r="G6" t="str">
            <v>Residential
Sch 7</v>
          </cell>
          <cell r="H6" t="str">
            <v>Sec Volt
Sch 24
(kW&lt; 50)</v>
          </cell>
          <cell r="I6" t="str">
            <v>Sec Volt
Sch 25
(kW &gt; 50 &amp; &lt; 350)</v>
          </cell>
          <cell r="J6" t="str">
            <v>Sec Volt
Sch 26
(kW &gt; 350)</v>
          </cell>
          <cell r="K6" t="str">
            <v>Pri Volt
Sch 31/35/43</v>
          </cell>
          <cell r="L6" t="str">
            <v>Campus
Sch 40</v>
          </cell>
          <cell r="M6" t="str">
            <v>High Volt
Sch 46/49</v>
          </cell>
          <cell r="N6" t="str">
            <v>Choice /
Retail Wheeling
Sch 448/449</v>
          </cell>
          <cell r="O6" t="str">
            <v>Lighting
Sch 50-59</v>
          </cell>
          <cell r="P6" t="str">
            <v>Firm Resale</v>
          </cell>
        </row>
      </sheetData>
      <sheetData sheetId="1"/>
      <sheetData sheetId="2"/>
      <sheetData sheetId="3">
        <row r="1">
          <cell r="A1" t="str">
            <v>Puget Sound Energy</v>
          </cell>
        </row>
        <row r="3">
          <cell r="A3" t="str">
            <v>Adjusted Test Year Twelve Months ended September 2016 @ Proforma Rev Requirement</v>
          </cell>
        </row>
      </sheetData>
      <sheetData sheetId="4"/>
      <sheetData sheetId="5"/>
      <sheetData sheetId="6">
        <row r="1">
          <cell r="A1" t="str">
            <v>Puget Sound Energy</v>
          </cell>
        </row>
        <row r="3">
          <cell r="A3" t="str">
            <v>Adjusted Test Year Twelve Months ended September 2016 @ Proforma Rev Requirement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A7">
            <v>1</v>
          </cell>
          <cell r="C7" t="str">
            <v>EXPENSES</v>
          </cell>
        </row>
        <row r="8">
          <cell r="A8">
            <v>2</v>
          </cell>
        </row>
        <row r="9">
          <cell r="A9">
            <v>3</v>
          </cell>
          <cell r="C9" t="str">
            <v>O &amp; M Expenses</v>
          </cell>
        </row>
        <row r="10">
          <cell r="A10">
            <v>4</v>
          </cell>
        </row>
        <row r="11">
          <cell r="A11">
            <v>5</v>
          </cell>
          <cell r="C11" t="str">
            <v>Production - O&amp;M - Fuel</v>
          </cell>
        </row>
        <row r="12">
          <cell r="A12">
            <v>6</v>
          </cell>
          <cell r="B12" t="str">
            <v>FUEL.ST</v>
          </cell>
          <cell r="C12" t="str">
            <v>Steam Prod O&amp;M - Fuel</v>
          </cell>
          <cell r="D12" t="str">
            <v>PP.T</v>
          </cell>
          <cell r="E12">
            <v>69962949.456452519</v>
          </cell>
          <cell r="F12">
            <v>37379991.726987921</v>
          </cell>
          <cell r="G12">
            <v>9164085.6373950634</v>
          </cell>
          <cell r="H12">
            <v>9252620.9088318963</v>
          </cell>
          <cell r="I12">
            <v>5984186.565506082</v>
          </cell>
          <cell r="J12">
            <v>4257856.7075120481</v>
          </cell>
          <cell r="K12">
            <v>1861047.2594772801</v>
          </cell>
          <cell r="L12">
            <v>1786508.0052796616</v>
          </cell>
          <cell r="M12">
            <v>0</v>
          </cell>
          <cell r="N12">
            <v>252863.49662607606</v>
          </cell>
          <cell r="O12">
            <v>23789.148836497217</v>
          </cell>
          <cell r="Q12">
            <v>3953110.7341249371</v>
          </cell>
          <cell r="R12">
            <v>10823.275986619066</v>
          </cell>
          <cell r="S12">
            <v>293922.69740049134</v>
          </cell>
          <cell r="T12">
            <v>4257856.7075120481</v>
          </cell>
          <cell r="U12">
            <v>3963934.0101115569</v>
          </cell>
        </row>
        <row r="13">
          <cell r="A13">
            <v>7</v>
          </cell>
          <cell r="B13" t="str">
            <v>FUEL.OT</v>
          </cell>
          <cell r="C13" t="str">
            <v>Other Prod O&amp;M - Fuel</v>
          </cell>
          <cell r="D13" t="str">
            <v>PP.T</v>
          </cell>
          <cell r="E13">
            <v>171115373.90212974</v>
          </cell>
          <cell r="F13">
            <v>91423979.556541398</v>
          </cell>
          <cell r="G13">
            <v>22413519.619981792</v>
          </cell>
          <cell r="H13">
            <v>22630059.176892128</v>
          </cell>
          <cell r="I13">
            <v>14636122.828041162</v>
          </cell>
          <cell r="J13">
            <v>10413865.455759734</v>
          </cell>
          <cell r="K13">
            <v>4551749.1776587535</v>
          </cell>
          <cell r="L13">
            <v>4369441.0781360129</v>
          </cell>
          <cell r="M13">
            <v>0</v>
          </cell>
          <cell r="N13">
            <v>618453.51157333667</v>
          </cell>
          <cell r="O13">
            <v>58183.497545431266</v>
          </cell>
          <cell r="Q13">
            <v>9668517.7883666959</v>
          </cell>
          <cell r="R13">
            <v>26471.567189273996</v>
          </cell>
          <cell r="S13">
            <v>718876.10020376358</v>
          </cell>
          <cell r="T13">
            <v>10413865.455759734</v>
          </cell>
          <cell r="U13">
            <v>9694989.3555559702</v>
          </cell>
        </row>
        <row r="14">
          <cell r="A14">
            <v>8</v>
          </cell>
          <cell r="C14" t="str">
            <v>Sub-total</v>
          </cell>
          <cell r="E14">
            <v>241078323.35858226</v>
          </cell>
          <cell r="F14">
            <v>128803971.28352931</v>
          </cell>
          <cell r="G14">
            <v>31577605.257376857</v>
          </cell>
          <cell r="H14">
            <v>31882680.085724026</v>
          </cell>
          <cell r="I14">
            <v>20620309.393547244</v>
          </cell>
          <cell r="J14">
            <v>14671722.163271781</v>
          </cell>
          <cell r="K14">
            <v>6412796.4371360335</v>
          </cell>
          <cell r="L14">
            <v>6155949.083415674</v>
          </cell>
          <cell r="M14">
            <v>0</v>
          </cell>
          <cell r="N14">
            <v>871317.00819941272</v>
          </cell>
          <cell r="O14">
            <v>81972.646381928484</v>
          </cell>
          <cell r="Q14">
            <v>13621628.522491634</v>
          </cell>
          <cell r="R14">
            <v>37294.84317589306</v>
          </cell>
          <cell r="S14">
            <v>1012798.7976042549</v>
          </cell>
          <cell r="T14">
            <v>14671722.163271781</v>
          </cell>
          <cell r="U14">
            <v>13658923.365667528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- O&amp;M - Purchase Power</v>
          </cell>
        </row>
        <row r="17">
          <cell r="A17">
            <v>11</v>
          </cell>
          <cell r="B17">
            <v>555</v>
          </cell>
          <cell r="C17" t="str">
            <v>Purch Pwr - Other</v>
          </cell>
          <cell r="D17" t="str">
            <v>PC4</v>
          </cell>
          <cell r="E17">
            <v>390670460.01001596</v>
          </cell>
          <cell r="F17">
            <v>208728458.0854122</v>
          </cell>
          <cell r="G17">
            <v>51171907.121507466</v>
          </cell>
          <cell r="H17">
            <v>51666284.724053636</v>
          </cell>
          <cell r="I17">
            <v>33415471.138579976</v>
          </cell>
          <cell r="J17">
            <v>23775710.594017141</v>
          </cell>
          <cell r="K17">
            <v>10392017.412200652</v>
          </cell>
          <cell r="L17">
            <v>9975793.0398374945</v>
          </cell>
          <cell r="M17">
            <v>0</v>
          </cell>
          <cell r="N17">
            <v>1411980.1882872081</v>
          </cell>
          <cell r="O17">
            <v>132837.70612023515</v>
          </cell>
          <cell r="Q17">
            <v>22074020.620476976</v>
          </cell>
          <cell r="R17">
            <v>60436.763191919163</v>
          </cell>
          <cell r="S17">
            <v>1641253.2103482448</v>
          </cell>
          <cell r="T17">
            <v>23775710.594017141</v>
          </cell>
          <cell r="U17">
            <v>22134457.383668896</v>
          </cell>
        </row>
        <row r="18">
          <cell r="A18">
            <v>12</v>
          </cell>
          <cell r="B18">
            <v>555.01</v>
          </cell>
          <cell r="C18" t="str">
            <v>Purch Pwr - Res Exchange</v>
          </cell>
          <cell r="D18" t="str">
            <v>BPAX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13</v>
          </cell>
          <cell r="C19" t="str">
            <v>Sub-total</v>
          </cell>
          <cell r="E19">
            <v>390670460.01001596</v>
          </cell>
          <cell r="F19">
            <v>208728458.0854122</v>
          </cell>
          <cell r="G19">
            <v>51171907.121507466</v>
          </cell>
          <cell r="H19">
            <v>51666284.724053636</v>
          </cell>
          <cell r="I19">
            <v>33415471.138579976</v>
          </cell>
          <cell r="J19">
            <v>23775710.594017141</v>
          </cell>
          <cell r="K19">
            <v>10392017.412200652</v>
          </cell>
          <cell r="L19">
            <v>9975793.0398374945</v>
          </cell>
          <cell r="M19">
            <v>0</v>
          </cell>
          <cell r="N19">
            <v>1411980.1882872081</v>
          </cell>
          <cell r="O19">
            <v>132837.70612023515</v>
          </cell>
          <cell r="Q19">
            <v>22074020.620476976</v>
          </cell>
          <cell r="R19">
            <v>60436.763191919163</v>
          </cell>
          <cell r="S19">
            <v>1641253.2103482448</v>
          </cell>
          <cell r="T19">
            <v>23775710.594017141</v>
          </cell>
          <cell r="U19">
            <v>22134457.383668896</v>
          </cell>
        </row>
        <row r="20">
          <cell r="A20">
            <v>14</v>
          </cell>
        </row>
        <row r="21">
          <cell r="A21">
            <v>15</v>
          </cell>
          <cell r="C21" t="str">
            <v>Production - O&amp;M - Wheeling</v>
          </cell>
        </row>
        <row r="22">
          <cell r="A22">
            <v>16</v>
          </cell>
          <cell r="B22">
            <v>565</v>
          </cell>
          <cell r="C22" t="str">
            <v>Wheeling by Others - Wheeling</v>
          </cell>
          <cell r="D22" t="str">
            <v>PP.T</v>
          </cell>
          <cell r="E22">
            <v>108374278.4084723</v>
          </cell>
          <cell r="F22">
            <v>57902499.277113639</v>
          </cell>
          <cell r="G22">
            <v>14195387.357765816</v>
          </cell>
          <cell r="H22">
            <v>14332530.606159559</v>
          </cell>
          <cell r="I22">
            <v>9269647.8055440709</v>
          </cell>
          <cell r="J22">
            <v>6595521.655794546</v>
          </cell>
          <cell r="K22">
            <v>2882806.6197445565</v>
          </cell>
          <cell r="L22">
            <v>2767343.5360762398</v>
          </cell>
          <cell r="M22">
            <v>0</v>
          </cell>
          <cell r="N22">
            <v>391691.59098633123</v>
          </cell>
          <cell r="O22">
            <v>36849.959287549158</v>
          </cell>
          <cell r="Q22">
            <v>6123462.8701043781</v>
          </cell>
          <cell r="R22">
            <v>16765.512806112944</v>
          </cell>
          <cell r="S22">
            <v>455293.27288405533</v>
          </cell>
          <cell r="T22">
            <v>6595521.655794546</v>
          </cell>
          <cell r="U22">
            <v>6140228.382910491</v>
          </cell>
        </row>
        <row r="23">
          <cell r="A23">
            <v>17</v>
          </cell>
          <cell r="C23" t="str">
            <v>Sub-total</v>
          </cell>
          <cell r="E23">
            <v>108374278.4084723</v>
          </cell>
          <cell r="F23">
            <v>57902499.277113639</v>
          </cell>
          <cell r="G23">
            <v>14195387.357765816</v>
          </cell>
          <cell r="H23">
            <v>14332530.606159559</v>
          </cell>
          <cell r="I23">
            <v>9269647.8055440709</v>
          </cell>
          <cell r="J23">
            <v>6595521.655794546</v>
          </cell>
          <cell r="K23">
            <v>2882806.6197445565</v>
          </cell>
          <cell r="L23">
            <v>2767343.5360762398</v>
          </cell>
          <cell r="M23">
            <v>0</v>
          </cell>
          <cell r="N23">
            <v>391691.59098633123</v>
          </cell>
          <cell r="O23">
            <v>36849.959287549158</v>
          </cell>
          <cell r="Q23">
            <v>6123462.8701043781</v>
          </cell>
          <cell r="R23">
            <v>16765.512806112944</v>
          </cell>
          <cell r="S23">
            <v>455293.27288405533</v>
          </cell>
          <cell r="T23">
            <v>6595521.655794546</v>
          </cell>
          <cell r="U23">
            <v>6140228.382910491</v>
          </cell>
        </row>
        <row r="24">
          <cell r="A24">
            <v>18</v>
          </cell>
        </row>
        <row r="25">
          <cell r="A25">
            <v>19</v>
          </cell>
          <cell r="C25" t="str">
            <v>Production - O&amp;M - Other</v>
          </cell>
        </row>
        <row r="26">
          <cell r="A26">
            <v>20</v>
          </cell>
          <cell r="B26">
            <v>500</v>
          </cell>
          <cell r="C26" t="str">
            <v xml:space="preserve">Steam Prod O&amp;M </v>
          </cell>
          <cell r="D26" t="str">
            <v>PP.T</v>
          </cell>
          <cell r="E26">
            <v>60662504.615358055</v>
          </cell>
          <cell r="F26">
            <v>32410925.186506964</v>
          </cell>
          <cell r="G26">
            <v>7945868.3716591606</v>
          </cell>
          <cell r="H26">
            <v>8022634.3078280156</v>
          </cell>
          <cell r="I26">
            <v>5188685.5538463332</v>
          </cell>
          <cell r="J26">
            <v>3691843.3853586083</v>
          </cell>
          <cell r="K26">
            <v>1613651.06595042</v>
          </cell>
          <cell r="L26">
            <v>1549020.6024419758</v>
          </cell>
          <cell r="M26">
            <v>0</v>
          </cell>
          <cell r="N26">
            <v>219249.37628140842</v>
          </cell>
          <cell r="O26">
            <v>20626.76548517578</v>
          </cell>
          <cell r="Q26">
            <v>3427608.4701537518</v>
          </cell>
          <cell r="R26">
            <v>9384.4961453525375</v>
          </cell>
          <cell r="S26">
            <v>254850.41905950362</v>
          </cell>
          <cell r="T26">
            <v>3691843.3853586083</v>
          </cell>
          <cell r="U26">
            <v>3436992.9662991045</v>
          </cell>
        </row>
        <row r="27">
          <cell r="A27">
            <v>21</v>
          </cell>
          <cell r="B27">
            <v>535</v>
          </cell>
          <cell r="C27" t="str">
            <v>Hydro Prod O&amp;M - O&amp;M</v>
          </cell>
          <cell r="D27" t="str">
            <v>PP.T</v>
          </cell>
          <cell r="E27">
            <v>15436637.925461741</v>
          </cell>
          <cell r="F27">
            <v>8247528.1906950902</v>
          </cell>
          <cell r="G27">
            <v>2021965.5260595235</v>
          </cell>
          <cell r="H27">
            <v>2041499.9644933057</v>
          </cell>
          <cell r="I27">
            <v>1320352.0149994222</v>
          </cell>
          <cell r="J27">
            <v>939454.28034409857</v>
          </cell>
          <cell r="K27">
            <v>410621.80668362428</v>
          </cell>
          <cell r="L27">
            <v>394175.45204560563</v>
          </cell>
          <cell r="M27">
            <v>0</v>
          </cell>
          <cell r="N27">
            <v>55791.848003957399</v>
          </cell>
          <cell r="O27">
            <v>5248.8421371157447</v>
          </cell>
          <cell r="Q27">
            <v>872215.0732070792</v>
          </cell>
          <cell r="R27">
            <v>2388.0495872572778</v>
          </cell>
          <cell r="S27">
            <v>64851.157549762029</v>
          </cell>
          <cell r="T27">
            <v>939454.28034409857</v>
          </cell>
          <cell r="U27">
            <v>874603.12279433652</v>
          </cell>
        </row>
        <row r="28">
          <cell r="A28">
            <v>22</v>
          </cell>
          <cell r="B28">
            <v>545</v>
          </cell>
          <cell r="C28" t="str">
            <v>Other Prod O&amp;M - O&amp;M</v>
          </cell>
          <cell r="D28" t="str">
            <v>PP.T</v>
          </cell>
          <cell r="E28">
            <v>62052466.298828706</v>
          </cell>
          <cell r="F28">
            <v>33153557.631717168</v>
          </cell>
          <cell r="G28">
            <v>8127932.2783266641</v>
          </cell>
          <cell r="H28">
            <v>8206457.1545614954</v>
          </cell>
          <cell r="I28">
            <v>5307574.052650555</v>
          </cell>
          <cell r="J28">
            <v>3776434.6972333882</v>
          </cell>
          <cell r="K28">
            <v>1650624.6984501705</v>
          </cell>
          <cell r="L28">
            <v>1584513.3553039448</v>
          </cell>
          <cell r="M28">
            <v>0</v>
          </cell>
          <cell r="N28">
            <v>224273.04343937209</v>
          </cell>
          <cell r="O28">
            <v>21099.387145954861</v>
          </cell>
          <cell r="Q28">
            <v>3506145.3599452591</v>
          </cell>
          <cell r="R28">
            <v>9599.5233708755604</v>
          </cell>
          <cell r="S28">
            <v>260689.81391725346</v>
          </cell>
          <cell r="T28">
            <v>3776434.6972333882</v>
          </cell>
          <cell r="U28">
            <v>3515744.8833161346</v>
          </cell>
        </row>
        <row r="29">
          <cell r="A29">
            <v>23</v>
          </cell>
          <cell r="B29">
            <v>556</v>
          </cell>
          <cell r="C29" t="str">
            <v>System Control &amp; Load Dispatch</v>
          </cell>
          <cell r="D29" t="str">
            <v>PP.T</v>
          </cell>
          <cell r="E29">
            <v>57539.812168258148</v>
          </cell>
          <cell r="F29">
            <v>30742.524715323612</v>
          </cell>
          <cell r="G29">
            <v>7536.8430057076812</v>
          </cell>
          <cell r="H29">
            <v>7609.6573013930292</v>
          </cell>
          <cell r="I29">
            <v>4921.5902650495982</v>
          </cell>
          <cell r="J29">
            <v>3501.8002684706125</v>
          </cell>
          <cell r="K29">
            <v>1530.5859827025654</v>
          </cell>
          <cell r="L29">
            <v>1469.2824682136195</v>
          </cell>
          <cell r="M29">
            <v>0</v>
          </cell>
          <cell r="N29">
            <v>207.96318927534162</v>
          </cell>
          <cell r="O29">
            <v>19.564972122091454</v>
          </cell>
          <cell r="Q29">
            <v>3251.1672376456072</v>
          </cell>
          <cell r="R29">
            <v>8.9014152798534329</v>
          </cell>
          <cell r="S29">
            <v>241.73161554515153</v>
          </cell>
          <cell r="T29">
            <v>3501.8002684706125</v>
          </cell>
          <cell r="U29">
            <v>3260.0686529254608</v>
          </cell>
        </row>
        <row r="30">
          <cell r="A30">
            <v>24</v>
          </cell>
          <cell r="C30" t="str">
            <v>Sub-total</v>
          </cell>
          <cell r="E30">
            <v>138209148.65181676</v>
          </cell>
          <cell r="F30">
            <v>73842753.533634543</v>
          </cell>
          <cell r="G30">
            <v>18103303.01905106</v>
          </cell>
          <cell r="H30">
            <v>18278201.084184211</v>
          </cell>
          <cell r="I30">
            <v>11821533.211761359</v>
          </cell>
          <cell r="J30">
            <v>8411234.1632045656</v>
          </cell>
          <cell r="K30">
            <v>3676428.1570669175</v>
          </cell>
          <cell r="L30">
            <v>3529178.6922597401</v>
          </cell>
          <cell r="M30">
            <v>0</v>
          </cell>
          <cell r="N30">
            <v>499522.23091401329</v>
          </cell>
          <cell r="O30">
            <v>46994.559740368473</v>
          </cell>
          <cell r="Q30">
            <v>7809220.0705437362</v>
          </cell>
          <cell r="R30">
            <v>21380.970518765225</v>
          </cell>
          <cell r="S30">
            <v>580633.12214206427</v>
          </cell>
          <cell r="T30">
            <v>8411234.1632045656</v>
          </cell>
          <cell r="U30">
            <v>7830601.0410625013</v>
          </cell>
        </row>
        <row r="31">
          <cell r="A31">
            <v>25</v>
          </cell>
        </row>
        <row r="32">
          <cell r="A32">
            <v>26</v>
          </cell>
          <cell r="C32" t="str">
            <v>Transmission  - O&amp;M</v>
          </cell>
        </row>
        <row r="33">
          <cell r="A33">
            <v>27</v>
          </cell>
          <cell r="B33">
            <v>565.01</v>
          </cell>
          <cell r="C33" t="str">
            <v>Transmission O&amp;M</v>
          </cell>
          <cell r="D33" t="str">
            <v>TP.T</v>
          </cell>
          <cell r="E33">
            <v>20369033.610103901</v>
          </cell>
          <cell r="F33">
            <v>10126744.998812776</v>
          </cell>
          <cell r="G33">
            <v>2479186.6930730175</v>
          </cell>
          <cell r="H33">
            <v>2501942.7741527287</v>
          </cell>
          <cell r="I33">
            <v>1617113.9544768315</v>
          </cell>
          <cell r="J33">
            <v>1150375.0713113504</v>
          </cell>
          <cell r="K33">
            <v>502882.3581688765</v>
          </cell>
          <cell r="L33">
            <v>482407.96772455692</v>
          </cell>
          <cell r="M33">
            <v>1433512.9800283345</v>
          </cell>
          <cell r="N33">
            <v>68421.945557878207</v>
          </cell>
          <cell r="O33">
            <v>6444.8667975557164</v>
          </cell>
          <cell r="Q33">
            <v>1068465.4648576516</v>
          </cell>
          <cell r="R33">
            <v>2909.2090186321775</v>
          </cell>
          <cell r="S33">
            <v>79000.397435066741</v>
          </cell>
          <cell r="T33">
            <v>1150375.0713113504</v>
          </cell>
          <cell r="U33">
            <v>1071374.6738762837</v>
          </cell>
        </row>
        <row r="34">
          <cell r="A34">
            <v>28</v>
          </cell>
          <cell r="C34" t="str">
            <v>Sub-total</v>
          </cell>
          <cell r="E34">
            <v>20369033.610103901</v>
          </cell>
          <cell r="F34">
            <v>10126744.998812776</v>
          </cell>
          <cell r="G34">
            <v>2479186.6930730175</v>
          </cell>
          <cell r="H34">
            <v>2501942.7741527287</v>
          </cell>
          <cell r="I34">
            <v>1617113.9544768315</v>
          </cell>
          <cell r="J34">
            <v>1150375.0713113504</v>
          </cell>
          <cell r="K34">
            <v>502882.3581688765</v>
          </cell>
          <cell r="L34">
            <v>482407.96772455692</v>
          </cell>
          <cell r="M34">
            <v>1433512.9800283345</v>
          </cell>
          <cell r="N34">
            <v>68421.945557878207</v>
          </cell>
          <cell r="O34">
            <v>6444.8667975557164</v>
          </cell>
          <cell r="Q34">
            <v>1068465.4648576516</v>
          </cell>
          <cell r="R34">
            <v>2909.2090186321775</v>
          </cell>
          <cell r="S34">
            <v>79000.397435066741</v>
          </cell>
          <cell r="T34">
            <v>1150375.0713113504</v>
          </cell>
          <cell r="U34">
            <v>1071374.6738762837</v>
          </cell>
        </row>
        <row r="35">
          <cell r="A35">
            <v>29</v>
          </cell>
        </row>
        <row r="36">
          <cell r="A36">
            <v>30</v>
          </cell>
          <cell r="C36" t="str">
            <v>Distribution Expense - Operating</v>
          </cell>
        </row>
        <row r="37">
          <cell r="A37">
            <v>31</v>
          </cell>
          <cell r="B37">
            <v>581</v>
          </cell>
          <cell r="C37" t="str">
            <v>Dist O&amp;M - Load Dispatch</v>
          </cell>
          <cell r="D37" t="str">
            <v>DES3.T</v>
          </cell>
          <cell r="E37">
            <v>3035353.5728904014</v>
          </cell>
          <cell r="F37">
            <v>1854374.6165460455</v>
          </cell>
          <cell r="G37">
            <v>421230.05997996253</v>
          </cell>
          <cell r="H37">
            <v>265771.58749784954</v>
          </cell>
          <cell r="I37">
            <v>105272.4020269367</v>
          </cell>
          <cell r="J37">
            <v>188146.2744092439</v>
          </cell>
          <cell r="K37">
            <v>31368.287517732893</v>
          </cell>
          <cell r="L37">
            <v>18706.336040645045</v>
          </cell>
          <cell r="M37">
            <v>9975.4998785525659</v>
          </cell>
          <cell r="N37">
            <v>138223.6277588974</v>
          </cell>
          <cell r="O37">
            <v>2284.881234536143</v>
          </cell>
          <cell r="Q37">
            <v>144265.67467910959</v>
          </cell>
          <cell r="R37">
            <v>1202.9521865600259</v>
          </cell>
          <cell r="S37">
            <v>42677.647543574261</v>
          </cell>
          <cell r="T37">
            <v>188146.2744092439</v>
          </cell>
          <cell r="U37">
            <v>145468.62686566962</v>
          </cell>
        </row>
        <row r="38">
          <cell r="A38">
            <v>32</v>
          </cell>
          <cell r="B38">
            <v>582</v>
          </cell>
          <cell r="C38" t="str">
            <v>Dist O&amp;M - Station</v>
          </cell>
          <cell r="D38" t="str">
            <v>D362.T</v>
          </cell>
          <cell r="E38">
            <v>1492885.0685930327</v>
          </cell>
          <cell r="F38">
            <v>744703.6703281682</v>
          </cell>
          <cell r="G38">
            <v>192651.78003377025</v>
          </cell>
          <cell r="H38">
            <v>207492.17824071189</v>
          </cell>
          <cell r="I38">
            <v>117603.92806643252</v>
          </cell>
          <cell r="J38">
            <v>106053.2776430751</v>
          </cell>
          <cell r="K38">
            <v>48446.03762813285</v>
          </cell>
          <cell r="L38">
            <v>50737.402156778378</v>
          </cell>
          <cell r="M38">
            <v>23486.39875648194</v>
          </cell>
          <cell r="N38">
            <v>1318.6773200810187</v>
          </cell>
          <cell r="O38">
            <v>391.7184194003807</v>
          </cell>
          <cell r="Q38">
            <v>93933.638658536234</v>
          </cell>
          <cell r="R38">
            <v>333.25724683511436</v>
          </cell>
          <cell r="S38">
            <v>11786.381737703749</v>
          </cell>
          <cell r="T38">
            <v>106053.2776430751</v>
          </cell>
          <cell r="U38">
            <v>94266.895905371348</v>
          </cell>
        </row>
        <row r="39">
          <cell r="A39">
            <v>33</v>
          </cell>
          <cell r="B39">
            <v>583</v>
          </cell>
          <cell r="C39" t="str">
            <v>Dist O&amp;M - OVHD Lines</v>
          </cell>
          <cell r="D39" t="str">
            <v>D364.T</v>
          </cell>
          <cell r="E39">
            <v>3558290.2716388209</v>
          </cell>
          <cell r="F39">
            <v>2411971.4133737409</v>
          </cell>
          <cell r="G39">
            <v>462489.62956379034</v>
          </cell>
          <cell r="H39">
            <v>357277.28079959308</v>
          </cell>
          <cell r="I39">
            <v>148872.67178846625</v>
          </cell>
          <cell r="J39">
            <v>165126.17551220703</v>
          </cell>
          <cell r="K39">
            <v>7709.8848449597017</v>
          </cell>
          <cell r="L39">
            <v>0</v>
          </cell>
          <cell r="M39">
            <v>0</v>
          </cell>
          <cell r="N39">
            <v>2323.4587009563561</v>
          </cell>
          <cell r="O39">
            <v>2519.7570551078147</v>
          </cell>
          <cell r="Q39">
            <v>126815.87490381145</v>
          </cell>
          <cell r="R39">
            <v>2840.9725437192924</v>
          </cell>
          <cell r="S39">
            <v>35469.328064676294</v>
          </cell>
          <cell r="T39">
            <v>165126.17551220703</v>
          </cell>
          <cell r="U39">
            <v>129656.84744753074</v>
          </cell>
        </row>
        <row r="40">
          <cell r="A40">
            <v>34</v>
          </cell>
          <cell r="B40">
            <v>584</v>
          </cell>
          <cell r="C40" t="str">
            <v>Dist O&amp;M - UNGD Lines</v>
          </cell>
          <cell r="D40" t="str">
            <v>D366.T</v>
          </cell>
          <cell r="E40">
            <v>2731426.3580004885</v>
          </cell>
          <cell r="F40">
            <v>1783775.270016426</v>
          </cell>
          <cell r="G40">
            <v>330086.28874740435</v>
          </cell>
          <cell r="H40">
            <v>304629.8886318166</v>
          </cell>
          <cell r="I40">
            <v>130808.53439797356</v>
          </cell>
          <cell r="J40">
            <v>120463.1274618249</v>
          </cell>
          <cell r="K40">
            <v>47516.685061944336</v>
          </cell>
          <cell r="L40">
            <v>12134.124692361554</v>
          </cell>
          <cell r="M40">
            <v>0</v>
          </cell>
          <cell r="N40">
            <v>1307.1322267310773</v>
          </cell>
          <cell r="O40">
            <v>705.30676400697712</v>
          </cell>
          <cell r="Q40">
            <v>89042.936561776616</v>
          </cell>
          <cell r="R40">
            <v>991.24193860440039</v>
          </cell>
          <cell r="S40">
            <v>30428.948961443875</v>
          </cell>
          <cell r="T40">
            <v>120463.1274618249</v>
          </cell>
          <cell r="U40">
            <v>90034.178500381022</v>
          </cell>
        </row>
        <row r="41">
          <cell r="A41">
            <v>35</v>
          </cell>
          <cell r="B41">
            <v>585</v>
          </cell>
          <cell r="C41" t="str">
            <v>Dist O&amp;M - Street Lighting</v>
          </cell>
          <cell r="D41" t="str">
            <v>DIR373.00</v>
          </cell>
          <cell r="E41">
            <v>544795.18788901914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544795.18788901914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586</v>
          </cell>
          <cell r="C42" t="str">
            <v>Dist O&amp;M - Meter</v>
          </cell>
          <cell r="D42" t="str">
            <v>D370.T</v>
          </cell>
          <cell r="E42">
            <v>-874752.4805913025</v>
          </cell>
          <cell r="F42">
            <v>-568738.55270292913</v>
          </cell>
          <cell r="G42">
            <v>-161197.80314913768</v>
          </cell>
          <cell r="H42">
            <v>-43828.264273524634</v>
          </cell>
          <cell r="I42">
            <v>-5000.0477671835106</v>
          </cell>
          <cell r="J42">
            <v>-83310.467414010971</v>
          </cell>
          <cell r="K42">
            <v>-4925.3719647644475</v>
          </cell>
          <cell r="L42">
            <v>-2692.6940065526915</v>
          </cell>
          <cell r="M42">
            <v>-3781.3931096838865</v>
          </cell>
          <cell r="N42">
            <v>0</v>
          </cell>
          <cell r="O42">
            <v>-1277.8862035155819</v>
          </cell>
          <cell r="Q42">
            <v>-61663.290559720284</v>
          </cell>
          <cell r="R42">
            <v>-144.57315997189156</v>
          </cell>
          <cell r="S42">
            <v>-21502.603694318794</v>
          </cell>
          <cell r="T42">
            <v>-83310.467414010971</v>
          </cell>
          <cell r="U42">
            <v>-61807.863719692177</v>
          </cell>
        </row>
        <row r="43">
          <cell r="A43">
            <v>37</v>
          </cell>
          <cell r="B43">
            <v>587</v>
          </cell>
          <cell r="C43" t="str">
            <v>Dist O&amp;M - Cust Installations - Meters</v>
          </cell>
          <cell r="D43" t="str">
            <v>D370.T</v>
          </cell>
          <cell r="E43">
            <v>4619595.5303377612</v>
          </cell>
          <cell r="F43">
            <v>3003526.2937708115</v>
          </cell>
          <cell r="G43">
            <v>851290.69931262429</v>
          </cell>
          <cell r="H43">
            <v>231458.45051342365</v>
          </cell>
          <cell r="I43">
            <v>26405.41047810766</v>
          </cell>
          <cell r="J43">
            <v>439965.21465816506</v>
          </cell>
          <cell r="K43">
            <v>26011.045202519872</v>
          </cell>
          <cell r="L43">
            <v>14220.202255190692</v>
          </cell>
          <cell r="M43">
            <v>19969.656669207248</v>
          </cell>
          <cell r="N43">
            <v>0</v>
          </cell>
          <cell r="O43">
            <v>6748.5574777112188</v>
          </cell>
          <cell r="Q43">
            <v>325645.7886956174</v>
          </cell>
          <cell r="R43">
            <v>763.4954326296961</v>
          </cell>
          <cell r="S43">
            <v>113555.93052991793</v>
          </cell>
          <cell r="T43">
            <v>439965.21465816506</v>
          </cell>
          <cell r="U43">
            <v>326409.28412824712</v>
          </cell>
        </row>
        <row r="44">
          <cell r="A44">
            <v>38</v>
          </cell>
          <cell r="B44">
            <v>589</v>
          </cell>
          <cell r="C44" t="str">
            <v>Dist O&amp;M - Rents</v>
          </cell>
          <cell r="D44" t="str">
            <v>DES3.T</v>
          </cell>
          <cell r="E44">
            <v>1007980.8646408756</v>
          </cell>
          <cell r="F44">
            <v>615801.11985908204</v>
          </cell>
          <cell r="G44">
            <v>139882.16854322341</v>
          </cell>
          <cell r="H44">
            <v>88257.485703044775</v>
          </cell>
          <cell r="I44">
            <v>34958.881813853506</v>
          </cell>
          <cell r="J44">
            <v>62479.655105681086</v>
          </cell>
          <cell r="K44">
            <v>10416.787637797099</v>
          </cell>
          <cell r="L44">
            <v>6212.0040791679448</v>
          </cell>
          <cell r="M44">
            <v>3312.6661363649409</v>
          </cell>
          <cell r="N44">
            <v>45901.331912887712</v>
          </cell>
          <cell r="O44">
            <v>758.7638497732969</v>
          </cell>
          <cell r="Q44">
            <v>47907.776148323785</v>
          </cell>
          <cell r="R44">
            <v>399.47661977835389</v>
          </cell>
          <cell r="S44">
            <v>14172.402337578944</v>
          </cell>
          <cell r="T44">
            <v>62479.655105681086</v>
          </cell>
          <cell r="U44">
            <v>48307.252768102146</v>
          </cell>
        </row>
        <row r="45">
          <cell r="A45">
            <v>39</v>
          </cell>
          <cell r="B45">
            <v>580</v>
          </cell>
          <cell r="C45" t="str">
            <v>Dist O&amp;M - Supr &amp; Eng</v>
          </cell>
          <cell r="D45" t="str">
            <v>DES1.T</v>
          </cell>
          <cell r="E45">
            <v>1057332.8026858873</v>
          </cell>
          <cell r="F45">
            <v>645951.47268960124</v>
          </cell>
          <cell r="G45">
            <v>146730.96533859376</v>
          </cell>
          <cell r="H45">
            <v>92578.676828014228</v>
          </cell>
          <cell r="I45">
            <v>36670.510109510557</v>
          </cell>
          <cell r="J45">
            <v>65538.733086241613</v>
          </cell>
          <cell r="K45">
            <v>10926.80590913776</v>
          </cell>
          <cell r="L45">
            <v>6516.1511629121214</v>
          </cell>
          <cell r="M45">
            <v>3474.8581974056415</v>
          </cell>
          <cell r="N45">
            <v>48148.715537134827</v>
          </cell>
          <cell r="O45">
            <v>795.91382733576552</v>
          </cell>
          <cell r="Q45">
            <v>50253.397660879709</v>
          </cell>
          <cell r="R45">
            <v>419.03546864276763</v>
          </cell>
          <cell r="S45">
            <v>14866.299956719133</v>
          </cell>
          <cell r="T45">
            <v>65538.733086241613</v>
          </cell>
          <cell r="U45">
            <v>50672.433129522484</v>
          </cell>
        </row>
        <row r="46">
          <cell r="A46">
            <v>40</v>
          </cell>
          <cell r="B46">
            <v>588</v>
          </cell>
          <cell r="C46" t="str">
            <v>Dist O&amp;M - Miscellaneous</v>
          </cell>
          <cell r="D46" t="str">
            <v>DES1.T</v>
          </cell>
          <cell r="E46">
            <v>4895328.975615724</v>
          </cell>
          <cell r="F46">
            <v>2990680.8462448362</v>
          </cell>
          <cell r="G46">
            <v>679347.45277686813</v>
          </cell>
          <cell r="H46">
            <v>428628.60023740295</v>
          </cell>
          <cell r="I46">
            <v>169780.23403197725</v>
          </cell>
          <cell r="J46">
            <v>303436.77817166602</v>
          </cell>
          <cell r="K46">
            <v>50589.851598335503</v>
          </cell>
          <cell r="L46">
            <v>30169.028631538898</v>
          </cell>
          <cell r="M46">
            <v>16088.192834559361</v>
          </cell>
          <cell r="N46">
            <v>222923.00182957444</v>
          </cell>
          <cell r="O46">
            <v>3684.9892589660676</v>
          </cell>
          <cell r="Q46">
            <v>232667.43741187768</v>
          </cell>
          <cell r="R46">
            <v>1940.0859088517848</v>
          </cell>
          <cell r="S46">
            <v>68829.254850936559</v>
          </cell>
          <cell r="T46">
            <v>303436.77817166602</v>
          </cell>
          <cell r="U46">
            <v>234607.52332072947</v>
          </cell>
        </row>
        <row r="47">
          <cell r="A47">
            <v>41</v>
          </cell>
          <cell r="C47" t="str">
            <v>Sub-total</v>
          </cell>
          <cell r="E47">
            <v>22068236.151700709</v>
          </cell>
          <cell r="F47">
            <v>13482046.150125783</v>
          </cell>
          <cell r="G47">
            <v>3062511.2411471</v>
          </cell>
          <cell r="H47">
            <v>1932265.8841783321</v>
          </cell>
          <cell r="I47">
            <v>765372.52494607447</v>
          </cell>
          <cell r="J47">
            <v>1367898.7686340937</v>
          </cell>
          <cell r="K47">
            <v>228060.01343579555</v>
          </cell>
          <cell r="L47">
            <v>136002.55501204196</v>
          </cell>
          <cell r="M47">
            <v>72525.879362887805</v>
          </cell>
          <cell r="N47">
            <v>1004941.133175282</v>
          </cell>
          <cell r="O47">
            <v>16612.001683322083</v>
          </cell>
          <cell r="Q47">
            <v>1048869.2341602123</v>
          </cell>
          <cell r="R47">
            <v>8745.9441856495432</v>
          </cell>
          <cell r="S47">
            <v>310283.59028823196</v>
          </cell>
          <cell r="T47">
            <v>1367898.7686340937</v>
          </cell>
          <cell r="U47">
            <v>1057615.1783458616</v>
          </cell>
        </row>
        <row r="48">
          <cell r="A48">
            <v>42</v>
          </cell>
        </row>
        <row r="49">
          <cell r="A49">
            <v>43</v>
          </cell>
          <cell r="C49" t="str">
            <v>Customer Accounts Expense</v>
          </cell>
        </row>
        <row r="50">
          <cell r="A50">
            <v>44</v>
          </cell>
          <cell r="B50">
            <v>901</v>
          </cell>
          <cell r="C50" t="str">
            <v>CAE - Suprv</v>
          </cell>
          <cell r="D50" t="str">
            <v>CAES1.T</v>
          </cell>
          <cell r="E50">
            <v>10693623.38392809</v>
          </cell>
          <cell r="F50">
            <v>9325329.3342255689</v>
          </cell>
          <cell r="G50">
            <v>1166607.03237309</v>
          </cell>
          <cell r="H50">
            <v>81311.038357400204</v>
          </cell>
          <cell r="I50">
            <v>23843.809894656075</v>
          </cell>
          <cell r="J50">
            <v>11398.795671734095</v>
          </cell>
          <cell r="K50">
            <v>13219.022986567059</v>
          </cell>
          <cell r="L50">
            <v>7681.6095800833618</v>
          </cell>
          <cell r="M50">
            <v>47539.605396819759</v>
          </cell>
          <cell r="N50">
            <v>16635.939447891775</v>
          </cell>
          <cell r="O50">
            <v>57.195994279692179</v>
          </cell>
          <cell r="Q50">
            <v>9549.7092924939079</v>
          </cell>
          <cell r="R50">
            <v>8.5425842437921577</v>
          </cell>
          <cell r="S50">
            <v>1840.5437949963946</v>
          </cell>
          <cell r="T50">
            <v>11398.795671734095</v>
          </cell>
          <cell r="U50">
            <v>9558.2518767377005</v>
          </cell>
        </row>
        <row r="51">
          <cell r="A51">
            <v>45</v>
          </cell>
          <cell r="B51">
            <v>902</v>
          </cell>
          <cell r="C51" t="str">
            <v>CAE - Meter Reading</v>
          </cell>
          <cell r="D51" t="str">
            <v>CUST_4</v>
          </cell>
          <cell r="E51">
            <v>23748366.311907738</v>
          </cell>
          <cell r="F51">
            <v>20868672.271481551</v>
          </cell>
          <cell r="G51">
            <v>2676341.9704342131</v>
          </cell>
          <cell r="H51">
            <v>167039.20035055163</v>
          </cell>
          <cell r="I51">
            <v>17154.700485776295</v>
          </cell>
          <cell r="J51">
            <v>13773.847105367826</v>
          </cell>
          <cell r="K51">
            <v>3401.7228457196297</v>
          </cell>
          <cell r="L51">
            <v>772.17021651304481</v>
          </cell>
          <cell r="M51">
            <v>1022.6038002470052</v>
          </cell>
          <cell r="N51">
            <v>0</v>
          </cell>
          <cell r="O51">
            <v>187.82518780047036</v>
          </cell>
          <cell r="Q51">
            <v>10330.38532902587</v>
          </cell>
          <cell r="R51">
            <v>20.869465311163374</v>
          </cell>
          <cell r="S51">
            <v>3422.5923110307931</v>
          </cell>
          <cell r="T51">
            <v>13773.847105367826</v>
          </cell>
          <cell r="U51">
            <v>10351.254794337034</v>
          </cell>
        </row>
        <row r="52">
          <cell r="A52">
            <v>46</v>
          </cell>
          <cell r="B52">
            <v>903</v>
          </cell>
          <cell r="C52" t="str">
            <v>CAE - Records &amp; Collections</v>
          </cell>
          <cell r="D52" t="str">
            <v>CUST_3</v>
          </cell>
          <cell r="E52">
            <v>13977291.207059458</v>
          </cell>
          <cell r="F52">
            <v>12028659.548760703</v>
          </cell>
          <cell r="G52">
            <v>1439911.9394548663</v>
          </cell>
          <cell r="H52">
            <v>119885.73169549058</v>
          </cell>
          <cell r="I52">
            <v>67150.609457919927</v>
          </cell>
          <cell r="J52">
            <v>26517.175217582117</v>
          </cell>
          <cell r="K52">
            <v>43401.206927964638</v>
          </cell>
          <cell r="L52">
            <v>26434.121816920393</v>
          </cell>
          <cell r="M52">
            <v>167369.14571108663</v>
          </cell>
          <cell r="N52">
            <v>57948.03038017614</v>
          </cell>
          <cell r="O52">
            <v>13.697636748464939</v>
          </cell>
          <cell r="Q52">
            <v>23432.218469481355</v>
          </cell>
          <cell r="R52">
            <v>9.2554472414425657</v>
          </cell>
          <cell r="S52">
            <v>3075.701300859319</v>
          </cell>
          <cell r="T52">
            <v>26517.175217582117</v>
          </cell>
          <cell r="U52">
            <v>23441.473916722796</v>
          </cell>
        </row>
        <row r="53">
          <cell r="A53">
            <v>47</v>
          </cell>
          <cell r="B53">
            <v>904</v>
          </cell>
          <cell r="C53" t="str">
            <v xml:space="preserve">CAE - Uncollect Accts </v>
          </cell>
          <cell r="D53" t="str">
            <v>DIR904.00</v>
          </cell>
          <cell r="E53">
            <v>3156.2620830000001</v>
          </cell>
          <cell r="F53">
            <v>2806.3921923543894</v>
          </cell>
          <cell r="G53">
            <v>223.31648439552188</v>
          </cell>
          <cell r="H53">
            <v>69.386885977642848</v>
          </cell>
          <cell r="I53">
            <v>49.170149628014293</v>
          </cell>
          <cell r="J53">
            <v>0.324787728001528</v>
          </cell>
          <cell r="K53">
            <v>0</v>
          </cell>
          <cell r="L53">
            <v>0</v>
          </cell>
          <cell r="M53">
            <v>0</v>
          </cell>
          <cell r="N53">
            <v>7.6715829164301059</v>
          </cell>
          <cell r="O53">
            <v>0</v>
          </cell>
          <cell r="Q53">
            <v>0.324787728001528</v>
          </cell>
          <cell r="R53">
            <v>0</v>
          </cell>
          <cell r="S53">
            <v>0</v>
          </cell>
          <cell r="T53">
            <v>0.324787728001528</v>
          </cell>
          <cell r="U53">
            <v>0.324787728001528</v>
          </cell>
        </row>
        <row r="54">
          <cell r="A54">
            <v>48</v>
          </cell>
          <cell r="B54">
            <v>905</v>
          </cell>
          <cell r="C54" t="str">
            <v>CAE - Miscellaneous</v>
          </cell>
          <cell r="D54" t="str">
            <v>CUST_1</v>
          </cell>
          <cell r="E54">
            <v>149938.94890763567</v>
          </cell>
          <cell r="F54">
            <v>131868.92814227473</v>
          </cell>
          <cell r="G54">
            <v>15856.382710297912</v>
          </cell>
          <cell r="H54">
            <v>1024.120242216022</v>
          </cell>
          <cell r="I54">
            <v>104.61732516334889</v>
          </cell>
          <cell r="J54">
            <v>85.253707138256033</v>
          </cell>
          <cell r="K54">
            <v>21.246191999754661</v>
          </cell>
          <cell r="L54">
            <v>3.3617392404675095</v>
          </cell>
          <cell r="M54">
            <v>2.1515131138992061</v>
          </cell>
          <cell r="N54">
            <v>971.81157963434759</v>
          </cell>
          <cell r="O54">
            <v>1.075756556949603</v>
          </cell>
          <cell r="Q54">
            <v>63.873045568882681</v>
          </cell>
          <cell r="R54">
            <v>0.13446956961870038</v>
          </cell>
          <cell r="S54">
            <v>21.246191999754661</v>
          </cell>
          <cell r="T54">
            <v>85.253707138256033</v>
          </cell>
          <cell r="U54">
            <v>64.007515138501375</v>
          </cell>
        </row>
        <row r="55">
          <cell r="A55">
            <v>49</v>
          </cell>
          <cell r="C55" t="str">
            <v>Sub-total</v>
          </cell>
          <cell r="E55">
            <v>48572376.113885924</v>
          </cell>
          <cell r="F55">
            <v>42357336.474802449</v>
          </cell>
          <cell r="G55">
            <v>5298940.6414568629</v>
          </cell>
          <cell r="H55">
            <v>369329.47753163613</v>
          </cell>
          <cell r="I55">
            <v>108302.90731314366</v>
          </cell>
          <cell r="J55">
            <v>51775.396489550294</v>
          </cell>
          <cell r="K55">
            <v>60043.198952251078</v>
          </cell>
          <cell r="L55">
            <v>34891.263352757269</v>
          </cell>
          <cell r="M55">
            <v>215933.50642126732</v>
          </cell>
          <cell r="N55">
            <v>75563.452990618694</v>
          </cell>
          <cell r="O55">
            <v>259.7945753855771</v>
          </cell>
          <cell r="Q55">
            <v>43376.510924298018</v>
          </cell>
          <cell r="R55">
            <v>38.801966366016799</v>
          </cell>
          <cell r="S55">
            <v>8360.0835988862618</v>
          </cell>
          <cell r="T55">
            <v>51775.396489550294</v>
          </cell>
          <cell r="U55">
            <v>43415.312890664034</v>
          </cell>
        </row>
        <row r="56">
          <cell r="A56">
            <v>50</v>
          </cell>
        </row>
        <row r="57">
          <cell r="A57">
            <v>51</v>
          </cell>
          <cell r="C57" t="str">
            <v>Customer Service &amp; Information Expense</v>
          </cell>
        </row>
        <row r="58">
          <cell r="A58">
            <v>52</v>
          </cell>
          <cell r="B58">
            <v>908.01</v>
          </cell>
          <cell r="C58" t="str">
            <v>Cust Svc Exp - Cust Assistance</v>
          </cell>
          <cell r="D58" t="str">
            <v>RESID</v>
          </cell>
          <cell r="E58">
            <v>1050586.348390691</v>
          </cell>
          <cell r="F58">
            <v>1050586.348390691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53</v>
          </cell>
          <cell r="B59">
            <v>908.02</v>
          </cell>
          <cell r="C59" t="str">
            <v>Cust Svc Exp - Weatherization</v>
          </cell>
          <cell r="D59" t="str">
            <v>PC4</v>
          </cell>
          <cell r="E59">
            <v>26209.79999999702</v>
          </cell>
          <cell r="F59">
            <v>14003.442032925032</v>
          </cell>
          <cell r="G59">
            <v>3433.0864208129487</v>
          </cell>
          <cell r="H59">
            <v>3466.2538583685828</v>
          </cell>
          <cell r="I59">
            <v>2241.8199098682808</v>
          </cell>
          <cell r="J59">
            <v>1595.0953125839694</v>
          </cell>
          <cell r="K59">
            <v>697.19296914151789</v>
          </cell>
          <cell r="L59">
            <v>669.26877555267333</v>
          </cell>
          <cell r="M59">
            <v>0</v>
          </cell>
          <cell r="N59">
            <v>94.728734642534931</v>
          </cell>
          <cell r="O59">
            <v>8.9119861014843078</v>
          </cell>
          <cell r="Q59">
            <v>1480.9301569503839</v>
          </cell>
          <cell r="R59">
            <v>4.0546589467418936</v>
          </cell>
          <cell r="S59">
            <v>110.1104966868436</v>
          </cell>
          <cell r="T59">
            <v>1595.0953125839694</v>
          </cell>
          <cell r="U59">
            <v>1484.9848158971258</v>
          </cell>
        </row>
        <row r="60">
          <cell r="A60">
            <v>54</v>
          </cell>
          <cell r="B60">
            <v>909</v>
          </cell>
          <cell r="C60" t="str">
            <v>Cust Svc Exp - Info &amp; Instruct</v>
          </cell>
          <cell r="D60" t="str">
            <v>CUST_1</v>
          </cell>
          <cell r="E60">
            <v>1130091.1193819544</v>
          </cell>
          <cell r="F60">
            <v>993897.22084688209</v>
          </cell>
          <cell r="G60">
            <v>119509.68989030107</v>
          </cell>
          <cell r="H60">
            <v>7718.8028817019704</v>
          </cell>
          <cell r="I60">
            <v>788.50165992176119</v>
          </cell>
          <cell r="J60">
            <v>642.55790795680787</v>
          </cell>
          <cell r="K60">
            <v>160.13272785043478</v>
          </cell>
          <cell r="L60">
            <v>25.337456938359935</v>
          </cell>
          <cell r="M60">
            <v>16.21597244055036</v>
          </cell>
          <cell r="N60">
            <v>7324.5520517410896</v>
          </cell>
          <cell r="O60">
            <v>8.1079862202751798</v>
          </cell>
          <cell r="Q60">
            <v>481.41168182883877</v>
          </cell>
          <cell r="R60">
            <v>1.0134982775343975</v>
          </cell>
          <cell r="S60">
            <v>160.13272785043478</v>
          </cell>
          <cell r="T60">
            <v>642.55790795680787</v>
          </cell>
          <cell r="U60">
            <v>482.42518010637309</v>
          </cell>
        </row>
        <row r="61">
          <cell r="A61">
            <v>55</v>
          </cell>
          <cell r="B61">
            <v>910</v>
          </cell>
          <cell r="C61" t="str">
            <v>Cust Svc Exp - Misc</v>
          </cell>
          <cell r="D61" t="str">
            <v>CUST_1</v>
          </cell>
          <cell r="E61">
            <v>93009.688080266744</v>
          </cell>
          <cell r="F61">
            <v>81800.545911173045</v>
          </cell>
          <cell r="G61">
            <v>9835.9847171840411</v>
          </cell>
          <cell r="H61">
            <v>635.27925851925625</v>
          </cell>
          <cell r="I61">
            <v>64.895911650207637</v>
          </cell>
          <cell r="J61">
            <v>52.884329031146066</v>
          </cell>
          <cell r="K61">
            <v>13.179375373692555</v>
          </cell>
          <cell r="L61">
            <v>2.0853442046981892</v>
          </cell>
          <cell r="M61">
            <v>1.334620291006841</v>
          </cell>
          <cell r="N61">
            <v>602.83130269415244</v>
          </cell>
          <cell r="O61">
            <v>0.66731014550342049</v>
          </cell>
          <cell r="Q61">
            <v>39.621539889265591</v>
          </cell>
          <cell r="R61">
            <v>8.3413768187927562E-2</v>
          </cell>
          <cell r="S61">
            <v>13.179375373692555</v>
          </cell>
          <cell r="T61">
            <v>52.884329031146066</v>
          </cell>
          <cell r="U61">
            <v>39.704953657453515</v>
          </cell>
        </row>
        <row r="62">
          <cell r="A62">
            <v>56</v>
          </cell>
          <cell r="B62">
            <v>911</v>
          </cell>
          <cell r="C62" t="str">
            <v>Cust Svc Exp - Demonstration</v>
          </cell>
          <cell r="D62" t="str">
            <v>DIR373.00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57</v>
          </cell>
          <cell r="B63">
            <v>912</v>
          </cell>
          <cell r="C63" t="str">
            <v>Cust Svc Exp - Demonstration &amp; Selling</v>
          </cell>
          <cell r="D63" t="str">
            <v>CUST_1</v>
          </cell>
          <cell r="E63">
            <v>324927.73416097631</v>
          </cell>
          <cell r="F63">
            <v>285768.79016205971</v>
          </cell>
          <cell r="G63">
            <v>34361.842226999936</v>
          </cell>
          <cell r="H63">
            <v>2219.3370851000823</v>
          </cell>
          <cell r="I63">
            <v>226.71274319956197</v>
          </cell>
          <cell r="J63">
            <v>184.7504873888461</v>
          </cell>
          <cell r="K63">
            <v>46.04191957009099</v>
          </cell>
          <cell r="L63">
            <v>7.2851138560270554</v>
          </cell>
          <cell r="M63">
            <v>4.662472867857316</v>
          </cell>
          <cell r="N63">
            <v>2105.9807135003011</v>
          </cell>
          <cell r="O63">
            <v>2.3312364339286575</v>
          </cell>
          <cell r="Q63">
            <v>138.41716326451404</v>
          </cell>
          <cell r="R63">
            <v>0.29140455424108219</v>
          </cell>
          <cell r="S63">
            <v>46.04191957009099</v>
          </cell>
          <cell r="T63">
            <v>184.7504873888461</v>
          </cell>
          <cell r="U63">
            <v>138.70856781875511</v>
          </cell>
        </row>
        <row r="64">
          <cell r="A64">
            <v>58</v>
          </cell>
          <cell r="B64">
            <v>913</v>
          </cell>
          <cell r="C64" t="str">
            <v>Cust Svc Exp - Advertising</v>
          </cell>
          <cell r="D64" t="str">
            <v>CUST_1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916</v>
          </cell>
          <cell r="C65" t="str">
            <v>Cust Svc Exp - Misc Selling</v>
          </cell>
          <cell r="D65" t="str">
            <v>CUST_1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>
            <v>60</v>
          </cell>
          <cell r="C66" t="str">
            <v>Sub-total</v>
          </cell>
          <cell r="E66">
            <v>2624824.6900138855</v>
          </cell>
          <cell r="F66">
            <v>2426056.3473437307</v>
          </cell>
          <cell r="G66">
            <v>167140.60325529799</v>
          </cell>
          <cell r="H66">
            <v>14039.673083689891</v>
          </cell>
          <cell r="I66">
            <v>3321.9302246398115</v>
          </cell>
          <cell r="J66">
            <v>2475.2880369607697</v>
          </cell>
          <cell r="K66">
            <v>916.54699193573617</v>
          </cell>
          <cell r="L66">
            <v>703.97669055175857</v>
          </cell>
          <cell r="M66">
            <v>22.21306559941452</v>
          </cell>
          <cell r="N66">
            <v>10128.092802578078</v>
          </cell>
          <cell r="O66">
            <v>20.01851890119157</v>
          </cell>
          <cell r="Q66">
            <v>2140.380541933002</v>
          </cell>
          <cell r="R66">
            <v>5.4429755467053011</v>
          </cell>
          <cell r="S66">
            <v>329.46451948106193</v>
          </cell>
          <cell r="T66">
            <v>2475.2880369607697</v>
          </cell>
          <cell r="U66">
            <v>2145.8235174797073</v>
          </cell>
        </row>
        <row r="67">
          <cell r="A67">
            <v>61</v>
          </cell>
        </row>
        <row r="68">
          <cell r="A68">
            <v>62</v>
          </cell>
          <cell r="C68" t="str">
            <v>General Expenses</v>
          </cell>
        </row>
        <row r="69">
          <cell r="A69">
            <v>63</v>
          </cell>
          <cell r="B69">
            <v>920</v>
          </cell>
          <cell r="C69" t="str">
            <v>A&amp;G Exp - Salaries</v>
          </cell>
          <cell r="D69" t="str">
            <v>ADJPTDCE.T</v>
          </cell>
          <cell r="E69">
            <v>30089742.919553831</v>
          </cell>
          <cell r="F69">
            <v>18617083.746755928</v>
          </cell>
          <cell r="G69">
            <v>3759521.3361880085</v>
          </cell>
          <cell r="H69">
            <v>2997051.8708726102</v>
          </cell>
          <cell r="I69">
            <v>1735075.9297115109</v>
          </cell>
          <cell r="J69">
            <v>1408802.2101777501</v>
          </cell>
          <cell r="K69">
            <v>501864.0464691979</v>
          </cell>
          <cell r="L69">
            <v>442300.07388654933</v>
          </cell>
          <cell r="M69">
            <v>179534.64763554526</v>
          </cell>
          <cell r="N69">
            <v>437808.9192031913</v>
          </cell>
          <cell r="O69">
            <v>10700.138653545582</v>
          </cell>
          <cell r="Q69">
            <v>1238778.6863473828</v>
          </cell>
          <cell r="R69">
            <v>7349.3866684241693</v>
          </cell>
          <cell r="S69">
            <v>162674.13716194313</v>
          </cell>
          <cell r="T69">
            <v>1408802.2101777501</v>
          </cell>
          <cell r="U69">
            <v>1246128.073015807</v>
          </cell>
        </row>
        <row r="70">
          <cell r="A70">
            <v>64</v>
          </cell>
          <cell r="B70">
            <v>921</v>
          </cell>
          <cell r="C70" t="str">
            <v>A&amp;G Exp - Office Supplies</v>
          </cell>
          <cell r="D70" t="str">
            <v>ADJPTDCE.T</v>
          </cell>
          <cell r="E70">
            <v>3432585.6418920001</v>
          </cell>
          <cell r="F70">
            <v>2123804.5979278479</v>
          </cell>
          <cell r="G70">
            <v>428879.6681808586</v>
          </cell>
          <cell r="H70">
            <v>341898.47508725151</v>
          </cell>
          <cell r="I70">
            <v>197934.45028238406</v>
          </cell>
          <cell r="J70">
            <v>160713.71071034615</v>
          </cell>
          <cell r="K70">
            <v>57251.779275671266</v>
          </cell>
          <cell r="L70">
            <v>50456.824675764037</v>
          </cell>
          <cell r="M70">
            <v>20481.000962471837</v>
          </cell>
          <cell r="N70">
            <v>49944.481545321658</v>
          </cell>
          <cell r="O70">
            <v>1220.6532440842395</v>
          </cell>
          <cell r="Q70">
            <v>141317.72224197225</v>
          </cell>
          <cell r="R70">
            <v>838.40527392313652</v>
          </cell>
          <cell r="S70">
            <v>18557.583194450759</v>
          </cell>
          <cell r="T70">
            <v>160713.71071034615</v>
          </cell>
          <cell r="U70">
            <v>142156.12751589538</v>
          </cell>
        </row>
        <row r="71">
          <cell r="A71">
            <v>65</v>
          </cell>
          <cell r="B71">
            <v>922</v>
          </cell>
          <cell r="C71" t="str">
            <v>A&amp;G Exp - Transf (credit)</v>
          </cell>
          <cell r="D71" t="str">
            <v>ADJPTDCE.T</v>
          </cell>
          <cell r="E71">
            <v>-156178.807734</v>
          </cell>
          <cell r="F71">
            <v>-96630.733962265585</v>
          </cell>
          <cell r="G71">
            <v>-19513.545247168371</v>
          </cell>
          <cell r="H71">
            <v>-15555.998240372435</v>
          </cell>
          <cell r="I71">
            <v>-9005.7961197869699</v>
          </cell>
          <cell r="J71">
            <v>-7312.2940965906946</v>
          </cell>
          <cell r="K71">
            <v>-2604.8919271817535</v>
          </cell>
          <cell r="L71">
            <v>-2295.7290923004557</v>
          </cell>
          <cell r="M71">
            <v>-931.86263803011025</v>
          </cell>
          <cell r="N71">
            <v>-2272.4180528651532</v>
          </cell>
          <cell r="O71">
            <v>-55.538357438516023</v>
          </cell>
          <cell r="Q71">
            <v>-6429.798313574086</v>
          </cell>
          <cell r="R71">
            <v>-38.146502298786039</v>
          </cell>
          <cell r="S71">
            <v>-844.34928071782224</v>
          </cell>
          <cell r="T71">
            <v>-7312.2940965906946</v>
          </cell>
          <cell r="U71">
            <v>-6467.9448158728719</v>
          </cell>
        </row>
        <row r="72">
          <cell r="A72">
            <v>66</v>
          </cell>
          <cell r="B72">
            <v>923</v>
          </cell>
          <cell r="C72" t="str">
            <v>A&amp;G Exp - Outside Svcs</v>
          </cell>
          <cell r="D72" t="str">
            <v>ADJPTDCE.T</v>
          </cell>
          <cell r="E72">
            <v>12344244.369874001</v>
          </cell>
          <cell r="F72">
            <v>7637613.64923527</v>
          </cell>
          <cell r="G72">
            <v>1542334.5494089099</v>
          </cell>
          <cell r="H72">
            <v>1229533.2925293115</v>
          </cell>
          <cell r="I72">
            <v>711810.71017813787</v>
          </cell>
          <cell r="J72">
            <v>577957.70464863139</v>
          </cell>
          <cell r="K72">
            <v>205888.5131266333</v>
          </cell>
          <cell r="L72">
            <v>181452.53721396197</v>
          </cell>
          <cell r="M72">
            <v>73653.655639316916</v>
          </cell>
          <cell r="N72">
            <v>179610.05185067735</v>
          </cell>
          <cell r="O72">
            <v>4389.7060431535174</v>
          </cell>
          <cell r="Q72">
            <v>508205.9645822437</v>
          </cell>
          <cell r="R72">
            <v>3015.0681328940818</v>
          </cell>
          <cell r="S72">
            <v>66736.671933493664</v>
          </cell>
          <cell r="T72">
            <v>577957.70464863139</v>
          </cell>
          <cell r="U72">
            <v>511221.0327151377</v>
          </cell>
        </row>
        <row r="73">
          <cell r="A73">
            <v>67</v>
          </cell>
          <cell r="B73">
            <v>924</v>
          </cell>
          <cell r="C73" t="str">
            <v>A&amp;G Exp - Prop Insurance - Other</v>
          </cell>
          <cell r="D73" t="str">
            <v>PTDGP.T</v>
          </cell>
          <cell r="E73">
            <v>5144046.4191528326</v>
          </cell>
          <cell r="F73">
            <v>2967007.8763303142</v>
          </cell>
          <cell r="G73">
            <v>646527.19937171449</v>
          </cell>
          <cell r="H73">
            <v>598326.50470368902</v>
          </cell>
          <cell r="I73">
            <v>345557.05341712543</v>
          </cell>
          <cell r="J73">
            <v>269856.52443912037</v>
          </cell>
          <cell r="K73">
            <v>108793.14891315505</v>
          </cell>
          <cell r="L73">
            <v>90097.316338425866</v>
          </cell>
          <cell r="M73">
            <v>60487.707193237766</v>
          </cell>
          <cell r="N73">
            <v>55643.151168825992</v>
          </cell>
          <cell r="O73">
            <v>1749.937277224928</v>
          </cell>
          <cell r="Q73">
            <v>238165.54220732083</v>
          </cell>
          <cell r="R73">
            <v>1181.7123198393642</v>
          </cell>
          <cell r="S73">
            <v>30509.269911960153</v>
          </cell>
          <cell r="T73">
            <v>269856.52443912037</v>
          </cell>
          <cell r="U73">
            <v>239347.25452716023</v>
          </cell>
        </row>
        <row r="74">
          <cell r="A74">
            <v>68</v>
          </cell>
          <cell r="B74">
            <v>925</v>
          </cell>
          <cell r="C74" t="str">
            <v>A&amp;G Exp - Injuries &amp; Damages - Other</v>
          </cell>
          <cell r="D74" t="str">
            <v>SW.T</v>
          </cell>
          <cell r="E74">
            <v>3484900.8888392011</v>
          </cell>
          <cell r="F74">
            <v>2135400.1541024814</v>
          </cell>
          <cell r="G74">
            <v>429575.08597554435</v>
          </cell>
          <cell r="H74">
            <v>357234.20686345629</v>
          </cell>
          <cell r="I74">
            <v>204510.16100365802</v>
          </cell>
          <cell r="J74">
            <v>160003.66845212461</v>
          </cell>
          <cell r="K74">
            <v>64613.300295321977</v>
          </cell>
          <cell r="L74">
            <v>53068.225602685816</v>
          </cell>
          <cell r="M74">
            <v>37664.504329190757</v>
          </cell>
          <cell r="N74">
            <v>41789.408949971832</v>
          </cell>
          <cell r="O74">
            <v>1042.1732647671397</v>
          </cell>
          <cell r="Q74">
            <v>140934.61015899762</v>
          </cell>
          <cell r="R74">
            <v>709.442871387428</v>
          </cell>
          <cell r="S74">
            <v>18359.615421739552</v>
          </cell>
          <cell r="T74">
            <v>160003.66845212461</v>
          </cell>
          <cell r="U74">
            <v>141644.05303038505</v>
          </cell>
        </row>
        <row r="75">
          <cell r="A75">
            <v>69</v>
          </cell>
          <cell r="B75">
            <v>926</v>
          </cell>
          <cell r="C75" t="str">
            <v>A&amp;G Exp - Pensions &amp; Benefits</v>
          </cell>
          <cell r="D75" t="str">
            <v>SW.T</v>
          </cell>
          <cell r="E75">
            <v>30064065.727749698</v>
          </cell>
          <cell r="F75">
            <v>18421990.362362374</v>
          </cell>
          <cell r="G75">
            <v>3705922.7885457375</v>
          </cell>
          <cell r="H75">
            <v>3081841.6413905192</v>
          </cell>
          <cell r="I75">
            <v>1764298.9337509237</v>
          </cell>
          <cell r="J75">
            <v>1380343.6477724465</v>
          </cell>
          <cell r="K75">
            <v>557415.71107132302</v>
          </cell>
          <cell r="L75">
            <v>457816.92893585534</v>
          </cell>
          <cell r="M75">
            <v>324929.79567435628</v>
          </cell>
          <cell r="N75">
            <v>360515.14159825933</v>
          </cell>
          <cell r="O75">
            <v>8990.77664791186</v>
          </cell>
          <cell r="Q75">
            <v>1215835.8353044081</v>
          </cell>
          <cell r="R75">
            <v>6120.3281802885313</v>
          </cell>
          <cell r="S75">
            <v>158387.48428774995</v>
          </cell>
          <cell r="T75">
            <v>1380343.6477724465</v>
          </cell>
          <cell r="U75">
            <v>1221956.1634846965</v>
          </cell>
        </row>
        <row r="76">
          <cell r="A76">
            <v>70</v>
          </cell>
          <cell r="B76">
            <v>928</v>
          </cell>
          <cell r="C76" t="str">
            <v xml:space="preserve">A&amp;G Exp - Reg Comm Exp </v>
          </cell>
          <cell r="D76" t="str">
            <v>PTDE.T</v>
          </cell>
          <cell r="E76">
            <v>8322384.0846997648</v>
          </cell>
          <cell r="F76">
            <v>4508593.3069257038</v>
          </cell>
          <cell r="G76">
            <v>1085603.9101129007</v>
          </cell>
          <cell r="H76">
            <v>1073653.0890460412</v>
          </cell>
          <cell r="I76">
            <v>678761.51314969745</v>
          </cell>
          <cell r="J76">
            <v>497553.19359328155</v>
          </cell>
          <cell r="K76">
            <v>207752.79965520615</v>
          </cell>
          <cell r="L76">
            <v>196367.62655755968</v>
          </cell>
          <cell r="M76">
            <v>12994.067673371617</v>
          </cell>
          <cell r="N76">
            <v>58090.904978162333</v>
          </cell>
          <cell r="O76">
            <v>3013.6730078393257</v>
          </cell>
          <cell r="Q76">
            <v>456270.01133307023</v>
          </cell>
          <cell r="R76">
            <v>1576.6936344651858</v>
          </cell>
          <cell r="S76">
            <v>39706.488625746133</v>
          </cell>
          <cell r="T76">
            <v>497553.19359328155</v>
          </cell>
          <cell r="U76">
            <v>457846.70496753545</v>
          </cell>
        </row>
        <row r="77">
          <cell r="A77">
            <v>71</v>
          </cell>
          <cell r="B77">
            <v>930</v>
          </cell>
          <cell r="C77" t="str">
            <v>A&amp;G Exp - Miscellaneous</v>
          </cell>
          <cell r="D77" t="str">
            <v>ADJPTDCE.T</v>
          </cell>
          <cell r="E77">
            <v>3867698.3369920002</v>
          </cell>
          <cell r="F77">
            <v>2393016.9174086251</v>
          </cell>
          <cell r="G77">
            <v>483244.22241610533</v>
          </cell>
          <cell r="H77">
            <v>385237.34044001723</v>
          </cell>
          <cell r="I77">
            <v>223024.51389636414</v>
          </cell>
          <cell r="J77">
            <v>181085.69355420515</v>
          </cell>
          <cell r="K77">
            <v>64508.983779439171</v>
          </cell>
          <cell r="L77">
            <v>56852.704418114437</v>
          </cell>
          <cell r="M77">
            <v>23077.16154135688</v>
          </cell>
          <cell r="N77">
            <v>56275.416950207567</v>
          </cell>
          <cell r="O77">
            <v>1375.3825875663456</v>
          </cell>
          <cell r="Q77">
            <v>159231.08010249335</v>
          </cell>
          <cell r="R77">
            <v>944.68107193109995</v>
          </cell>
          <cell r="S77">
            <v>20909.932379780712</v>
          </cell>
          <cell r="T77">
            <v>181085.69355420515</v>
          </cell>
          <cell r="U77">
            <v>160175.76117442444</v>
          </cell>
        </row>
        <row r="78">
          <cell r="A78">
            <v>72</v>
          </cell>
          <cell r="B78">
            <v>931</v>
          </cell>
          <cell r="C78" t="str">
            <v>A&amp;G Exp - Rents</v>
          </cell>
          <cell r="D78" t="str">
            <v>ADJPTDCE.T</v>
          </cell>
          <cell r="E78">
            <v>7281686.8702663016</v>
          </cell>
          <cell r="F78">
            <v>4505315.1382461516</v>
          </cell>
          <cell r="G78">
            <v>909800.3005674124</v>
          </cell>
          <cell r="H78">
            <v>725283.4733745124</v>
          </cell>
          <cell r="I78">
            <v>419886.59225416684</v>
          </cell>
          <cell r="J78">
            <v>340928.68736299541</v>
          </cell>
          <cell r="K78">
            <v>121450.58359600179</v>
          </cell>
          <cell r="L78">
            <v>107036.16343111175</v>
          </cell>
          <cell r="M78">
            <v>43447.200261590726</v>
          </cell>
          <cell r="N78">
            <v>105949.30861225945</v>
          </cell>
          <cell r="O78">
            <v>2589.4225601016578</v>
          </cell>
          <cell r="Q78">
            <v>299783.16928987677</v>
          </cell>
          <cell r="R78">
            <v>1778.5440224946931</v>
          </cell>
          <cell r="S78">
            <v>39366.974050623932</v>
          </cell>
          <cell r="T78">
            <v>340928.68736299541</v>
          </cell>
          <cell r="U78">
            <v>301561.71331237146</v>
          </cell>
        </row>
        <row r="79">
          <cell r="A79">
            <v>73</v>
          </cell>
          <cell r="C79" t="str">
            <v>Sub-total</v>
          </cell>
          <cell r="E79">
            <v>103875176.45128563</v>
          </cell>
          <cell r="F79">
            <v>63213195.015332431</v>
          </cell>
          <cell r="G79">
            <v>12971895.515520023</v>
          </cell>
          <cell r="H79">
            <v>10774503.896067036</v>
          </cell>
          <cell r="I79">
            <v>6271854.0615241807</v>
          </cell>
          <cell r="J79">
            <v>4969932.746614309</v>
          </cell>
          <cell r="K79">
            <v>1886933.9742547679</v>
          </cell>
          <cell r="L79">
            <v>1633152.6719677276</v>
          </cell>
          <cell r="M79">
            <v>775337.87827240815</v>
          </cell>
          <cell r="N79">
            <v>1343354.3668040116</v>
          </cell>
          <cell r="O79">
            <v>35016.324928756076</v>
          </cell>
          <cell r="Q79">
            <v>4392092.8232541913</v>
          </cell>
          <cell r="R79">
            <v>23476.115673348901</v>
          </cell>
          <cell r="S79">
            <v>554363.80768677022</v>
          </cell>
          <cell r="T79">
            <v>4969932.746614309</v>
          </cell>
          <cell r="U79">
            <v>4415568.9389275406</v>
          </cell>
        </row>
        <row r="80">
          <cell r="A80">
            <v>74</v>
          </cell>
        </row>
        <row r="81">
          <cell r="A81">
            <v>75</v>
          </cell>
          <cell r="C81" t="str">
            <v>TOTAL OPERATING EXPENSES</v>
          </cell>
          <cell r="E81">
            <v>1075841857.4458773</v>
          </cell>
          <cell r="F81">
            <v>600883061.16610682</v>
          </cell>
          <cell r="G81">
            <v>139027877.4501535</v>
          </cell>
          <cell r="H81">
            <v>131751778.20513487</v>
          </cell>
          <cell r="I81">
            <v>83892926.92791751</v>
          </cell>
          <cell r="J81">
            <v>60996645.847374305</v>
          </cell>
          <cell r="K81">
            <v>26042884.717951782</v>
          </cell>
          <cell r="L81">
            <v>24715422.78633678</v>
          </cell>
          <cell r="M81">
            <v>2497332.4571504975</v>
          </cell>
          <cell r="N81">
            <v>5676920.0097173341</v>
          </cell>
          <cell r="O81">
            <v>357007.87803400191</v>
          </cell>
          <cell r="Q81">
            <v>56183276.497355014</v>
          </cell>
          <cell r="R81">
            <v>171053.60351223373</v>
          </cell>
          <cell r="S81">
            <v>4642315.7465070561</v>
          </cell>
          <cell r="T81">
            <v>60996645.847374305</v>
          </cell>
          <cell r="U81">
            <v>56354330.100867249</v>
          </cell>
        </row>
        <row r="82">
          <cell r="A82">
            <v>76</v>
          </cell>
        </row>
        <row r="83">
          <cell r="A83">
            <v>77</v>
          </cell>
          <cell r="C83" t="str">
            <v>Distribution Expense - Maintenance</v>
          </cell>
        </row>
        <row r="84">
          <cell r="A84">
            <v>78</v>
          </cell>
          <cell r="B84">
            <v>591</v>
          </cell>
          <cell r="C84" t="str">
            <v>Dist O&amp;M - Structure</v>
          </cell>
          <cell r="D84" t="str">
            <v>D361.T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79</v>
          </cell>
          <cell r="B85">
            <v>592</v>
          </cell>
          <cell r="C85" t="str">
            <v>Dist O&amp;M - Station Eqpt</v>
          </cell>
          <cell r="D85" t="str">
            <v>D362.T</v>
          </cell>
          <cell r="E85">
            <v>1606368.6299677708</v>
          </cell>
          <cell r="F85">
            <v>801313.26905456407</v>
          </cell>
          <cell r="G85">
            <v>207296.45065400729</v>
          </cell>
          <cell r="H85">
            <v>223264.96064676123</v>
          </cell>
          <cell r="I85">
            <v>126543.74056064905</v>
          </cell>
          <cell r="J85">
            <v>114115.05272248073</v>
          </cell>
          <cell r="K85">
            <v>52128.724929518023</v>
          </cell>
          <cell r="L85">
            <v>54594.270453465157</v>
          </cell>
          <cell r="M85">
            <v>25271.74729457451</v>
          </cell>
          <cell r="N85">
            <v>1418.9182574010799</v>
          </cell>
          <cell r="O85">
            <v>421.49539434965379</v>
          </cell>
          <cell r="Q85">
            <v>101074.12393239922</v>
          </cell>
          <cell r="R85">
            <v>358.59022123510061</v>
          </cell>
          <cell r="S85">
            <v>12682.338568846402</v>
          </cell>
          <cell r="T85">
            <v>114115.05272248073</v>
          </cell>
          <cell r="U85">
            <v>101432.71415363433</v>
          </cell>
        </row>
        <row r="86">
          <cell r="A86">
            <v>80</v>
          </cell>
          <cell r="B86">
            <v>593</v>
          </cell>
          <cell r="C86" t="str">
            <v>Dist O&amp;M - OVHD Lines</v>
          </cell>
          <cell r="D86" t="str">
            <v>D364.T</v>
          </cell>
          <cell r="E86">
            <v>40427144.020738162</v>
          </cell>
          <cell r="F86">
            <v>27403361.799782123</v>
          </cell>
          <cell r="G86">
            <v>5254527.7184095401</v>
          </cell>
          <cell r="H86">
            <v>4059168.5847963747</v>
          </cell>
          <cell r="I86">
            <v>1691401.342693862</v>
          </cell>
          <cell r="J86">
            <v>1876063.8310575909</v>
          </cell>
          <cell r="K86">
            <v>87595.053021613028</v>
          </cell>
          <cell r="L86">
            <v>0</v>
          </cell>
          <cell r="M86">
            <v>0</v>
          </cell>
          <cell r="N86">
            <v>26397.733843826816</v>
          </cell>
          <cell r="O86">
            <v>28627.957133243828</v>
          </cell>
          <cell r="Q86">
            <v>1440805.3439920961</v>
          </cell>
          <cell r="R86">
            <v>32277.413425017123</v>
          </cell>
          <cell r="S86">
            <v>402981.07364047755</v>
          </cell>
          <cell r="T86">
            <v>1876063.8310575909</v>
          </cell>
          <cell r="U86">
            <v>1473082.7574171133</v>
          </cell>
        </row>
        <row r="87">
          <cell r="A87">
            <v>81</v>
          </cell>
          <cell r="B87">
            <v>594</v>
          </cell>
          <cell r="C87" t="str">
            <v>Dist O&amp;M - UNGD Lines</v>
          </cell>
          <cell r="D87" t="str">
            <v>D366.T</v>
          </cell>
          <cell r="E87">
            <v>16035169.241148585</v>
          </cell>
          <cell r="F87">
            <v>10471868.757914282</v>
          </cell>
          <cell r="G87">
            <v>1937811.5352602606</v>
          </cell>
          <cell r="H87">
            <v>1788366.6553248335</v>
          </cell>
          <cell r="I87">
            <v>767927.34357062879</v>
          </cell>
          <cell r="J87">
            <v>707193.37920662714</v>
          </cell>
          <cell r="K87">
            <v>278952.45446207194</v>
          </cell>
          <cell r="L87">
            <v>71234.848585722968</v>
          </cell>
          <cell r="M87">
            <v>0</v>
          </cell>
          <cell r="N87">
            <v>7673.6780454648015</v>
          </cell>
          <cell r="O87">
            <v>4140.5887786987159</v>
          </cell>
          <cell r="Q87">
            <v>522737.34318876697</v>
          </cell>
          <cell r="R87">
            <v>5819.2058511441419</v>
          </cell>
          <cell r="S87">
            <v>178636.83016671604</v>
          </cell>
          <cell r="T87">
            <v>707193.37920662714</v>
          </cell>
          <cell r="U87">
            <v>528556.54903991113</v>
          </cell>
        </row>
        <row r="88">
          <cell r="A88">
            <v>82</v>
          </cell>
          <cell r="B88">
            <v>595</v>
          </cell>
          <cell r="C88" t="str">
            <v>Dist O&amp;M - Lines Transformers</v>
          </cell>
          <cell r="D88" t="str">
            <v>D368.T</v>
          </cell>
          <cell r="E88">
            <v>255787.53384975073</v>
          </cell>
          <cell r="F88">
            <v>186463.29669579834</v>
          </cell>
          <cell r="G88">
            <v>34138.560792302269</v>
          </cell>
          <cell r="H88">
            <v>15834.516227049267</v>
          </cell>
          <cell r="I88">
            <v>4890.6377862977251</v>
          </cell>
          <cell r="J88">
            <v>481.4848031924015</v>
          </cell>
          <cell r="K88">
            <v>1162.9995724868907</v>
          </cell>
          <cell r="L88">
            <v>0</v>
          </cell>
          <cell r="M88">
            <v>0</v>
          </cell>
          <cell r="N88">
            <v>12795.400816291491</v>
          </cell>
          <cell r="O88">
            <v>20.637156332352383</v>
          </cell>
          <cell r="Q88">
            <v>455.05771032823804</v>
          </cell>
          <cell r="R88">
            <v>0</v>
          </cell>
          <cell r="S88">
            <v>26.427092864163431</v>
          </cell>
          <cell r="T88">
            <v>481.4848031924015</v>
          </cell>
          <cell r="U88">
            <v>455.05771032823804</v>
          </cell>
        </row>
        <row r="89">
          <cell r="A89">
            <v>83</v>
          </cell>
          <cell r="B89">
            <v>596</v>
          </cell>
          <cell r="C89" t="str">
            <v>Dist O&amp;M - Street Lighting</v>
          </cell>
          <cell r="D89" t="str">
            <v>DIR373.00</v>
          </cell>
          <cell r="E89">
            <v>2559355.7282619877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2559355.7282619877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84</v>
          </cell>
          <cell r="B90">
            <v>597</v>
          </cell>
          <cell r="C90" t="str">
            <v>Dist O&amp;M - Meters</v>
          </cell>
          <cell r="D90" t="str">
            <v>D370.T</v>
          </cell>
          <cell r="E90">
            <v>501019.50165024918</v>
          </cell>
          <cell r="F90">
            <v>325748.26887245831</v>
          </cell>
          <cell r="G90">
            <v>92326.966533781946</v>
          </cell>
          <cell r="H90">
            <v>25102.889802236776</v>
          </cell>
          <cell r="I90">
            <v>2863.8060435660013</v>
          </cell>
          <cell r="J90">
            <v>47716.548157488141</v>
          </cell>
          <cell r="K90">
            <v>2821.0350493208171</v>
          </cell>
          <cell r="L90">
            <v>1542.2559400434081</v>
          </cell>
          <cell r="M90">
            <v>2165.8145971496479</v>
          </cell>
          <cell r="N90">
            <v>0</v>
          </cell>
          <cell r="O90">
            <v>731.91665420408015</v>
          </cell>
          <cell r="Q90">
            <v>35318.003425908486</v>
          </cell>
          <cell r="R90">
            <v>82.80510677964125</v>
          </cell>
          <cell r="S90">
            <v>12315.739624800013</v>
          </cell>
          <cell r="T90">
            <v>47716.548157488141</v>
          </cell>
          <cell r="U90">
            <v>35400.808532688126</v>
          </cell>
        </row>
        <row r="91">
          <cell r="A91">
            <v>85</v>
          </cell>
          <cell r="C91" t="str">
            <v>Sub-total</v>
          </cell>
          <cell r="E91">
            <v>61384844.655616507</v>
          </cell>
          <cell r="F91">
            <v>39188755.392319225</v>
          </cell>
          <cell r="G91">
            <v>7526101.2316498924</v>
          </cell>
          <cell r="H91">
            <v>6111737.6067972556</v>
          </cell>
          <cell r="I91">
            <v>2593626.8706550035</v>
          </cell>
          <cell r="J91">
            <v>2745570.295947379</v>
          </cell>
          <cell r="K91">
            <v>422660.26703501074</v>
          </cell>
          <cell r="L91">
            <v>127371.37497923154</v>
          </cell>
          <cell r="M91">
            <v>27437.561891724159</v>
          </cell>
          <cell r="N91">
            <v>2607641.4592249719</v>
          </cell>
          <cell r="O91">
            <v>33942.595116828634</v>
          </cell>
          <cell r="Q91">
            <v>2100389.872249499</v>
          </cell>
          <cell r="R91">
            <v>38538.014604176002</v>
          </cell>
          <cell r="S91">
            <v>606642.40909370419</v>
          </cell>
          <cell r="T91">
            <v>2745570.295947379</v>
          </cell>
          <cell r="U91">
            <v>2138927.8868536754</v>
          </cell>
        </row>
        <row r="92">
          <cell r="A92">
            <v>86</v>
          </cell>
        </row>
        <row r="93">
          <cell r="A93">
            <v>87</v>
          </cell>
          <cell r="C93" t="str">
            <v>General Expense - Maintenance &amp; Other</v>
          </cell>
        </row>
        <row r="94">
          <cell r="A94">
            <v>88</v>
          </cell>
          <cell r="B94">
            <v>935</v>
          </cell>
          <cell r="C94" t="str">
            <v>A&amp;G Exp - Maint of Gen Plant</v>
          </cell>
          <cell r="D94" t="str">
            <v>GP.T</v>
          </cell>
          <cell r="E94">
            <v>12120662.048645999</v>
          </cell>
          <cell r="F94">
            <v>7396281.8104361761</v>
          </cell>
          <cell r="G94">
            <v>1496125.8491577385</v>
          </cell>
          <cell r="H94">
            <v>1254441.4861803416</v>
          </cell>
          <cell r="I94">
            <v>718315.85361258395</v>
          </cell>
          <cell r="J94">
            <v>562139.63734391774</v>
          </cell>
          <cell r="K94">
            <v>226892.12045110832</v>
          </cell>
          <cell r="L94">
            <v>186342.82329624033</v>
          </cell>
          <cell r="M94">
            <v>131892.53700794411</v>
          </cell>
          <cell r="N94">
            <v>144567.6836640891</v>
          </cell>
          <cell r="O94">
            <v>3662.2474958615016</v>
          </cell>
          <cell r="Q94">
            <v>495116.74987783434</v>
          </cell>
          <cell r="R94">
            <v>2494.2958190499912</v>
          </cell>
          <cell r="S94">
            <v>64528.591647033361</v>
          </cell>
          <cell r="T94">
            <v>562139.63734391774</v>
          </cell>
          <cell r="U94">
            <v>497611.04569688439</v>
          </cell>
        </row>
        <row r="95">
          <cell r="A95">
            <v>89</v>
          </cell>
          <cell r="C95" t="str">
            <v>Sub-total</v>
          </cell>
          <cell r="E95">
            <v>12120662.048645999</v>
          </cell>
          <cell r="F95">
            <v>7396281.8104361761</v>
          </cell>
          <cell r="G95">
            <v>1496125.8491577385</v>
          </cell>
          <cell r="H95">
            <v>1254441.4861803416</v>
          </cell>
          <cell r="I95">
            <v>718315.85361258395</v>
          </cell>
          <cell r="J95">
            <v>562139.63734391774</v>
          </cell>
          <cell r="K95">
            <v>226892.12045110832</v>
          </cell>
          <cell r="L95">
            <v>186342.82329624033</v>
          </cell>
          <cell r="M95">
            <v>131892.53700794411</v>
          </cell>
          <cell r="N95">
            <v>144567.6836640891</v>
          </cell>
          <cell r="O95">
            <v>3662.2474958615016</v>
          </cell>
          <cell r="Q95">
            <v>495116.74987783434</v>
          </cell>
          <cell r="R95">
            <v>2494.2958190499912</v>
          </cell>
          <cell r="S95">
            <v>64528.591647033361</v>
          </cell>
          <cell r="T95">
            <v>562139.63734391774</v>
          </cell>
          <cell r="U95">
            <v>497611.04569688439</v>
          </cell>
        </row>
        <row r="96">
          <cell r="A96">
            <v>90</v>
          </cell>
        </row>
        <row r="97">
          <cell r="A97">
            <v>91</v>
          </cell>
          <cell r="C97" t="str">
            <v>TOTAL MAINTENANCE EXPENSES</v>
          </cell>
          <cell r="E97">
            <v>73505506.70426251</v>
          </cell>
          <cell r="F97">
            <v>46585037.202755399</v>
          </cell>
          <cell r="G97">
            <v>9022227.08080763</v>
          </cell>
          <cell r="H97">
            <v>7366179.0929775974</v>
          </cell>
          <cell r="I97">
            <v>3311942.7242675875</v>
          </cell>
          <cell r="J97">
            <v>3307709.9332912965</v>
          </cell>
          <cell r="K97">
            <v>649552.38748611906</v>
          </cell>
          <cell r="L97">
            <v>313714.19827547186</v>
          </cell>
          <cell r="M97">
            <v>159330.09889966826</v>
          </cell>
          <cell r="N97">
            <v>2752209.142889061</v>
          </cell>
          <cell r="O97">
            <v>37604.842612690132</v>
          </cell>
          <cell r="Q97">
            <v>2595506.6221273332</v>
          </cell>
          <cell r="R97">
            <v>41032.310423225994</v>
          </cell>
          <cell r="S97">
            <v>671171.00074073754</v>
          </cell>
          <cell r="T97">
            <v>3307709.9332912965</v>
          </cell>
          <cell r="U97">
            <v>2636538.9325505598</v>
          </cell>
        </row>
        <row r="98">
          <cell r="A98">
            <v>92</v>
          </cell>
        </row>
        <row r="99">
          <cell r="A99">
            <v>93</v>
          </cell>
          <cell r="C99" t="str">
            <v>TOTAL O &amp; M EXPENSES</v>
          </cell>
          <cell r="E99">
            <v>1149347364.1501398</v>
          </cell>
          <cell r="F99">
            <v>647468098.36886227</v>
          </cell>
          <cell r="G99">
            <v>148050104.53096113</v>
          </cell>
          <cell r="H99">
            <v>139117957.29811245</v>
          </cell>
          <cell r="I99">
            <v>87204869.652185097</v>
          </cell>
          <cell r="J99">
            <v>64304355.780665599</v>
          </cell>
          <cell r="K99">
            <v>26692437.105437901</v>
          </cell>
          <cell r="L99">
            <v>25029136.984612253</v>
          </cell>
          <cell r="M99">
            <v>2656662.5560501656</v>
          </cell>
          <cell r="N99">
            <v>8429129.1526063941</v>
          </cell>
          <cell r="O99">
            <v>394612.72064669203</v>
          </cell>
          <cell r="Q99">
            <v>58778783.119482346</v>
          </cell>
          <cell r="R99">
            <v>212085.91393545974</v>
          </cell>
          <cell r="S99">
            <v>5313486.7472477937</v>
          </cell>
          <cell r="T99">
            <v>64304355.780665599</v>
          </cell>
          <cell r="U99">
            <v>58990869.033417806</v>
          </cell>
        </row>
        <row r="100">
          <cell r="A100">
            <v>94</v>
          </cell>
        </row>
        <row r="101">
          <cell r="A101">
            <v>95</v>
          </cell>
          <cell r="C101" t="str">
            <v>Depreciation Expense</v>
          </cell>
        </row>
        <row r="102">
          <cell r="A102">
            <v>96</v>
          </cell>
          <cell r="B102">
            <v>403.01</v>
          </cell>
          <cell r="C102" t="str">
            <v>Depr Exp - Production Steam Baseload</v>
          </cell>
          <cell r="D102" t="str">
            <v>PP.T</v>
          </cell>
          <cell r="E102">
            <v>48946116.846999623</v>
          </cell>
          <cell r="F102">
            <v>26151062.198254563</v>
          </cell>
          <cell r="G102">
            <v>6411199.2117062099</v>
          </cell>
          <cell r="H102">
            <v>6473138.5349407941</v>
          </cell>
          <cell r="I102">
            <v>4186540.1208080761</v>
          </cell>
          <cell r="J102">
            <v>2978798.8291343404</v>
          </cell>
          <cell r="K102">
            <v>1301989.6577811053</v>
          </cell>
          <cell r="L102">
            <v>1249841.9556903616</v>
          </cell>
          <cell r="M102">
            <v>0</v>
          </cell>
          <cell r="N102">
            <v>176903.43743876199</v>
          </cell>
          <cell r="O102">
            <v>16642.901245417255</v>
          </cell>
          <cell r="Q102">
            <v>2765598.3832134251</v>
          </cell>
          <cell r="R102">
            <v>7571.9696671467827</v>
          </cell>
          <cell r="S102">
            <v>205628.47625376863</v>
          </cell>
          <cell r="T102">
            <v>2978798.8291343404</v>
          </cell>
          <cell r="U102">
            <v>2773170.352880572</v>
          </cell>
        </row>
        <row r="103">
          <cell r="A103">
            <v>97</v>
          </cell>
          <cell r="B103">
            <v>403.02</v>
          </cell>
          <cell r="C103" t="str">
            <v>Depr Exp - Production Hydro</v>
          </cell>
          <cell r="D103" t="str">
            <v>PP.T</v>
          </cell>
          <cell r="E103">
            <v>18723216.799551114</v>
          </cell>
          <cell r="F103">
            <v>10003490.340347195</v>
          </cell>
          <cell r="G103">
            <v>2452457.5291869119</v>
          </cell>
          <cell r="H103">
            <v>2476150.9997223518</v>
          </cell>
          <cell r="I103">
            <v>1601465.1083952847</v>
          </cell>
          <cell r="J103">
            <v>1139471.3181123401</v>
          </cell>
          <cell r="K103">
            <v>498046.34573178249</v>
          </cell>
          <cell r="L103">
            <v>478098.4357699884</v>
          </cell>
          <cell r="M103">
            <v>0</v>
          </cell>
          <cell r="N103">
            <v>67670.361309873842</v>
          </cell>
          <cell r="O103">
            <v>6366.3609753869168</v>
          </cell>
          <cell r="Q103">
            <v>1057916.3669153694</v>
          </cell>
          <cell r="R103">
            <v>2896.4837010620718</v>
          </cell>
          <cell r="S103">
            <v>78658.46749590848</v>
          </cell>
          <cell r="T103">
            <v>1139471.3181123401</v>
          </cell>
          <cell r="U103">
            <v>1060812.8506164316</v>
          </cell>
        </row>
        <row r="104">
          <cell r="A104">
            <v>98</v>
          </cell>
          <cell r="B104">
            <v>403.03</v>
          </cell>
          <cell r="C104" t="str">
            <v>Depr Exp - Production Other</v>
          </cell>
          <cell r="D104" t="str">
            <v>PP.T</v>
          </cell>
          <cell r="E104">
            <v>78350457.767330021</v>
          </cell>
          <cell r="F104">
            <v>41861292.096775688</v>
          </cell>
          <cell r="G104">
            <v>10262722.059135504</v>
          </cell>
          <cell r="H104">
            <v>10361871.381734438</v>
          </cell>
          <cell r="I104">
            <v>6701600.7817730121</v>
          </cell>
          <cell r="J104">
            <v>4768309.8659085752</v>
          </cell>
          <cell r="K104">
            <v>2084158.9132465003</v>
          </cell>
          <cell r="L104">
            <v>2000683.5204365682</v>
          </cell>
          <cell r="M104">
            <v>0</v>
          </cell>
          <cell r="N104">
            <v>283178.03733578243</v>
          </cell>
          <cell r="O104">
            <v>26641.110983962404</v>
          </cell>
          <cell r="Q104">
            <v>4427029.4209997663</v>
          </cell>
          <cell r="R104">
            <v>12120.824446110375</v>
          </cell>
          <cell r="S104">
            <v>329159.62046269921</v>
          </cell>
          <cell r="T104">
            <v>4768309.8659085752</v>
          </cell>
          <cell r="U104">
            <v>4439150.2454458764</v>
          </cell>
        </row>
        <row r="105">
          <cell r="A105">
            <v>99</v>
          </cell>
          <cell r="B105">
            <v>403.04</v>
          </cell>
          <cell r="C105" t="str">
            <v>Depr Exp - Transmission</v>
          </cell>
          <cell r="D105" t="str">
            <v>TP.T</v>
          </cell>
          <cell r="E105">
            <v>29979152.236311428</v>
          </cell>
          <cell r="F105">
            <v>14904547.549429124</v>
          </cell>
          <cell r="G105">
            <v>3648868.0178231765</v>
          </cell>
          <cell r="H105">
            <v>3682360.4275294533</v>
          </cell>
          <cell r="I105">
            <v>2380068.998495664</v>
          </cell>
          <cell r="J105">
            <v>1693122.5139023506</v>
          </cell>
          <cell r="K105">
            <v>740142.46630835312</v>
          </cell>
          <cell r="L105">
            <v>710008.24983912078</v>
          </cell>
          <cell r="M105">
            <v>2109845.0070640678</v>
          </cell>
          <cell r="N105">
            <v>100703.448256217</v>
          </cell>
          <cell r="O105">
            <v>9485.5576639055944</v>
          </cell>
          <cell r="Q105">
            <v>1572567.9206655989</v>
          </cell>
          <cell r="R105">
            <v>4281.7750574853781</v>
          </cell>
          <cell r="S105">
            <v>116272.81817926619</v>
          </cell>
          <cell r="T105">
            <v>1693122.5139023506</v>
          </cell>
          <cell r="U105">
            <v>1576849.6957230843</v>
          </cell>
        </row>
        <row r="106">
          <cell r="A106">
            <v>100</v>
          </cell>
          <cell r="B106">
            <v>403.05</v>
          </cell>
          <cell r="C106" t="str">
            <v>Depr Exp - Distribution</v>
          </cell>
          <cell r="D106" t="str">
            <v>DP.T</v>
          </cell>
          <cell r="E106">
            <v>116557093.08126344</v>
          </cell>
          <cell r="F106">
            <v>75983370.588687658</v>
          </cell>
          <cell r="G106">
            <v>14166815.142528839</v>
          </cell>
          <cell r="H106">
            <v>11350078.489712829</v>
          </cell>
          <cell r="I106">
            <v>4968190.3150063846</v>
          </cell>
          <cell r="J106">
            <v>4914459.5738985101</v>
          </cell>
          <cell r="K106">
            <v>1620593.5789648832</v>
          </cell>
          <cell r="L106">
            <v>733294.02947999316</v>
          </cell>
          <cell r="M106">
            <v>243056.02356831406</v>
          </cell>
          <cell r="N106">
            <v>2535899.7289499817</v>
          </cell>
          <cell r="O106">
            <v>41335.61046603966</v>
          </cell>
          <cell r="Q106">
            <v>3850783.7529180488</v>
          </cell>
          <cell r="R106">
            <v>41013.934226449775</v>
          </cell>
          <cell r="S106">
            <v>1022661.8867540117</v>
          </cell>
          <cell r="T106">
            <v>4914459.5738985101</v>
          </cell>
          <cell r="U106">
            <v>3891797.6871444983</v>
          </cell>
        </row>
        <row r="107">
          <cell r="A107">
            <v>101</v>
          </cell>
          <cell r="B107">
            <v>403.06</v>
          </cell>
          <cell r="C107" t="str">
            <v>Depr Exp - General</v>
          </cell>
          <cell r="D107" t="str">
            <v>GP.T</v>
          </cell>
          <cell r="E107">
            <v>27073545.530993275</v>
          </cell>
          <cell r="F107">
            <v>16520844.451501755</v>
          </cell>
          <cell r="G107">
            <v>3341849.7384631624</v>
          </cell>
          <cell r="H107">
            <v>2802006.8999336772</v>
          </cell>
          <cell r="I107">
            <v>1604479.7627689866</v>
          </cell>
          <cell r="J107">
            <v>1255633.8098797773</v>
          </cell>
          <cell r="K107">
            <v>506801.86684545845</v>
          </cell>
          <cell r="L107">
            <v>416228.16399275564</v>
          </cell>
          <cell r="M107">
            <v>294604.25441708323</v>
          </cell>
          <cell r="N107">
            <v>322916.33495607431</v>
          </cell>
          <cell r="O107">
            <v>8180.248234546606</v>
          </cell>
          <cell r="Q107">
            <v>1105926.8724081274</v>
          </cell>
          <cell r="R107">
            <v>5571.4309295802723</v>
          </cell>
          <cell r="S107">
            <v>144135.50654206958</v>
          </cell>
          <cell r="T107">
            <v>1255633.8098797773</v>
          </cell>
          <cell r="U107">
            <v>1111498.3033377076</v>
          </cell>
        </row>
        <row r="108">
          <cell r="A108">
            <v>102</v>
          </cell>
          <cell r="B108">
            <v>403.07</v>
          </cell>
          <cell r="C108" t="str">
            <v>Depr Exp - FAS 143</v>
          </cell>
          <cell r="D108" t="str">
            <v>PP.T</v>
          </cell>
          <cell r="E108">
            <v>1729703.1034011291</v>
          </cell>
          <cell r="F108">
            <v>924150.39957004623</v>
          </cell>
          <cell r="G108">
            <v>226564.88169788048</v>
          </cell>
          <cell r="H108">
            <v>228753.75073434203</v>
          </cell>
          <cell r="I108">
            <v>147947.82315645469</v>
          </cell>
          <cell r="J108">
            <v>105267.54543710366</v>
          </cell>
          <cell r="K108">
            <v>46010.913566439587</v>
          </cell>
          <cell r="L108">
            <v>44168.069885427001</v>
          </cell>
          <cell r="M108">
            <v>0</v>
          </cell>
          <cell r="N108">
            <v>6251.577131167478</v>
          </cell>
          <cell r="O108">
            <v>588.14222226826951</v>
          </cell>
          <cell r="Q108">
            <v>97733.271081721017</v>
          </cell>
          <cell r="R108">
            <v>267.58526060532341</v>
          </cell>
          <cell r="S108">
            <v>7266.6890947773272</v>
          </cell>
          <cell r="T108">
            <v>105267.54543710366</v>
          </cell>
          <cell r="U108">
            <v>98000.85634232634</v>
          </cell>
        </row>
        <row r="109">
          <cell r="A109">
            <v>103</v>
          </cell>
          <cell r="B109">
            <v>403.08</v>
          </cell>
          <cell r="C109" t="str">
            <v>Depr Exp - VROW</v>
          </cell>
          <cell r="D109" t="str">
            <v>DP.T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>
            <v>104</v>
          </cell>
          <cell r="B110">
            <v>404</v>
          </cell>
          <cell r="C110" t="str">
            <v>Amort Exp - Limited Term Plant - Prod</v>
          </cell>
          <cell r="D110" t="str">
            <v>PP.T</v>
          </cell>
          <cell r="E110">
            <v>4563515.04</v>
          </cell>
          <cell r="F110">
            <v>2438207.019093195</v>
          </cell>
          <cell r="G110">
            <v>597751.28062791191</v>
          </cell>
          <cell r="H110">
            <v>603526.22359288728</v>
          </cell>
          <cell r="I110">
            <v>390334.10692399432</v>
          </cell>
          <cell r="J110">
            <v>277729.75944918598</v>
          </cell>
          <cell r="K110">
            <v>121391.63978587912</v>
          </cell>
          <cell r="L110">
            <v>116529.6233865713</v>
          </cell>
          <cell r="M110">
            <v>0</v>
          </cell>
          <cell r="N110">
            <v>16493.678138002822</v>
          </cell>
          <cell r="O110">
            <v>1551.7090023731289</v>
          </cell>
          <cell r="Q110">
            <v>257851.91204943976</v>
          </cell>
          <cell r="R110">
            <v>705.976279312673</v>
          </cell>
          <cell r="S110">
            <v>19171.871120433509</v>
          </cell>
          <cell r="T110">
            <v>277729.75944918598</v>
          </cell>
          <cell r="U110">
            <v>258557.88832875248</v>
          </cell>
        </row>
        <row r="111">
          <cell r="A111">
            <v>105</v>
          </cell>
          <cell r="B111">
            <v>404.01</v>
          </cell>
          <cell r="C111" t="str">
            <v>Amort Exp - Limited Term Plant - Transmission</v>
          </cell>
          <cell r="D111" t="str">
            <v>PC4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>
            <v>106</v>
          </cell>
          <cell r="B112">
            <v>404.02</v>
          </cell>
          <cell r="C112" t="str">
            <v>Amort Exp - Limited Term Plant - General</v>
          </cell>
          <cell r="D112" t="str">
            <v>GP.T</v>
          </cell>
          <cell r="E112">
            <v>28486961.839818001</v>
          </cell>
          <cell r="F112">
            <v>17383340.682613321</v>
          </cell>
          <cell r="G112">
            <v>3516316.1716304836</v>
          </cell>
          <cell r="H112">
            <v>2948290.0029455042</v>
          </cell>
          <cell r="I112">
            <v>1688244.1098243357</v>
          </cell>
          <cell r="J112">
            <v>1321186.114536887</v>
          </cell>
          <cell r="K112">
            <v>533260.24198225606</v>
          </cell>
          <cell r="L112">
            <v>437957.99891615176</v>
          </cell>
          <cell r="M112">
            <v>309984.52507153328</v>
          </cell>
          <cell r="N112">
            <v>339774.68155461375</v>
          </cell>
          <cell r="O112">
            <v>8607.3107429168813</v>
          </cell>
          <cell r="Q112">
            <v>1163663.4948996191</v>
          </cell>
          <cell r="R112">
            <v>5862.2960964770264</v>
          </cell>
          <cell r="S112">
            <v>151660.32354079094</v>
          </cell>
          <cell r="T112">
            <v>1321186.114536887</v>
          </cell>
          <cell r="U112">
            <v>1169525.7909960961</v>
          </cell>
        </row>
        <row r="113">
          <cell r="A113">
            <v>107</v>
          </cell>
          <cell r="B113">
            <v>405</v>
          </cell>
          <cell r="C113" t="str">
            <v>Amort Exp - WUTC AFUDC</v>
          </cell>
          <cell r="D113" t="str">
            <v>PTDP.T</v>
          </cell>
          <cell r="E113">
            <v>2458878.21</v>
          </cell>
          <cell r="F113">
            <v>1414046.5700880191</v>
          </cell>
          <cell r="G113">
            <v>309325.27134588832</v>
          </cell>
          <cell r="H113">
            <v>287611.86646584771</v>
          </cell>
          <cell r="I113">
            <v>166171.08057136467</v>
          </cell>
          <cell r="J113">
            <v>129756.03628256494</v>
          </cell>
          <cell r="K113">
            <v>52308.642905883346</v>
          </cell>
          <cell r="L113">
            <v>43335.672141168478</v>
          </cell>
          <cell r="M113">
            <v>29023.510413141335</v>
          </cell>
          <cell r="N113">
            <v>26458.306924958502</v>
          </cell>
          <cell r="O113">
            <v>841.25286116376481</v>
          </cell>
          <cell r="Q113">
            <v>114528.3838849673</v>
          </cell>
          <cell r="R113">
            <v>567.86850056633125</v>
          </cell>
          <cell r="S113">
            <v>14659.783897031308</v>
          </cell>
          <cell r="T113">
            <v>129756.03628256494</v>
          </cell>
          <cell r="U113">
            <v>115096.25238553363</v>
          </cell>
        </row>
        <row r="114">
          <cell r="A114">
            <v>108</v>
          </cell>
          <cell r="B114">
            <v>406</v>
          </cell>
          <cell r="C114" t="str">
            <v>Amort Exp - Acq Adjustment - Transmission</v>
          </cell>
          <cell r="D114" t="str">
            <v>PC4</v>
          </cell>
          <cell r="E114">
            <v>25800</v>
          </cell>
          <cell r="F114">
            <v>13784.49299306011</v>
          </cell>
          <cell r="G114">
            <v>3379.4088339851564</v>
          </cell>
          <cell r="H114">
            <v>3412.0576862822154</v>
          </cell>
          <cell r="I114">
            <v>2206.7682193152264</v>
          </cell>
          <cell r="J114">
            <v>1570.1554023560307</v>
          </cell>
          <cell r="K114">
            <v>686.29209699628404</v>
          </cell>
          <cell r="L114">
            <v>658.8045085907155</v>
          </cell>
          <cell r="M114">
            <v>0</v>
          </cell>
          <cell r="N114">
            <v>93.247615539900323</v>
          </cell>
          <cell r="O114">
            <v>8.7726438743646007</v>
          </cell>
          <cell r="Q114">
            <v>1457.7752615176098</v>
          </cell>
          <cell r="R114">
            <v>3.9912628416070617</v>
          </cell>
          <cell r="S114">
            <v>108.38887799681372</v>
          </cell>
          <cell r="T114">
            <v>1570.1554023560307</v>
          </cell>
          <cell r="U114">
            <v>1461.7665243592169</v>
          </cell>
        </row>
        <row r="115">
          <cell r="A115">
            <v>109</v>
          </cell>
          <cell r="B115">
            <v>406.01</v>
          </cell>
          <cell r="C115" t="str">
            <v>Amort Exp - Acq Adjustment - Distribution</v>
          </cell>
          <cell r="D115" t="str">
            <v>DP.T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>
            <v>110</v>
          </cell>
          <cell r="B116">
            <v>406.02</v>
          </cell>
          <cell r="C116" t="str">
            <v>Amort Exp - FERC Colstrip</v>
          </cell>
          <cell r="D116" t="str">
            <v>PC4</v>
          </cell>
          <cell r="E116">
            <v>715282.68</v>
          </cell>
          <cell r="F116">
            <v>382163.14304330456</v>
          </cell>
          <cell r="G116">
            <v>93691.186340642555</v>
          </cell>
          <cell r="H116">
            <v>94596.347525524892</v>
          </cell>
          <cell r="I116">
            <v>61180.73976940399</v>
          </cell>
          <cell r="J116">
            <v>43531.200163321701</v>
          </cell>
          <cell r="K116">
            <v>19026.85466675667</v>
          </cell>
          <cell r="L116">
            <v>18264.785058172482</v>
          </cell>
          <cell r="M116">
            <v>0</v>
          </cell>
          <cell r="N116">
            <v>2585.2094708135487</v>
          </cell>
          <cell r="O116">
            <v>243.21396205973235</v>
          </cell>
          <cell r="Q116">
            <v>40415.557980465768</v>
          </cell>
          <cell r="R116">
            <v>110.65430937709746</v>
          </cell>
          <cell r="S116">
            <v>3004.9878734788354</v>
          </cell>
          <cell r="T116">
            <v>43531.200163321701</v>
          </cell>
          <cell r="U116">
            <v>40526.212289842864</v>
          </cell>
        </row>
        <row r="117">
          <cell r="A117">
            <v>111</v>
          </cell>
          <cell r="B117">
            <v>406.03</v>
          </cell>
          <cell r="C117" t="str">
            <v>Amort Exp - Acq Adjustment - Production</v>
          </cell>
          <cell r="D117" t="str">
            <v>PP.T</v>
          </cell>
          <cell r="E117">
            <v>10141653.090000002</v>
          </cell>
          <cell r="F117">
            <v>5418509.5332229231</v>
          </cell>
          <cell r="G117">
            <v>1328402.7923860024</v>
          </cell>
          <cell r="H117">
            <v>1341236.6425326467</v>
          </cell>
          <cell r="I117">
            <v>867452.62520666921</v>
          </cell>
          <cell r="J117">
            <v>617208.19333659811</v>
          </cell>
          <cell r="K117">
            <v>269772.72736995912</v>
          </cell>
          <cell r="L117">
            <v>258967.70466104505</v>
          </cell>
          <cell r="M117">
            <v>0</v>
          </cell>
          <cell r="N117">
            <v>36654.456134703956</v>
          </cell>
          <cell r="O117">
            <v>3448.4151494542375</v>
          </cell>
          <cell r="Q117">
            <v>573032.98393393902</v>
          </cell>
          <cell r="R117">
            <v>1568.9148500227304</v>
          </cell>
          <cell r="S117">
            <v>42606.294552636391</v>
          </cell>
          <cell r="T117">
            <v>617208.19333659811</v>
          </cell>
          <cell r="U117">
            <v>574601.89878396178</v>
          </cell>
        </row>
        <row r="118">
          <cell r="A118">
            <v>112</v>
          </cell>
          <cell r="B118">
            <v>407</v>
          </cell>
          <cell r="C118" t="str">
            <v>Amort Exp - Property Losses - Production</v>
          </cell>
          <cell r="D118" t="str">
            <v>PP.T</v>
          </cell>
          <cell r="E118">
            <v>9945140.8857102729</v>
          </cell>
          <cell r="F118">
            <v>5313516.467211972</v>
          </cell>
          <cell r="G118">
            <v>1302662.6730386147</v>
          </cell>
          <cell r="H118">
            <v>1315247.8449708237</v>
          </cell>
          <cell r="I118">
            <v>850644.21872860123</v>
          </cell>
          <cell r="J118">
            <v>605248.70887169859</v>
          </cell>
          <cell r="K118">
            <v>264545.41059603042</v>
          </cell>
          <cell r="L118">
            <v>253949.75403394536</v>
          </cell>
          <cell r="M118">
            <v>0</v>
          </cell>
          <cell r="N118">
            <v>35944.212162823853</v>
          </cell>
          <cell r="O118">
            <v>3381.5960957643083</v>
          </cell>
          <cell r="Q118">
            <v>561929.47114324674</v>
          </cell>
          <cell r="R118">
            <v>1538.5143903752928</v>
          </cell>
          <cell r="S118">
            <v>41780.723338076539</v>
          </cell>
          <cell r="T118">
            <v>605248.70887169859</v>
          </cell>
          <cell r="U118">
            <v>563467.98553362209</v>
          </cell>
        </row>
        <row r="119">
          <cell r="A119">
            <v>113</v>
          </cell>
          <cell r="B119">
            <v>407.01</v>
          </cell>
          <cell r="C119" t="str">
            <v>Amort Exp - Storm T&amp;D</v>
          </cell>
          <cell r="D119" t="str">
            <v>TDP.T</v>
          </cell>
          <cell r="E119">
            <v>25322920.059999999</v>
          </cell>
          <cell r="F119">
            <v>15400861.532984776</v>
          </cell>
          <cell r="G119">
            <v>3079061.8324771468</v>
          </cell>
          <cell r="H119">
            <v>2648003.5048496327</v>
          </cell>
          <cell r="I119">
            <v>1342435.6372818854</v>
          </cell>
          <cell r="J119">
            <v>1170112.6059958132</v>
          </cell>
          <cell r="K119">
            <v>429249.65387669229</v>
          </cell>
          <cell r="L119">
            <v>283752.19900136645</v>
          </cell>
          <cell r="M119">
            <v>541425.16005283699</v>
          </cell>
          <cell r="N119">
            <v>419311.0096487659</v>
          </cell>
          <cell r="O119">
            <v>8706.923831085378</v>
          </cell>
          <cell r="Q119">
            <v>975543.05647511128</v>
          </cell>
          <cell r="R119">
            <v>7414.8392109915558</v>
          </cell>
          <cell r="S119">
            <v>187154.71030971041</v>
          </cell>
          <cell r="T119">
            <v>1170112.6059958132</v>
          </cell>
          <cell r="U119">
            <v>982957.8956861028</v>
          </cell>
        </row>
        <row r="120">
          <cell r="A120">
            <v>114</v>
          </cell>
          <cell r="B120">
            <v>407.02</v>
          </cell>
          <cell r="C120" t="str">
            <v>Regulatory Debit / Credit - Production</v>
          </cell>
          <cell r="D120" t="str">
            <v>PP.T</v>
          </cell>
          <cell r="E120">
            <v>7531127.8936383389</v>
          </cell>
          <cell r="F120">
            <v>4023751.1503758617</v>
          </cell>
          <cell r="G120">
            <v>986463.57107106305</v>
          </cell>
          <cell r="H120">
            <v>995993.90759159229</v>
          </cell>
          <cell r="I120">
            <v>644164.87175501976</v>
          </cell>
          <cell r="J120">
            <v>458334.92821823375</v>
          </cell>
          <cell r="K120">
            <v>200331.53313458385</v>
          </cell>
          <cell r="L120">
            <v>192307.79112799367</v>
          </cell>
          <cell r="M120">
            <v>0</v>
          </cell>
          <cell r="N120">
            <v>27219.368930535162</v>
          </cell>
          <cell r="O120">
            <v>2560.7714334566954</v>
          </cell>
          <cell r="Q120">
            <v>425530.6951422944</v>
          </cell>
          <cell r="R120">
            <v>1165.0663146228355</v>
          </cell>
          <cell r="S120">
            <v>31639.166761316534</v>
          </cell>
          <cell r="T120">
            <v>458334.92821823375</v>
          </cell>
          <cell r="U120">
            <v>426695.76145691721</v>
          </cell>
        </row>
        <row r="121">
          <cell r="A121">
            <v>115</v>
          </cell>
          <cell r="B121">
            <v>411</v>
          </cell>
          <cell r="C121" t="str">
            <v>Accretion Exp - FAS 143</v>
          </cell>
          <cell r="D121" t="str">
            <v>PP.T</v>
          </cell>
          <cell r="E121">
            <v>2062091.3333477639</v>
          </cell>
          <cell r="F121">
            <v>1101739.671921792</v>
          </cell>
          <cell r="G121">
            <v>270102.70032556832</v>
          </cell>
          <cell r="H121">
            <v>272712.19316919299</v>
          </cell>
          <cell r="I121">
            <v>176378.20231617076</v>
          </cell>
          <cell r="J121">
            <v>125496.27314757914</v>
          </cell>
          <cell r="K121">
            <v>54852.596331825596</v>
          </cell>
          <cell r="L121">
            <v>52655.622772687864</v>
          </cell>
          <cell r="M121">
            <v>0</v>
          </cell>
          <cell r="N121">
            <v>7452.9108472935159</v>
          </cell>
          <cell r="O121">
            <v>701.16251565401512</v>
          </cell>
          <cell r="Q121">
            <v>116514.17568776097</v>
          </cell>
          <cell r="R121">
            <v>319.00575638724382</v>
          </cell>
          <cell r="S121">
            <v>8663.0917034309186</v>
          </cell>
          <cell r="T121">
            <v>125496.27314757914</v>
          </cell>
          <cell r="U121">
            <v>116833.18144414821</v>
          </cell>
        </row>
        <row r="122">
          <cell r="A122">
            <v>116</v>
          </cell>
          <cell r="B122">
            <v>411.01</v>
          </cell>
          <cell r="C122" t="str">
            <v>Gain/Loss on Utility Plant</v>
          </cell>
          <cell r="D122" t="str">
            <v>PTDP.T</v>
          </cell>
          <cell r="E122">
            <v>-1063695.3252306676</v>
          </cell>
          <cell r="F122">
            <v>-611707.69668217329</v>
          </cell>
          <cell r="G122">
            <v>-133812.17653164256</v>
          </cell>
          <cell r="H122">
            <v>-124419.09346969618</v>
          </cell>
          <cell r="I122">
            <v>-71884.569505493826</v>
          </cell>
          <cell r="J122">
            <v>-56131.649242694788</v>
          </cell>
          <cell r="K122">
            <v>-22628.39155752592</v>
          </cell>
          <cell r="L122">
            <v>-18746.740560318271</v>
          </cell>
          <cell r="M122">
            <v>-12555.388966679257</v>
          </cell>
          <cell r="N122">
            <v>-11445.697991522957</v>
          </cell>
          <cell r="O122">
            <v>-363.92072292056321</v>
          </cell>
          <cell r="Q122">
            <v>-49544.262114821475</v>
          </cell>
          <cell r="R122">
            <v>-245.6563594494398</v>
          </cell>
          <cell r="S122">
            <v>-6341.730768423874</v>
          </cell>
          <cell r="T122">
            <v>-56131.649242694788</v>
          </cell>
          <cell r="U122">
            <v>-49789.918474270911</v>
          </cell>
        </row>
        <row r="123">
          <cell r="A123">
            <v>117</v>
          </cell>
          <cell r="B123">
            <v>411.02</v>
          </cell>
          <cell r="C123" t="str">
            <v>Gain/Loss Disp Allowance</v>
          </cell>
          <cell r="D123" t="str">
            <v>PTDP.T</v>
          </cell>
          <cell r="E123">
            <v>-26423.68</v>
          </cell>
          <cell r="F123">
            <v>-15195.674971272118</v>
          </cell>
          <cell r="G123">
            <v>-3324.081669728947</v>
          </cell>
          <cell r="H123">
            <v>-3090.7443454453528</v>
          </cell>
          <cell r="I123">
            <v>-1785.7132738070659</v>
          </cell>
          <cell r="J123">
            <v>-1394.3886959732281</v>
          </cell>
          <cell r="K123">
            <v>-562.12090365359393</v>
          </cell>
          <cell r="L123">
            <v>-465.69526241120764</v>
          </cell>
          <cell r="M123">
            <v>-311.89342705733873</v>
          </cell>
          <cell r="N123">
            <v>-284.32715076477399</v>
          </cell>
          <cell r="O123">
            <v>-9.0402998863761326</v>
          </cell>
          <cell r="Q123">
            <v>-1230.7487838909813</v>
          </cell>
          <cell r="R123">
            <v>-6.1024476446291969</v>
          </cell>
          <cell r="S123">
            <v>-157.53746443761776</v>
          </cell>
          <cell r="T123">
            <v>-1394.3886959732281</v>
          </cell>
          <cell r="U123">
            <v>-1236.8512315356104</v>
          </cell>
        </row>
        <row r="124">
          <cell r="A124">
            <v>118</v>
          </cell>
          <cell r="B124">
            <v>421</v>
          </cell>
          <cell r="C124" t="str">
            <v>FAS 133 Gain / Loss</v>
          </cell>
          <cell r="D124" t="str">
            <v>DP.T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119</v>
          </cell>
          <cell r="C125" t="str">
            <v>TOTAL DEPRECIATION EXPENSES</v>
          </cell>
          <cell r="E125">
            <v>411522537.3931337</v>
          </cell>
          <cell r="F125">
            <v>238611774.51646075</v>
          </cell>
          <cell r="G125">
            <v>51860497.210417643</v>
          </cell>
          <cell r="H125">
            <v>47757481.237822667</v>
          </cell>
          <cell r="I125">
            <v>27705834.988221321</v>
          </cell>
          <cell r="J125">
            <v>21547711.393738568</v>
          </cell>
          <cell r="K125">
            <v>8719978.822730206</v>
          </cell>
          <cell r="L125">
            <v>7271489.9448791789</v>
          </cell>
          <cell r="M125">
            <v>3515071.1981932404</v>
          </cell>
          <cell r="N125">
            <v>4393779.981663622</v>
          </cell>
          <cell r="O125">
            <v>138918.09900652227</v>
          </cell>
          <cell r="Q125">
            <v>19057248.483761709</v>
          </cell>
          <cell r="R125">
            <v>92729.371452320294</v>
          </cell>
          <cell r="S125">
            <v>2397733.5385245411</v>
          </cell>
          <cell r="T125">
            <v>21547711.393738568</v>
          </cell>
          <cell r="U125">
            <v>19149977.855214033</v>
          </cell>
        </row>
        <row r="126">
          <cell r="A126">
            <v>120</v>
          </cell>
        </row>
        <row r="127">
          <cell r="A127">
            <v>121</v>
          </cell>
          <cell r="C127" t="str">
            <v>Taxes (Other Than Income)</v>
          </cell>
        </row>
        <row r="128">
          <cell r="A128">
            <v>122</v>
          </cell>
          <cell r="B128">
            <v>236</v>
          </cell>
          <cell r="C128" t="str">
            <v>Property Taxes</v>
          </cell>
          <cell r="D128" t="str">
            <v>PTDGP.T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123</v>
          </cell>
          <cell r="B129">
            <v>236.01</v>
          </cell>
          <cell r="C129" t="str">
            <v>Payroll Taxes</v>
          </cell>
          <cell r="D129" t="str">
            <v>SW.T</v>
          </cell>
          <cell r="E129">
            <v>8218126.2336140983</v>
          </cell>
          <cell r="F129">
            <v>5035720.8384019928</v>
          </cell>
          <cell r="G129">
            <v>1013028.0303433748</v>
          </cell>
          <cell r="H129">
            <v>842433.08507599798</v>
          </cell>
          <cell r="I129">
            <v>482277.79578105378</v>
          </cell>
          <cell r="J129">
            <v>377322.16413732577</v>
          </cell>
          <cell r="K129">
            <v>152371.69582009088</v>
          </cell>
          <cell r="L129">
            <v>125145.99149534293</v>
          </cell>
          <cell r="M129">
            <v>88820.790311456309</v>
          </cell>
          <cell r="N129">
            <v>98548.179398406326</v>
          </cell>
          <cell r="O129">
            <v>2457.6628490593698</v>
          </cell>
          <cell r="Q129">
            <v>332353.33052976138</v>
          </cell>
          <cell r="R129">
            <v>1673.0148886792497</v>
          </cell>
          <cell r="S129">
            <v>43295.818718885144</v>
          </cell>
          <cell r="T129">
            <v>377322.16413732577</v>
          </cell>
          <cell r="U129">
            <v>334026.34541844064</v>
          </cell>
        </row>
        <row r="130">
          <cell r="A130">
            <v>124</v>
          </cell>
          <cell r="B130">
            <v>236.02</v>
          </cell>
          <cell r="C130" t="str">
            <v>Other Taxes - Wash Excise - Allocated</v>
          </cell>
          <cell r="D130" t="str">
            <v>REVFAC1.T</v>
          </cell>
          <cell r="E130">
            <v>77034319.369296491</v>
          </cell>
          <cell r="F130">
            <v>43808729.844964497</v>
          </cell>
          <cell r="G130">
            <v>9776540.95824093</v>
          </cell>
          <cell r="H130">
            <v>9211371.8159250282</v>
          </cell>
          <cell r="I130">
            <v>5603156.1505722674</v>
          </cell>
          <cell r="J130">
            <v>4223479.539151324</v>
          </cell>
          <cell r="K130">
            <v>1720139.7770805531</v>
          </cell>
          <cell r="L130">
            <v>1560514.2385779207</v>
          </cell>
          <cell r="M130">
            <v>433484.77348487574</v>
          </cell>
          <cell r="N130">
            <v>670465.76850961626</v>
          </cell>
          <cell r="O130">
            <v>26436.50278951216</v>
          </cell>
          <cell r="Q130">
            <v>3810405.0774111333</v>
          </cell>
          <cell r="R130">
            <v>15612.561047831665</v>
          </cell>
          <cell r="S130">
            <v>397461.9006923592</v>
          </cell>
          <cell r="T130">
            <v>4223479.539151324</v>
          </cell>
          <cell r="U130">
            <v>3826017.6384589649</v>
          </cell>
        </row>
        <row r="131">
          <cell r="A131">
            <v>125</v>
          </cell>
          <cell r="B131">
            <v>236.03</v>
          </cell>
          <cell r="C131" t="str">
            <v>Other Taxes - Muni</v>
          </cell>
          <cell r="D131" t="str">
            <v>REVFAC1.T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126</v>
          </cell>
          <cell r="B132">
            <v>236.04</v>
          </cell>
          <cell r="C132" t="str">
            <v>Other Taxes - MT Corp License</v>
          </cell>
          <cell r="D132" t="str">
            <v>ENERGY_2</v>
          </cell>
          <cell r="E132">
            <v>150386.75984815985</v>
          </cell>
          <cell r="F132">
            <v>76587.120488651213</v>
          </cell>
          <cell r="G132">
            <v>20111.712257163021</v>
          </cell>
          <cell r="H132">
            <v>20763.836910674196</v>
          </cell>
          <cell r="I132">
            <v>13824.353484711815</v>
          </cell>
          <cell r="J132">
            <v>9924.6091740068623</v>
          </cell>
          <cell r="K132">
            <v>4311.0444721591539</v>
          </cell>
          <cell r="L132">
            <v>4265.8066034128078</v>
          </cell>
          <cell r="M132">
            <v>0</v>
          </cell>
          <cell r="N132">
            <v>549.56017090837327</v>
          </cell>
          <cell r="O132">
            <v>48.716286472443137</v>
          </cell>
          <cell r="Q132">
            <v>9051.2504879073495</v>
          </cell>
          <cell r="R132">
            <v>30.968393307868109</v>
          </cell>
          <cell r="S132">
            <v>842.39029279164458</v>
          </cell>
          <cell r="T132">
            <v>9924.6091740068623</v>
          </cell>
          <cell r="U132">
            <v>9082.2188812152181</v>
          </cell>
        </row>
        <row r="133">
          <cell r="A133">
            <v>127</v>
          </cell>
          <cell r="B133">
            <v>236.05</v>
          </cell>
          <cell r="C133" t="str">
            <v>Other Taxes - MT Elec Energy Lic</v>
          </cell>
          <cell r="D133" t="str">
            <v>ENERGY_2</v>
          </cell>
          <cell r="E133">
            <v>1313077.5681575285</v>
          </cell>
          <cell r="F133">
            <v>668708.00345032022</v>
          </cell>
          <cell r="G133">
            <v>175602.14907737245</v>
          </cell>
          <cell r="H133">
            <v>181296.06957298383</v>
          </cell>
          <cell r="I133">
            <v>120705.09713343998</v>
          </cell>
          <cell r="J133">
            <v>86655.11307163311</v>
          </cell>
          <cell r="K133">
            <v>37641.184619158899</v>
          </cell>
          <cell r="L133">
            <v>37246.197515626271</v>
          </cell>
          <cell r="M133">
            <v>0</v>
          </cell>
          <cell r="N133">
            <v>4798.3953740421803</v>
          </cell>
          <cell r="O133">
            <v>425.35834295178387</v>
          </cell>
          <cell r="Q133">
            <v>79029.523552777377</v>
          </cell>
          <cell r="R133">
            <v>270.39549635551845</v>
          </cell>
          <cell r="S133">
            <v>7355.1940225002172</v>
          </cell>
          <cell r="T133">
            <v>86655.11307163311</v>
          </cell>
          <cell r="U133">
            <v>79299.919049132892</v>
          </cell>
        </row>
        <row r="134">
          <cell r="A134">
            <v>128</v>
          </cell>
          <cell r="C134" t="str">
            <v>TOTAL TAXES OTHER THAN INCOME</v>
          </cell>
          <cell r="E134">
            <v>86715909.93091628</v>
          </cell>
          <cell r="F134">
            <v>49589745.807305463</v>
          </cell>
          <cell r="G134">
            <v>10985282.84991884</v>
          </cell>
          <cell r="H134">
            <v>10255864.807484685</v>
          </cell>
          <cell r="I134">
            <v>6219963.3969714725</v>
          </cell>
          <cell r="J134">
            <v>4697381.4255342903</v>
          </cell>
          <cell r="K134">
            <v>1914463.701991962</v>
          </cell>
          <cell r="L134">
            <v>1727172.2341923027</v>
          </cell>
          <cell r="M134">
            <v>522305.56379633205</v>
          </cell>
          <cell r="N134">
            <v>774361.90345297311</v>
          </cell>
          <cell r="O134">
            <v>29368.240267995752</v>
          </cell>
          <cell r="Q134">
            <v>4230839.1819815794</v>
          </cell>
          <cell r="R134">
            <v>17586.939826174301</v>
          </cell>
          <cell r="S134">
            <v>448955.30372653616</v>
          </cell>
          <cell r="T134">
            <v>4697381.4255342903</v>
          </cell>
          <cell r="U134">
            <v>4248426.121807754</v>
          </cell>
        </row>
        <row r="135">
          <cell r="A135">
            <v>129</v>
          </cell>
        </row>
        <row r="136">
          <cell r="A136">
            <v>130</v>
          </cell>
          <cell r="C136" t="str">
            <v>INCOME TAXES</v>
          </cell>
        </row>
        <row r="137">
          <cell r="A137">
            <v>131</v>
          </cell>
          <cell r="B137" t="str">
            <v>409.10</v>
          </cell>
          <cell r="C137" t="str">
            <v>Current Federal Income Tax @ Rate</v>
          </cell>
          <cell r="D137" t="str">
            <v>RB.T</v>
          </cell>
          <cell r="E137">
            <v>35073753.329629898</v>
          </cell>
          <cell r="F137">
            <v>20086629.309390385</v>
          </cell>
          <cell r="G137">
            <v>4288847.6946865525</v>
          </cell>
          <cell r="H137">
            <v>4172988.9793382077</v>
          </cell>
          <cell r="I137">
            <v>2427894.7276828885</v>
          </cell>
          <cell r="J137">
            <v>1898307.5435814299</v>
          </cell>
          <cell r="K137">
            <v>733254.07384786068</v>
          </cell>
          <cell r="L137">
            <v>649630.2923343156</v>
          </cell>
          <cell r="M137">
            <v>430639.3942103677</v>
          </cell>
          <cell r="N137">
            <v>373334.88171273959</v>
          </cell>
          <cell r="O137">
            <v>12226.432845152673</v>
          </cell>
          <cell r="Q137">
            <v>1678642.2184658514</v>
          </cell>
          <cell r="R137">
            <v>8138.003430475077</v>
          </cell>
          <cell r="S137">
            <v>211527.32168510355</v>
          </cell>
          <cell r="T137">
            <v>1898307.5435814299</v>
          </cell>
          <cell r="U137">
            <v>1686780.2218963264</v>
          </cell>
        </row>
        <row r="138">
          <cell r="A138">
            <v>132</v>
          </cell>
          <cell r="B138" t="str">
            <v>410.10</v>
          </cell>
          <cell r="C138" t="str">
            <v>Provision for Def Inc Tax</v>
          </cell>
          <cell r="D138" t="str">
            <v>RB.T</v>
          </cell>
          <cell r="E138">
            <v>24596425.290601164</v>
          </cell>
          <cell r="F138">
            <v>14086296.168680776</v>
          </cell>
          <cell r="G138">
            <v>3007671.318028226</v>
          </cell>
          <cell r="H138">
            <v>2926422.236712392</v>
          </cell>
          <cell r="I138">
            <v>1702627.3385018066</v>
          </cell>
          <cell r="J138">
            <v>1331239.8942727568</v>
          </cell>
          <cell r="K138">
            <v>514214.400635353</v>
          </cell>
          <cell r="L138">
            <v>455570.94508085819</v>
          </cell>
          <cell r="M138">
            <v>301997.61021689384</v>
          </cell>
          <cell r="N138">
            <v>261811.25926620979</v>
          </cell>
          <cell r="O138">
            <v>8574.1192058934757</v>
          </cell>
          <cell r="Q138">
            <v>1177193.5991026137</v>
          </cell>
          <cell r="R138">
            <v>5706.9966681677752</v>
          </cell>
          <cell r="S138">
            <v>148339.29850197502</v>
          </cell>
          <cell r="T138">
            <v>1331239.8942727568</v>
          </cell>
          <cell r="U138">
            <v>1182900.5957707819</v>
          </cell>
        </row>
        <row r="139">
          <cell r="A139">
            <v>133</v>
          </cell>
          <cell r="C139" t="str">
            <v>TOTAL FIT</v>
          </cell>
          <cell r="E139">
            <v>59670178.620231062</v>
          </cell>
          <cell r="F139">
            <v>34172925.478071161</v>
          </cell>
          <cell r="G139">
            <v>7296519.012714779</v>
          </cell>
          <cell r="H139">
            <v>7099411.2160505997</v>
          </cell>
          <cell r="I139">
            <v>4130522.0661846949</v>
          </cell>
          <cell r="J139">
            <v>3229547.4378541866</v>
          </cell>
          <cell r="K139">
            <v>1247468.4744832136</v>
          </cell>
          <cell r="L139">
            <v>1105201.2374151738</v>
          </cell>
          <cell r="M139">
            <v>732637.00442726153</v>
          </cell>
          <cell r="N139">
            <v>635146.14097894938</v>
          </cell>
          <cell r="O139">
            <v>20800.55205104615</v>
          </cell>
          <cell r="Q139">
            <v>2855835.8175684651</v>
          </cell>
          <cell r="R139">
            <v>13845.000098642853</v>
          </cell>
          <cell r="S139">
            <v>359866.6201870786</v>
          </cell>
          <cell r="T139">
            <v>3229547.4378541866</v>
          </cell>
          <cell r="U139">
            <v>2869680.817667108</v>
          </cell>
        </row>
        <row r="140">
          <cell r="A140">
            <v>134</v>
          </cell>
        </row>
        <row r="141">
          <cell r="A141">
            <v>135</v>
          </cell>
          <cell r="C141" t="str">
            <v>TOTAL OPERATING EXPENSES</v>
          </cell>
          <cell r="E141">
            <v>1707255990.0944209</v>
          </cell>
          <cell r="F141">
            <v>969842544.1706996</v>
          </cell>
          <cell r="G141">
            <v>218192403.60401237</v>
          </cell>
          <cell r="H141">
            <v>204230714.55947042</v>
          </cell>
          <cell r="I141">
            <v>125261190.10356259</v>
          </cell>
          <cell r="J141">
            <v>93778996.037792653</v>
          </cell>
          <cell r="K141">
            <v>38574348.104643285</v>
          </cell>
          <cell r="L141">
            <v>35133000.401098907</v>
          </cell>
          <cell r="M141">
            <v>7426676.3224669993</v>
          </cell>
          <cell r="N141">
            <v>14232417.178701939</v>
          </cell>
          <cell r="O141">
            <v>583699.61197225621</v>
          </cell>
          <cell r="Q141">
            <v>84922706.602794096</v>
          </cell>
          <cell r="R141">
            <v>336247.22531259718</v>
          </cell>
          <cell r="S141">
            <v>8520042.2096859496</v>
          </cell>
          <cell r="T141">
            <v>93778996.037792653</v>
          </cell>
          <cell r="U141">
            <v>85258953.828106701</v>
          </cell>
        </row>
      </sheetData>
      <sheetData sheetId="24">
        <row r="7">
          <cell r="A7">
            <v>1</v>
          </cell>
          <cell r="C7" t="str">
            <v>RATE BASE</v>
          </cell>
        </row>
        <row r="8">
          <cell r="A8">
            <v>2</v>
          </cell>
        </row>
        <row r="9">
          <cell r="A9">
            <v>3</v>
          </cell>
          <cell r="C9" t="str">
            <v>Plant-in-Service</v>
          </cell>
        </row>
        <row r="10">
          <cell r="A10">
            <v>4</v>
          </cell>
          <cell r="C10" t="str">
            <v>Intangible Plant</v>
          </cell>
        </row>
        <row r="11">
          <cell r="A11">
            <v>5</v>
          </cell>
          <cell r="B11">
            <v>300</v>
          </cell>
          <cell r="C11" t="str">
            <v>Production Plant</v>
          </cell>
          <cell r="D11" t="str">
            <v>PP.T</v>
          </cell>
          <cell r="E11">
            <v>71973279</v>
          </cell>
          <cell r="F11">
            <v>38454075.971436448</v>
          </cell>
          <cell r="G11">
            <v>9427408.3280417956</v>
          </cell>
          <cell r="H11">
            <v>9518487.5898792371</v>
          </cell>
          <cell r="I11">
            <v>6156137.3929111613</v>
          </cell>
          <cell r="J11">
            <v>4380202.8235320868</v>
          </cell>
          <cell r="K11">
            <v>1914522.9679305665</v>
          </cell>
          <cell r="L11">
            <v>1837841.8877231576</v>
          </cell>
          <cell r="M11">
            <v>0</v>
          </cell>
          <cell r="N11">
            <v>260129.32749372019</v>
          </cell>
          <cell r="O11">
            <v>24472.711051832724</v>
          </cell>
          <cell r="Q11">
            <v>4066700.2176939882</v>
          </cell>
          <cell r="R11">
            <v>11134.274188423173</v>
          </cell>
          <cell r="S11">
            <v>302368.33164967579</v>
          </cell>
          <cell r="T11">
            <v>4380202.8235320868</v>
          </cell>
          <cell r="U11">
            <v>4077834.4918824113</v>
          </cell>
        </row>
        <row r="12">
          <cell r="A12">
            <v>6</v>
          </cell>
          <cell r="B12">
            <v>300.01</v>
          </cell>
          <cell r="C12" t="str">
            <v>Transmission Plant</v>
          </cell>
          <cell r="D12" t="str">
            <v>PC4</v>
          </cell>
          <cell r="E12">
            <v>83029</v>
          </cell>
          <cell r="F12">
            <v>44360.956151968523</v>
          </cell>
          <cell r="G12">
            <v>10875.540158021457</v>
          </cell>
          <cell r="H12">
            <v>10980.609985826592</v>
          </cell>
          <cell r="I12">
            <v>7101.7735845551915</v>
          </cell>
          <cell r="J12">
            <v>5053.0400349697238</v>
          </cell>
          <cell r="K12">
            <v>2208.6103302908709</v>
          </cell>
          <cell r="L12">
            <v>2120.1503699138962</v>
          </cell>
          <cell r="M12">
            <v>0</v>
          </cell>
          <cell r="N12">
            <v>300.08745235125519</v>
          </cell>
          <cell r="O12">
            <v>28.231932102504587</v>
          </cell>
          <cell r="Q12">
            <v>4691.380704982389</v>
          </cell>
          <cell r="R12">
            <v>12.844595444798168</v>
          </cell>
          <cell r="S12">
            <v>348.81473454253666</v>
          </cell>
          <cell r="T12">
            <v>5053.0400349697238</v>
          </cell>
          <cell r="U12">
            <v>4704.225300427187</v>
          </cell>
        </row>
        <row r="13">
          <cell r="A13">
            <v>7</v>
          </cell>
          <cell r="B13">
            <v>300.02</v>
          </cell>
          <cell r="C13" t="str">
            <v>General Plant</v>
          </cell>
          <cell r="D13" t="str">
            <v>GP.T</v>
          </cell>
          <cell r="E13">
            <v>177634269</v>
          </cell>
          <cell r="F13">
            <v>108396150.92325711</v>
          </cell>
          <cell r="G13">
            <v>21926460.822066031</v>
          </cell>
          <cell r="H13">
            <v>18384457.50789753</v>
          </cell>
          <cell r="I13">
            <v>10527272.442336291</v>
          </cell>
          <cell r="J13">
            <v>8238433.1115532396</v>
          </cell>
          <cell r="K13">
            <v>3325215.7181211836</v>
          </cell>
          <cell r="L13">
            <v>2730945.8069843245</v>
          </cell>
          <cell r="M13">
            <v>1932950.0570126709</v>
          </cell>
          <cell r="N13">
            <v>2118710.5708934804</v>
          </cell>
          <cell r="O13">
            <v>53672.039878144315</v>
          </cell>
          <cell r="Q13">
            <v>7256179.7021665014</v>
          </cell>
          <cell r="R13">
            <v>36555.133103162225</v>
          </cell>
          <cell r="S13">
            <v>945698.2762835758</v>
          </cell>
          <cell r="T13">
            <v>8238433.1115532396</v>
          </cell>
          <cell r="U13">
            <v>7292734.8352696635</v>
          </cell>
        </row>
        <row r="14">
          <cell r="A14">
            <v>8</v>
          </cell>
          <cell r="C14" t="str">
            <v>Sub-total</v>
          </cell>
          <cell r="E14">
            <v>249690577</v>
          </cell>
          <cell r="F14">
            <v>146894587.85084552</v>
          </cell>
          <cell r="G14">
            <v>31364744.690265849</v>
          </cell>
          <cell r="H14">
            <v>27913925.707762592</v>
          </cell>
          <cell r="I14">
            <v>16690511.608832007</v>
          </cell>
          <cell r="J14">
            <v>12623688.975120295</v>
          </cell>
          <cell r="K14">
            <v>5241947.2963820407</v>
          </cell>
          <cell r="L14">
            <v>4570907.8450773954</v>
          </cell>
          <cell r="M14">
            <v>1932950.0570126709</v>
          </cell>
          <cell r="N14">
            <v>2379139.9858395518</v>
          </cell>
          <cell r="O14">
            <v>78172.982862079545</v>
          </cell>
          <cell r="Q14">
            <v>11327571.300565472</v>
          </cell>
          <cell r="R14">
            <v>47702.251887030194</v>
          </cell>
          <cell r="S14">
            <v>1248415.4226677942</v>
          </cell>
          <cell r="T14">
            <v>12623688.975120295</v>
          </cell>
          <cell r="U14">
            <v>11375273.552452501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Plant</v>
          </cell>
        </row>
        <row r="17">
          <cell r="A17">
            <v>11</v>
          </cell>
          <cell r="B17">
            <v>310</v>
          </cell>
          <cell r="C17" t="str">
            <v>Thermal Baseload Generation</v>
          </cell>
          <cell r="D17" t="str">
            <v>PC4</v>
          </cell>
          <cell r="E17">
            <v>1304541451.6862471</v>
          </cell>
          <cell r="F17">
            <v>696993895.34595108</v>
          </cell>
          <cell r="G17">
            <v>170875151.40032265</v>
          </cell>
          <cell r="H17">
            <v>172525995.63177592</v>
          </cell>
          <cell r="I17">
            <v>111582194.43257986</v>
          </cell>
          <cell r="J17">
            <v>79392744.494672075</v>
          </cell>
          <cell r="K17">
            <v>34701414.282803535</v>
          </cell>
          <cell r="L17">
            <v>33311542.248619255</v>
          </cell>
          <cell r="M17">
            <v>0</v>
          </cell>
          <cell r="N17">
            <v>4714937.1993295588</v>
          </cell>
          <cell r="O17">
            <v>443576.65019341314</v>
          </cell>
          <cell r="Q17">
            <v>73710397.515212446</v>
          </cell>
          <cell r="R17">
            <v>201812.70625780823</v>
          </cell>
          <cell r="S17">
            <v>5480534.2732018176</v>
          </cell>
          <cell r="T17">
            <v>79392744.494672075</v>
          </cell>
          <cell r="U17">
            <v>73912210.221470252</v>
          </cell>
        </row>
        <row r="18">
          <cell r="A18">
            <v>12</v>
          </cell>
          <cell r="B18">
            <v>330</v>
          </cell>
          <cell r="C18" t="str">
            <v>Hydro Baseload Generation</v>
          </cell>
          <cell r="D18" t="str">
            <v>PC4</v>
          </cell>
          <cell r="E18">
            <v>710256219.2691648</v>
          </cell>
          <cell r="F18">
            <v>379477592.16252589</v>
          </cell>
          <cell r="G18">
            <v>93032796.193454027</v>
          </cell>
          <cell r="H18">
            <v>93931596.596399218</v>
          </cell>
          <cell r="I18">
            <v>60750808.226906195</v>
          </cell>
          <cell r="J18">
            <v>43225296.114048392</v>
          </cell>
          <cell r="K18">
            <v>18893148.45453053</v>
          </cell>
          <cell r="L18">
            <v>18136434.089500837</v>
          </cell>
          <cell r="M18">
            <v>0</v>
          </cell>
          <cell r="N18">
            <v>2567042.5918307835</v>
          </cell>
          <cell r="O18">
            <v>241504.83996903096</v>
          </cell>
          <cell r="Q18">
            <v>40131548.286419205</v>
          </cell>
          <cell r="R18">
            <v>109876.71534842384</v>
          </cell>
          <cell r="S18">
            <v>2983871.1122807628</v>
          </cell>
          <cell r="T18">
            <v>43225296.114048392</v>
          </cell>
          <cell r="U18">
            <v>40241425.001767628</v>
          </cell>
        </row>
        <row r="19">
          <cell r="A19">
            <v>13</v>
          </cell>
          <cell r="B19">
            <v>340</v>
          </cell>
          <cell r="C19" t="str">
            <v>Other Production Generation</v>
          </cell>
          <cell r="D19" t="str">
            <v>PC4</v>
          </cell>
          <cell r="E19">
            <v>1974152231.1274989</v>
          </cell>
          <cell r="F19">
            <v>1054755333.2252322</v>
          </cell>
          <cell r="G19">
            <v>258584011.22107661</v>
          </cell>
          <cell r="H19">
            <v>261082220.70192894</v>
          </cell>
          <cell r="I19">
            <v>168856449.75745782</v>
          </cell>
          <cell r="J19">
            <v>120144410.49527338</v>
          </cell>
          <cell r="K19">
            <v>52513374.980247445</v>
          </cell>
          <cell r="L19">
            <v>50410092.655473515</v>
          </cell>
          <cell r="M19">
            <v>0</v>
          </cell>
          <cell r="N19">
            <v>7135077.0645509092</v>
          </cell>
          <cell r="O19">
            <v>671261.02625828923</v>
          </cell>
          <cell r="Q19">
            <v>111545359.88401017</v>
          </cell>
          <cell r="R19">
            <v>305401.56758817297</v>
          </cell>
          <cell r="S19">
            <v>8293649.0436750418</v>
          </cell>
          <cell r="T19">
            <v>120144410.49527338</v>
          </cell>
          <cell r="U19">
            <v>111850761.45159835</v>
          </cell>
        </row>
        <row r="20">
          <cell r="A20">
            <v>14</v>
          </cell>
          <cell r="C20" t="str">
            <v>Sub-total</v>
          </cell>
          <cell r="E20">
            <v>3988949902.0829105</v>
          </cell>
          <cell r="F20">
            <v>2131226820.7337093</v>
          </cell>
          <cell r="G20">
            <v>522491958.81485331</v>
          </cell>
          <cell r="H20">
            <v>527539812.93010408</v>
          </cell>
          <cell r="I20">
            <v>341189452.41694391</v>
          </cell>
          <cell r="J20">
            <v>242762451.10399383</v>
          </cell>
          <cell r="K20">
            <v>106107937.71758151</v>
          </cell>
          <cell r="L20">
            <v>101858068.9935936</v>
          </cell>
          <cell r="M20">
            <v>0</v>
          </cell>
          <cell r="N20">
            <v>14417056.855711251</v>
          </cell>
          <cell r="O20">
            <v>1356342.5164207332</v>
          </cell>
          <cell r="Q20">
            <v>225387305.68564183</v>
          </cell>
          <cell r="R20">
            <v>617090.98919440503</v>
          </cell>
          <cell r="S20">
            <v>16758054.429157622</v>
          </cell>
          <cell r="T20">
            <v>242762451.10399383</v>
          </cell>
          <cell r="U20">
            <v>226004396.67483622</v>
          </cell>
        </row>
        <row r="21">
          <cell r="A21">
            <v>15</v>
          </cell>
        </row>
        <row r="22">
          <cell r="A22">
            <v>16</v>
          </cell>
          <cell r="C22" t="str">
            <v>Transmission Plant</v>
          </cell>
        </row>
        <row r="23">
          <cell r="A23">
            <v>17</v>
          </cell>
          <cell r="B23">
            <v>350</v>
          </cell>
          <cell r="C23" t="str">
            <v>Transmission Plant - Integrated Generation</v>
          </cell>
          <cell r="D23" t="str">
            <v>PC4</v>
          </cell>
          <cell r="E23">
            <v>174349685</v>
          </cell>
          <cell r="F23">
            <v>93152015.938943297</v>
          </cell>
          <cell r="G23">
            <v>22837165.336880982</v>
          </cell>
          <cell r="H23">
            <v>23057797.78314469</v>
          </cell>
          <cell r="I23">
            <v>14912765.267659716</v>
          </cell>
          <cell r="J23">
            <v>10610701.542706287</v>
          </cell>
          <cell r="K23">
            <v>4637783.3693523863</v>
          </cell>
          <cell r="L23">
            <v>4452029.4011384128</v>
          </cell>
          <cell r="M23">
            <v>0</v>
          </cell>
          <cell r="N23">
            <v>630143.11613886536</v>
          </cell>
          <cell r="O23">
            <v>59283.244035373937</v>
          </cell>
          <cell r="Q23">
            <v>9851265.8002475929</v>
          </cell>
          <cell r="R23">
            <v>26971.915472340934</v>
          </cell>
          <cell r="S23">
            <v>732463.8269863528</v>
          </cell>
          <cell r="T23">
            <v>10610701.542706287</v>
          </cell>
          <cell r="U23">
            <v>9878237.7157199346</v>
          </cell>
        </row>
        <row r="24">
          <cell r="A24">
            <v>18</v>
          </cell>
          <cell r="B24">
            <v>350.01</v>
          </cell>
          <cell r="C24" t="str">
            <v>Bulk Transmission Plant</v>
          </cell>
          <cell r="D24" t="str">
            <v>PC3</v>
          </cell>
          <cell r="E24">
            <v>1214311299</v>
          </cell>
          <cell r="F24">
            <v>597433388.70555854</v>
          </cell>
          <cell r="G24">
            <v>146229019.88115436</v>
          </cell>
          <cell r="H24">
            <v>147560220.47328535</v>
          </cell>
          <cell r="I24">
            <v>95365048.061260626</v>
          </cell>
          <cell r="J24">
            <v>67838221.009173229</v>
          </cell>
          <cell r="K24">
            <v>29655883.23777055</v>
          </cell>
          <cell r="L24">
            <v>28445402.264599342</v>
          </cell>
          <cell r="M24">
            <v>97368058.384898379</v>
          </cell>
          <cell r="N24">
            <v>4035837.6076959856</v>
          </cell>
          <cell r="O24">
            <v>380219.37460385484</v>
          </cell>
          <cell r="Q24">
            <v>63011895.608862832</v>
          </cell>
          <cell r="R24">
            <v>171419.30377560804</v>
          </cell>
          <cell r="S24">
            <v>4654906.096534783</v>
          </cell>
          <cell r="T24">
            <v>67838221.009173229</v>
          </cell>
          <cell r="U24">
            <v>63183314.912638441</v>
          </cell>
        </row>
        <row r="25">
          <cell r="A25">
            <v>19</v>
          </cell>
          <cell r="B25">
            <v>350.02</v>
          </cell>
          <cell r="C25" t="str">
            <v>Transmission Plant - Sch 62 Lease</v>
          </cell>
          <cell r="D25" t="str">
            <v>DIR_449</v>
          </cell>
          <cell r="E25">
            <v>389231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389231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20</v>
          </cell>
          <cell r="C26" t="str">
            <v>Sub-total</v>
          </cell>
          <cell r="E26">
            <v>1389050215</v>
          </cell>
          <cell r="F26">
            <v>690585404.64450181</v>
          </cell>
          <cell r="G26">
            <v>169066185.21803534</v>
          </cell>
          <cell r="H26">
            <v>170618018.25643003</v>
          </cell>
          <cell r="I26">
            <v>110277813.32892033</v>
          </cell>
          <cell r="J26">
            <v>78448922.55187951</v>
          </cell>
          <cell r="K26">
            <v>34293666.607122935</v>
          </cell>
          <cell r="L26">
            <v>32897431.665737756</v>
          </cell>
          <cell r="M26">
            <v>97757289.384898379</v>
          </cell>
          <cell r="N26">
            <v>4665980.7238348508</v>
          </cell>
          <cell r="O26">
            <v>439502.61863922875</v>
          </cell>
          <cell r="Q26">
            <v>72863161.409110427</v>
          </cell>
          <cell r="R26">
            <v>198391.21924794899</v>
          </cell>
          <cell r="S26">
            <v>5387369.9235211359</v>
          </cell>
          <cell r="T26">
            <v>78448922.55187951</v>
          </cell>
          <cell r="U26">
            <v>73061552.628358379</v>
          </cell>
        </row>
        <row r="27">
          <cell r="A27">
            <v>21</v>
          </cell>
        </row>
        <row r="28">
          <cell r="A28">
            <v>22</v>
          </cell>
          <cell r="C28" t="str">
            <v>Distribution Plant</v>
          </cell>
        </row>
        <row r="29">
          <cell r="A29">
            <v>23</v>
          </cell>
          <cell r="B29">
            <v>360.01</v>
          </cell>
          <cell r="C29" t="str">
            <v>Land &amp; Land Rights - Assigned</v>
          </cell>
          <cell r="D29" t="str">
            <v>DIR360.01</v>
          </cell>
          <cell r="E29">
            <v>5368160.9644597787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4625429.5874469783</v>
          </cell>
          <cell r="L29">
            <v>742731.37701280008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24</v>
          </cell>
          <cell r="B30">
            <v>360.02</v>
          </cell>
          <cell r="C30" t="str">
            <v>Land &amp; Land Rights - Allocated</v>
          </cell>
          <cell r="D30" t="str">
            <v>NCP_360</v>
          </cell>
          <cell r="E30">
            <v>40674420.272206821</v>
          </cell>
          <cell r="F30">
            <v>16652330.246595021</v>
          </cell>
          <cell r="G30">
            <v>6511045.5482309116</v>
          </cell>
          <cell r="H30">
            <v>8190746.9767189138</v>
          </cell>
          <cell r="I30">
            <v>4650678.3549073739</v>
          </cell>
          <cell r="J30">
            <v>4633325.1997884614</v>
          </cell>
          <cell r="K30">
            <v>0</v>
          </cell>
          <cell r="L30">
            <v>0</v>
          </cell>
          <cell r="M30">
            <v>0</v>
          </cell>
          <cell r="N30">
            <v>33605.73679784494</v>
          </cell>
          <cell r="O30">
            <v>2688.2091682951168</v>
          </cell>
          <cell r="Q30">
            <v>4411162.3524258509</v>
          </cell>
          <cell r="R30">
            <v>825.82035425558468</v>
          </cell>
          <cell r="S30">
            <v>221337.02700835458</v>
          </cell>
          <cell r="T30">
            <v>4633325.1997884614</v>
          </cell>
          <cell r="U30">
            <v>4411988.1727801068</v>
          </cell>
        </row>
        <row r="31">
          <cell r="A31">
            <v>25</v>
          </cell>
          <cell r="B31">
            <v>361.01</v>
          </cell>
          <cell r="C31" t="str">
            <v>Structures &amp; Improve - Assigned</v>
          </cell>
          <cell r="D31" t="str">
            <v>DIR361.01</v>
          </cell>
          <cell r="E31">
            <v>696660.6761493294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340751.24407252943</v>
          </cell>
          <cell r="L31">
            <v>162866.1520768</v>
          </cell>
          <cell r="M31">
            <v>193043.28000000003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26</v>
          </cell>
          <cell r="B32">
            <v>361.02</v>
          </cell>
          <cell r="C32" t="str">
            <v>Structures &amp; Improve - Allocated</v>
          </cell>
          <cell r="D32" t="str">
            <v>NCP_361</v>
          </cell>
          <cell r="E32">
            <v>7274465.1559340004</v>
          </cell>
          <cell r="F32">
            <v>3608216.6419459647</v>
          </cell>
          <cell r="G32">
            <v>1062478.7889036175</v>
          </cell>
          <cell r="H32">
            <v>1276230.6404620162</v>
          </cell>
          <cell r="I32">
            <v>795970.25599712576</v>
          </cell>
          <cell r="J32">
            <v>524416.23448540224</v>
          </cell>
          <cell r="K32">
            <v>0</v>
          </cell>
          <cell r="L32">
            <v>0</v>
          </cell>
          <cell r="M32">
            <v>0</v>
          </cell>
          <cell r="N32">
            <v>6370.6521564746727</v>
          </cell>
          <cell r="O32">
            <v>781.94198339942272</v>
          </cell>
          <cell r="Q32">
            <v>460324.0468270792</v>
          </cell>
          <cell r="R32">
            <v>0</v>
          </cell>
          <cell r="S32">
            <v>64092.187658322975</v>
          </cell>
          <cell r="T32">
            <v>524416.23448540224</v>
          </cell>
          <cell r="U32">
            <v>460324.0468270792</v>
          </cell>
        </row>
        <row r="33">
          <cell r="A33">
            <v>27</v>
          </cell>
          <cell r="B33">
            <v>362.01</v>
          </cell>
          <cell r="C33" t="str">
            <v>Station Equipment - Assigned</v>
          </cell>
          <cell r="D33" t="str">
            <v>DIR362.01</v>
          </cell>
          <cell r="E33">
            <v>35097708.251315653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761541.00886707939</v>
          </cell>
          <cell r="K33">
            <v>13560393.247539967</v>
          </cell>
          <cell r="L33">
            <v>14201762.606173621</v>
          </cell>
          <cell r="M33">
            <v>6574011.3887349814</v>
          </cell>
          <cell r="N33">
            <v>0</v>
          </cell>
          <cell r="O33">
            <v>0</v>
          </cell>
          <cell r="Q33">
            <v>761541.00886707939</v>
          </cell>
          <cell r="R33">
            <v>0</v>
          </cell>
          <cell r="S33">
            <v>0</v>
          </cell>
          <cell r="T33">
            <v>761541.00886707939</v>
          </cell>
          <cell r="U33">
            <v>761541.00886707939</v>
          </cell>
        </row>
        <row r="34">
          <cell r="A34">
            <v>28</v>
          </cell>
          <cell r="B34">
            <v>362.02</v>
          </cell>
          <cell r="C34" t="str">
            <v>Station Equipment - Allocated</v>
          </cell>
          <cell r="D34" t="str">
            <v>NCP_362</v>
          </cell>
          <cell r="E34">
            <v>382771525.11910033</v>
          </cell>
          <cell r="F34">
            <v>208447896.19434407</v>
          </cell>
          <cell r="G34">
            <v>53924614.375055522</v>
          </cell>
          <cell r="H34">
            <v>58078548.225764371</v>
          </cell>
          <cell r="I34">
            <v>32918182.582390293</v>
          </cell>
          <cell r="J34">
            <v>28923531.712034073</v>
          </cell>
          <cell r="K34">
            <v>0</v>
          </cell>
          <cell r="L34">
            <v>0</v>
          </cell>
          <cell r="M34">
            <v>0</v>
          </cell>
          <cell r="N34">
            <v>369107.23564576328</v>
          </cell>
          <cell r="O34">
            <v>109644.79386626516</v>
          </cell>
          <cell r="Q34">
            <v>25531157.873123337</v>
          </cell>
          <cell r="R34">
            <v>93281.092550123896</v>
          </cell>
          <cell r="S34">
            <v>3299092.7463606107</v>
          </cell>
          <cell r="T34">
            <v>28923531.712034073</v>
          </cell>
          <cell r="U34">
            <v>25624438.965673462</v>
          </cell>
        </row>
        <row r="35">
          <cell r="A35">
            <v>29</v>
          </cell>
          <cell r="B35">
            <v>363.01</v>
          </cell>
          <cell r="C35" t="str">
            <v>Battery Storage</v>
          </cell>
          <cell r="D35" t="str">
            <v>DEM</v>
          </cell>
          <cell r="E35">
            <v>2897295.0557666672</v>
          </cell>
          <cell r="F35">
            <v>1577795.1581976237</v>
          </cell>
          <cell r="G35">
            <v>408169.12534013449</v>
          </cell>
          <cell r="H35">
            <v>439611.30747187947</v>
          </cell>
          <cell r="I35">
            <v>249166.09878728064</v>
          </cell>
          <cell r="J35">
            <v>218929.57005752227</v>
          </cell>
          <cell r="K35">
            <v>0</v>
          </cell>
          <cell r="L35">
            <v>0</v>
          </cell>
          <cell r="M35">
            <v>0</v>
          </cell>
          <cell r="N35">
            <v>2793.8665723669537</v>
          </cell>
          <cell r="O35">
            <v>829.92933985996103</v>
          </cell>
          <cell r="Q35">
            <v>193251.82940601997</v>
          </cell>
          <cell r="R35">
            <v>706.06832145597537</v>
          </cell>
          <cell r="S35">
            <v>24971.672330046335</v>
          </cell>
          <cell r="T35">
            <v>218929.57005752227</v>
          </cell>
          <cell r="U35">
            <v>193957.89772747594</v>
          </cell>
        </row>
        <row r="36">
          <cell r="A36">
            <v>30</v>
          </cell>
          <cell r="B36">
            <v>364.01</v>
          </cell>
          <cell r="C36" t="str">
            <v xml:space="preserve">Poles Towers &amp; Fixtures </v>
          </cell>
          <cell r="D36" t="str">
            <v>OH_NCP</v>
          </cell>
          <cell r="E36">
            <v>332822112.07291597</v>
          </cell>
          <cell r="F36">
            <v>226091887.13043806</v>
          </cell>
          <cell r="G36">
            <v>43352567.342443854</v>
          </cell>
          <cell r="H36">
            <v>33490237.154935446</v>
          </cell>
          <cell r="I36">
            <v>13954934.590092976</v>
          </cell>
          <cell r="J36">
            <v>15478495.486796165</v>
          </cell>
          <cell r="K36">
            <v>0</v>
          </cell>
          <cell r="L36">
            <v>0</v>
          </cell>
          <cell r="M36">
            <v>0</v>
          </cell>
          <cell r="N36">
            <v>217794.93714399997</v>
          </cell>
          <cell r="O36">
            <v>236195.43106553608</v>
          </cell>
          <cell r="Q36">
            <v>11887388.182182193</v>
          </cell>
          <cell r="R36">
            <v>266305.33020986785</v>
          </cell>
          <cell r="S36">
            <v>3324801.9744041041</v>
          </cell>
          <cell r="T36">
            <v>15478495.486796165</v>
          </cell>
          <cell r="U36">
            <v>12153693.512392061</v>
          </cell>
        </row>
        <row r="37">
          <cell r="A37">
            <v>31</v>
          </cell>
          <cell r="B37">
            <v>365.01</v>
          </cell>
          <cell r="C37" t="str">
            <v>OH Lines Direct Assignment</v>
          </cell>
          <cell r="D37" t="str">
            <v>DIR364.01</v>
          </cell>
          <cell r="E37">
            <v>1570594.1159978251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1570594.1159978251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32</v>
          </cell>
          <cell r="B38">
            <v>365.02</v>
          </cell>
          <cell r="C38" t="str">
            <v xml:space="preserve">OVHD Cond &amp; Devices </v>
          </cell>
          <cell r="D38" t="str">
            <v>OH_NCP</v>
          </cell>
          <cell r="E38">
            <v>390472823.71608514</v>
          </cell>
          <cell r="F38">
            <v>265255024.78567058</v>
          </cell>
          <cell r="G38">
            <v>50862003.369046398</v>
          </cell>
          <cell r="H38">
            <v>39291342.114745148</v>
          </cell>
          <cell r="I38">
            <v>16372177.558241922</v>
          </cell>
          <cell r="J38">
            <v>18159646.310644921</v>
          </cell>
          <cell r="K38">
            <v>0</v>
          </cell>
          <cell r="L38">
            <v>0</v>
          </cell>
          <cell r="M38">
            <v>0</v>
          </cell>
          <cell r="N38">
            <v>255520.89543573774</v>
          </cell>
          <cell r="O38">
            <v>277108.6823005082</v>
          </cell>
          <cell r="Q38">
            <v>13946495.32507317</v>
          </cell>
          <cell r="R38">
            <v>312434.15171558713</v>
          </cell>
          <cell r="S38">
            <v>3900716.8338561621</v>
          </cell>
          <cell r="T38">
            <v>18159646.310644921</v>
          </cell>
          <cell r="U38">
            <v>14258929.476788757</v>
          </cell>
        </row>
        <row r="39">
          <cell r="A39">
            <v>32</v>
          </cell>
          <cell r="B39">
            <v>366.01</v>
          </cell>
          <cell r="C39" t="str">
            <v>UG Conduit Direct Assignment</v>
          </cell>
          <cell r="D39" t="str">
            <v>DIR366.01</v>
          </cell>
          <cell r="E39">
            <v>32721604.036191806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26065398.946191806</v>
          </cell>
          <cell r="L39">
            <v>6656205.0899999999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33</v>
          </cell>
          <cell r="B40">
            <v>366.02</v>
          </cell>
          <cell r="C40" t="str">
            <v xml:space="preserve">UG Conduit </v>
          </cell>
          <cell r="D40" t="str">
            <v>UG_NCP</v>
          </cell>
          <cell r="E40">
            <v>626101392.58839118</v>
          </cell>
          <cell r="F40">
            <v>418008234.76924467</v>
          </cell>
          <cell r="G40">
            <v>77352113.352016091</v>
          </cell>
          <cell r="H40">
            <v>71386684.267556116</v>
          </cell>
          <cell r="I40">
            <v>30653550.071890745</v>
          </cell>
          <cell r="J40">
            <v>28229217.049654607</v>
          </cell>
          <cell r="K40">
            <v>0</v>
          </cell>
          <cell r="L40">
            <v>0</v>
          </cell>
          <cell r="M40">
            <v>0</v>
          </cell>
          <cell r="N40">
            <v>306312.14811090985</v>
          </cell>
          <cell r="O40">
            <v>165280.92991817844</v>
          </cell>
          <cell r="Q40">
            <v>20866238.789438609</v>
          </cell>
          <cell r="R40">
            <v>232286.71231744002</v>
          </cell>
          <cell r="S40">
            <v>7130691.547898557</v>
          </cell>
          <cell r="T40">
            <v>28229217.049654607</v>
          </cell>
          <cell r="U40">
            <v>21098525.50175605</v>
          </cell>
        </row>
        <row r="41">
          <cell r="A41">
            <v>34</v>
          </cell>
          <cell r="B41">
            <v>367.01</v>
          </cell>
          <cell r="C41" t="str">
            <v xml:space="preserve">UG Conductor &amp; Devices </v>
          </cell>
          <cell r="D41" t="str">
            <v>UG_NCP</v>
          </cell>
          <cell r="E41">
            <v>839507907.99583304</v>
          </cell>
          <cell r="F41">
            <v>560486245.27954161</v>
          </cell>
          <cell r="G41">
            <v>103717563.36580877</v>
          </cell>
          <cell r="H41">
            <v>95718819.152369767</v>
          </cell>
          <cell r="I41">
            <v>41101805.551191904</v>
          </cell>
          <cell r="J41">
            <v>37851139.176902786</v>
          </cell>
          <cell r="K41">
            <v>0</v>
          </cell>
          <cell r="L41">
            <v>0</v>
          </cell>
          <cell r="M41">
            <v>0</v>
          </cell>
          <cell r="N41">
            <v>410718.57321894681</v>
          </cell>
          <cell r="O41">
            <v>221616.89679939006</v>
          </cell>
          <cell r="Q41">
            <v>27978491.473152347</v>
          </cell>
          <cell r="R41">
            <v>311461.58469103469</v>
          </cell>
          <cell r="S41">
            <v>9561186.1190594006</v>
          </cell>
          <cell r="T41">
            <v>37851139.176902786</v>
          </cell>
          <cell r="U41">
            <v>28289953.057843383</v>
          </cell>
        </row>
        <row r="42">
          <cell r="A42">
            <v>35</v>
          </cell>
          <cell r="B42" t="str">
            <v>368.01</v>
          </cell>
          <cell r="C42" t="str">
            <v>Line Transf  OVHD</v>
          </cell>
          <cell r="D42" t="str">
            <v>OH_TFMR</v>
          </cell>
          <cell r="E42">
            <v>158181415.66</v>
          </cell>
          <cell r="F42">
            <v>115526683.12460129</v>
          </cell>
          <cell r="G42">
            <v>18108248.172830954</v>
          </cell>
          <cell r="H42">
            <v>2322391.4985946612</v>
          </cell>
          <cell r="I42">
            <v>29481.619275960766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22194611.244697127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36</v>
          </cell>
          <cell r="B43" t="str">
            <v>368.02</v>
          </cell>
          <cell r="C43" t="str">
            <v>Line Transf  UNGD</v>
          </cell>
          <cell r="D43" t="str">
            <v>UG_TFMR</v>
          </cell>
          <cell r="E43">
            <v>296187610.29000002</v>
          </cell>
          <cell r="F43">
            <v>217855494.88272569</v>
          </cell>
          <cell r="G43">
            <v>42928899.365865998</v>
          </cell>
          <cell r="H43">
            <v>25988517.945842933</v>
          </cell>
          <cell r="I43">
            <v>8714606.3912499603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682591.23001439066</v>
          </cell>
          <cell r="O43">
            <v>17500.474301096579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37</v>
          </cell>
          <cell r="B44">
            <v>368.03</v>
          </cell>
          <cell r="C44" t="str">
            <v>Line Transf  Assigned</v>
          </cell>
          <cell r="D44" t="str">
            <v>DIR368.03</v>
          </cell>
          <cell r="E44">
            <v>2959610.05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860858.16999999993</v>
          </cell>
          <cell r="K44">
            <v>2079354.69</v>
          </cell>
          <cell r="L44">
            <v>0</v>
          </cell>
          <cell r="M44">
            <v>0</v>
          </cell>
          <cell r="N44">
            <v>0</v>
          </cell>
          <cell r="O44">
            <v>19397.189999999995</v>
          </cell>
          <cell r="Q44">
            <v>813608.53999999992</v>
          </cell>
          <cell r="R44">
            <v>0</v>
          </cell>
          <cell r="S44">
            <v>47249.63</v>
          </cell>
          <cell r="T44">
            <v>860858.16999999993</v>
          </cell>
          <cell r="U44">
            <v>813608.53999999992</v>
          </cell>
        </row>
        <row r="45">
          <cell r="A45">
            <v>38</v>
          </cell>
          <cell r="B45" t="str">
            <v>369.01</v>
          </cell>
          <cell r="C45" t="str">
            <v>Services - OVHD</v>
          </cell>
          <cell r="D45" t="str">
            <v>OH_SVC</v>
          </cell>
          <cell r="E45">
            <v>39681227</v>
          </cell>
          <cell r="F45">
            <v>34421864.686668307</v>
          </cell>
          <cell r="G45">
            <v>5076816.6766513577</v>
          </cell>
          <cell r="H45">
            <v>179788.74464848876</v>
          </cell>
          <cell r="I45">
            <v>2756.892031849773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39</v>
          </cell>
          <cell r="B46" t="str">
            <v>369.02</v>
          </cell>
          <cell r="C46" t="str">
            <v>Services - UNGD</v>
          </cell>
          <cell r="D46" t="str">
            <v>RESID</v>
          </cell>
          <cell r="E46">
            <v>141200591</v>
          </cell>
          <cell r="F46">
            <v>141200591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40</v>
          </cell>
          <cell r="B47">
            <v>370.01</v>
          </cell>
          <cell r="C47" t="str">
            <v>Meters</v>
          </cell>
          <cell r="D47" t="str">
            <v>METER</v>
          </cell>
          <cell r="E47">
            <v>136044280.14375001</v>
          </cell>
          <cell r="F47">
            <v>88452023.525747895</v>
          </cell>
          <cell r="G47">
            <v>25069993.600194659</v>
          </cell>
          <cell r="H47">
            <v>6816310.6654023929</v>
          </cell>
          <cell r="I47">
            <v>777623.28688800591</v>
          </cell>
          <cell r="J47">
            <v>12956708.119440977</v>
          </cell>
          <cell r="K47">
            <v>766009.46925425529</v>
          </cell>
          <cell r="L47">
            <v>418776.31203883816</v>
          </cell>
          <cell r="M47">
            <v>588094.24947242113</v>
          </cell>
          <cell r="N47">
            <v>0</v>
          </cell>
          <cell r="O47">
            <v>198740.91531056986</v>
          </cell>
          <cell r="Q47">
            <v>9590070.5189442951</v>
          </cell>
          <cell r="R47">
            <v>22484.476366603812</v>
          </cell>
          <cell r="S47">
            <v>3344153.1241300781</v>
          </cell>
          <cell r="T47">
            <v>12956708.119440977</v>
          </cell>
          <cell r="U47">
            <v>9612554.9953108989</v>
          </cell>
        </row>
        <row r="48">
          <cell r="A48">
            <v>41</v>
          </cell>
          <cell r="B48">
            <v>373</v>
          </cell>
          <cell r="C48" t="str">
            <v xml:space="preserve">Str &amp; Area Lighting Sys </v>
          </cell>
          <cell r="D48" t="str">
            <v>DIR373.00</v>
          </cell>
          <cell r="E48">
            <v>52258330.571666598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52258330.571666598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42</v>
          </cell>
          <cell r="B49">
            <v>374</v>
          </cell>
          <cell r="C49" t="str">
            <v>Asset Retirement Obligation</v>
          </cell>
          <cell r="D49" t="str">
            <v>LINE.T</v>
          </cell>
          <cell r="E49">
            <v>2659127.9012499899</v>
          </cell>
          <cell r="F49">
            <v>1758052.5926942304</v>
          </cell>
          <cell r="G49">
            <v>329262.86303178634</v>
          </cell>
          <cell r="H49">
            <v>286924.90902881743</v>
          </cell>
          <cell r="I49">
            <v>122099.12451455314</v>
          </cell>
          <cell r="J49">
            <v>119271.62001902043</v>
          </cell>
          <cell r="K49">
            <v>33054.946962483315</v>
          </cell>
          <cell r="L49">
            <v>7961.3750707726149</v>
          </cell>
          <cell r="M49">
            <v>0</v>
          </cell>
          <cell r="N49">
            <v>1423.7535129609316</v>
          </cell>
          <cell r="O49">
            <v>1076.7164153655633</v>
          </cell>
          <cell r="Q49">
            <v>89321.835182081355</v>
          </cell>
          <cell r="R49">
            <v>1342.5887723738256</v>
          </cell>
          <cell r="S49">
            <v>28607.196064565243</v>
          </cell>
          <cell r="T49">
            <v>119271.62001902043</v>
          </cell>
          <cell r="U49">
            <v>90664.423954455182</v>
          </cell>
        </row>
        <row r="50">
          <cell r="A50">
            <v>43</v>
          </cell>
          <cell r="C50" t="str">
            <v>Sub-total</v>
          </cell>
          <cell r="E50">
            <v>3527148862.6370139</v>
          </cell>
          <cell r="F50">
            <v>2299342340.018415</v>
          </cell>
          <cell r="G50">
            <v>428703775.94542003</v>
          </cell>
          <cell r="H50">
            <v>343466153.60354096</v>
          </cell>
          <cell r="I50">
            <v>150343032.37745991</v>
          </cell>
          <cell r="J50">
            <v>148717079.65869099</v>
          </cell>
          <cell r="K50">
            <v>49040986.247465841</v>
          </cell>
          <cell r="L50">
            <v>22190302.912372835</v>
          </cell>
          <cell r="M50">
            <v>7355148.9182074033</v>
          </cell>
          <cell r="N50">
            <v>76739180.844973132</v>
          </cell>
          <cell r="O50">
            <v>1250862.1104684644</v>
          </cell>
          <cell r="Q50">
            <v>116529051.77462205</v>
          </cell>
          <cell r="R50">
            <v>1241127.8252987426</v>
          </cell>
          <cell r="S50">
            <v>30946900.058770202</v>
          </cell>
          <cell r="T50">
            <v>148717079.65869099</v>
          </cell>
          <cell r="U50">
            <v>117770179.59992082</v>
          </cell>
        </row>
        <row r="51">
          <cell r="A51">
            <v>44</v>
          </cell>
        </row>
        <row r="52">
          <cell r="A52">
            <v>45</v>
          </cell>
          <cell r="C52" t="str">
            <v>General Plant</v>
          </cell>
        </row>
        <row r="53">
          <cell r="A53">
            <v>46</v>
          </cell>
          <cell r="B53">
            <v>389</v>
          </cell>
          <cell r="C53" t="str">
            <v>Land &amp; Land Rights</v>
          </cell>
          <cell r="D53" t="str">
            <v>SW.T</v>
          </cell>
          <cell r="E53">
            <v>34591566.081577167</v>
          </cell>
          <cell r="F53">
            <v>21196251.456623383</v>
          </cell>
          <cell r="G53">
            <v>4264016.5237157997</v>
          </cell>
          <cell r="H53">
            <v>3545951.8268920393</v>
          </cell>
          <cell r="I53">
            <v>2029993.6710878559</v>
          </cell>
          <cell r="J53">
            <v>1588216.6084786507</v>
          </cell>
          <cell r="K53">
            <v>641359.77412514307</v>
          </cell>
          <cell r="L53">
            <v>526761.90552403813</v>
          </cell>
          <cell r="M53">
            <v>373862.6239287486</v>
          </cell>
          <cell r="N53">
            <v>414806.94783389103</v>
          </cell>
          <cell r="O53">
            <v>10344.743367623774</v>
          </cell>
          <cell r="Q53">
            <v>1398934.7289931579</v>
          </cell>
          <cell r="R53">
            <v>7042.0194862059434</v>
          </cell>
          <cell r="S53">
            <v>182239.859999287</v>
          </cell>
          <cell r="T53">
            <v>1588216.6084786507</v>
          </cell>
          <cell r="U53">
            <v>1405976.7484793637</v>
          </cell>
        </row>
        <row r="54">
          <cell r="A54">
            <v>47</v>
          </cell>
          <cell r="B54">
            <v>390</v>
          </cell>
          <cell r="C54" t="str">
            <v>Structures &amp; Improvements</v>
          </cell>
          <cell r="D54" t="str">
            <v>SW.T</v>
          </cell>
          <cell r="E54">
            <v>140669439.09722066</v>
          </cell>
          <cell r="F54">
            <v>86196294.100567997</v>
          </cell>
          <cell r="G54">
            <v>17339972.734331727</v>
          </cell>
          <cell r="H54">
            <v>14419903.781700231</v>
          </cell>
          <cell r="I54">
            <v>8255135.6712039579</v>
          </cell>
          <cell r="J54">
            <v>6458613.0316478452</v>
          </cell>
          <cell r="K54">
            <v>2608142.0966295404</v>
          </cell>
          <cell r="L54">
            <v>2142120.4698596606</v>
          </cell>
          <cell r="M54">
            <v>1520343.0074095784</v>
          </cell>
          <cell r="N54">
            <v>1686846.4569605018</v>
          </cell>
          <cell r="O54">
            <v>42067.746909653135</v>
          </cell>
          <cell r="Q54">
            <v>5688882.7524318192</v>
          </cell>
          <cell r="R54">
            <v>28636.94950671406</v>
          </cell>
          <cell r="S54">
            <v>741093.32970931206</v>
          </cell>
          <cell r="T54">
            <v>6458613.0316478452</v>
          </cell>
          <cell r="U54">
            <v>5717519.7019385332</v>
          </cell>
        </row>
        <row r="55">
          <cell r="A55">
            <v>48</v>
          </cell>
          <cell r="B55">
            <v>391</v>
          </cell>
          <cell r="C55" t="str">
            <v>Office Furniture &amp; Equip</v>
          </cell>
          <cell r="D55" t="str">
            <v>SW.T</v>
          </cell>
          <cell r="E55">
            <v>83991254.610513493</v>
          </cell>
          <cell r="F55">
            <v>51466295.243275419</v>
          </cell>
          <cell r="G55">
            <v>10353393.560217826</v>
          </cell>
          <cell r="H55">
            <v>8609871.6093609575</v>
          </cell>
          <cell r="I55">
            <v>4928996.7064219499</v>
          </cell>
          <cell r="J55">
            <v>3856324.5510419663</v>
          </cell>
          <cell r="K55">
            <v>1557275.8966289109</v>
          </cell>
          <cell r="L55">
            <v>1279022.5577428238</v>
          </cell>
          <cell r="M55">
            <v>907770.14147612895</v>
          </cell>
          <cell r="N55">
            <v>1007186.4305756759</v>
          </cell>
          <cell r="O55">
            <v>25117.913771855863</v>
          </cell>
          <cell r="Q55">
            <v>3396732.1031160662</v>
          </cell>
          <cell r="R55">
            <v>17098.620231395824</v>
          </cell>
          <cell r="S55">
            <v>442493.82769450382</v>
          </cell>
          <cell r="T55">
            <v>3856324.5510419663</v>
          </cell>
          <cell r="U55">
            <v>3413830.7233474622</v>
          </cell>
        </row>
        <row r="56">
          <cell r="A56">
            <v>49</v>
          </cell>
          <cell r="B56">
            <v>392</v>
          </cell>
          <cell r="C56" t="str">
            <v>Transportation Equip</v>
          </cell>
          <cell r="D56" t="str">
            <v>SW.T</v>
          </cell>
          <cell r="E56">
            <v>13379543.047083501</v>
          </cell>
          <cell r="F56">
            <v>8198419.1791691398</v>
          </cell>
          <cell r="G56">
            <v>1649263.0746462501</v>
          </cell>
          <cell r="H56">
            <v>1371525.5041908557</v>
          </cell>
          <cell r="I56">
            <v>785173.69359845668</v>
          </cell>
          <cell r="J56">
            <v>614300.38845654414</v>
          </cell>
          <cell r="K56">
            <v>248069.15900651395</v>
          </cell>
          <cell r="L56">
            <v>203744.27610191802</v>
          </cell>
          <cell r="M56">
            <v>144604.93227608775</v>
          </cell>
          <cell r="N56">
            <v>160441.63486800482</v>
          </cell>
          <cell r="O56">
            <v>4001.2047697333765</v>
          </cell>
          <cell r="Q56">
            <v>541088.75505906716</v>
          </cell>
          <cell r="R56">
            <v>2723.7564969419691</v>
          </cell>
          <cell r="S56">
            <v>70487.876900534931</v>
          </cell>
          <cell r="T56">
            <v>614300.38845654414</v>
          </cell>
          <cell r="U56">
            <v>543812.51155600918</v>
          </cell>
        </row>
        <row r="57">
          <cell r="A57">
            <v>50</v>
          </cell>
          <cell r="B57">
            <v>393</v>
          </cell>
          <cell r="C57" t="str">
            <v>Stores Equip</v>
          </cell>
          <cell r="D57" t="str">
            <v>PTDP.T</v>
          </cell>
          <cell r="E57">
            <v>798002.50228599901</v>
          </cell>
          <cell r="F57">
            <v>458913.62032085907</v>
          </cell>
          <cell r="G57">
            <v>100388.19309977721</v>
          </cell>
          <cell r="H57">
            <v>93341.340857582807</v>
          </cell>
          <cell r="I57">
            <v>53929.03868285424</v>
          </cell>
          <cell r="J57">
            <v>42110.927340398739</v>
          </cell>
          <cell r="K57">
            <v>16976.207996116926</v>
          </cell>
          <cell r="L57">
            <v>14064.126749448929</v>
          </cell>
          <cell r="M57">
            <v>9419.2684455122089</v>
          </cell>
          <cell r="N57">
            <v>8586.759216662409</v>
          </cell>
          <cell r="O57">
            <v>273.0195767865788</v>
          </cell>
          <cell r="Q57">
            <v>37168.956376645998</v>
          </cell>
          <cell r="R57">
            <v>184.29562008332675</v>
          </cell>
          <cell r="S57">
            <v>4757.6753436694107</v>
          </cell>
          <cell r="T57">
            <v>42110.927340398739</v>
          </cell>
          <cell r="U57">
            <v>37353.251996729326</v>
          </cell>
        </row>
        <row r="58">
          <cell r="A58">
            <v>51</v>
          </cell>
          <cell r="B58">
            <v>394</v>
          </cell>
          <cell r="C58" t="str">
            <v>Tools &amp; Shop &amp; Garage Equip</v>
          </cell>
          <cell r="D58" t="str">
            <v>SWPTD.T</v>
          </cell>
          <cell r="E58">
            <v>13311690.639508801</v>
          </cell>
          <cell r="F58">
            <v>7684679.3125205422</v>
          </cell>
          <cell r="G58">
            <v>1672244.2690796752</v>
          </cell>
          <cell r="H58">
            <v>1548335.022258976</v>
          </cell>
          <cell r="I58">
            <v>888877.50079457683</v>
          </cell>
          <cell r="J58">
            <v>697790.33896758722</v>
          </cell>
          <cell r="K58">
            <v>280010.5591834127</v>
          </cell>
          <cell r="L58">
            <v>229796.29916874715</v>
          </cell>
          <cell r="M58">
            <v>157624.9663305858</v>
          </cell>
          <cell r="N58">
            <v>147774.39828772505</v>
          </cell>
          <cell r="O58">
            <v>4557.9729169743132</v>
          </cell>
          <cell r="Q58">
            <v>614159.23396979517</v>
          </cell>
          <cell r="R58">
            <v>3123.589844132503</v>
          </cell>
          <cell r="S58">
            <v>80507.515153659537</v>
          </cell>
          <cell r="T58">
            <v>697790.33896758722</v>
          </cell>
          <cell r="U58">
            <v>617282.82381392771</v>
          </cell>
        </row>
        <row r="59">
          <cell r="A59">
            <v>52</v>
          </cell>
          <cell r="B59">
            <v>395</v>
          </cell>
          <cell r="C59" t="str">
            <v>Lab Equip</v>
          </cell>
          <cell r="D59" t="str">
            <v>SWPTD.T</v>
          </cell>
          <cell r="E59">
            <v>12031126.7299999</v>
          </cell>
          <cell r="F59">
            <v>6945425.1298432155</v>
          </cell>
          <cell r="G59">
            <v>1511376.9745445356</v>
          </cell>
          <cell r="H59">
            <v>1399387.6043067609</v>
          </cell>
          <cell r="I59">
            <v>803368.86944810743</v>
          </cell>
          <cell r="J59">
            <v>630663.9950129136</v>
          </cell>
          <cell r="K59">
            <v>253073.97944443856</v>
          </cell>
          <cell r="L59">
            <v>207690.25304558798</v>
          </cell>
          <cell r="M59">
            <v>142461.69003558077</v>
          </cell>
          <cell r="N59">
            <v>133558.73129836377</v>
          </cell>
          <cell r="O59">
            <v>4119.5030203953702</v>
          </cell>
          <cell r="Q59">
            <v>555078.07207897352</v>
          </cell>
          <cell r="R59">
            <v>2823.105365426783</v>
          </cell>
          <cell r="S59">
            <v>72762.817568513332</v>
          </cell>
          <cell r="T59">
            <v>630663.9950129136</v>
          </cell>
          <cell r="U59">
            <v>557901.17744440027</v>
          </cell>
        </row>
        <row r="60">
          <cell r="A60">
            <v>53</v>
          </cell>
          <cell r="B60">
            <v>396</v>
          </cell>
          <cell r="C60" t="str">
            <v>Power Operated Equip</v>
          </cell>
          <cell r="D60" t="str">
            <v>SWPTD.T</v>
          </cell>
          <cell r="E60">
            <v>6323256.5831426596</v>
          </cell>
          <cell r="F60">
            <v>3650340.1685143705</v>
          </cell>
          <cell r="G60">
            <v>794341.59562701662</v>
          </cell>
          <cell r="H60">
            <v>735482.8088741306</v>
          </cell>
          <cell r="I60">
            <v>422230.40338879923</v>
          </cell>
          <cell r="J60">
            <v>331461.07988977106</v>
          </cell>
          <cell r="K60">
            <v>133009.29683949641</v>
          </cell>
          <cell r="L60">
            <v>109156.75558053823</v>
          </cell>
          <cell r="M60">
            <v>74874.269017289524</v>
          </cell>
          <cell r="N60">
            <v>70195.098586461943</v>
          </cell>
          <cell r="O60">
            <v>2165.1068247862527</v>
          </cell>
          <cell r="Q60">
            <v>291735.02633626864</v>
          </cell>
          <cell r="R60">
            <v>1483.7529341560194</v>
          </cell>
          <cell r="S60">
            <v>38242.300619346403</v>
          </cell>
          <cell r="T60">
            <v>331461.07988977106</v>
          </cell>
          <cell r="U60">
            <v>293218.77927042468</v>
          </cell>
        </row>
        <row r="61">
          <cell r="A61">
            <v>54</v>
          </cell>
          <cell r="B61">
            <v>397</v>
          </cell>
          <cell r="C61" t="str">
            <v>Communication Equip</v>
          </cell>
          <cell r="D61" t="str">
            <v>SW.T</v>
          </cell>
          <cell r="E61">
            <v>147993975.31044</v>
          </cell>
          <cell r="F61">
            <v>90684460.696217626</v>
          </cell>
          <cell r="G61">
            <v>18242850.139999568</v>
          </cell>
          <cell r="H61">
            <v>15170735.718743825</v>
          </cell>
          <cell r="I61">
            <v>8684973.4565596152</v>
          </cell>
          <cell r="J61">
            <v>6794907.4346189154</v>
          </cell>
          <cell r="K61">
            <v>2743945.8032383518</v>
          </cell>
          <cell r="L61">
            <v>2253658.83281369</v>
          </cell>
          <cell r="M61">
            <v>1599505.9548539768</v>
          </cell>
          <cell r="N61">
            <v>1774679.0952324779</v>
          </cell>
          <cell r="O61">
            <v>44258.178161997472</v>
          </cell>
          <cell r="Q61">
            <v>5985097.9644946726</v>
          </cell>
          <cell r="R61">
            <v>30128.050736975561</v>
          </cell>
          <cell r="S61">
            <v>779681.41938726674</v>
          </cell>
          <cell r="T61">
            <v>6794907.4346189154</v>
          </cell>
          <cell r="U61">
            <v>6015226.0152316485</v>
          </cell>
        </row>
        <row r="62">
          <cell r="A62">
            <v>55</v>
          </cell>
          <cell r="B62">
            <v>398</v>
          </cell>
          <cell r="C62" t="str">
            <v>Miscellaneous Equip</v>
          </cell>
          <cell r="D62" t="str">
            <v>SW.T</v>
          </cell>
          <cell r="E62">
            <v>967417.93570825004</v>
          </cell>
          <cell r="F62">
            <v>592792.87270663679</v>
          </cell>
          <cell r="G62">
            <v>119251.20861746566</v>
          </cell>
          <cell r="H62">
            <v>99169.18443076135</v>
          </cell>
          <cell r="I62">
            <v>56772.5752038309</v>
          </cell>
          <cell r="J62">
            <v>44417.452196541912</v>
          </cell>
          <cell r="K62">
            <v>17936.827354599085</v>
          </cell>
          <cell r="L62">
            <v>14731.883316587167</v>
          </cell>
          <cell r="M62">
            <v>10455.768525387595</v>
          </cell>
          <cell r="N62">
            <v>11600.853232390167</v>
          </cell>
          <cell r="O62">
            <v>289.31012404980754</v>
          </cell>
          <cell r="Q62">
            <v>39123.829910491186</v>
          </cell>
          <cell r="R62">
            <v>196.94326468181731</v>
          </cell>
          <cell r="S62">
            <v>5096.679021368911</v>
          </cell>
          <cell r="T62">
            <v>44417.452196541912</v>
          </cell>
          <cell r="U62">
            <v>39320.773175173003</v>
          </cell>
        </row>
        <row r="63">
          <cell r="A63">
            <v>56</v>
          </cell>
          <cell r="B63">
            <v>399</v>
          </cell>
          <cell r="C63" t="str">
            <v>Other Tangible Property</v>
          </cell>
          <cell r="D63" t="str">
            <v>SW.T</v>
          </cell>
          <cell r="E63">
            <v>545833.37664433336</v>
          </cell>
          <cell r="F63">
            <v>334463.65155849012</v>
          </cell>
          <cell r="G63">
            <v>67283.526039793287</v>
          </cell>
          <cell r="H63">
            <v>55952.912178828337</v>
          </cell>
          <cell r="I63">
            <v>32032.036290101118</v>
          </cell>
          <cell r="J63">
            <v>25061.069285041965</v>
          </cell>
          <cell r="K63">
            <v>10120.257935966001</v>
          </cell>
          <cell r="L63">
            <v>8311.9749161319178</v>
          </cell>
          <cell r="M63">
            <v>5899.3194450603823</v>
          </cell>
          <cell r="N63">
            <v>6545.3953850411908</v>
          </cell>
          <cell r="O63">
            <v>163.23360987915441</v>
          </cell>
          <cell r="Q63">
            <v>22074.319070452035</v>
          </cell>
          <cell r="R63">
            <v>111.11868325031125</v>
          </cell>
          <cell r="S63">
            <v>2875.6315313396199</v>
          </cell>
          <cell r="T63">
            <v>25061.069285041965</v>
          </cell>
          <cell r="U63">
            <v>22185.437753702347</v>
          </cell>
        </row>
        <row r="64">
          <cell r="A64">
            <v>57</v>
          </cell>
          <cell r="C64" t="str">
            <v>Sub-total</v>
          </cell>
          <cell r="E64">
            <v>454603105.91412473</v>
          </cell>
          <cell r="F64">
            <v>277408335.43131769</v>
          </cell>
          <cell r="G64">
            <v>56114381.799919434</v>
          </cell>
          <cell r="H64">
            <v>47049657.313794948</v>
          </cell>
          <cell r="I64">
            <v>26941483.622680102</v>
          </cell>
          <cell r="J64">
            <v>21083866.876936175</v>
          </cell>
          <cell r="K64">
            <v>8509919.8583824877</v>
          </cell>
          <cell r="L64">
            <v>6989059.3348191706</v>
          </cell>
          <cell r="M64">
            <v>4946821.9417439364</v>
          </cell>
          <cell r="N64">
            <v>5422221.8014771957</v>
          </cell>
          <cell r="O64">
            <v>137357.93305373509</v>
          </cell>
          <cell r="Q64">
            <v>18570075.741837408</v>
          </cell>
          <cell r="R64">
            <v>93552.202169964134</v>
          </cell>
          <cell r="S64">
            <v>2420238.9329288015</v>
          </cell>
          <cell r="T64">
            <v>21083866.876936175</v>
          </cell>
          <cell r="U64">
            <v>18663627.944007378</v>
          </cell>
        </row>
        <row r="65">
          <cell r="A65">
            <v>58</v>
          </cell>
        </row>
        <row r="66">
          <cell r="A66">
            <v>59</v>
          </cell>
          <cell r="C66" t="str">
            <v>TOTAL PLANT-IN-SERVICE</v>
          </cell>
          <cell r="E66">
            <v>9609442662.6340485</v>
          </cell>
          <cell r="F66">
            <v>5545457488.6787891</v>
          </cell>
          <cell r="G66">
            <v>1207741046.4684942</v>
          </cell>
          <cell r="H66">
            <v>1116587567.8116324</v>
          </cell>
          <cell r="I66">
            <v>645442293.35483623</v>
          </cell>
          <cell r="J66">
            <v>503636009.16662079</v>
          </cell>
          <cell r="K66">
            <v>203194457.72693482</v>
          </cell>
          <cell r="L66">
            <v>168505770.75160074</v>
          </cell>
          <cell r="M66">
            <v>111992210.30186239</v>
          </cell>
          <cell r="N66">
            <v>103623580.21183598</v>
          </cell>
          <cell r="O66">
            <v>3262238.1614442412</v>
          </cell>
          <cell r="Q66">
            <v>444677165.9117772</v>
          </cell>
          <cell r="R66">
            <v>2197864.487798091</v>
          </cell>
          <cell r="S66">
            <v>56760978.767045557</v>
          </cell>
          <cell r="T66">
            <v>503636009.16662079</v>
          </cell>
          <cell r="U66">
            <v>446875030.39957529</v>
          </cell>
        </row>
        <row r="67">
          <cell r="A67">
            <v>60</v>
          </cell>
        </row>
        <row r="68">
          <cell r="A68">
            <v>61</v>
          </cell>
          <cell r="C68" t="str">
            <v>Accumulated Reserve for Depreciation</v>
          </cell>
        </row>
        <row r="69">
          <cell r="A69">
            <v>62</v>
          </cell>
          <cell r="C69" t="str">
            <v>Intangible Plant</v>
          </cell>
        </row>
        <row r="70">
          <cell r="A70">
            <v>63</v>
          </cell>
          <cell r="B70">
            <v>111</v>
          </cell>
          <cell r="C70" t="str">
            <v>Accum Amortization - Production</v>
          </cell>
          <cell r="D70" t="str">
            <v>PP.T</v>
          </cell>
          <cell r="E70">
            <v>-10020486</v>
          </cell>
          <cell r="F70">
            <v>-5353772.0563587956</v>
          </cell>
          <cell r="G70">
            <v>-1312531.7406676195</v>
          </cell>
          <cell r="H70">
            <v>-1325212.2587822995</v>
          </cell>
          <cell r="I70">
            <v>-857088.76150748669</v>
          </cell>
          <cell r="J70">
            <v>-609834.11733073532</v>
          </cell>
          <cell r="K70">
            <v>-266549.62596363976</v>
          </cell>
          <cell r="L70">
            <v>-255873.69593295135</v>
          </cell>
          <cell r="M70">
            <v>0</v>
          </cell>
          <cell r="N70">
            <v>-36216.528141509829</v>
          </cell>
          <cell r="O70">
            <v>-3407.2153149634196</v>
          </cell>
          <cell r="Q70">
            <v>-566186.6898908352</v>
          </cell>
          <cell r="R70">
            <v>-1550.1702878544099</v>
          </cell>
          <cell r="S70">
            <v>-42097.257152045735</v>
          </cell>
          <cell r="T70">
            <v>-609834.11733073532</v>
          </cell>
          <cell r="U70">
            <v>-567736.86017868959</v>
          </cell>
        </row>
        <row r="71">
          <cell r="A71">
            <v>64</v>
          </cell>
          <cell r="B71">
            <v>111.01</v>
          </cell>
          <cell r="C71" t="str">
            <v>Accum Amortization - Transmission</v>
          </cell>
          <cell r="D71" t="str">
            <v>PC4</v>
          </cell>
          <cell r="E71">
            <v>-30632</v>
          </cell>
          <cell r="F71">
            <v>-16366.146874551057</v>
          </cell>
          <cell r="G71">
            <v>-4012.3275737454774</v>
          </cell>
          <cell r="H71">
            <v>-4051.091125821582</v>
          </cell>
          <cell r="I71">
            <v>-2620.0668253513181</v>
          </cell>
          <cell r="J71">
            <v>-1864.2248172468965</v>
          </cell>
          <cell r="K71">
            <v>-814.82556260427032</v>
          </cell>
          <cell r="L71">
            <v>-782.18991112987601</v>
          </cell>
          <cell r="M71">
            <v>0</v>
          </cell>
          <cell r="N71">
            <v>-110.71166508597777</v>
          </cell>
          <cell r="O71">
            <v>-10.415644463547924</v>
          </cell>
          <cell r="Q71">
            <v>-1730.7973570080396</v>
          </cell>
          <cell r="R71">
            <v>-4.7387737738026168</v>
          </cell>
          <cell r="S71">
            <v>-128.68868646505419</v>
          </cell>
          <cell r="T71">
            <v>-1864.2248172468965</v>
          </cell>
          <cell r="U71">
            <v>-1735.5361307818423</v>
          </cell>
        </row>
        <row r="72">
          <cell r="A72">
            <v>65</v>
          </cell>
          <cell r="B72">
            <v>111.02</v>
          </cell>
          <cell r="C72" t="str">
            <v>Accum Amortization - General</v>
          </cell>
          <cell r="D72" t="str">
            <v>GP.T</v>
          </cell>
          <cell r="E72">
            <v>-57900107</v>
          </cell>
          <cell r="F72">
            <v>-35331857.823248819</v>
          </cell>
          <cell r="G72">
            <v>-7146956.6929618251</v>
          </cell>
          <cell r="H72">
            <v>-5992436.3853701008</v>
          </cell>
          <cell r="I72">
            <v>-3431377.3139653732</v>
          </cell>
          <cell r="J72">
            <v>-2685327.3377744216</v>
          </cell>
          <cell r="K72">
            <v>-1083858.1258062224</v>
          </cell>
          <cell r="L72">
            <v>-890155.12223935628</v>
          </cell>
          <cell r="M72">
            <v>-630047.43260823004</v>
          </cell>
          <cell r="N72">
            <v>-690596.29905513115</v>
          </cell>
          <cell r="O72">
            <v>-17494.466970519203</v>
          </cell>
          <cell r="Q72">
            <v>-2365160.638945566</v>
          </cell>
          <cell r="R72">
            <v>-11915.190295135761</v>
          </cell>
          <cell r="S72">
            <v>-308251.50853371993</v>
          </cell>
          <cell r="T72">
            <v>-2685327.3377744216</v>
          </cell>
          <cell r="U72">
            <v>-2377075.8292407016</v>
          </cell>
        </row>
        <row r="73">
          <cell r="A73">
            <v>66</v>
          </cell>
          <cell r="C73" t="str">
            <v>Sub-total</v>
          </cell>
          <cell r="E73">
            <v>-67951225</v>
          </cell>
          <cell r="F73">
            <v>-40701996.026482165</v>
          </cell>
          <cell r="G73">
            <v>-8463500.7612031903</v>
          </cell>
          <cell r="H73">
            <v>-7321699.7352782218</v>
          </cell>
          <cell r="I73">
            <v>-4291086.1422982113</v>
          </cell>
          <cell r="J73">
            <v>-3297025.6799224038</v>
          </cell>
          <cell r="K73">
            <v>-1351222.5773324664</v>
          </cell>
          <cell r="L73">
            <v>-1146811.0080834376</v>
          </cell>
          <cell r="M73">
            <v>-630047.43260823004</v>
          </cell>
          <cell r="N73">
            <v>-726923.53886172699</v>
          </cell>
          <cell r="O73">
            <v>-20912.097929946169</v>
          </cell>
          <cell r="Q73">
            <v>-2933078.1261934093</v>
          </cell>
          <cell r="R73">
            <v>-13470.099356763973</v>
          </cell>
          <cell r="S73">
            <v>-350477.45437223068</v>
          </cell>
          <cell r="T73">
            <v>-3297025.6799224038</v>
          </cell>
          <cell r="U73">
            <v>-2946548.2255501729</v>
          </cell>
        </row>
        <row r="74">
          <cell r="A74">
            <v>67</v>
          </cell>
        </row>
        <row r="75">
          <cell r="A75">
            <v>68</v>
          </cell>
          <cell r="C75" t="str">
            <v>Production Plant</v>
          </cell>
        </row>
        <row r="76">
          <cell r="A76">
            <v>69</v>
          </cell>
          <cell r="B76">
            <v>108.01</v>
          </cell>
          <cell r="C76" t="str">
            <v>Accum Depreciation Thermal Baseload Generation</v>
          </cell>
          <cell r="D76" t="str">
            <v>PP.T</v>
          </cell>
          <cell r="E76">
            <v>-871773274.86631811</v>
          </cell>
          <cell r="F76">
            <v>-465773356.54774523</v>
          </cell>
          <cell r="G76">
            <v>-114189081.64013198</v>
          </cell>
          <cell r="H76">
            <v>-115292275.31794724</v>
          </cell>
          <cell r="I76">
            <v>-74565951.838114262</v>
          </cell>
          <cell r="J76">
            <v>-53055020.044998378</v>
          </cell>
          <cell r="K76">
            <v>-23189577.864857495</v>
          </cell>
          <cell r="L76">
            <v>-22260781.548481531</v>
          </cell>
          <cell r="M76">
            <v>0</v>
          </cell>
          <cell r="N76">
            <v>-3150805.3942904756</v>
          </cell>
          <cell r="O76">
            <v>-296424.66975158034</v>
          </cell>
          <cell r="Q76">
            <v>-49257733.091174804</v>
          </cell>
          <cell r="R76">
            <v>-134863.42163876104</v>
          </cell>
          <cell r="S76">
            <v>-3662423.5321848099</v>
          </cell>
          <cell r="T76">
            <v>-53055020.044998378</v>
          </cell>
          <cell r="U76">
            <v>-49392596.512813568</v>
          </cell>
        </row>
        <row r="77">
          <cell r="A77">
            <v>70</v>
          </cell>
          <cell r="B77">
            <v>108.02</v>
          </cell>
          <cell r="C77" t="str">
            <v>Accum Depreciation Hydro Baseload Generation</v>
          </cell>
          <cell r="D77" t="str">
            <v>PP.T</v>
          </cell>
          <cell r="E77">
            <v>-145768922.11056733</v>
          </cell>
          <cell r="F77">
            <v>-77881809.513141096</v>
          </cell>
          <cell r="G77">
            <v>-19093518.724842846</v>
          </cell>
          <cell r="H77">
            <v>-19277983.376295924</v>
          </cell>
          <cell r="I77">
            <v>-12468148.243311496</v>
          </cell>
          <cell r="J77">
            <v>-8871312.4243225846</v>
          </cell>
          <cell r="K77">
            <v>-3877521.6756646996</v>
          </cell>
          <cell r="L77">
            <v>-3722217.9495678525</v>
          </cell>
          <cell r="M77">
            <v>0</v>
          </cell>
          <cell r="N77">
            <v>-526845.13203999447</v>
          </cell>
          <cell r="O77">
            <v>-49565.071380852671</v>
          </cell>
          <cell r="Q77">
            <v>-8236369.3236772232</v>
          </cell>
          <cell r="R77">
            <v>-22550.468305465947</v>
          </cell>
          <cell r="S77">
            <v>-612392.63233989628</v>
          </cell>
          <cell r="T77">
            <v>-8871312.4243225846</v>
          </cell>
          <cell r="U77">
            <v>-8258919.7919826889</v>
          </cell>
        </row>
        <row r="78">
          <cell r="A78">
            <v>71</v>
          </cell>
          <cell r="B78">
            <v>108.03</v>
          </cell>
          <cell r="C78" t="str">
            <v>Accum Depreciation Other Production Generation</v>
          </cell>
          <cell r="D78" t="str">
            <v>PP.T</v>
          </cell>
          <cell r="E78">
            <v>-693250920.49401391</v>
          </cell>
          <cell r="F78">
            <v>-370391955.65822506</v>
          </cell>
          <cell r="G78">
            <v>-90805359.879295036</v>
          </cell>
          <cell r="H78">
            <v>-91682640.767202362</v>
          </cell>
          <cell r="I78">
            <v>-59296282.920822352</v>
          </cell>
          <cell r="J78">
            <v>-42190375.116355307</v>
          </cell>
          <cell r="K78">
            <v>-18440799.533738025</v>
          </cell>
          <cell r="L78">
            <v>-17702202.790934887</v>
          </cell>
          <cell r="M78">
            <v>0</v>
          </cell>
          <cell r="N78">
            <v>-2505581.2134460392</v>
          </cell>
          <cell r="O78">
            <v>-235722.61399493919</v>
          </cell>
          <cell r="Q78">
            <v>-39170699.299243599</v>
          </cell>
          <cell r="R78">
            <v>-107245.99375494765</v>
          </cell>
          <cell r="S78">
            <v>-2912429.823356763</v>
          </cell>
          <cell r="T78">
            <v>-42190375.116355307</v>
          </cell>
          <cell r="U78">
            <v>-39277945.292998545</v>
          </cell>
        </row>
        <row r="79">
          <cell r="A79">
            <v>72</v>
          </cell>
          <cell r="C79" t="str">
            <v>Sub-total</v>
          </cell>
          <cell r="E79">
            <v>-1710793117.4708993</v>
          </cell>
          <cell r="F79">
            <v>-914047121.71911144</v>
          </cell>
          <cell r="G79">
            <v>-224087960.24426985</v>
          </cell>
          <cell r="H79">
            <v>-226252899.46144551</v>
          </cell>
          <cell r="I79">
            <v>-146330383.00224811</v>
          </cell>
          <cell r="J79">
            <v>-104116707.58567627</v>
          </cell>
          <cell r="K79">
            <v>-45507899.07426022</v>
          </cell>
          <cell r="L79">
            <v>-43685202.288984269</v>
          </cell>
          <cell r="M79">
            <v>0</v>
          </cell>
          <cell r="N79">
            <v>-6183231.7397765089</v>
          </cell>
          <cell r="O79">
            <v>-581712.3551273722</v>
          </cell>
          <cell r="Q79">
            <v>-96664801.714095622</v>
          </cell>
          <cell r="R79">
            <v>-264659.88369917462</v>
          </cell>
          <cell r="S79">
            <v>-7187245.9878814686</v>
          </cell>
          <cell r="T79">
            <v>-104116707.58567627</v>
          </cell>
          <cell r="U79">
            <v>-96929461.597794801</v>
          </cell>
        </row>
        <row r="80">
          <cell r="A80">
            <v>73</v>
          </cell>
        </row>
        <row r="81">
          <cell r="A81">
            <v>74</v>
          </cell>
          <cell r="C81" t="str">
            <v>Transmisson Plant</v>
          </cell>
        </row>
        <row r="82">
          <cell r="A82">
            <v>75</v>
          </cell>
          <cell r="B82" t="str">
            <v>108.04_IG</v>
          </cell>
          <cell r="C82" t="str">
            <v>Accum Depreciation Integrating Gen Transmisson Plant</v>
          </cell>
          <cell r="D82" t="str">
            <v>PC4</v>
          </cell>
          <cell r="E82">
            <v>-48274493</v>
          </cell>
          <cell r="F82">
            <v>-25792225.213256951</v>
          </cell>
          <cell r="G82">
            <v>-6323226.6705563795</v>
          </cell>
          <cell r="H82">
            <v>-6384316.0810863171</v>
          </cell>
          <cell r="I82">
            <v>-4129093.6804633858</v>
          </cell>
          <cell r="J82">
            <v>-2937924.6503855963</v>
          </cell>
          <cell r="K82">
            <v>-1284124.1485427301</v>
          </cell>
          <cell r="L82">
            <v>-1232692.0014856954</v>
          </cell>
          <cell r="M82">
            <v>0</v>
          </cell>
          <cell r="N82">
            <v>-174476.02184680657</v>
          </cell>
          <cell r="O82">
            <v>-16414.532376143674</v>
          </cell>
          <cell r="Q82">
            <v>-2727649.6766552334</v>
          </cell>
          <cell r="R82">
            <v>-7468.0693840434187</v>
          </cell>
          <cell r="S82">
            <v>-202806.90434631929</v>
          </cell>
          <cell r="T82">
            <v>-2937924.6503855963</v>
          </cell>
          <cell r="U82">
            <v>-2735117.7460392769</v>
          </cell>
        </row>
        <row r="83">
          <cell r="A83">
            <v>76</v>
          </cell>
          <cell r="B83" t="str">
            <v>108.04_BT</v>
          </cell>
          <cell r="C83" t="str">
            <v>Accum Depreciation Bulk Transmisson Plant &gt;230kV</v>
          </cell>
          <cell r="D83" t="str">
            <v>PC3</v>
          </cell>
          <cell r="E83">
            <v>-383876104.99806446</v>
          </cell>
          <cell r="F83">
            <v>-188864587.22812593</v>
          </cell>
          <cell r="G83">
            <v>-46226883.201934256</v>
          </cell>
          <cell r="H83">
            <v>-46647711.122006468</v>
          </cell>
          <cell r="I83">
            <v>-30147428.614769027</v>
          </cell>
          <cell r="J83">
            <v>-21445466.308717337</v>
          </cell>
          <cell r="K83">
            <v>-9375013.6039809231</v>
          </cell>
          <cell r="L83">
            <v>-8992348.366872536</v>
          </cell>
          <cell r="M83">
            <v>-30780633.462605145</v>
          </cell>
          <cell r="N83">
            <v>-1275835.6300586821</v>
          </cell>
          <cell r="O83">
            <v>-120197.4589941848</v>
          </cell>
          <cell r="Q83">
            <v>-19919736.45867797</v>
          </cell>
          <cell r="R83">
            <v>-54190.202058607727</v>
          </cell>
          <cell r="S83">
            <v>-1471539.6479807578</v>
          </cell>
          <cell r="T83">
            <v>-21445466.308717337</v>
          </cell>
          <cell r="U83">
            <v>-19973926.660736579</v>
          </cell>
        </row>
        <row r="84">
          <cell r="A84">
            <v>77</v>
          </cell>
          <cell r="B84" t="str">
            <v>108.04_L</v>
          </cell>
          <cell r="C84" t="str">
            <v>Accum Depreciation Transmission Sch 62</v>
          </cell>
          <cell r="D84" t="str">
            <v>DIR_449</v>
          </cell>
          <cell r="E84">
            <v>-184422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-184422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78</v>
          </cell>
          <cell r="C85" t="str">
            <v>Sub-total</v>
          </cell>
          <cell r="E85">
            <v>-432335019.99806446</v>
          </cell>
          <cell r="F85">
            <v>-214656812.44138288</v>
          </cell>
          <cell r="G85">
            <v>-52550109.872490637</v>
          </cell>
          <cell r="H85">
            <v>-53032027.203092784</v>
          </cell>
          <cell r="I85">
            <v>-34276522.295232415</v>
          </cell>
          <cell r="J85">
            <v>-24383390.959102932</v>
          </cell>
          <cell r="K85">
            <v>-10659137.752523653</v>
          </cell>
          <cell r="L85">
            <v>-10225040.368358232</v>
          </cell>
          <cell r="M85">
            <v>-30965055.462605145</v>
          </cell>
          <cell r="N85">
            <v>-1450311.6519054887</v>
          </cell>
          <cell r="O85">
            <v>-136611.99137032847</v>
          </cell>
          <cell r="Q85">
            <v>-22647386.135333203</v>
          </cell>
          <cell r="R85">
            <v>-61658.271442651145</v>
          </cell>
          <cell r="S85">
            <v>-1674346.5523270771</v>
          </cell>
          <cell r="T85">
            <v>-24383390.959102932</v>
          </cell>
          <cell r="U85">
            <v>-22709044.406775855</v>
          </cell>
        </row>
        <row r="86">
          <cell r="A86">
            <v>79</v>
          </cell>
        </row>
        <row r="87">
          <cell r="A87">
            <v>80</v>
          </cell>
          <cell r="C87" t="str">
            <v>Distribution Plant</v>
          </cell>
        </row>
        <row r="88">
          <cell r="A88">
            <v>81</v>
          </cell>
          <cell r="B88" t="str">
            <v>108.05_360a</v>
          </cell>
          <cell r="C88" t="str">
            <v>Land Rights - Assigned</v>
          </cell>
          <cell r="D88" t="str">
            <v>DIR108.360</v>
          </cell>
          <cell r="E88">
            <v>-10855.815574864511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-10855.815574864511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>
            <v>82</v>
          </cell>
          <cell r="B89" t="str">
            <v>108.05_360b</v>
          </cell>
          <cell r="C89" t="str">
            <v>Land Rights</v>
          </cell>
          <cell r="D89" t="str">
            <v>NCP_360</v>
          </cell>
          <cell r="E89">
            <v>-3040502.8237297074</v>
          </cell>
          <cell r="F89">
            <v>-1244798.4949166856</v>
          </cell>
          <cell r="G89">
            <v>-486715.04700845573</v>
          </cell>
          <cell r="H89">
            <v>-612276.4416678492</v>
          </cell>
          <cell r="I89">
            <v>-347648.48707669863</v>
          </cell>
          <cell r="J89">
            <v>-346351.30037344451</v>
          </cell>
          <cell r="K89">
            <v>0</v>
          </cell>
          <cell r="L89">
            <v>0</v>
          </cell>
          <cell r="M89">
            <v>0</v>
          </cell>
          <cell r="N89">
            <v>-2512.1031091175555</v>
          </cell>
          <cell r="O89">
            <v>-200.94957745623773</v>
          </cell>
          <cell r="Q89">
            <v>-329744.13645535387</v>
          </cell>
          <cell r="R89">
            <v>-61.731896907287904</v>
          </cell>
          <cell r="S89">
            <v>-16545.432021183369</v>
          </cell>
          <cell r="T89">
            <v>-346351.30037344451</v>
          </cell>
          <cell r="U89">
            <v>-329805.86835226114</v>
          </cell>
        </row>
        <row r="90">
          <cell r="A90">
            <v>83</v>
          </cell>
          <cell r="B90" t="str">
            <v>108.05_361a</v>
          </cell>
          <cell r="C90" t="str">
            <v>Structures &amp; Improve - Assigned</v>
          </cell>
          <cell r="D90" t="str">
            <v>DIR108.361</v>
          </cell>
          <cell r="E90">
            <v>-217582.35384405742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-9600.18</v>
          </cell>
          <cell r="K90">
            <v>-70878.129150457404</v>
          </cell>
          <cell r="L90">
            <v>-51224.674693600005</v>
          </cell>
          <cell r="M90">
            <v>-85879.37</v>
          </cell>
          <cell r="N90">
            <v>0</v>
          </cell>
          <cell r="O90">
            <v>0</v>
          </cell>
          <cell r="Q90">
            <v>-9600.18</v>
          </cell>
          <cell r="R90">
            <v>0</v>
          </cell>
          <cell r="S90">
            <v>0</v>
          </cell>
          <cell r="T90">
            <v>-9600.18</v>
          </cell>
          <cell r="U90">
            <v>-9600.18</v>
          </cell>
        </row>
        <row r="91">
          <cell r="A91">
            <v>84</v>
          </cell>
          <cell r="B91" t="str">
            <v>108.05_361b</v>
          </cell>
          <cell r="C91" t="str">
            <v>Structures &amp; Improve - Allocated</v>
          </cell>
          <cell r="D91" t="str">
            <v>NCP_361</v>
          </cell>
          <cell r="E91">
            <v>-2040036.9785256782</v>
          </cell>
          <cell r="F91">
            <v>-1011881.3161263148</v>
          </cell>
          <cell r="G91">
            <v>-297959.50242396386</v>
          </cell>
          <cell r="H91">
            <v>-357903.65942521865</v>
          </cell>
          <cell r="I91">
            <v>-223220.36345395062</v>
          </cell>
          <cell r="J91">
            <v>-147066.27739040335</v>
          </cell>
          <cell r="K91">
            <v>0</v>
          </cell>
          <cell r="L91">
            <v>0</v>
          </cell>
          <cell r="M91">
            <v>0</v>
          </cell>
          <cell r="N91">
            <v>-1786.5734040847194</v>
          </cell>
          <cell r="O91">
            <v>-219.28630174209979</v>
          </cell>
          <cell r="Q91">
            <v>-129092.38789408363</v>
          </cell>
          <cell r="R91">
            <v>0</v>
          </cell>
          <cell r="S91">
            <v>-17973.889496319724</v>
          </cell>
          <cell r="T91">
            <v>-147066.27739040335</v>
          </cell>
          <cell r="U91">
            <v>-129092.38789408363</v>
          </cell>
        </row>
        <row r="92">
          <cell r="A92">
            <v>85</v>
          </cell>
          <cell r="B92" t="str">
            <v>108.05_362a</v>
          </cell>
          <cell r="C92" t="str">
            <v>Station Equipment - Assigned</v>
          </cell>
          <cell r="D92" t="str">
            <v>DIR108.362</v>
          </cell>
          <cell r="E92">
            <v>-11333149.728808075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-638813.49372105312</v>
          </cell>
          <cell r="K92">
            <v>-3466089.8366098646</v>
          </cell>
          <cell r="L92">
            <v>-3880379.2749589193</v>
          </cell>
          <cell r="M92">
            <v>-3347867.1235182378</v>
          </cell>
          <cell r="N92">
            <v>0</v>
          </cell>
          <cell r="O92">
            <v>0</v>
          </cell>
          <cell r="Q92">
            <v>-638813.49372105312</v>
          </cell>
          <cell r="R92">
            <v>0</v>
          </cell>
          <cell r="S92">
            <v>0</v>
          </cell>
          <cell r="T92">
            <v>-638813.49372105312</v>
          </cell>
          <cell r="U92">
            <v>-638813.49372105312</v>
          </cell>
        </row>
        <row r="93">
          <cell r="A93">
            <v>86</v>
          </cell>
          <cell r="B93" t="str">
            <v>108.05_362b</v>
          </cell>
          <cell r="C93" t="str">
            <v>Station Equipment - Allocated</v>
          </cell>
          <cell r="D93" t="str">
            <v>NCP_362</v>
          </cell>
          <cell r="E93">
            <v>-111573268.02555588</v>
          </cell>
          <cell r="F93">
            <v>-60760039.515003785</v>
          </cell>
          <cell r="G93">
            <v>-15718372.60091578</v>
          </cell>
          <cell r="H93">
            <v>-16929194.055676185</v>
          </cell>
          <cell r="I93">
            <v>-9595251.9117936473</v>
          </cell>
          <cell r="J93">
            <v>-8430859.5184773076</v>
          </cell>
          <cell r="K93">
            <v>0</v>
          </cell>
          <cell r="L93">
            <v>0</v>
          </cell>
          <cell r="M93">
            <v>0</v>
          </cell>
          <cell r="N93">
            <v>-107590.29298238087</v>
          </cell>
          <cell r="O93">
            <v>-31960.130706800002</v>
          </cell>
          <cell r="Q93">
            <v>-7442023.5922576105</v>
          </cell>
          <cell r="R93">
            <v>-27190.309774409896</v>
          </cell>
          <cell r="S93">
            <v>-961645.61644528643</v>
          </cell>
          <cell r="T93">
            <v>-8430859.5184773076</v>
          </cell>
          <cell r="U93">
            <v>-7469213.9020320205</v>
          </cell>
        </row>
        <row r="94">
          <cell r="A94">
            <v>87</v>
          </cell>
          <cell r="B94" t="str">
            <v>108.10_363</v>
          </cell>
          <cell r="C94" t="str">
            <v>Battery Storage</v>
          </cell>
          <cell r="D94" t="str">
            <v>NCP_362</v>
          </cell>
          <cell r="E94">
            <v>-227790.68922477314</v>
          </cell>
          <cell r="F94">
            <v>-124049.16987173825</v>
          </cell>
          <cell r="G94">
            <v>-32091.010612275706</v>
          </cell>
          <cell r="H94">
            <v>-34563.053052090589</v>
          </cell>
          <cell r="I94">
            <v>-19589.898951173142</v>
          </cell>
          <cell r="J94">
            <v>-17212.647208929116</v>
          </cell>
          <cell r="K94">
            <v>0</v>
          </cell>
          <cell r="L94">
            <v>0</v>
          </cell>
          <cell r="M94">
            <v>0</v>
          </cell>
          <cell r="N94">
            <v>-219.65895080475937</v>
          </cell>
          <cell r="O94">
            <v>-65.250577761585987</v>
          </cell>
          <cell r="Q94">
            <v>-15193.815806480561</v>
          </cell>
          <cell r="R94">
            <v>-55.512395696155899</v>
          </cell>
          <cell r="S94">
            <v>-1963.3190067523997</v>
          </cell>
          <cell r="T94">
            <v>-17212.647208929116</v>
          </cell>
          <cell r="U94">
            <v>-15249.328202176717</v>
          </cell>
        </row>
        <row r="95">
          <cell r="A95">
            <v>88</v>
          </cell>
          <cell r="B95" t="str">
            <v>108.10_364a</v>
          </cell>
          <cell r="C95" t="str">
            <v xml:space="preserve">Poles Towers &amp; Fixtures </v>
          </cell>
          <cell r="D95" t="str">
            <v>OH_NCP</v>
          </cell>
          <cell r="E95">
            <v>-144225615.37689239</v>
          </cell>
          <cell r="F95">
            <v>-97974985.345824569</v>
          </cell>
          <cell r="G95">
            <v>-18786464.229162455</v>
          </cell>
          <cell r="H95">
            <v>-14512707.802690772</v>
          </cell>
          <cell r="I95">
            <v>-6047251.5370598324</v>
          </cell>
          <cell r="J95">
            <v>-6707473.6194287073</v>
          </cell>
          <cell r="K95">
            <v>0</v>
          </cell>
          <cell r="L95">
            <v>0</v>
          </cell>
          <cell r="M95">
            <v>0</v>
          </cell>
          <cell r="N95">
            <v>-94379.573039555791</v>
          </cell>
          <cell r="O95">
            <v>-102353.26968652286</v>
          </cell>
          <cell r="Q95">
            <v>-5151297.9865460778</v>
          </cell>
          <cell r="R95">
            <v>-115401.13692701445</v>
          </cell>
          <cell r="S95">
            <v>-1440774.4959556151</v>
          </cell>
          <cell r="T95">
            <v>-6707473.6194287073</v>
          </cell>
          <cell r="U95">
            <v>-5266699.123473092</v>
          </cell>
        </row>
        <row r="96">
          <cell r="A96">
            <v>89</v>
          </cell>
          <cell r="B96" t="str">
            <v>108.10_364b</v>
          </cell>
          <cell r="C96" t="str">
            <v>Poles &amp; OH Conductor - Assigned</v>
          </cell>
          <cell r="D96" t="str">
            <v>DIR108.364</v>
          </cell>
          <cell r="E96">
            <v>-1425400.0629863495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-1425400.0629863495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90</v>
          </cell>
          <cell r="B97" t="str">
            <v>108.10_365a</v>
          </cell>
          <cell r="C97" t="str">
            <v xml:space="preserve">OVHD Cond &amp; Devices </v>
          </cell>
          <cell r="D97" t="str">
            <v>OH_NCP</v>
          </cell>
          <cell r="E97">
            <v>-118834570.91214804</v>
          </cell>
          <cell r="F97">
            <v>-80726404.344123542</v>
          </cell>
          <cell r="G97">
            <v>-15479090.935372241</v>
          </cell>
          <cell r="H97">
            <v>-11957733.02820974</v>
          </cell>
          <cell r="I97">
            <v>-4982627.6679521762</v>
          </cell>
          <cell r="J97">
            <v>-5526617.0810672082</v>
          </cell>
          <cell r="K97">
            <v>0</v>
          </cell>
          <cell r="L97">
            <v>0</v>
          </cell>
          <cell r="M97">
            <v>0</v>
          </cell>
          <cell r="N97">
            <v>-77763.967487458445</v>
          </cell>
          <cell r="O97">
            <v>-84333.887935707637</v>
          </cell>
          <cell r="Q97">
            <v>-4244407.5157670872</v>
          </cell>
          <cell r="R97">
            <v>-95084.666851024464</v>
          </cell>
          <cell r="S97">
            <v>-1187124.8984490968</v>
          </cell>
          <cell r="T97">
            <v>-5526617.0810672082</v>
          </cell>
          <cell r="U97">
            <v>-4339492.1826181114</v>
          </cell>
        </row>
        <row r="98">
          <cell r="A98">
            <v>91</v>
          </cell>
          <cell r="B98" t="str">
            <v>108.10_366a</v>
          </cell>
          <cell r="C98" t="str">
            <v>UG Conduit &amp; Conductor - Assigned</v>
          </cell>
          <cell r="D98" t="str">
            <v>DIR108.366</v>
          </cell>
          <cell r="E98">
            <v>-17302931.116034426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-15728319.098034427</v>
          </cell>
          <cell r="L98">
            <v>-1574612.0180000002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92</v>
          </cell>
          <cell r="B99" t="str">
            <v>108.10_366b</v>
          </cell>
          <cell r="C99" t="str">
            <v>UG Conduit &amp; Conductor</v>
          </cell>
          <cell r="D99" t="str">
            <v>UG_NCP</v>
          </cell>
          <cell r="E99">
            <v>-235450144.24281502</v>
          </cell>
          <cell r="F99">
            <v>-157195144.9656111</v>
          </cell>
          <cell r="G99">
            <v>-29088844.813018952</v>
          </cell>
          <cell r="H99">
            <v>-26845500.276442006</v>
          </cell>
          <cell r="I99">
            <v>-11527498.375532042</v>
          </cell>
          <cell r="J99">
            <v>-10615809.683356624</v>
          </cell>
          <cell r="K99">
            <v>0</v>
          </cell>
          <cell r="L99">
            <v>0</v>
          </cell>
          <cell r="M99">
            <v>0</v>
          </cell>
          <cell r="N99">
            <v>-115190.99032487518</v>
          </cell>
          <cell r="O99">
            <v>-62155.138529463904</v>
          </cell>
          <cell r="Q99">
            <v>-7846906.2534224363</v>
          </cell>
          <cell r="R99">
            <v>-87353.167663030355</v>
          </cell>
          <cell r="S99">
            <v>-2681550.262271157</v>
          </cell>
          <cell r="T99">
            <v>-10615809.683356624</v>
          </cell>
          <cell r="U99">
            <v>-7934259.4210854666</v>
          </cell>
        </row>
        <row r="100">
          <cell r="A100">
            <v>93</v>
          </cell>
          <cell r="B100" t="str">
            <v>108.10_367a</v>
          </cell>
          <cell r="C100" t="str">
            <v xml:space="preserve">UNGDCond &amp; Devices </v>
          </cell>
          <cell r="D100" t="str">
            <v>UG_NCP</v>
          </cell>
          <cell r="E100">
            <v>-339678468.295748</v>
          </cell>
          <cell r="F100">
            <v>-226781793.81525803</v>
          </cell>
          <cell r="G100">
            <v>-41965802.494429842</v>
          </cell>
          <cell r="H100">
            <v>-38729381.304310538</v>
          </cell>
          <cell r="I100">
            <v>-16630454.842466876</v>
          </cell>
          <cell r="J100">
            <v>-15315182.6878602</v>
          </cell>
          <cell r="K100">
            <v>0</v>
          </cell>
          <cell r="L100">
            <v>0</v>
          </cell>
          <cell r="M100">
            <v>0</v>
          </cell>
          <cell r="N100">
            <v>-166183.37304848753</v>
          </cell>
          <cell r="O100">
            <v>-89669.778374079731</v>
          </cell>
          <cell r="Q100">
            <v>-11320549.858207181</v>
          </cell>
          <cell r="R100">
            <v>-126022.39122843639</v>
          </cell>
          <cell r="S100">
            <v>-3868610.4384245831</v>
          </cell>
          <cell r="T100">
            <v>-15315182.6878602</v>
          </cell>
          <cell r="U100">
            <v>-11446572.249435617</v>
          </cell>
        </row>
        <row r="101">
          <cell r="A101">
            <v>94</v>
          </cell>
          <cell r="B101" t="str">
            <v>108.10_368a</v>
          </cell>
          <cell r="C101" t="str">
            <v>Line Transformers - Assigned</v>
          </cell>
          <cell r="D101" t="str">
            <v>DIR368.03</v>
          </cell>
          <cell r="E101">
            <v>-1583893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-460705.027493676</v>
          </cell>
          <cell r="K101">
            <v>-1112807.1882335208</v>
          </cell>
          <cell r="L101">
            <v>0</v>
          </cell>
          <cell r="M101">
            <v>0</v>
          </cell>
          <cell r="N101">
            <v>0</v>
          </cell>
          <cell r="O101">
            <v>-10380.784272803099</v>
          </cell>
          <cell r="Q101">
            <v>-435418.46712076809</v>
          </cell>
          <cell r="R101">
            <v>0</v>
          </cell>
          <cell r="S101">
            <v>-25286.560372907912</v>
          </cell>
          <cell r="T101">
            <v>-460705.027493676</v>
          </cell>
          <cell r="U101">
            <v>-435418.46712076809</v>
          </cell>
        </row>
        <row r="102">
          <cell r="A102">
            <v>95</v>
          </cell>
          <cell r="B102" t="str">
            <v>108.10_368b</v>
          </cell>
          <cell r="C102" t="str">
            <v>Line Transformers - OH</v>
          </cell>
          <cell r="D102" t="str">
            <v>OH_TFMR</v>
          </cell>
          <cell r="E102">
            <v>-61577305</v>
          </cell>
          <cell r="F102">
            <v>-44972551.122519948</v>
          </cell>
          <cell r="G102">
            <v>-7049229.6209489135</v>
          </cell>
          <cell r="H102">
            <v>-904067.07413564518</v>
          </cell>
          <cell r="I102">
            <v>-11476.687412836089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-8639980.4949826598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>
            <v>96</v>
          </cell>
          <cell r="B103" t="str">
            <v>108.10_368c</v>
          </cell>
          <cell r="C103" t="str">
            <v>Line Transformers - UG</v>
          </cell>
          <cell r="D103" t="str">
            <v>UG_TFMR</v>
          </cell>
          <cell r="E103">
            <v>-116562996.72550035</v>
          </cell>
          <cell r="F103">
            <v>-85735825.721352816</v>
          </cell>
          <cell r="G103">
            <v>-16894431.037521746</v>
          </cell>
          <cell r="H103">
            <v>-10227637.574900184</v>
          </cell>
          <cell r="I103">
            <v>-3429585.1715495922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-268630.00525619544</v>
          </cell>
          <cell r="O103">
            <v>-6887.2149198142733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97</v>
          </cell>
          <cell r="B104" t="str">
            <v>108.10_369a</v>
          </cell>
          <cell r="C104" t="str">
            <v>Services - OH</v>
          </cell>
          <cell r="D104" t="str">
            <v>OH_SVC</v>
          </cell>
          <cell r="E104">
            <v>-29187822</v>
          </cell>
          <cell r="F104">
            <v>-25319258.887396809</v>
          </cell>
          <cell r="G104">
            <v>-3734290.3102449775</v>
          </cell>
          <cell r="H104">
            <v>-132244.94989541383</v>
          </cell>
          <cell r="I104">
            <v>-2027.8524627993361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>
            <v>98</v>
          </cell>
          <cell r="B105" t="str">
            <v>108.10_369b</v>
          </cell>
          <cell r="C105" t="str">
            <v>Services - UG</v>
          </cell>
          <cell r="D105" t="str">
            <v>RESID</v>
          </cell>
          <cell r="E105">
            <v>-86306645.845380351</v>
          </cell>
          <cell r="F105">
            <v>-86306645.845380351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>
            <v>99</v>
          </cell>
          <cell r="B106" t="str">
            <v>108.10_370</v>
          </cell>
          <cell r="C106" t="str">
            <v>Meters</v>
          </cell>
          <cell r="D106" t="str">
            <v>D370.T</v>
          </cell>
          <cell r="E106">
            <v>-42422979.190129757</v>
          </cell>
          <cell r="F106">
            <v>-27582183.899188787</v>
          </cell>
          <cell r="G106">
            <v>-7817629.7869631844</v>
          </cell>
          <cell r="H106">
            <v>-2125544.7506229454</v>
          </cell>
          <cell r="I106">
            <v>-242487.93468238821</v>
          </cell>
          <cell r="J106">
            <v>-4040318.0372069599</v>
          </cell>
          <cell r="K106">
            <v>-238866.37306087816</v>
          </cell>
          <cell r="L106">
            <v>-130587.91411274993</v>
          </cell>
          <cell r="M106">
            <v>-183386.68910476545</v>
          </cell>
          <cell r="N106">
            <v>0</v>
          </cell>
          <cell r="O106">
            <v>-61973.805187097249</v>
          </cell>
          <cell r="Q106">
            <v>-2990492.2252311334</v>
          </cell>
          <cell r="R106">
            <v>-7011.3824116200367</v>
          </cell>
          <cell r="S106">
            <v>-1042814.4295642062</v>
          </cell>
          <cell r="T106">
            <v>-4040318.0372069599</v>
          </cell>
          <cell r="U106">
            <v>-2997503.6076427535</v>
          </cell>
        </row>
        <row r="107">
          <cell r="A107">
            <v>100</v>
          </cell>
          <cell r="B107" t="str">
            <v>108.10_373</v>
          </cell>
          <cell r="C107" t="str">
            <v xml:space="preserve">Str &amp; Area Lighting Sys </v>
          </cell>
          <cell r="D107" t="str">
            <v>DIR373.00</v>
          </cell>
          <cell r="E107">
            <v>-20159019.939354461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-20159019.939354461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>
            <v>101</v>
          </cell>
          <cell r="B108" t="str">
            <v>108.10_374</v>
          </cell>
          <cell r="C108" t="str">
            <v>Asset Retirement Obligation</v>
          </cell>
          <cell r="D108" t="str">
            <v>LINE.T</v>
          </cell>
          <cell r="E108">
            <v>-288060.25499999902</v>
          </cell>
          <cell r="F108">
            <v>-190447.80731188282</v>
          </cell>
          <cell r="G108">
            <v>-35668.665746533166</v>
          </cell>
          <cell r="H108">
            <v>-31082.24407778211</v>
          </cell>
          <cell r="I108">
            <v>-13226.857168624862</v>
          </cell>
          <cell r="J108">
            <v>-12920.556871593672</v>
          </cell>
          <cell r="K108">
            <v>-3580.8042353090336</v>
          </cell>
          <cell r="L108">
            <v>-862.44656827501422</v>
          </cell>
          <cell r="M108">
            <v>0</v>
          </cell>
          <cell r="N108">
            <v>-154.23357402548407</v>
          </cell>
          <cell r="O108">
            <v>-116.63944597290372</v>
          </cell>
          <cell r="Q108">
            <v>-9676.131263758758</v>
          </cell>
          <cell r="R108">
            <v>-145.44109140005637</v>
          </cell>
          <cell r="S108">
            <v>-3098.9845164348562</v>
          </cell>
          <cell r="T108">
            <v>-12920.556871593672</v>
          </cell>
          <cell r="U108">
            <v>-9821.5723551588144</v>
          </cell>
        </row>
        <row r="109">
          <cell r="A109">
            <v>102</v>
          </cell>
          <cell r="C109" t="str">
            <v>Sub-total</v>
          </cell>
          <cell r="E109">
            <v>-1343449038.3772523</v>
          </cell>
          <cell r="F109">
            <v>-895926010.24988639</v>
          </cell>
          <cell r="G109">
            <v>-157386590.05436933</v>
          </cell>
          <cell r="H109">
            <v>-123399836.21510635</v>
          </cell>
          <cell r="I109">
            <v>-53072347.587562636</v>
          </cell>
          <cell r="J109">
            <v>-52268930.110456109</v>
          </cell>
          <cell r="K109">
            <v>-22045941.492310807</v>
          </cell>
          <cell r="L109">
            <v>-5648522.1439084085</v>
          </cell>
          <cell r="M109">
            <v>-3617133.1826230036</v>
          </cell>
          <cell r="N109">
            <v>-29633411.205514103</v>
          </cell>
          <cell r="O109">
            <v>-450316.13551522157</v>
          </cell>
          <cell r="Q109">
            <v>-40563216.043693021</v>
          </cell>
          <cell r="R109">
            <v>-458325.74023953907</v>
          </cell>
          <cell r="S109">
            <v>-11247388.326523542</v>
          </cell>
          <cell r="T109">
            <v>-52268930.110456109</v>
          </cell>
          <cell r="U109">
            <v>-41021541.783932559</v>
          </cell>
        </row>
        <row r="110">
          <cell r="A110">
            <v>103</v>
          </cell>
        </row>
        <row r="111">
          <cell r="A111">
            <v>104</v>
          </cell>
          <cell r="C111" t="str">
            <v>General Plant</v>
          </cell>
        </row>
        <row r="112">
          <cell r="A112">
            <v>105</v>
          </cell>
          <cell r="B112">
            <v>108.06</v>
          </cell>
          <cell r="C112" t="str">
            <v>Accum Depreciation General Plant</v>
          </cell>
          <cell r="D112" t="str">
            <v>GP.T</v>
          </cell>
          <cell r="E112">
            <v>-186855242.66914111</v>
          </cell>
          <cell r="F112">
            <v>-114022982.15985596</v>
          </cell>
          <cell r="G112">
            <v>-23064660.782219697</v>
          </cell>
          <cell r="H112">
            <v>-19338792.499428734</v>
          </cell>
          <cell r="I112">
            <v>-11073741.896373101</v>
          </cell>
          <cell r="J112">
            <v>-8666089.1895401534</v>
          </cell>
          <cell r="K112">
            <v>-3497827.2685479182</v>
          </cell>
          <cell r="L112">
            <v>-2872708.8773638001</v>
          </cell>
          <cell r="M112">
            <v>-2033289.2634046462</v>
          </cell>
          <cell r="N112">
            <v>-2228692.5833549369</v>
          </cell>
          <cell r="O112">
            <v>-56458.149052188099</v>
          </cell>
          <cell r="Q112">
            <v>-7632847.1230920963</v>
          </cell>
          <cell r="R112">
            <v>-38452.705692695665</v>
          </cell>
          <cell r="S112">
            <v>-994789.36075536208</v>
          </cell>
          <cell r="T112">
            <v>-8666089.1895401534</v>
          </cell>
          <cell r="U112">
            <v>-7671299.8287847918</v>
          </cell>
        </row>
        <row r="113">
          <cell r="A113">
            <v>106</v>
          </cell>
          <cell r="B113">
            <v>108.07</v>
          </cell>
          <cell r="C113" t="str">
            <v>RWIP</v>
          </cell>
          <cell r="D113" t="str">
            <v>PTDGP.T</v>
          </cell>
          <cell r="E113">
            <v>9889632.4909608345</v>
          </cell>
          <cell r="F113">
            <v>5704189.8738397062</v>
          </cell>
          <cell r="G113">
            <v>1242974.0861960237</v>
          </cell>
          <cell r="H113">
            <v>1150306.3462042271</v>
          </cell>
          <cell r="I113">
            <v>664347.08874915354</v>
          </cell>
          <cell r="J113">
            <v>518809.83073057292</v>
          </cell>
          <cell r="K113">
            <v>209159.12739035339</v>
          </cell>
          <cell r="L113">
            <v>173215.65056087018</v>
          </cell>
          <cell r="M113">
            <v>116290.00705255818</v>
          </cell>
          <cell r="N113">
            <v>106976.15667886871</v>
          </cell>
          <cell r="O113">
            <v>3364.3235585026723</v>
          </cell>
          <cell r="Q113">
            <v>457882.66522461263</v>
          </cell>
          <cell r="R113">
            <v>2271.8886263815534</v>
          </cell>
          <cell r="S113">
            <v>58655.276879578727</v>
          </cell>
          <cell r="T113">
            <v>518809.83073057292</v>
          </cell>
          <cell r="U113">
            <v>460154.55385099421</v>
          </cell>
        </row>
        <row r="114">
          <cell r="A114">
            <v>107</v>
          </cell>
          <cell r="C114" t="str">
            <v>Sub-total</v>
          </cell>
          <cell r="E114">
            <v>-176965610.17818028</v>
          </cell>
          <cell r="F114">
            <v>-108318792.28601626</v>
          </cell>
          <cell r="G114">
            <v>-21821686.696023673</v>
          </cell>
          <cell r="H114">
            <v>-18188486.153224505</v>
          </cell>
          <cell r="I114">
            <v>-10409394.807623947</v>
          </cell>
          <cell r="J114">
            <v>-8147279.3588095801</v>
          </cell>
          <cell r="K114">
            <v>-3288668.1411575647</v>
          </cell>
          <cell r="L114">
            <v>-2699493.2268029298</v>
          </cell>
          <cell r="M114">
            <v>-1916999.2563520879</v>
          </cell>
          <cell r="N114">
            <v>-2121716.426676068</v>
          </cell>
          <cell r="O114">
            <v>-53093.825493685428</v>
          </cell>
          <cell r="Q114">
            <v>-7174964.4578674836</v>
          </cell>
          <cell r="R114">
            <v>-36180.817066314114</v>
          </cell>
          <cell r="S114">
            <v>-936134.08387578337</v>
          </cell>
          <cell r="T114">
            <v>-8147279.3588095801</v>
          </cell>
          <cell r="U114">
            <v>-7211145.2749337973</v>
          </cell>
        </row>
        <row r="115">
          <cell r="A115">
            <v>108</v>
          </cell>
        </row>
        <row r="116">
          <cell r="A116">
            <v>109</v>
          </cell>
          <cell r="C116" t="str">
            <v>TOTAL ACCUMULATED RESERVE FOR DEPRECIATION</v>
          </cell>
          <cell r="E116">
            <v>-3731494011.0243964</v>
          </cell>
          <cell r="F116">
            <v>-2173650732.7228794</v>
          </cell>
          <cell r="G116">
            <v>-464309847.62835675</v>
          </cell>
          <cell r="H116">
            <v>-428194948.76814747</v>
          </cell>
          <cell r="I116">
            <v>-248379733.83496538</v>
          </cell>
          <cell r="J116">
            <v>-192213333.69396728</v>
          </cell>
          <cell r="K116">
            <v>-82852869.037584707</v>
          </cell>
          <cell r="L116">
            <v>-63405069.036137275</v>
          </cell>
          <cell r="M116">
            <v>-37129235.334188461</v>
          </cell>
          <cell r="N116">
            <v>-40115594.562733904</v>
          </cell>
          <cell r="O116">
            <v>-1242646.4054365538</v>
          </cell>
          <cell r="Q116">
            <v>-169983446.47718275</v>
          </cell>
          <cell r="R116">
            <v>-834294.81180444302</v>
          </cell>
          <cell r="S116">
            <v>-21395592.404980104</v>
          </cell>
          <cell r="T116">
            <v>-192213333.69396728</v>
          </cell>
          <cell r="U116">
            <v>-170817741.28898719</v>
          </cell>
        </row>
        <row r="117">
          <cell r="A117">
            <v>110</v>
          </cell>
        </row>
        <row r="118">
          <cell r="A118">
            <v>111</v>
          </cell>
          <cell r="C118" t="str">
            <v>Rate Base Adjustments and Working Capital</v>
          </cell>
        </row>
        <row r="119">
          <cell r="A119">
            <v>112</v>
          </cell>
          <cell r="C119" t="str">
            <v>Working Capital Assets</v>
          </cell>
        </row>
        <row r="120">
          <cell r="A120">
            <v>113</v>
          </cell>
          <cell r="B120" t="str">
            <v>WC</v>
          </cell>
          <cell r="C120" t="str">
            <v>Working Capital</v>
          </cell>
          <cell r="D120" t="str">
            <v>EPIS.T</v>
          </cell>
          <cell r="E120">
            <v>246011331.39146316</v>
          </cell>
          <cell r="F120">
            <v>141969251.27296346</v>
          </cell>
          <cell r="G120">
            <v>30919377.246837121</v>
          </cell>
          <cell r="H120">
            <v>28585757.136637002</v>
          </cell>
          <cell r="I120">
            <v>16523967.46608587</v>
          </cell>
          <cell r="J120">
            <v>12893584.935320398</v>
          </cell>
          <cell r="K120">
            <v>5201981.0962759135</v>
          </cell>
          <cell r="L120">
            <v>4313916.0578937158</v>
          </cell>
          <cell r="M120">
            <v>2867112.456892665</v>
          </cell>
          <cell r="N120">
            <v>2652867.1668535727</v>
          </cell>
          <cell r="O120">
            <v>83516.555703444916</v>
          </cell>
          <cell r="Q120">
            <v>11384179.65182513</v>
          </cell>
          <cell r="R120">
            <v>56267.526415836182</v>
          </cell>
          <cell r="S120">
            <v>1453137.7570794318</v>
          </cell>
          <cell r="T120">
            <v>12893584.935320398</v>
          </cell>
          <cell r="U120">
            <v>11440447.178240966</v>
          </cell>
        </row>
        <row r="121">
          <cell r="A121">
            <v>114</v>
          </cell>
          <cell r="C121" t="str">
            <v>Sub-total</v>
          </cell>
          <cell r="E121">
            <v>246011331.39146316</v>
          </cell>
          <cell r="F121">
            <v>141969251.27296346</v>
          </cell>
          <cell r="G121">
            <v>30919377.246837121</v>
          </cell>
          <cell r="H121">
            <v>28585757.136637002</v>
          </cell>
          <cell r="I121">
            <v>16523967.46608587</v>
          </cell>
          <cell r="J121">
            <v>12893584.935320398</v>
          </cell>
          <cell r="K121">
            <v>5201981.0962759135</v>
          </cell>
          <cell r="L121">
            <v>4313916.0578937158</v>
          </cell>
          <cell r="M121">
            <v>2867112.456892665</v>
          </cell>
          <cell r="N121">
            <v>2652867.1668535727</v>
          </cell>
          <cell r="O121">
            <v>83516.555703444916</v>
          </cell>
          <cell r="Q121">
            <v>11384179.65182513</v>
          </cell>
          <cell r="R121">
            <v>56267.526415836182</v>
          </cell>
          <cell r="S121">
            <v>1453137.7570794318</v>
          </cell>
          <cell r="T121">
            <v>12893584.935320398</v>
          </cell>
          <cell r="U121">
            <v>11440447.178240966</v>
          </cell>
        </row>
        <row r="122">
          <cell r="A122">
            <v>115</v>
          </cell>
        </row>
        <row r="123">
          <cell r="A123">
            <v>116</v>
          </cell>
          <cell r="C123" t="str">
            <v>Other Items</v>
          </cell>
        </row>
        <row r="124">
          <cell r="A124">
            <v>117</v>
          </cell>
          <cell r="B124">
            <v>182.01</v>
          </cell>
          <cell r="C124" t="str">
            <v>Misc Def Debits - Production</v>
          </cell>
          <cell r="D124" t="str">
            <v>PC4</v>
          </cell>
          <cell r="E124">
            <v>237318147.37700513</v>
          </cell>
          <cell r="F124">
            <v>126794974.40481915</v>
          </cell>
          <cell r="G124">
            <v>31085079.213598546</v>
          </cell>
          <cell r="H124">
            <v>31385395.691936664</v>
          </cell>
          <cell r="I124">
            <v>20298687.810013261</v>
          </cell>
          <cell r="J124">
            <v>14442882.603919739</v>
          </cell>
          <cell r="K124">
            <v>6312773.9929704666</v>
          </cell>
          <cell r="L124">
            <v>6059932.7698591808</v>
          </cell>
          <cell r="M124">
            <v>0</v>
          </cell>
          <cell r="N124">
            <v>857726.79718032479</v>
          </cell>
          <cell r="O124">
            <v>80694.092707846488</v>
          </cell>
          <cell r="Q124">
            <v>13409167.610673966</v>
          </cell>
          <cell r="R124">
            <v>36713.14353739802</v>
          </cell>
          <cell r="S124">
            <v>997001.84970837471</v>
          </cell>
          <cell r="T124">
            <v>14442882.603919739</v>
          </cell>
          <cell r="U124">
            <v>13445880.754211364</v>
          </cell>
        </row>
        <row r="125">
          <cell r="A125">
            <v>118</v>
          </cell>
          <cell r="B125">
            <v>182.02</v>
          </cell>
          <cell r="C125" t="str">
            <v>Misc Def Debits - Transmission</v>
          </cell>
          <cell r="D125" t="str">
            <v>PC4</v>
          </cell>
          <cell r="E125">
            <v>776259.08333333337</v>
          </cell>
          <cell r="F125">
            <v>414741.77887626347</v>
          </cell>
          <cell r="G125">
            <v>101678.1706851894</v>
          </cell>
          <cell r="H125">
            <v>102660.49503232118</v>
          </cell>
          <cell r="I125">
            <v>66396.274226929061</v>
          </cell>
          <cell r="J125">
            <v>47242.147028053238</v>
          </cell>
          <cell r="K125">
            <v>20648.855585784753</v>
          </cell>
          <cell r="L125">
            <v>19821.821082732404</v>
          </cell>
          <cell r="M125">
            <v>0</v>
          </cell>
          <cell r="N125">
            <v>2805.5933551171361</v>
          </cell>
          <cell r="O125">
            <v>263.94746094279247</v>
          </cell>
          <cell r="Q125">
            <v>43860.902643863184</v>
          </cell>
          <cell r="R125">
            <v>120.08736568869352</v>
          </cell>
          <cell r="S125">
            <v>3261.1570185013611</v>
          </cell>
          <cell r="T125">
            <v>47242.147028053238</v>
          </cell>
          <cell r="U125">
            <v>43980.990009551875</v>
          </cell>
        </row>
        <row r="126">
          <cell r="A126">
            <v>119</v>
          </cell>
          <cell r="B126">
            <v>182.03</v>
          </cell>
          <cell r="C126" t="str">
            <v>Misc Def Debits - Distribution</v>
          </cell>
          <cell r="D126" t="str">
            <v>DP.T</v>
          </cell>
          <cell r="E126">
            <v>51386936.710416667</v>
          </cell>
          <cell r="F126">
            <v>33499056.576186065</v>
          </cell>
          <cell r="G126">
            <v>6245773.7566408673</v>
          </cell>
          <cell r="H126">
            <v>5003949.1342023825</v>
          </cell>
          <cell r="I126">
            <v>2190343.5864220061</v>
          </cell>
          <cell r="J126">
            <v>2166655.1250875322</v>
          </cell>
          <cell r="K126">
            <v>714476.80680844758</v>
          </cell>
          <cell r="L126">
            <v>323289.92502192181</v>
          </cell>
          <cell r="M126">
            <v>107156.96634165844</v>
          </cell>
          <cell r="N126">
            <v>1118011.0573336114</v>
          </cell>
          <cell r="O126">
            <v>18223.776372184315</v>
          </cell>
          <cell r="Q126">
            <v>1697708.6144275998</v>
          </cell>
          <cell r="R126">
            <v>18081.957833920624</v>
          </cell>
          <cell r="S126">
            <v>450864.55282601196</v>
          </cell>
          <cell r="T126">
            <v>2166655.1250875322</v>
          </cell>
          <cell r="U126">
            <v>1715790.5722615204</v>
          </cell>
        </row>
        <row r="127">
          <cell r="A127">
            <v>120</v>
          </cell>
          <cell r="B127">
            <v>282</v>
          </cell>
          <cell r="C127" t="str">
            <v xml:space="preserve">Accum Deferred Income Tax - Prod </v>
          </cell>
          <cell r="D127" t="str">
            <v>PP.T</v>
          </cell>
          <cell r="E127">
            <v>-33375829.255674981</v>
          </cell>
          <cell r="F127">
            <v>-17832127.306683037</v>
          </cell>
          <cell r="G127">
            <v>-4371727.6057445062</v>
          </cell>
          <cell r="H127">
            <v>-4413963.3623204893</v>
          </cell>
          <cell r="I127">
            <v>-2854756.5618106555</v>
          </cell>
          <cell r="J127">
            <v>-2031210.7989887798</v>
          </cell>
          <cell r="K127">
            <v>-887812.70732043055</v>
          </cell>
          <cell r="L127">
            <v>-852253.75161211553</v>
          </cell>
          <cell r="M127">
            <v>0</v>
          </cell>
          <cell r="N127">
            <v>-120628.54630847047</v>
          </cell>
          <cell r="O127">
            <v>-11348.614886497515</v>
          </cell>
          <cell r="Q127">
            <v>-1885831.7140139025</v>
          </cell>
          <cell r="R127">
            <v>-5163.2444618603649</v>
          </cell>
          <cell r="S127">
            <v>-140215.84051301709</v>
          </cell>
          <cell r="T127">
            <v>-2031210.7989887798</v>
          </cell>
          <cell r="U127">
            <v>-1890994.9584757627</v>
          </cell>
        </row>
        <row r="128">
          <cell r="A128">
            <v>121</v>
          </cell>
          <cell r="B128">
            <v>282.01</v>
          </cell>
          <cell r="C128" t="str">
            <v>Accum Deferred Income Tax - Trans</v>
          </cell>
          <cell r="D128" t="str">
            <v>PC4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122</v>
          </cell>
          <cell r="B129">
            <v>282.02</v>
          </cell>
          <cell r="C129" t="str">
            <v>Accum Deferred Income Tax - General</v>
          </cell>
          <cell r="D129" t="str">
            <v>PTDP.T</v>
          </cell>
          <cell r="E129">
            <v>-1211796278.4365394</v>
          </cell>
          <cell r="F129">
            <v>-696877285.01551723</v>
          </cell>
          <cell r="G129">
            <v>-152443179.62511867</v>
          </cell>
          <cell r="H129">
            <v>-141742274.18018445</v>
          </cell>
          <cell r="I129">
            <v>-81893237.412583381</v>
          </cell>
          <cell r="J129">
            <v>-63946998.770585217</v>
          </cell>
          <cell r="K129">
            <v>-25778998.953923516</v>
          </cell>
          <cell r="L129">
            <v>-21356896.006742023</v>
          </cell>
          <cell r="M129">
            <v>-14303507.088221673</v>
          </cell>
          <cell r="N129">
            <v>-13039311.070797782</v>
          </cell>
          <cell r="O129">
            <v>-414590.31286561402</v>
          </cell>
          <cell r="Q129">
            <v>-56442433.302605383</v>
          </cell>
          <cell r="R129">
            <v>-279859.70709286083</v>
          </cell>
          <cell r="S129">
            <v>-7224705.7608869728</v>
          </cell>
          <cell r="T129">
            <v>-63946998.770585217</v>
          </cell>
          <cell r="U129">
            <v>-56722293.009698242</v>
          </cell>
        </row>
        <row r="130">
          <cell r="A130">
            <v>123</v>
          </cell>
          <cell r="B130">
            <v>235</v>
          </cell>
          <cell r="C130" t="str">
            <v>Customer Deposits</v>
          </cell>
          <cell r="D130" t="str">
            <v>DIR235.00</v>
          </cell>
          <cell r="E130">
            <v>-19040678.756270085</v>
          </cell>
          <cell r="F130">
            <v>-16610349.668784555</v>
          </cell>
          <cell r="G130">
            <v>-1460866.5554359197</v>
          </cell>
          <cell r="H130">
            <v>-639730.12994348397</v>
          </cell>
          <cell r="I130">
            <v>-282350.82301629806</v>
          </cell>
          <cell r="J130">
            <v>-23480.248927736589</v>
          </cell>
          <cell r="K130">
            <v>-236.1038863637726</v>
          </cell>
          <cell r="L130">
            <v>0</v>
          </cell>
          <cell r="M130">
            <v>0</v>
          </cell>
          <cell r="N130">
            <v>-23665.226275728721</v>
          </cell>
          <cell r="O130">
            <v>0</v>
          </cell>
          <cell r="Q130">
            <v>-23480.248927736589</v>
          </cell>
          <cell r="R130">
            <v>0</v>
          </cell>
          <cell r="S130">
            <v>0</v>
          </cell>
          <cell r="T130">
            <v>-23480.248927736589</v>
          </cell>
          <cell r="U130">
            <v>-23480.248927736589</v>
          </cell>
        </row>
        <row r="131">
          <cell r="A131">
            <v>124</v>
          </cell>
          <cell r="B131">
            <v>235.01</v>
          </cell>
          <cell r="C131" t="str">
            <v>Customer Deposits - Transmission</v>
          </cell>
          <cell r="D131" t="str">
            <v>PC4</v>
          </cell>
          <cell r="E131">
            <v>-5962277.1433333335</v>
          </cell>
          <cell r="F131">
            <v>-3185541.3761612703</v>
          </cell>
          <cell r="G131">
            <v>-780967.90887009504</v>
          </cell>
          <cell r="H131">
            <v>-788512.92847501044</v>
          </cell>
          <cell r="I131">
            <v>-509975.33777742542</v>
          </cell>
          <cell r="J131">
            <v>-362856.65375770209</v>
          </cell>
          <cell r="K131">
            <v>-158599.3675802809</v>
          </cell>
          <cell r="L131">
            <v>-152247.09548431676</v>
          </cell>
          <cell r="M131">
            <v>0</v>
          </cell>
          <cell r="N131">
            <v>-21549.152201700846</v>
          </cell>
          <cell r="O131">
            <v>-2027.3230255320634</v>
          </cell>
          <cell r="Q131">
            <v>-336886.0512350084</v>
          </cell>
          <cell r="R131">
            <v>-922.36493075773001</v>
          </cell>
          <cell r="S131">
            <v>-25048.237591935955</v>
          </cell>
          <cell r="T131">
            <v>-362856.65375770209</v>
          </cell>
          <cell r="U131">
            <v>-337808.41616576613</v>
          </cell>
        </row>
        <row r="132">
          <cell r="A132">
            <v>125</v>
          </cell>
          <cell r="B132">
            <v>252</v>
          </cell>
          <cell r="C132" t="str">
            <v>Customer Advances</v>
          </cell>
          <cell r="D132" t="str">
            <v>DIR252.00</v>
          </cell>
          <cell r="E132">
            <v>-54720677.887500003</v>
          </cell>
          <cell r="F132">
            <v>-21173102.935833331</v>
          </cell>
          <cell r="G132">
            <v>-31313866.958082631</v>
          </cell>
          <cell r="H132">
            <v>-2025260.4454428731</v>
          </cell>
          <cell r="I132">
            <v>-208447.54814116366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126</v>
          </cell>
          <cell r="B133">
            <v>253</v>
          </cell>
          <cell r="C133" t="str">
            <v>Landlord Incentive</v>
          </cell>
          <cell r="D133" t="str">
            <v>SW.T</v>
          </cell>
          <cell r="E133">
            <v>-6362920.1743808333</v>
          </cell>
          <cell r="F133">
            <v>-3898928.8804252027</v>
          </cell>
          <cell r="G133">
            <v>-784341.38248208095</v>
          </cell>
          <cell r="H133">
            <v>-652257.50009423133</v>
          </cell>
          <cell r="I133">
            <v>-373405.69239244476</v>
          </cell>
          <cell r="J133">
            <v>-292143.33561953472</v>
          </cell>
          <cell r="K133">
            <v>-117974.45181271021</v>
          </cell>
          <cell r="L133">
            <v>-96894.831180808265</v>
          </cell>
          <cell r="M133">
            <v>-68769.885313464445</v>
          </cell>
          <cell r="N133">
            <v>-76301.358852072619</v>
          </cell>
          <cell r="O133">
            <v>-1902.8562082854539</v>
          </cell>
          <cell r="Q133">
            <v>-257326.01954940747</v>
          </cell>
          <cell r="R133">
            <v>-1295.3390936823344</v>
          </cell>
          <cell r="S133">
            <v>-33521.976976444894</v>
          </cell>
          <cell r="T133">
            <v>-292143.33561953472</v>
          </cell>
          <cell r="U133">
            <v>-258621.3586430898</v>
          </cell>
        </row>
        <row r="134">
          <cell r="A134">
            <v>127</v>
          </cell>
          <cell r="B134">
            <v>114.01</v>
          </cell>
          <cell r="C134" t="str">
            <v>Acquisition Adjustment - Production</v>
          </cell>
          <cell r="D134" t="str">
            <v>PP.T</v>
          </cell>
          <cell r="E134">
            <v>281543144.61000001</v>
          </cell>
          <cell r="F134">
            <v>150423624.19072303</v>
          </cell>
          <cell r="G134">
            <v>36877883.334999785</v>
          </cell>
          <cell r="H134">
            <v>37234164.751419216</v>
          </cell>
          <cell r="I134">
            <v>24081413.329124767</v>
          </cell>
          <cell r="J134">
            <v>17134360.058360334</v>
          </cell>
          <cell r="K134">
            <v>7489179.6554001914</v>
          </cell>
          <cell r="L134">
            <v>7189220.6601502262</v>
          </cell>
          <cell r="M134">
            <v>0</v>
          </cell>
          <cell r="N134">
            <v>1017566.9343599938</v>
          </cell>
          <cell r="O134">
            <v>95731.695462490825</v>
          </cell>
          <cell r="Q134">
            <v>15908008.963656317</v>
          </cell>
          <cell r="R134">
            <v>43554.755480275053</v>
          </cell>
          <cell r="S134">
            <v>1182796.3392237432</v>
          </cell>
          <cell r="T134">
            <v>17134360.058360334</v>
          </cell>
          <cell r="U134">
            <v>15951563.719136592</v>
          </cell>
        </row>
        <row r="135">
          <cell r="A135">
            <v>128</v>
          </cell>
          <cell r="B135">
            <v>114.02</v>
          </cell>
          <cell r="C135" t="str">
            <v>Acquisition Adjustment - Transmission</v>
          </cell>
          <cell r="D135" t="str">
            <v>PC4</v>
          </cell>
          <cell r="E135">
            <v>946172.25</v>
          </cell>
          <cell r="F135">
            <v>505523.43993615964</v>
          </cell>
          <cell r="G135">
            <v>123934.21938455862</v>
          </cell>
          <cell r="H135">
            <v>125131.56194416425</v>
          </cell>
          <cell r="I135">
            <v>80929.567879766721</v>
          </cell>
          <cell r="J135">
            <v>57582.847670420968</v>
          </cell>
          <cell r="K135">
            <v>25168.625487294277</v>
          </cell>
          <cell r="L135">
            <v>24160.563728814792</v>
          </cell>
          <cell r="M135">
            <v>0</v>
          </cell>
          <cell r="N135">
            <v>3419.7017907954437</v>
          </cell>
          <cell r="O135">
            <v>321.72217802543685</v>
          </cell>
          <cell r="Q135">
            <v>53461.492216451763</v>
          </cell>
          <cell r="R135">
            <v>146.37295128623052</v>
          </cell>
          <cell r="S135">
            <v>3974.982502682974</v>
          </cell>
          <cell r="T135">
            <v>57582.847670420968</v>
          </cell>
          <cell r="U135">
            <v>53607.865167737997</v>
          </cell>
        </row>
        <row r="136">
          <cell r="A136">
            <v>129</v>
          </cell>
          <cell r="B136">
            <v>114.03</v>
          </cell>
          <cell r="C136" t="str">
            <v>Acquisition Adjustment - Distribution</v>
          </cell>
          <cell r="D136" t="str">
            <v>DP.T</v>
          </cell>
          <cell r="E136">
            <v>302358.00999999995</v>
          </cell>
          <cell r="F136">
            <v>197106.67207761056</v>
          </cell>
          <cell r="G136">
            <v>36749.801503255323</v>
          </cell>
          <cell r="H136">
            <v>29442.971292195311</v>
          </cell>
          <cell r="I136">
            <v>12887.865484936994</v>
          </cell>
          <cell r="J136">
            <v>12748.483834899824</v>
          </cell>
          <cell r="K136">
            <v>4203.9436348414511</v>
          </cell>
          <cell r="L136">
            <v>1902.2207712736199</v>
          </cell>
          <cell r="M136">
            <v>630.50590626339181</v>
          </cell>
          <cell r="N136">
            <v>6578.3177611531464</v>
          </cell>
          <cell r="O136">
            <v>107.22773357030468</v>
          </cell>
          <cell r="Q136">
            <v>9989.2274394735778</v>
          </cell>
          <cell r="R136">
            <v>106.39328081332944</v>
          </cell>
          <cell r="S136">
            <v>2652.8631146129173</v>
          </cell>
          <cell r="T136">
            <v>12748.483834899824</v>
          </cell>
          <cell r="U136">
            <v>10095.620720286906</v>
          </cell>
        </row>
        <row r="137">
          <cell r="A137">
            <v>130</v>
          </cell>
          <cell r="B137">
            <v>115.01</v>
          </cell>
          <cell r="C137" t="str">
            <v>Accum Amort Acquition Adj - Production</v>
          </cell>
          <cell r="D137" t="str">
            <v>PP.T</v>
          </cell>
          <cell r="E137">
            <v>-113037112.00124998</v>
          </cell>
          <cell r="F137">
            <v>-60393770.478177562</v>
          </cell>
          <cell r="G137">
            <v>-14806147.862992005</v>
          </cell>
          <cell r="H137">
            <v>-14949191.737946073</v>
          </cell>
          <cell r="I137">
            <v>-9668476.9909897</v>
          </cell>
          <cell r="J137">
            <v>-6879295.8168793162</v>
          </cell>
          <cell r="K137">
            <v>-3006840.1796023906</v>
          </cell>
          <cell r="L137">
            <v>-2886409.2645153943</v>
          </cell>
          <cell r="M137">
            <v>0</v>
          </cell>
          <cell r="N137">
            <v>-408544.2310710547</v>
          </cell>
          <cell r="O137">
            <v>-38435.439076497321</v>
          </cell>
          <cell r="Q137">
            <v>-6386926.5701092072</v>
          </cell>
          <cell r="R137">
            <v>-17486.853676479252</v>
          </cell>
          <cell r="S137">
            <v>-474882.39309362997</v>
          </cell>
          <cell r="T137">
            <v>-6879295.8168793162</v>
          </cell>
          <cell r="U137">
            <v>-6404413.4237856865</v>
          </cell>
        </row>
        <row r="138">
          <cell r="A138">
            <v>131</v>
          </cell>
          <cell r="B138">
            <v>115.02</v>
          </cell>
          <cell r="C138" t="str">
            <v>Accum Amort Acquition Adj - Transmission</v>
          </cell>
          <cell r="D138" t="str">
            <v>PC4</v>
          </cell>
          <cell r="E138">
            <v>-880239</v>
          </cell>
          <cell r="F138">
            <v>-470296.4468107844</v>
          </cell>
          <cell r="G138">
            <v>-115297.96327977753</v>
          </cell>
          <cell r="H138">
            <v>-116411.86998896785</v>
          </cell>
          <cell r="I138">
            <v>-75290.056224876578</v>
          </cell>
          <cell r="J138">
            <v>-53570.233380405807</v>
          </cell>
          <cell r="K138">
            <v>-23414.770122787289</v>
          </cell>
          <cell r="L138">
            <v>-22476.95433478228</v>
          </cell>
          <cell r="M138">
            <v>0</v>
          </cell>
          <cell r="N138">
            <v>-3181.4026300475316</v>
          </cell>
          <cell r="O138">
            <v>-299.30322757080705</v>
          </cell>
          <cell r="Q138">
            <v>-49736.0712567054</v>
          </cell>
          <cell r="R138">
            <v>-136.17307024935496</v>
          </cell>
          <cell r="S138">
            <v>-3697.9890534510587</v>
          </cell>
          <cell r="T138">
            <v>-53570.233380405807</v>
          </cell>
          <cell r="U138">
            <v>-49872.244326954751</v>
          </cell>
        </row>
        <row r="139">
          <cell r="A139">
            <v>132</v>
          </cell>
          <cell r="B139">
            <v>115.03</v>
          </cell>
          <cell r="C139" t="str">
            <v>Accum Amort Acquition Adj - Distribution</v>
          </cell>
          <cell r="D139" t="str">
            <v>DP.T</v>
          </cell>
          <cell r="E139">
            <v>-302358.00999999995</v>
          </cell>
          <cell r="F139">
            <v>-197106.67207761056</v>
          </cell>
          <cell r="G139">
            <v>-36749.801503255323</v>
          </cell>
          <cell r="H139">
            <v>-29442.971292195311</v>
          </cell>
          <cell r="I139">
            <v>-12887.865484936994</v>
          </cell>
          <cell r="J139">
            <v>-12748.483834899824</v>
          </cell>
          <cell r="K139">
            <v>-4203.9436348414511</v>
          </cell>
          <cell r="L139">
            <v>-1902.2207712736199</v>
          </cell>
          <cell r="M139">
            <v>-630.50590626339181</v>
          </cell>
          <cell r="N139">
            <v>-6578.3177611531464</v>
          </cell>
          <cell r="O139">
            <v>-107.22773357030468</v>
          </cell>
          <cell r="Q139">
            <v>-9989.2274394735778</v>
          </cell>
          <cell r="R139">
            <v>-106.39328081332944</v>
          </cell>
          <cell r="S139">
            <v>-2652.8631146129173</v>
          </cell>
          <cell r="T139">
            <v>-12748.483834899824</v>
          </cell>
          <cell r="U139">
            <v>-10095.620720286906</v>
          </cell>
        </row>
        <row r="140">
          <cell r="A140">
            <v>133</v>
          </cell>
          <cell r="B140">
            <v>230</v>
          </cell>
          <cell r="C140" t="str">
            <v>ARO - Production</v>
          </cell>
          <cell r="D140" t="str">
            <v>PP.T</v>
          </cell>
          <cell r="E140">
            <v>-68284233.78791666</v>
          </cell>
          <cell r="F140">
            <v>-36483083.030465722</v>
          </cell>
          <cell r="G140">
            <v>-8944199.3366198931</v>
          </cell>
          <cell r="H140">
            <v>-9030610.2615485564</v>
          </cell>
          <cell r="I140">
            <v>-5840599.8838552507</v>
          </cell>
          <cell r="J140">
            <v>-4155692.1929395171</v>
          </cell>
          <cell r="K140">
            <v>-1816392.6355850324</v>
          </cell>
          <cell r="L140">
            <v>-1743641.9025248827</v>
          </cell>
          <cell r="M140">
            <v>0</v>
          </cell>
          <cell r="N140">
            <v>-246796.20076326834</v>
          </cell>
          <cell r="O140">
            <v>-23218.343614544468</v>
          </cell>
          <cell r="Q140">
            <v>-3858258.4018492177</v>
          </cell>
          <cell r="R140">
            <v>-10563.578487803146</v>
          </cell>
          <cell r="S140">
            <v>-286870.21260249626</v>
          </cell>
          <cell r="T140">
            <v>-4155692.1929395171</v>
          </cell>
          <cell r="U140">
            <v>-3868821.9803370209</v>
          </cell>
        </row>
        <row r="141">
          <cell r="A141">
            <v>134</v>
          </cell>
          <cell r="B141">
            <v>230.01</v>
          </cell>
          <cell r="C141" t="str">
            <v>ARO - Transmission</v>
          </cell>
          <cell r="D141" t="str">
            <v>PC4</v>
          </cell>
          <cell r="E141">
            <v>-6071941.4970833324</v>
          </cell>
          <cell r="F141">
            <v>-3244133.1403417094</v>
          </cell>
          <cell r="G141">
            <v>-795332.27653815784</v>
          </cell>
          <cell r="H141">
            <v>-803016.07192942349</v>
          </cell>
          <cell r="I141">
            <v>-519355.33043817116</v>
          </cell>
          <cell r="J141">
            <v>-369530.68776880461</v>
          </cell>
          <cell r="K141">
            <v>-161516.49080899521</v>
          </cell>
          <cell r="L141">
            <v>-155047.38116967282</v>
          </cell>
          <cell r="M141">
            <v>0</v>
          </cell>
          <cell r="N141">
            <v>-21945.506445767183</v>
          </cell>
          <cell r="O141">
            <v>-2064.6116426313301</v>
          </cell>
          <cell r="Q141">
            <v>-343082.40712520474</v>
          </cell>
          <cell r="R141">
            <v>-939.33001836126584</v>
          </cell>
          <cell r="S141">
            <v>-25508.950625238595</v>
          </cell>
          <cell r="T141">
            <v>-369530.68776880461</v>
          </cell>
          <cell r="U141">
            <v>-344021.73714356602</v>
          </cell>
        </row>
        <row r="142">
          <cell r="A142">
            <v>135</v>
          </cell>
          <cell r="B142">
            <v>230.02</v>
          </cell>
          <cell r="C142" t="str">
            <v>ARO - Distribution</v>
          </cell>
          <cell r="D142" t="str">
            <v>DP.T</v>
          </cell>
          <cell r="E142">
            <v>-8827087.1591666676</v>
          </cell>
          <cell r="F142">
            <v>-5754363.0945393257</v>
          </cell>
          <cell r="G142">
            <v>-1072879.4681222735</v>
          </cell>
          <cell r="H142">
            <v>-859562.72109692113</v>
          </cell>
          <cell r="I142">
            <v>-376250.36601859715</v>
          </cell>
          <cell r="J142">
            <v>-372181.23626983829</v>
          </cell>
          <cell r="K142">
            <v>-122730.58973026519</v>
          </cell>
          <cell r="L142">
            <v>-55533.731499322566</v>
          </cell>
          <cell r="M142">
            <v>-18407.088302229298</v>
          </cell>
          <cell r="N142">
            <v>-192048.44031878951</v>
          </cell>
          <cell r="O142">
            <v>-3130.4232691073125</v>
          </cell>
          <cell r="Q142">
            <v>-291627.07236025459</v>
          </cell>
          <cell r="R142">
            <v>-3106.0621244628314</v>
          </cell>
          <cell r="S142">
            <v>-77448.101785120831</v>
          </cell>
          <cell r="T142">
            <v>-372181.23626983829</v>
          </cell>
          <cell r="U142">
            <v>-294733.13448471745</v>
          </cell>
        </row>
        <row r="143">
          <cell r="A143">
            <v>136</v>
          </cell>
          <cell r="B143">
            <v>230.03</v>
          </cell>
          <cell r="C143" t="str">
            <v>ARO - General</v>
          </cell>
          <cell r="D143" t="str">
            <v>GP.T</v>
          </cell>
          <cell r="E143">
            <v>-1037096.4044746666</v>
          </cell>
          <cell r="F143">
            <v>-632857.94466496375</v>
          </cell>
          <cell r="G143">
            <v>-128015.01539896743</v>
          </cell>
          <cell r="H143">
            <v>-107335.45327145078</v>
          </cell>
          <cell r="I143">
            <v>-61462.219313505368</v>
          </cell>
          <cell r="J143">
            <v>-48099.105012765889</v>
          </cell>
          <cell r="K143">
            <v>-19413.873712431727</v>
          </cell>
          <cell r="L143">
            <v>-15944.300011382427</v>
          </cell>
          <cell r="M143">
            <v>-11285.297400339698</v>
          </cell>
          <cell r="N143">
            <v>-12369.837912278608</v>
          </cell>
          <cell r="O143">
            <v>-313.35777658107389</v>
          </cell>
          <cell r="Q143">
            <v>-42364.336125586982</v>
          </cell>
          <cell r="R143">
            <v>-213.42276645044436</v>
          </cell>
          <cell r="S143">
            <v>-5521.3461207284636</v>
          </cell>
          <cell r="T143">
            <v>-48099.105012765889</v>
          </cell>
          <cell r="U143">
            <v>-42577.758892037426</v>
          </cell>
        </row>
        <row r="144">
          <cell r="A144">
            <v>137</v>
          </cell>
          <cell r="C144" t="str">
            <v>Sub-total</v>
          </cell>
          <cell r="E144">
            <v>-957425711.47283471</v>
          </cell>
          <cell r="F144">
            <v>-554917918.92786396</v>
          </cell>
          <cell r="G144">
            <v>-142582473.26337609</v>
          </cell>
          <cell r="H144">
            <v>-102276825.0277072</v>
          </cell>
          <cell r="I144">
            <v>-55945837.654894747</v>
          </cell>
          <cell r="J144">
            <v>-44686336.298063532</v>
          </cell>
          <cell r="K144">
            <v>-17531682.187833015</v>
          </cell>
          <cell r="L144">
            <v>-13720919.479231823</v>
          </cell>
          <cell r="M144">
            <v>-14294812.392896049</v>
          </cell>
          <cell r="N144">
            <v>-11166810.889557119</v>
          </cell>
          <cell r="O144">
            <v>-302095.35141137155</v>
          </cell>
          <cell r="Q144">
            <v>-38805744.611539416</v>
          </cell>
          <cell r="R144">
            <v>-221069.7585543989</v>
          </cell>
          <cell r="S144">
            <v>-5659521.9279697221</v>
          </cell>
          <cell r="T144">
            <v>-44686336.298063532</v>
          </cell>
          <cell r="U144">
            <v>-39026814.37009383</v>
          </cell>
        </row>
        <row r="145">
          <cell r="A145">
            <v>138</v>
          </cell>
        </row>
        <row r="146">
          <cell r="A146">
            <v>139</v>
          </cell>
          <cell r="C146" t="str">
            <v>TOTAL OTHER RATE BASE</v>
          </cell>
          <cell r="E146">
            <v>-711414380.08137155</v>
          </cell>
          <cell r="F146">
            <v>-412948667.65490049</v>
          </cell>
          <cell r="G146">
            <v>-111663096.01653896</v>
          </cell>
          <cell r="H146">
            <v>-73691067.891070202</v>
          </cell>
          <cell r="I146">
            <v>-39421870.188808873</v>
          </cell>
          <cell r="J146">
            <v>-31792751.362743132</v>
          </cell>
          <cell r="K146">
            <v>-12329701.0915571</v>
          </cell>
          <cell r="L146">
            <v>-9407003.4213381074</v>
          </cell>
          <cell r="M146">
            <v>-11427699.936003383</v>
          </cell>
          <cell r="N146">
            <v>-8513943.7227035463</v>
          </cell>
          <cell r="O146">
            <v>-218578.79570792662</v>
          </cell>
          <cell r="Q146">
            <v>-27421564.959714286</v>
          </cell>
          <cell r="R146">
            <v>-164802.23213856271</v>
          </cell>
          <cell r="S146">
            <v>-4206384.1708902903</v>
          </cell>
          <cell r="T146">
            <v>-31792751.362743132</v>
          </cell>
          <cell r="U146">
            <v>-27586367.191852864</v>
          </cell>
        </row>
        <row r="147">
          <cell r="A147">
            <v>140</v>
          </cell>
        </row>
        <row r="148">
          <cell r="A148">
            <v>141</v>
          </cell>
          <cell r="C148" t="str">
            <v>TOTAL RATE BASE</v>
          </cell>
          <cell r="E148">
            <v>5166534271.5282803</v>
          </cell>
          <cell r="F148">
            <v>2958858088.3010092</v>
          </cell>
          <cell r="G148">
            <v>631768102.8235985</v>
          </cell>
          <cell r="H148">
            <v>614701551.1524148</v>
          </cell>
          <cell r="I148">
            <v>357640689.33106196</v>
          </cell>
          <cell r="J148">
            <v>279629924.10991037</v>
          </cell>
          <cell r="K148">
            <v>108011887.59779301</v>
          </cell>
          <cell r="L148">
            <v>95693698.294125363</v>
          </cell>
          <cell r="M148">
            <v>63435275.031670541</v>
          </cell>
          <cell r="N148">
            <v>54994041.926398531</v>
          </cell>
          <cell r="O148">
            <v>1801012.9602997608</v>
          </cell>
          <cell r="Q148">
            <v>247272154.47488016</v>
          </cell>
          <cell r="R148">
            <v>1198767.4438550854</v>
          </cell>
          <cell r="S148">
            <v>31159002.191175163</v>
          </cell>
          <cell r="T148">
            <v>279629924.10991037</v>
          </cell>
          <cell r="U148">
            <v>248470921.91873524</v>
          </cell>
        </row>
      </sheetData>
      <sheetData sheetId="25"/>
      <sheetData sheetId="26">
        <row r="8">
          <cell r="A8">
            <v>1</v>
          </cell>
          <cell r="B8" t="str">
            <v>Distribution Ratebase</v>
          </cell>
        </row>
        <row r="9">
          <cell r="A9">
            <v>2</v>
          </cell>
          <cell r="B9" t="str">
            <v>Direct Ratebase</v>
          </cell>
          <cell r="C9">
            <v>3527148862.6370139</v>
          </cell>
          <cell r="D9">
            <v>0.20551033090309248</v>
          </cell>
          <cell r="E9">
            <v>724865529.90499902</v>
          </cell>
          <cell r="F9">
            <v>0.4247994521842251</v>
          </cell>
          <cell r="G9">
            <v>1498330904.6204162</v>
          </cell>
        </row>
        <row r="10">
          <cell r="A10">
            <v>3</v>
          </cell>
          <cell r="B10" t="str">
            <v>Direct Accumulated Depreciation</v>
          </cell>
          <cell r="C10">
            <v>-1343449038.3772523</v>
          </cell>
          <cell r="D10">
            <v>0.19687057625311788</v>
          </cell>
          <cell r="E10">
            <v>-264485586.35202676</v>
          </cell>
          <cell r="F10">
            <v>0.44097805479111696</v>
          </cell>
          <cell r="G10">
            <v>-592431543.6545974</v>
          </cell>
        </row>
        <row r="11">
          <cell r="A11">
            <v>4</v>
          </cell>
          <cell r="B11" t="str">
            <v>Indirect Ratebase</v>
          </cell>
          <cell r="C11">
            <v>-226851541.13088083</v>
          </cell>
          <cell r="D11">
            <v>0.21082565398338732</v>
          </cell>
          <cell r="E11">
            <v>-47826124.516057238</v>
          </cell>
          <cell r="F11">
            <v>0.41484610242751824</v>
          </cell>
          <cell r="G11">
            <v>-94108477.66782175</v>
          </cell>
        </row>
        <row r="12">
          <cell r="A12">
            <v>5</v>
          </cell>
          <cell r="B12" t="str">
            <v>Net Distribution Ratebase</v>
          </cell>
          <cell r="C12">
            <v>1956848283.1288807</v>
          </cell>
          <cell r="E12">
            <v>412553819.036915</v>
          </cell>
          <cell r="G12">
            <v>811790883.297997</v>
          </cell>
        </row>
        <row r="13">
          <cell r="A13">
            <v>6</v>
          </cell>
        </row>
        <row r="14">
          <cell r="A14">
            <v>7</v>
          </cell>
          <cell r="B14" t="str">
            <v>Rate of Return</v>
          </cell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A15">
            <v>8</v>
          </cell>
          <cell r="B15" t="str">
            <v>Return on Distribution Ratebase</v>
          </cell>
          <cell r="C15">
            <v>148720469.51779497</v>
          </cell>
          <cell r="E15">
            <v>31354090.246805545</v>
          </cell>
          <cell r="G15">
            <v>61696107.130647779</v>
          </cell>
        </row>
        <row r="16">
          <cell r="A16">
            <v>9</v>
          </cell>
        </row>
        <row r="17">
          <cell r="A17">
            <v>10</v>
          </cell>
          <cell r="B17" t="str">
            <v>Distribution Expense</v>
          </cell>
        </row>
        <row r="18">
          <cell r="A18">
            <v>11</v>
          </cell>
          <cell r="B18" t="str">
            <v>Total Distribution Expense</v>
          </cell>
          <cell r="C18">
            <v>393645161.76380515</v>
          </cell>
        </row>
        <row r="19">
          <cell r="A19">
            <v>12</v>
          </cell>
          <cell r="B19" t="str">
            <v xml:space="preserve">Less:  </v>
          </cell>
        </row>
        <row r="20">
          <cell r="A20">
            <v>13</v>
          </cell>
          <cell r="B20" t="str">
            <v>Depreciation</v>
          </cell>
          <cell r="C20">
            <v>-116557093.08126342</v>
          </cell>
        </row>
        <row r="21">
          <cell r="A21">
            <v>14</v>
          </cell>
          <cell r="B21" t="str">
            <v>Property Tax</v>
          </cell>
          <cell r="C21">
            <v>0</v>
          </cell>
        </row>
        <row r="22">
          <cell r="A22">
            <v>15</v>
          </cell>
          <cell r="B22" t="str">
            <v>FIT</v>
          </cell>
          <cell r="C22">
            <v>-22600350.728429999</v>
          </cell>
        </row>
        <row r="23">
          <cell r="A23">
            <v>16</v>
          </cell>
          <cell r="B23" t="str">
            <v>Subtotal Distribution Expense</v>
          </cell>
          <cell r="C23">
            <v>254487717.95411173</v>
          </cell>
        </row>
        <row r="24">
          <cell r="A24">
            <v>17</v>
          </cell>
        </row>
        <row r="25">
          <cell r="A25">
            <v>18</v>
          </cell>
          <cell r="B25" t="str">
            <v>Direct Expense</v>
          </cell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A26">
            <v>19</v>
          </cell>
          <cell r="B26" t="str">
            <v>Indirect Expense</v>
          </cell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A27">
            <v>20</v>
          </cell>
          <cell r="B27" t="str">
            <v>Total Distribution Expense</v>
          </cell>
          <cell r="C27">
            <v>171034637.1467945</v>
          </cell>
          <cell r="E27">
            <v>90146855.228875428</v>
          </cell>
          <cell r="G27">
            <v>38461586.291726932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Distribution Cost of Service</v>
          </cell>
          <cell r="C29">
            <v>319755106.66458946</v>
          </cell>
          <cell r="E29">
            <v>121500945.47568098</v>
          </cell>
          <cell r="G29">
            <v>100157693.42237471</v>
          </cell>
        </row>
        <row r="30">
          <cell r="A30">
            <v>23</v>
          </cell>
        </row>
        <row r="31">
          <cell r="A31">
            <v>24</v>
          </cell>
          <cell r="B31" t="str">
            <v>% Expense to Distribution Plant</v>
          </cell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B30" sqref="B30"/>
    </sheetView>
  </sheetViews>
  <sheetFormatPr defaultColWidth="6" defaultRowHeight="14.4" x14ac:dyDescent="0.3"/>
  <cols>
    <col min="1" max="1" width="4.6640625" bestFit="1" customWidth="1"/>
    <col min="2" max="2" width="34.77734375" bestFit="1" customWidth="1"/>
    <col min="3" max="3" width="11" bestFit="1" customWidth="1"/>
    <col min="4" max="4" width="3.21875" customWidth="1"/>
    <col min="5" max="5" width="8" bestFit="1" customWidth="1"/>
    <col min="6" max="6" width="6.21875" bestFit="1" customWidth="1"/>
    <col min="7" max="7" width="15.44140625" customWidth="1"/>
    <col min="8" max="8" width="3" customWidth="1"/>
    <col min="9" max="9" width="13.88671875" bestFit="1" customWidth="1"/>
    <col min="10" max="10" width="3.21875" customWidth="1"/>
    <col min="11" max="11" width="8.109375" bestFit="1" customWidth="1"/>
    <col min="12" max="12" width="7.109375" bestFit="1" customWidth="1"/>
    <col min="13" max="13" width="11.33203125" bestFit="1" customWidth="1"/>
  </cols>
  <sheetData>
    <row r="1" spans="1:14" ht="16.2" x14ac:dyDescent="0.3">
      <c r="A1" s="261" t="s">
        <v>200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x14ac:dyDescent="0.3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4" x14ac:dyDescent="0.3">
      <c r="A3" s="66"/>
      <c r="B3" s="66"/>
      <c r="C3" s="66"/>
      <c r="D3" s="66"/>
      <c r="E3" s="76"/>
      <c r="F3" s="76"/>
      <c r="G3" s="76"/>
      <c r="H3" s="76"/>
      <c r="I3" s="102"/>
      <c r="J3" s="102"/>
      <c r="K3" s="66"/>
      <c r="L3" s="66"/>
      <c r="M3" s="66"/>
    </row>
    <row r="4" spans="1:14" ht="44.4" customHeight="1" x14ac:dyDescent="0.3">
      <c r="A4" s="3" t="s">
        <v>10</v>
      </c>
      <c r="E4" s="263" t="s">
        <v>193</v>
      </c>
      <c r="F4" s="264"/>
      <c r="G4" s="264"/>
      <c r="K4" s="263" t="s">
        <v>130</v>
      </c>
      <c r="L4" s="264"/>
      <c r="M4" s="264"/>
    </row>
    <row r="5" spans="1:14" ht="52.8" customHeight="1" x14ac:dyDescent="0.3">
      <c r="B5" s="3" t="s">
        <v>6</v>
      </c>
      <c r="C5" s="3" t="s">
        <v>110</v>
      </c>
      <c r="D5" s="3"/>
      <c r="E5" s="8" t="s">
        <v>9</v>
      </c>
      <c r="F5" s="8" t="s">
        <v>8</v>
      </c>
      <c r="G5" s="8" t="s">
        <v>199</v>
      </c>
      <c r="H5" s="3"/>
      <c r="I5" s="3"/>
      <c r="J5" s="3"/>
      <c r="K5" s="8" t="s">
        <v>9</v>
      </c>
      <c r="L5" s="8" t="s">
        <v>8</v>
      </c>
      <c r="M5" s="8" t="s">
        <v>7</v>
      </c>
      <c r="N5" s="66"/>
    </row>
    <row r="6" spans="1:14" x14ac:dyDescent="0.3">
      <c r="A6" s="66">
        <v>1</v>
      </c>
      <c r="B6" t="s">
        <v>1</v>
      </c>
      <c r="C6" t="s">
        <v>194</v>
      </c>
      <c r="E6" s="187"/>
      <c r="F6" s="187"/>
      <c r="G6" s="2"/>
      <c r="K6" s="187">
        <f>+'Cost of Capital (UE-180282)'!C41</f>
        <v>0.04</v>
      </c>
      <c r="L6" s="187">
        <f>+'Cost of Capital (UE-180282)'!D41</f>
        <v>2.6800000000000001E-2</v>
      </c>
      <c r="M6" s="2">
        <f>ROUND(L6*K6,4)</f>
        <v>1.1000000000000001E-3</v>
      </c>
    </row>
    <row r="7" spans="1:14" x14ac:dyDescent="0.3">
      <c r="A7" s="66">
        <f>+A6+1</f>
        <v>2</v>
      </c>
      <c r="B7" t="s">
        <v>0</v>
      </c>
      <c r="C7" t="s">
        <v>194</v>
      </c>
      <c r="E7" s="187">
        <f>+'Cost of Capital (UE-180282)'!C15</f>
        <v>0.51500000000000001</v>
      </c>
      <c r="F7" s="187">
        <f>+'Cost of Capital (UE-180282)'!D15</f>
        <v>5.8058252427184473E-2</v>
      </c>
      <c r="G7" s="2">
        <f t="shared" ref="G7" si="0">ROUND(F7*E7,4)</f>
        <v>2.9899999999999999E-2</v>
      </c>
      <c r="K7" s="187">
        <f>+'Cost of Capital (UE-180282)'!C42</f>
        <v>0.48000000000000004</v>
      </c>
      <c r="L7" s="187">
        <f>+'Cost of Capital (UE-180282)'!D42</f>
        <v>6.1600000000000002E-2</v>
      </c>
      <c r="M7" s="2">
        <f t="shared" ref="M7:M10" si="1">ROUND(L7*K7,4)</f>
        <v>2.9600000000000001E-2</v>
      </c>
    </row>
    <row r="8" spans="1:14" x14ac:dyDescent="0.3">
      <c r="A8" s="66">
        <f t="shared" ref="A8:A28" si="2">+A7+1</f>
        <v>3</v>
      </c>
      <c r="B8" s="6" t="s">
        <v>2</v>
      </c>
      <c r="C8" t="s">
        <v>194</v>
      </c>
      <c r="D8" s="6"/>
      <c r="E8" s="7">
        <f>SUM(E6:E7)</f>
        <v>0.51500000000000001</v>
      </c>
      <c r="F8" s="7"/>
      <c r="G8" s="7">
        <f>SUM(G6:G7)</f>
        <v>2.9899999999999999E-2</v>
      </c>
      <c r="H8" s="6"/>
      <c r="I8" s="6"/>
      <c r="J8" s="6"/>
      <c r="K8" s="7">
        <f>SUM(K6:K7)</f>
        <v>0.52</v>
      </c>
      <c r="L8" s="7"/>
      <c r="M8" s="7">
        <f>SUM(M6:M7)</f>
        <v>3.0700000000000002E-2</v>
      </c>
    </row>
    <row r="9" spans="1:14" x14ac:dyDescent="0.3">
      <c r="A9" s="66">
        <f t="shared" si="2"/>
        <v>4</v>
      </c>
      <c r="B9" t="s">
        <v>4</v>
      </c>
      <c r="C9" t="s">
        <v>194</v>
      </c>
      <c r="E9" s="187"/>
      <c r="F9" s="187"/>
      <c r="G9" s="2"/>
      <c r="K9" s="187">
        <f>+'Cost of Capital (UE-180282)'!C43</f>
        <v>0</v>
      </c>
      <c r="L9" s="187">
        <f>+'Cost of Capital (UE-180282)'!D43</f>
        <v>0</v>
      </c>
      <c r="M9" s="2">
        <f t="shared" si="1"/>
        <v>0</v>
      </c>
    </row>
    <row r="10" spans="1:14" x14ac:dyDescent="0.3">
      <c r="A10" s="66">
        <f t="shared" si="2"/>
        <v>5</v>
      </c>
      <c r="B10" t="s">
        <v>3</v>
      </c>
      <c r="C10" t="s">
        <v>194</v>
      </c>
      <c r="E10" s="187">
        <f>+'Cost of Capital (UE-180282)'!C16</f>
        <v>0.48499999999999999</v>
      </c>
      <c r="F10" s="187">
        <f>+'Cost of Capital (UE-180282)'!D16</f>
        <v>9.5000000000000001E-2</v>
      </c>
      <c r="G10" s="2">
        <f t="shared" ref="G10" si="3">ROUND(F10*E10,4)</f>
        <v>4.6100000000000002E-2</v>
      </c>
      <c r="K10" s="187">
        <f>+'Cost of Capital (UE-180282)'!C44</f>
        <v>0.48</v>
      </c>
      <c r="L10" s="187">
        <f>+'Cost of Capital (UE-180282)'!D44</f>
        <v>9.8000000000000004E-2</v>
      </c>
      <c r="M10" s="2">
        <f t="shared" si="1"/>
        <v>4.7E-2</v>
      </c>
    </row>
    <row r="11" spans="1:14" ht="15" thickBot="1" x14ac:dyDescent="0.35">
      <c r="A11" s="66">
        <f t="shared" si="2"/>
        <v>6</v>
      </c>
      <c r="B11" s="4" t="s">
        <v>5</v>
      </c>
      <c r="C11" t="s">
        <v>194</v>
      </c>
      <c r="D11" s="4"/>
      <c r="E11" s="5">
        <f>SUM(E8:E10)</f>
        <v>1</v>
      </c>
      <c r="F11" s="4"/>
      <c r="G11" s="5">
        <f>SUM(G8:G10)</f>
        <v>7.5999999999999998E-2</v>
      </c>
      <c r="H11" s="4"/>
      <c r="I11" s="4"/>
      <c r="J11" s="4"/>
      <c r="K11" s="5">
        <f>SUM(K8:K10)</f>
        <v>1</v>
      </c>
      <c r="L11" s="4"/>
      <c r="M11" s="5">
        <f>SUM(M8:M10)</f>
        <v>7.7700000000000005E-2</v>
      </c>
    </row>
    <row r="12" spans="1:14" ht="15" thickTop="1" x14ac:dyDescent="0.3">
      <c r="A12" s="66">
        <f t="shared" si="2"/>
        <v>7</v>
      </c>
    </row>
    <row r="13" spans="1:14" x14ac:dyDescent="0.3">
      <c r="A13" s="66">
        <f t="shared" si="2"/>
        <v>8</v>
      </c>
      <c r="B13" s="1" t="s">
        <v>140</v>
      </c>
      <c r="C13" t="s">
        <v>195</v>
      </c>
      <c r="G13" s="187">
        <f>+'Property Insurance (UE-180282)'!D8</f>
        <v>5.0000000000000001E-4</v>
      </c>
      <c r="M13" s="187">
        <v>5.0000000000000001E-4</v>
      </c>
    </row>
    <row r="14" spans="1:14" x14ac:dyDescent="0.3">
      <c r="A14" s="66">
        <f t="shared" si="2"/>
        <v>9</v>
      </c>
      <c r="B14" t="s">
        <v>11</v>
      </c>
      <c r="C14" t="s">
        <v>194</v>
      </c>
      <c r="G14" s="187">
        <v>0</v>
      </c>
      <c r="M14" s="187">
        <v>0</v>
      </c>
    </row>
    <row r="15" spans="1:14" x14ac:dyDescent="0.3">
      <c r="A15" s="66">
        <f t="shared" si="2"/>
        <v>10</v>
      </c>
      <c r="B15" s="1" t="s">
        <v>138</v>
      </c>
      <c r="C15" t="s">
        <v>194</v>
      </c>
      <c r="G15" s="188">
        <f>+'Depreciation Study (UE-180282)'!D8</f>
        <v>49</v>
      </c>
      <c r="M15" s="188">
        <v>45</v>
      </c>
    </row>
    <row r="16" spans="1:14" x14ac:dyDescent="0.3">
      <c r="A16" s="76">
        <f t="shared" si="2"/>
        <v>11</v>
      </c>
      <c r="B16" s="1" t="s">
        <v>139</v>
      </c>
      <c r="C16" t="s">
        <v>194</v>
      </c>
      <c r="G16" s="188">
        <f>+'Depreciation Study (UE-180282)'!D18</f>
        <v>35</v>
      </c>
      <c r="M16" s="188">
        <v>34</v>
      </c>
    </row>
    <row r="17" spans="1:14" x14ac:dyDescent="0.3">
      <c r="A17" s="76">
        <f t="shared" si="2"/>
        <v>12</v>
      </c>
      <c r="B17" t="s">
        <v>12</v>
      </c>
      <c r="C17" t="s">
        <v>194</v>
      </c>
      <c r="G17" s="189">
        <f>ROUND(+'Cost of Capital (UE-180282)'!K23,6)</f>
        <v>0.75238499999999997</v>
      </c>
      <c r="M17" s="189">
        <f>ROUND(+'Cost of Capital (UE-180282)'!K50,6)</f>
        <v>0.62034599999999995</v>
      </c>
    </row>
    <row r="18" spans="1:14" x14ac:dyDescent="0.3">
      <c r="A18" s="76">
        <f t="shared" si="2"/>
        <v>13</v>
      </c>
      <c r="B18" s="1" t="s">
        <v>13</v>
      </c>
      <c r="C18" t="s">
        <v>194</v>
      </c>
      <c r="D18" s="1"/>
      <c r="G18" s="190">
        <f>1-G17</f>
        <v>0.24761500000000003</v>
      </c>
      <c r="H18" s="1"/>
      <c r="I18" s="1"/>
      <c r="J18" s="1"/>
      <c r="M18" s="190">
        <f>1-M17</f>
        <v>0.37965400000000005</v>
      </c>
    </row>
    <row r="19" spans="1:14" x14ac:dyDescent="0.3">
      <c r="A19" s="66">
        <f t="shared" si="2"/>
        <v>14</v>
      </c>
      <c r="B19" s="1" t="s">
        <v>197</v>
      </c>
      <c r="C19" t="s">
        <v>194</v>
      </c>
      <c r="D19" s="1"/>
      <c r="G19" s="191">
        <f>'Cost of Capital (UE-180282)'!J22</f>
        <v>0.21</v>
      </c>
      <c r="H19" s="77"/>
      <c r="I19" s="77"/>
      <c r="J19" s="77"/>
      <c r="K19" s="77"/>
      <c r="L19" s="77"/>
      <c r="M19" s="191">
        <f>+'Cost of Capital (UE-180282)'!J49</f>
        <v>0.35</v>
      </c>
      <c r="N19" s="77"/>
    </row>
    <row r="20" spans="1:14" x14ac:dyDescent="0.3">
      <c r="A20" s="66">
        <f t="shared" si="2"/>
        <v>15</v>
      </c>
      <c r="I20" s="77"/>
    </row>
    <row r="21" spans="1:14" x14ac:dyDescent="0.3">
      <c r="A21" s="66">
        <f t="shared" si="2"/>
        <v>16</v>
      </c>
      <c r="B21" s="1" t="s">
        <v>94</v>
      </c>
      <c r="C21" t="s">
        <v>194</v>
      </c>
      <c r="D21" s="1"/>
      <c r="G21" s="192">
        <f>+'Substation O&amp;M'!$C$26</f>
        <v>3340438.4414635999</v>
      </c>
      <c r="I21" s="77"/>
      <c r="J21" s="1"/>
      <c r="M21" s="192">
        <f>+'Substation O&amp;M'!$E$26</f>
        <v>4865289.3242569407</v>
      </c>
    </row>
    <row r="22" spans="1:14" x14ac:dyDescent="0.3">
      <c r="A22" s="66">
        <f t="shared" si="2"/>
        <v>17</v>
      </c>
      <c r="B22" s="58" t="s">
        <v>95</v>
      </c>
      <c r="C22" s="1" t="s">
        <v>111</v>
      </c>
      <c r="D22" s="58"/>
      <c r="G22" s="188">
        <f>+'Substation O&amp;M'!C28/1000</f>
        <v>9662</v>
      </c>
      <c r="I22" s="77"/>
      <c r="J22" s="58"/>
      <c r="M22" s="188">
        <f>+'Substation O&amp;M'!$E$28/1000</f>
        <v>9620</v>
      </c>
    </row>
    <row r="23" spans="1:14" x14ac:dyDescent="0.3">
      <c r="A23" s="66">
        <f t="shared" si="2"/>
        <v>18</v>
      </c>
      <c r="B23" t="s">
        <v>14</v>
      </c>
      <c r="C23" s="1"/>
      <c r="G23" s="10">
        <f>ROUND(+G21/G22/1000,4)</f>
        <v>0.34570000000000001</v>
      </c>
      <c r="I23" s="77"/>
      <c r="M23" s="10">
        <f>ROUND(+M21/M22/1000,4)</f>
        <v>0.50570000000000004</v>
      </c>
    </row>
    <row r="24" spans="1:14" x14ac:dyDescent="0.3">
      <c r="A24" s="66">
        <f t="shared" si="2"/>
        <v>19</v>
      </c>
      <c r="I24" s="77"/>
    </row>
    <row r="25" spans="1:14" x14ac:dyDescent="0.3">
      <c r="A25" s="66">
        <f t="shared" si="2"/>
        <v>20</v>
      </c>
      <c r="B25" t="s">
        <v>15</v>
      </c>
      <c r="C25" t="s">
        <v>194</v>
      </c>
      <c r="G25" s="193">
        <f>+'Substation O&amp;M'!$C$32</f>
        <v>0.35</v>
      </c>
      <c r="I25" s="77"/>
      <c r="M25" s="193">
        <v>0.28000000000000003</v>
      </c>
    </row>
    <row r="26" spans="1:14" x14ac:dyDescent="0.3">
      <c r="A26" s="66">
        <f t="shared" si="2"/>
        <v>21</v>
      </c>
      <c r="B26" s="1" t="s">
        <v>122</v>
      </c>
      <c r="C26" s="1"/>
      <c r="G26" s="10">
        <f>ROUND(+G25*G23,4)</f>
        <v>0.121</v>
      </c>
      <c r="I26" s="77"/>
      <c r="M26" s="10">
        <f>ROUND(+M25*M23,4)</f>
        <v>0.1416</v>
      </c>
    </row>
    <row r="27" spans="1:14" x14ac:dyDescent="0.3">
      <c r="A27" s="66">
        <f t="shared" si="2"/>
        <v>22</v>
      </c>
      <c r="B27" s="1" t="s">
        <v>136</v>
      </c>
      <c r="C27" t="s">
        <v>194</v>
      </c>
      <c r="D27" s="1"/>
      <c r="G27" s="187">
        <f>+'Substation O&amp;M'!$C$38</f>
        <v>0.2185</v>
      </c>
      <c r="I27" s="77"/>
      <c r="J27" s="1"/>
      <c r="M27" s="187">
        <f>+'Substation O&amp;M'!$E$38</f>
        <v>3.95E-2</v>
      </c>
    </row>
    <row r="28" spans="1:14" x14ac:dyDescent="0.3">
      <c r="A28" s="76">
        <f t="shared" si="2"/>
        <v>23</v>
      </c>
      <c r="B28" s="1" t="s">
        <v>137</v>
      </c>
      <c r="C28" t="s">
        <v>194</v>
      </c>
      <c r="D28" s="1"/>
      <c r="G28" s="187">
        <f>+'Substation O&amp;M'!$C$39</f>
        <v>4.7399999999999998E-2</v>
      </c>
      <c r="I28" s="77"/>
      <c r="J28" s="1"/>
      <c r="M28" s="187">
        <f>+'Substation O&amp;M'!$E$38</f>
        <v>3.95E-2</v>
      </c>
    </row>
    <row r="29" spans="1:14" x14ac:dyDescent="0.3">
      <c r="A29" s="66"/>
      <c r="I29" s="77"/>
    </row>
    <row r="30" spans="1:14" x14ac:dyDescent="0.3">
      <c r="A30" s="66" t="s">
        <v>201</v>
      </c>
      <c r="B30" s="58" t="s">
        <v>202</v>
      </c>
    </row>
    <row r="31" spans="1:14" x14ac:dyDescent="0.3">
      <c r="A31" s="66"/>
    </row>
  </sheetData>
  <mergeCells count="4">
    <mergeCell ref="A1:M1"/>
    <mergeCell ref="A2:M2"/>
    <mergeCell ref="K4:M4"/>
    <mergeCell ref="E4:G4"/>
  </mergeCells>
  <pageMargins left="0.7" right="0.7" top="0.75" bottom="0.75" header="0.3" footer="0.3"/>
  <pageSetup scale="93" orientation="landscape" horizontalDpi="300" verticalDpi="300" r:id="rId1"/>
  <headerFooter>
    <oddFooter>&amp;L&amp;F&amp;C&amp;A&amp;RAdvice No. 2018-08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C32" sqref="C32"/>
    </sheetView>
  </sheetViews>
  <sheetFormatPr defaultColWidth="8.33203125" defaultRowHeight="10.199999999999999" x14ac:dyDescent="0.3"/>
  <cols>
    <col min="1" max="1" width="8" style="98" bestFit="1" customWidth="1"/>
    <col min="2" max="2" width="49.5546875" style="84" bestFit="1" customWidth="1"/>
    <col min="3" max="3" width="9.5546875" style="92" bestFit="1" customWidth="1"/>
    <col min="4" max="4" width="8.33203125" style="92"/>
    <col min="5" max="5" width="14.5546875" style="92" bestFit="1" customWidth="1"/>
    <col min="6" max="247" width="8.33203125" style="92"/>
    <col min="248" max="248" width="8" style="92" bestFit="1" customWidth="1"/>
    <col min="249" max="249" width="49.5546875" style="92" bestFit="1" customWidth="1"/>
    <col min="250" max="250" width="10.88671875" style="92" bestFit="1" customWidth="1"/>
    <col min="251" max="251" width="8.33203125" style="92" customWidth="1"/>
    <col min="252" max="252" width="8.6640625" style="92" bestFit="1" customWidth="1"/>
    <col min="253" max="503" width="8.33203125" style="92"/>
    <col min="504" max="504" width="8" style="92" bestFit="1" customWidth="1"/>
    <col min="505" max="505" width="49.5546875" style="92" bestFit="1" customWidth="1"/>
    <col min="506" max="506" width="10.88671875" style="92" bestFit="1" customWidth="1"/>
    <col min="507" max="507" width="8.33203125" style="92" customWidth="1"/>
    <col min="508" max="508" width="8.6640625" style="92" bestFit="1" customWidth="1"/>
    <col min="509" max="759" width="8.33203125" style="92"/>
    <col min="760" max="760" width="8" style="92" bestFit="1" customWidth="1"/>
    <col min="761" max="761" width="49.5546875" style="92" bestFit="1" customWidth="1"/>
    <col min="762" max="762" width="10.88671875" style="92" bestFit="1" customWidth="1"/>
    <col min="763" max="763" width="8.33203125" style="92" customWidth="1"/>
    <col min="764" max="764" width="8.6640625" style="92" bestFit="1" customWidth="1"/>
    <col min="765" max="1015" width="8.33203125" style="92"/>
    <col min="1016" max="1016" width="8" style="92" bestFit="1" customWidth="1"/>
    <col min="1017" max="1017" width="49.5546875" style="92" bestFit="1" customWidth="1"/>
    <col min="1018" max="1018" width="10.88671875" style="92" bestFit="1" customWidth="1"/>
    <col min="1019" max="1019" width="8.33203125" style="92" customWidth="1"/>
    <col min="1020" max="1020" width="8.6640625" style="92" bestFit="1" customWidth="1"/>
    <col min="1021" max="1271" width="8.33203125" style="92"/>
    <col min="1272" max="1272" width="8" style="92" bestFit="1" customWidth="1"/>
    <col min="1273" max="1273" width="49.5546875" style="92" bestFit="1" customWidth="1"/>
    <col min="1274" max="1274" width="10.88671875" style="92" bestFit="1" customWidth="1"/>
    <col min="1275" max="1275" width="8.33203125" style="92" customWidth="1"/>
    <col min="1276" max="1276" width="8.6640625" style="92" bestFit="1" customWidth="1"/>
    <col min="1277" max="1527" width="8.33203125" style="92"/>
    <col min="1528" max="1528" width="8" style="92" bestFit="1" customWidth="1"/>
    <col min="1529" max="1529" width="49.5546875" style="92" bestFit="1" customWidth="1"/>
    <col min="1530" max="1530" width="10.88671875" style="92" bestFit="1" customWidth="1"/>
    <col min="1531" max="1531" width="8.33203125" style="92" customWidth="1"/>
    <col min="1532" max="1532" width="8.6640625" style="92" bestFit="1" customWidth="1"/>
    <col min="1533" max="1783" width="8.33203125" style="92"/>
    <col min="1784" max="1784" width="8" style="92" bestFit="1" customWidth="1"/>
    <col min="1785" max="1785" width="49.5546875" style="92" bestFit="1" customWidth="1"/>
    <col min="1786" max="1786" width="10.88671875" style="92" bestFit="1" customWidth="1"/>
    <col min="1787" max="1787" width="8.33203125" style="92" customWidth="1"/>
    <col min="1788" max="1788" width="8.6640625" style="92" bestFit="1" customWidth="1"/>
    <col min="1789" max="2039" width="8.33203125" style="92"/>
    <col min="2040" max="2040" width="8" style="92" bestFit="1" customWidth="1"/>
    <col min="2041" max="2041" width="49.5546875" style="92" bestFit="1" customWidth="1"/>
    <col min="2042" max="2042" width="10.88671875" style="92" bestFit="1" customWidth="1"/>
    <col min="2043" max="2043" width="8.33203125" style="92" customWidth="1"/>
    <col min="2044" max="2044" width="8.6640625" style="92" bestFit="1" customWidth="1"/>
    <col min="2045" max="2295" width="8.33203125" style="92"/>
    <col min="2296" max="2296" width="8" style="92" bestFit="1" customWidth="1"/>
    <col min="2297" max="2297" width="49.5546875" style="92" bestFit="1" customWidth="1"/>
    <col min="2298" max="2298" width="10.88671875" style="92" bestFit="1" customWidth="1"/>
    <col min="2299" max="2299" width="8.33203125" style="92" customWidth="1"/>
    <col min="2300" max="2300" width="8.6640625" style="92" bestFit="1" customWidth="1"/>
    <col min="2301" max="2551" width="8.33203125" style="92"/>
    <col min="2552" max="2552" width="8" style="92" bestFit="1" customWidth="1"/>
    <col min="2553" max="2553" width="49.5546875" style="92" bestFit="1" customWidth="1"/>
    <col min="2554" max="2554" width="10.88671875" style="92" bestFit="1" customWidth="1"/>
    <col min="2555" max="2555" width="8.33203125" style="92" customWidth="1"/>
    <col min="2556" max="2556" width="8.6640625" style="92" bestFit="1" customWidth="1"/>
    <col min="2557" max="2807" width="8.33203125" style="92"/>
    <col min="2808" max="2808" width="8" style="92" bestFit="1" customWidth="1"/>
    <col min="2809" max="2809" width="49.5546875" style="92" bestFit="1" customWidth="1"/>
    <col min="2810" max="2810" width="10.88671875" style="92" bestFit="1" customWidth="1"/>
    <col min="2811" max="2811" width="8.33203125" style="92" customWidth="1"/>
    <col min="2812" max="2812" width="8.6640625" style="92" bestFit="1" customWidth="1"/>
    <col min="2813" max="3063" width="8.33203125" style="92"/>
    <col min="3064" max="3064" width="8" style="92" bestFit="1" customWidth="1"/>
    <col min="3065" max="3065" width="49.5546875" style="92" bestFit="1" customWidth="1"/>
    <col min="3066" max="3066" width="10.88671875" style="92" bestFit="1" customWidth="1"/>
    <col min="3067" max="3067" width="8.33203125" style="92" customWidth="1"/>
    <col min="3068" max="3068" width="8.6640625" style="92" bestFit="1" customWidth="1"/>
    <col min="3069" max="3319" width="8.33203125" style="92"/>
    <col min="3320" max="3320" width="8" style="92" bestFit="1" customWidth="1"/>
    <col min="3321" max="3321" width="49.5546875" style="92" bestFit="1" customWidth="1"/>
    <col min="3322" max="3322" width="10.88671875" style="92" bestFit="1" customWidth="1"/>
    <col min="3323" max="3323" width="8.33203125" style="92" customWidth="1"/>
    <col min="3324" max="3324" width="8.6640625" style="92" bestFit="1" customWidth="1"/>
    <col min="3325" max="3575" width="8.33203125" style="92"/>
    <col min="3576" max="3576" width="8" style="92" bestFit="1" customWidth="1"/>
    <col min="3577" max="3577" width="49.5546875" style="92" bestFit="1" customWidth="1"/>
    <col min="3578" max="3578" width="10.88671875" style="92" bestFit="1" customWidth="1"/>
    <col min="3579" max="3579" width="8.33203125" style="92" customWidth="1"/>
    <col min="3580" max="3580" width="8.6640625" style="92" bestFit="1" customWidth="1"/>
    <col min="3581" max="3831" width="8.33203125" style="92"/>
    <col min="3832" max="3832" width="8" style="92" bestFit="1" customWidth="1"/>
    <col min="3833" max="3833" width="49.5546875" style="92" bestFit="1" customWidth="1"/>
    <col min="3834" max="3834" width="10.88671875" style="92" bestFit="1" customWidth="1"/>
    <col min="3835" max="3835" width="8.33203125" style="92" customWidth="1"/>
    <col min="3836" max="3836" width="8.6640625" style="92" bestFit="1" customWidth="1"/>
    <col min="3837" max="4087" width="8.33203125" style="92"/>
    <col min="4088" max="4088" width="8" style="92" bestFit="1" customWidth="1"/>
    <col min="4089" max="4089" width="49.5546875" style="92" bestFit="1" customWidth="1"/>
    <col min="4090" max="4090" width="10.88671875" style="92" bestFit="1" customWidth="1"/>
    <col min="4091" max="4091" width="8.33203125" style="92" customWidth="1"/>
    <col min="4092" max="4092" width="8.6640625" style="92" bestFit="1" customWidth="1"/>
    <col min="4093" max="4343" width="8.33203125" style="92"/>
    <col min="4344" max="4344" width="8" style="92" bestFit="1" customWidth="1"/>
    <col min="4345" max="4345" width="49.5546875" style="92" bestFit="1" customWidth="1"/>
    <col min="4346" max="4346" width="10.88671875" style="92" bestFit="1" customWidth="1"/>
    <col min="4347" max="4347" width="8.33203125" style="92" customWidth="1"/>
    <col min="4348" max="4348" width="8.6640625" style="92" bestFit="1" customWidth="1"/>
    <col min="4349" max="4599" width="8.33203125" style="92"/>
    <col min="4600" max="4600" width="8" style="92" bestFit="1" customWidth="1"/>
    <col min="4601" max="4601" width="49.5546875" style="92" bestFit="1" customWidth="1"/>
    <col min="4602" max="4602" width="10.88671875" style="92" bestFit="1" customWidth="1"/>
    <col min="4603" max="4603" width="8.33203125" style="92" customWidth="1"/>
    <col min="4604" max="4604" width="8.6640625" style="92" bestFit="1" customWidth="1"/>
    <col min="4605" max="4855" width="8.33203125" style="92"/>
    <col min="4856" max="4856" width="8" style="92" bestFit="1" customWidth="1"/>
    <col min="4857" max="4857" width="49.5546875" style="92" bestFit="1" customWidth="1"/>
    <col min="4858" max="4858" width="10.88671875" style="92" bestFit="1" customWidth="1"/>
    <col min="4859" max="4859" width="8.33203125" style="92" customWidth="1"/>
    <col min="4860" max="4860" width="8.6640625" style="92" bestFit="1" customWidth="1"/>
    <col min="4861" max="5111" width="8.33203125" style="92"/>
    <col min="5112" max="5112" width="8" style="92" bestFit="1" customWidth="1"/>
    <col min="5113" max="5113" width="49.5546875" style="92" bestFit="1" customWidth="1"/>
    <col min="5114" max="5114" width="10.88671875" style="92" bestFit="1" customWidth="1"/>
    <col min="5115" max="5115" width="8.33203125" style="92" customWidth="1"/>
    <col min="5116" max="5116" width="8.6640625" style="92" bestFit="1" customWidth="1"/>
    <col min="5117" max="5367" width="8.33203125" style="92"/>
    <col min="5368" max="5368" width="8" style="92" bestFit="1" customWidth="1"/>
    <col min="5369" max="5369" width="49.5546875" style="92" bestFit="1" customWidth="1"/>
    <col min="5370" max="5370" width="10.88671875" style="92" bestFit="1" customWidth="1"/>
    <col min="5371" max="5371" width="8.33203125" style="92" customWidth="1"/>
    <col min="5372" max="5372" width="8.6640625" style="92" bestFit="1" customWidth="1"/>
    <col min="5373" max="5623" width="8.33203125" style="92"/>
    <col min="5624" max="5624" width="8" style="92" bestFit="1" customWidth="1"/>
    <col min="5625" max="5625" width="49.5546875" style="92" bestFit="1" customWidth="1"/>
    <col min="5626" max="5626" width="10.88671875" style="92" bestFit="1" customWidth="1"/>
    <col min="5627" max="5627" width="8.33203125" style="92" customWidth="1"/>
    <col min="5628" max="5628" width="8.6640625" style="92" bestFit="1" customWidth="1"/>
    <col min="5629" max="5879" width="8.33203125" style="92"/>
    <col min="5880" max="5880" width="8" style="92" bestFit="1" customWidth="1"/>
    <col min="5881" max="5881" width="49.5546875" style="92" bestFit="1" customWidth="1"/>
    <col min="5882" max="5882" width="10.88671875" style="92" bestFit="1" customWidth="1"/>
    <col min="5883" max="5883" width="8.33203125" style="92" customWidth="1"/>
    <col min="5884" max="5884" width="8.6640625" style="92" bestFit="1" customWidth="1"/>
    <col min="5885" max="6135" width="8.33203125" style="92"/>
    <col min="6136" max="6136" width="8" style="92" bestFit="1" customWidth="1"/>
    <col min="6137" max="6137" width="49.5546875" style="92" bestFit="1" customWidth="1"/>
    <col min="6138" max="6138" width="10.88671875" style="92" bestFit="1" customWidth="1"/>
    <col min="6139" max="6139" width="8.33203125" style="92" customWidth="1"/>
    <col min="6140" max="6140" width="8.6640625" style="92" bestFit="1" customWidth="1"/>
    <col min="6141" max="6391" width="8.33203125" style="92"/>
    <col min="6392" max="6392" width="8" style="92" bestFit="1" customWidth="1"/>
    <col min="6393" max="6393" width="49.5546875" style="92" bestFit="1" customWidth="1"/>
    <col min="6394" max="6394" width="10.88671875" style="92" bestFit="1" customWidth="1"/>
    <col min="6395" max="6395" width="8.33203125" style="92" customWidth="1"/>
    <col min="6396" max="6396" width="8.6640625" style="92" bestFit="1" customWidth="1"/>
    <col min="6397" max="6647" width="8.33203125" style="92"/>
    <col min="6648" max="6648" width="8" style="92" bestFit="1" customWidth="1"/>
    <col min="6649" max="6649" width="49.5546875" style="92" bestFit="1" customWidth="1"/>
    <col min="6650" max="6650" width="10.88671875" style="92" bestFit="1" customWidth="1"/>
    <col min="6651" max="6651" width="8.33203125" style="92" customWidth="1"/>
    <col min="6652" max="6652" width="8.6640625" style="92" bestFit="1" customWidth="1"/>
    <col min="6653" max="6903" width="8.33203125" style="92"/>
    <col min="6904" max="6904" width="8" style="92" bestFit="1" customWidth="1"/>
    <col min="6905" max="6905" width="49.5546875" style="92" bestFit="1" customWidth="1"/>
    <col min="6906" max="6906" width="10.88671875" style="92" bestFit="1" customWidth="1"/>
    <col min="6907" max="6907" width="8.33203125" style="92" customWidth="1"/>
    <col min="6908" max="6908" width="8.6640625" style="92" bestFit="1" customWidth="1"/>
    <col min="6909" max="7159" width="8.33203125" style="92"/>
    <col min="7160" max="7160" width="8" style="92" bestFit="1" customWidth="1"/>
    <col min="7161" max="7161" width="49.5546875" style="92" bestFit="1" customWidth="1"/>
    <col min="7162" max="7162" width="10.88671875" style="92" bestFit="1" customWidth="1"/>
    <col min="7163" max="7163" width="8.33203125" style="92" customWidth="1"/>
    <col min="7164" max="7164" width="8.6640625" style="92" bestFit="1" customWidth="1"/>
    <col min="7165" max="7415" width="8.33203125" style="92"/>
    <col min="7416" max="7416" width="8" style="92" bestFit="1" customWidth="1"/>
    <col min="7417" max="7417" width="49.5546875" style="92" bestFit="1" customWidth="1"/>
    <col min="7418" max="7418" width="10.88671875" style="92" bestFit="1" customWidth="1"/>
    <col min="7419" max="7419" width="8.33203125" style="92" customWidth="1"/>
    <col min="7420" max="7420" width="8.6640625" style="92" bestFit="1" customWidth="1"/>
    <col min="7421" max="7671" width="8.33203125" style="92"/>
    <col min="7672" max="7672" width="8" style="92" bestFit="1" customWidth="1"/>
    <col min="7673" max="7673" width="49.5546875" style="92" bestFit="1" customWidth="1"/>
    <col min="7674" max="7674" width="10.88671875" style="92" bestFit="1" customWidth="1"/>
    <col min="7675" max="7675" width="8.33203125" style="92" customWidth="1"/>
    <col min="7676" max="7676" width="8.6640625" style="92" bestFit="1" customWidth="1"/>
    <col min="7677" max="7927" width="8.33203125" style="92"/>
    <col min="7928" max="7928" width="8" style="92" bestFit="1" customWidth="1"/>
    <col min="7929" max="7929" width="49.5546875" style="92" bestFit="1" customWidth="1"/>
    <col min="7930" max="7930" width="10.88671875" style="92" bestFit="1" customWidth="1"/>
    <col min="7931" max="7931" width="8.33203125" style="92" customWidth="1"/>
    <col min="7932" max="7932" width="8.6640625" style="92" bestFit="1" customWidth="1"/>
    <col min="7933" max="8183" width="8.33203125" style="92"/>
    <col min="8184" max="8184" width="8" style="92" bestFit="1" customWidth="1"/>
    <col min="8185" max="8185" width="49.5546875" style="92" bestFit="1" customWidth="1"/>
    <col min="8186" max="8186" width="10.88671875" style="92" bestFit="1" customWidth="1"/>
    <col min="8187" max="8187" width="8.33203125" style="92" customWidth="1"/>
    <col min="8188" max="8188" width="8.6640625" style="92" bestFit="1" customWidth="1"/>
    <col min="8189" max="8439" width="8.33203125" style="92"/>
    <col min="8440" max="8440" width="8" style="92" bestFit="1" customWidth="1"/>
    <col min="8441" max="8441" width="49.5546875" style="92" bestFit="1" customWidth="1"/>
    <col min="8442" max="8442" width="10.88671875" style="92" bestFit="1" customWidth="1"/>
    <col min="8443" max="8443" width="8.33203125" style="92" customWidth="1"/>
    <col min="8444" max="8444" width="8.6640625" style="92" bestFit="1" customWidth="1"/>
    <col min="8445" max="8695" width="8.33203125" style="92"/>
    <col min="8696" max="8696" width="8" style="92" bestFit="1" customWidth="1"/>
    <col min="8697" max="8697" width="49.5546875" style="92" bestFit="1" customWidth="1"/>
    <col min="8698" max="8698" width="10.88671875" style="92" bestFit="1" customWidth="1"/>
    <col min="8699" max="8699" width="8.33203125" style="92" customWidth="1"/>
    <col min="8700" max="8700" width="8.6640625" style="92" bestFit="1" customWidth="1"/>
    <col min="8701" max="8951" width="8.33203125" style="92"/>
    <col min="8952" max="8952" width="8" style="92" bestFit="1" customWidth="1"/>
    <col min="8953" max="8953" width="49.5546875" style="92" bestFit="1" customWidth="1"/>
    <col min="8954" max="8954" width="10.88671875" style="92" bestFit="1" customWidth="1"/>
    <col min="8955" max="8955" width="8.33203125" style="92" customWidth="1"/>
    <col min="8956" max="8956" width="8.6640625" style="92" bestFit="1" customWidth="1"/>
    <col min="8957" max="9207" width="8.33203125" style="92"/>
    <col min="9208" max="9208" width="8" style="92" bestFit="1" customWidth="1"/>
    <col min="9209" max="9209" width="49.5546875" style="92" bestFit="1" customWidth="1"/>
    <col min="9210" max="9210" width="10.88671875" style="92" bestFit="1" customWidth="1"/>
    <col min="9211" max="9211" width="8.33203125" style="92" customWidth="1"/>
    <col min="9212" max="9212" width="8.6640625" style="92" bestFit="1" customWidth="1"/>
    <col min="9213" max="9463" width="8.33203125" style="92"/>
    <col min="9464" max="9464" width="8" style="92" bestFit="1" customWidth="1"/>
    <col min="9465" max="9465" width="49.5546875" style="92" bestFit="1" customWidth="1"/>
    <col min="9466" max="9466" width="10.88671875" style="92" bestFit="1" customWidth="1"/>
    <col min="9467" max="9467" width="8.33203125" style="92" customWidth="1"/>
    <col min="9468" max="9468" width="8.6640625" style="92" bestFit="1" customWidth="1"/>
    <col min="9469" max="9719" width="8.33203125" style="92"/>
    <col min="9720" max="9720" width="8" style="92" bestFit="1" customWidth="1"/>
    <col min="9721" max="9721" width="49.5546875" style="92" bestFit="1" customWidth="1"/>
    <col min="9722" max="9722" width="10.88671875" style="92" bestFit="1" customWidth="1"/>
    <col min="9723" max="9723" width="8.33203125" style="92" customWidth="1"/>
    <col min="9724" max="9724" width="8.6640625" style="92" bestFit="1" customWidth="1"/>
    <col min="9725" max="9975" width="8.33203125" style="92"/>
    <col min="9976" max="9976" width="8" style="92" bestFit="1" customWidth="1"/>
    <col min="9977" max="9977" width="49.5546875" style="92" bestFit="1" customWidth="1"/>
    <col min="9978" max="9978" width="10.88671875" style="92" bestFit="1" customWidth="1"/>
    <col min="9979" max="9979" width="8.33203125" style="92" customWidth="1"/>
    <col min="9980" max="9980" width="8.6640625" style="92" bestFit="1" customWidth="1"/>
    <col min="9981" max="10231" width="8.33203125" style="92"/>
    <col min="10232" max="10232" width="8" style="92" bestFit="1" customWidth="1"/>
    <col min="10233" max="10233" width="49.5546875" style="92" bestFit="1" customWidth="1"/>
    <col min="10234" max="10234" width="10.88671875" style="92" bestFit="1" customWidth="1"/>
    <col min="10235" max="10235" width="8.33203125" style="92" customWidth="1"/>
    <col min="10236" max="10236" width="8.6640625" style="92" bestFit="1" customWidth="1"/>
    <col min="10237" max="10487" width="8.33203125" style="92"/>
    <col min="10488" max="10488" width="8" style="92" bestFit="1" customWidth="1"/>
    <col min="10489" max="10489" width="49.5546875" style="92" bestFit="1" customWidth="1"/>
    <col min="10490" max="10490" width="10.88671875" style="92" bestFit="1" customWidth="1"/>
    <col min="10491" max="10491" width="8.33203125" style="92" customWidth="1"/>
    <col min="10492" max="10492" width="8.6640625" style="92" bestFit="1" customWidth="1"/>
    <col min="10493" max="10743" width="8.33203125" style="92"/>
    <col min="10744" max="10744" width="8" style="92" bestFit="1" customWidth="1"/>
    <col min="10745" max="10745" width="49.5546875" style="92" bestFit="1" customWidth="1"/>
    <col min="10746" max="10746" width="10.88671875" style="92" bestFit="1" customWidth="1"/>
    <col min="10747" max="10747" width="8.33203125" style="92" customWidth="1"/>
    <col min="10748" max="10748" width="8.6640625" style="92" bestFit="1" customWidth="1"/>
    <col min="10749" max="10999" width="8.33203125" style="92"/>
    <col min="11000" max="11000" width="8" style="92" bestFit="1" customWidth="1"/>
    <col min="11001" max="11001" width="49.5546875" style="92" bestFit="1" customWidth="1"/>
    <col min="11002" max="11002" width="10.88671875" style="92" bestFit="1" customWidth="1"/>
    <col min="11003" max="11003" width="8.33203125" style="92" customWidth="1"/>
    <col min="11004" max="11004" width="8.6640625" style="92" bestFit="1" customWidth="1"/>
    <col min="11005" max="11255" width="8.33203125" style="92"/>
    <col min="11256" max="11256" width="8" style="92" bestFit="1" customWidth="1"/>
    <col min="11257" max="11257" width="49.5546875" style="92" bestFit="1" customWidth="1"/>
    <col min="11258" max="11258" width="10.88671875" style="92" bestFit="1" customWidth="1"/>
    <col min="11259" max="11259" width="8.33203125" style="92" customWidth="1"/>
    <col min="11260" max="11260" width="8.6640625" style="92" bestFit="1" customWidth="1"/>
    <col min="11261" max="11511" width="8.33203125" style="92"/>
    <col min="11512" max="11512" width="8" style="92" bestFit="1" customWidth="1"/>
    <col min="11513" max="11513" width="49.5546875" style="92" bestFit="1" customWidth="1"/>
    <col min="11514" max="11514" width="10.88671875" style="92" bestFit="1" customWidth="1"/>
    <col min="11515" max="11515" width="8.33203125" style="92" customWidth="1"/>
    <col min="11516" max="11516" width="8.6640625" style="92" bestFit="1" customWidth="1"/>
    <col min="11517" max="11767" width="8.33203125" style="92"/>
    <col min="11768" max="11768" width="8" style="92" bestFit="1" customWidth="1"/>
    <col min="11769" max="11769" width="49.5546875" style="92" bestFit="1" customWidth="1"/>
    <col min="11770" max="11770" width="10.88671875" style="92" bestFit="1" customWidth="1"/>
    <col min="11771" max="11771" width="8.33203125" style="92" customWidth="1"/>
    <col min="11772" max="11772" width="8.6640625" style="92" bestFit="1" customWidth="1"/>
    <col min="11773" max="12023" width="8.33203125" style="92"/>
    <col min="12024" max="12024" width="8" style="92" bestFit="1" customWidth="1"/>
    <col min="12025" max="12025" width="49.5546875" style="92" bestFit="1" customWidth="1"/>
    <col min="12026" max="12026" width="10.88671875" style="92" bestFit="1" customWidth="1"/>
    <col min="12027" max="12027" width="8.33203125" style="92" customWidth="1"/>
    <col min="12028" max="12028" width="8.6640625" style="92" bestFit="1" customWidth="1"/>
    <col min="12029" max="12279" width="8.33203125" style="92"/>
    <col min="12280" max="12280" width="8" style="92" bestFit="1" customWidth="1"/>
    <col min="12281" max="12281" width="49.5546875" style="92" bestFit="1" customWidth="1"/>
    <col min="12282" max="12282" width="10.88671875" style="92" bestFit="1" customWidth="1"/>
    <col min="12283" max="12283" width="8.33203125" style="92" customWidth="1"/>
    <col min="12284" max="12284" width="8.6640625" style="92" bestFit="1" customWidth="1"/>
    <col min="12285" max="12535" width="8.33203125" style="92"/>
    <col min="12536" max="12536" width="8" style="92" bestFit="1" customWidth="1"/>
    <col min="12537" max="12537" width="49.5546875" style="92" bestFit="1" customWidth="1"/>
    <col min="12538" max="12538" width="10.88671875" style="92" bestFit="1" customWidth="1"/>
    <col min="12539" max="12539" width="8.33203125" style="92" customWidth="1"/>
    <col min="12540" max="12540" width="8.6640625" style="92" bestFit="1" customWidth="1"/>
    <col min="12541" max="12791" width="8.33203125" style="92"/>
    <col min="12792" max="12792" width="8" style="92" bestFit="1" customWidth="1"/>
    <col min="12793" max="12793" width="49.5546875" style="92" bestFit="1" customWidth="1"/>
    <col min="12794" max="12794" width="10.88671875" style="92" bestFit="1" customWidth="1"/>
    <col min="12795" max="12795" width="8.33203125" style="92" customWidth="1"/>
    <col min="12796" max="12796" width="8.6640625" style="92" bestFit="1" customWidth="1"/>
    <col min="12797" max="13047" width="8.33203125" style="92"/>
    <col min="13048" max="13048" width="8" style="92" bestFit="1" customWidth="1"/>
    <col min="13049" max="13049" width="49.5546875" style="92" bestFit="1" customWidth="1"/>
    <col min="13050" max="13050" width="10.88671875" style="92" bestFit="1" customWidth="1"/>
    <col min="13051" max="13051" width="8.33203125" style="92" customWidth="1"/>
    <col min="13052" max="13052" width="8.6640625" style="92" bestFit="1" customWidth="1"/>
    <col min="13053" max="13303" width="8.33203125" style="92"/>
    <col min="13304" max="13304" width="8" style="92" bestFit="1" customWidth="1"/>
    <col min="13305" max="13305" width="49.5546875" style="92" bestFit="1" customWidth="1"/>
    <col min="13306" max="13306" width="10.88671875" style="92" bestFit="1" customWidth="1"/>
    <col min="13307" max="13307" width="8.33203125" style="92" customWidth="1"/>
    <col min="13308" max="13308" width="8.6640625" style="92" bestFit="1" customWidth="1"/>
    <col min="13309" max="13559" width="8.33203125" style="92"/>
    <col min="13560" max="13560" width="8" style="92" bestFit="1" customWidth="1"/>
    <col min="13561" max="13561" width="49.5546875" style="92" bestFit="1" customWidth="1"/>
    <col min="13562" max="13562" width="10.88671875" style="92" bestFit="1" customWidth="1"/>
    <col min="13563" max="13563" width="8.33203125" style="92" customWidth="1"/>
    <col min="13564" max="13564" width="8.6640625" style="92" bestFit="1" customWidth="1"/>
    <col min="13565" max="13815" width="8.33203125" style="92"/>
    <col min="13816" max="13816" width="8" style="92" bestFit="1" customWidth="1"/>
    <col min="13817" max="13817" width="49.5546875" style="92" bestFit="1" customWidth="1"/>
    <col min="13818" max="13818" width="10.88671875" style="92" bestFit="1" customWidth="1"/>
    <col min="13819" max="13819" width="8.33203125" style="92" customWidth="1"/>
    <col min="13820" max="13820" width="8.6640625" style="92" bestFit="1" customWidth="1"/>
    <col min="13821" max="14071" width="8.33203125" style="92"/>
    <col min="14072" max="14072" width="8" style="92" bestFit="1" customWidth="1"/>
    <col min="14073" max="14073" width="49.5546875" style="92" bestFit="1" customWidth="1"/>
    <col min="14074" max="14074" width="10.88671875" style="92" bestFit="1" customWidth="1"/>
    <col min="14075" max="14075" width="8.33203125" style="92" customWidth="1"/>
    <col min="14076" max="14076" width="8.6640625" style="92" bestFit="1" customWidth="1"/>
    <col min="14077" max="14327" width="8.33203125" style="92"/>
    <col min="14328" max="14328" width="8" style="92" bestFit="1" customWidth="1"/>
    <col min="14329" max="14329" width="49.5546875" style="92" bestFit="1" customWidth="1"/>
    <col min="14330" max="14330" width="10.88671875" style="92" bestFit="1" customWidth="1"/>
    <col min="14331" max="14331" width="8.33203125" style="92" customWidth="1"/>
    <col min="14332" max="14332" width="8.6640625" style="92" bestFit="1" customWidth="1"/>
    <col min="14333" max="14583" width="8.33203125" style="92"/>
    <col min="14584" max="14584" width="8" style="92" bestFit="1" customWidth="1"/>
    <col min="14585" max="14585" width="49.5546875" style="92" bestFit="1" customWidth="1"/>
    <col min="14586" max="14586" width="10.88671875" style="92" bestFit="1" customWidth="1"/>
    <col min="14587" max="14587" width="8.33203125" style="92" customWidth="1"/>
    <col min="14588" max="14588" width="8.6640625" style="92" bestFit="1" customWidth="1"/>
    <col min="14589" max="14839" width="8.33203125" style="92"/>
    <col min="14840" max="14840" width="8" style="92" bestFit="1" customWidth="1"/>
    <col min="14841" max="14841" width="49.5546875" style="92" bestFit="1" customWidth="1"/>
    <col min="14842" max="14842" width="10.88671875" style="92" bestFit="1" customWidth="1"/>
    <col min="14843" max="14843" width="8.33203125" style="92" customWidth="1"/>
    <col min="14844" max="14844" width="8.6640625" style="92" bestFit="1" customWidth="1"/>
    <col min="14845" max="15095" width="8.33203125" style="92"/>
    <col min="15096" max="15096" width="8" style="92" bestFit="1" customWidth="1"/>
    <col min="15097" max="15097" width="49.5546875" style="92" bestFit="1" customWidth="1"/>
    <col min="15098" max="15098" width="10.88671875" style="92" bestFit="1" customWidth="1"/>
    <col min="15099" max="15099" width="8.33203125" style="92" customWidth="1"/>
    <col min="15100" max="15100" width="8.6640625" style="92" bestFit="1" customWidth="1"/>
    <col min="15101" max="15351" width="8.33203125" style="92"/>
    <col min="15352" max="15352" width="8" style="92" bestFit="1" customWidth="1"/>
    <col min="15353" max="15353" width="49.5546875" style="92" bestFit="1" customWidth="1"/>
    <col min="15354" max="15354" width="10.88671875" style="92" bestFit="1" customWidth="1"/>
    <col min="15355" max="15355" width="8.33203125" style="92" customWidth="1"/>
    <col min="15356" max="15356" width="8.6640625" style="92" bestFit="1" customWidth="1"/>
    <col min="15357" max="15607" width="8.33203125" style="92"/>
    <col min="15608" max="15608" width="8" style="92" bestFit="1" customWidth="1"/>
    <col min="15609" max="15609" width="49.5546875" style="92" bestFit="1" customWidth="1"/>
    <col min="15610" max="15610" width="10.88671875" style="92" bestFit="1" customWidth="1"/>
    <col min="15611" max="15611" width="8.33203125" style="92" customWidth="1"/>
    <col min="15612" max="15612" width="8.6640625" style="92" bestFit="1" customWidth="1"/>
    <col min="15613" max="15863" width="8.33203125" style="92"/>
    <col min="15864" max="15864" width="8" style="92" bestFit="1" customWidth="1"/>
    <col min="15865" max="15865" width="49.5546875" style="92" bestFit="1" customWidth="1"/>
    <col min="15866" max="15866" width="10.88671875" style="92" bestFit="1" customWidth="1"/>
    <col min="15867" max="15867" width="8.33203125" style="92" customWidth="1"/>
    <col min="15868" max="15868" width="8.6640625" style="92" bestFit="1" customWidth="1"/>
    <col min="15869" max="16119" width="8.33203125" style="92"/>
    <col min="16120" max="16120" width="8" style="92" bestFit="1" customWidth="1"/>
    <col min="16121" max="16121" width="49.5546875" style="92" bestFit="1" customWidth="1"/>
    <col min="16122" max="16122" width="10.88671875" style="92" bestFit="1" customWidth="1"/>
    <col min="16123" max="16123" width="8.33203125" style="92" customWidth="1"/>
    <col min="16124" max="16124" width="8.6640625" style="92" bestFit="1" customWidth="1"/>
    <col min="16125" max="16384" width="8.33203125" style="92"/>
  </cols>
  <sheetData>
    <row r="1" spans="1:7" s="12" customFormat="1" x14ac:dyDescent="0.2">
      <c r="A1" s="78"/>
      <c r="B1" s="13" t="s">
        <v>16</v>
      </c>
    </row>
    <row r="2" spans="1:7" s="12" customFormat="1" x14ac:dyDescent="0.2">
      <c r="A2" s="11"/>
      <c r="B2" s="14" t="s">
        <v>108</v>
      </c>
    </row>
    <row r="3" spans="1:7" s="12" customFormat="1" ht="10.8" thickBot="1" x14ac:dyDescent="0.25">
      <c r="A3" s="11"/>
      <c r="B3" s="15"/>
    </row>
    <row r="4" spans="1:7" s="19" customFormat="1" ht="40.799999999999997" x14ac:dyDescent="0.2">
      <c r="A4" s="16"/>
      <c r="B4" s="17"/>
      <c r="C4" s="18" t="s">
        <v>196</v>
      </c>
      <c r="E4" s="18" t="s">
        <v>112</v>
      </c>
      <c r="G4" s="12"/>
    </row>
    <row r="5" spans="1:7" s="19" customFormat="1" ht="10.8" thickBot="1" x14ac:dyDescent="0.25">
      <c r="A5" s="20"/>
      <c r="B5" s="21"/>
      <c r="C5" s="59"/>
      <c r="E5" s="59" t="s">
        <v>96</v>
      </c>
      <c r="G5" s="12"/>
    </row>
    <row r="6" spans="1:7" s="84" customFormat="1" x14ac:dyDescent="0.2">
      <c r="A6" s="79"/>
      <c r="B6" s="80" t="s">
        <v>17</v>
      </c>
      <c r="C6" s="81"/>
      <c r="E6" s="81"/>
      <c r="F6" s="82"/>
      <c r="G6" s="83"/>
    </row>
    <row r="7" spans="1:7" s="84" customFormat="1" x14ac:dyDescent="0.2">
      <c r="A7" s="79">
        <v>1</v>
      </c>
      <c r="B7" s="85" t="s">
        <v>18</v>
      </c>
      <c r="C7" s="86"/>
      <c r="E7" s="86"/>
      <c r="F7" s="82"/>
      <c r="G7" s="83"/>
    </row>
    <row r="8" spans="1:7" s="84" customFormat="1" x14ac:dyDescent="0.2">
      <c r="A8" s="79">
        <f t="shared" ref="A8:A21" si="0">+A7+1</f>
        <v>2</v>
      </c>
      <c r="B8" s="87" t="s">
        <v>19</v>
      </c>
      <c r="C8" s="194">
        <f>+'O&amp;M &amp; Expense Data'!B9</f>
        <v>1492885.0685930327</v>
      </c>
      <c r="E8" s="62">
        <v>1782714</v>
      </c>
      <c r="F8" s="82"/>
      <c r="G8" s="88"/>
    </row>
    <row r="9" spans="1:7" s="84" customFormat="1" x14ac:dyDescent="0.2">
      <c r="A9" s="79">
        <f t="shared" si="0"/>
        <v>3</v>
      </c>
      <c r="B9" s="87" t="s">
        <v>20</v>
      </c>
      <c r="C9" s="194">
        <f>+'ECOS Expense (UE-180282)'!E84</f>
        <v>0</v>
      </c>
      <c r="E9" s="62">
        <v>7246</v>
      </c>
      <c r="F9" s="82"/>
      <c r="G9" s="88"/>
    </row>
    <row r="10" spans="1:7" s="84" customFormat="1" x14ac:dyDescent="0.2">
      <c r="A10" s="79">
        <f t="shared" si="0"/>
        <v>4</v>
      </c>
      <c r="B10" s="87" t="s">
        <v>21</v>
      </c>
      <c r="C10" s="194">
        <f>+'O&amp;M &amp; Expense Data'!B21</f>
        <v>1606368.6299677708</v>
      </c>
      <c r="E10" s="62">
        <v>2758666</v>
      </c>
      <c r="F10" s="82"/>
      <c r="G10" s="88"/>
    </row>
    <row r="11" spans="1:7" s="84" customFormat="1" x14ac:dyDescent="0.2">
      <c r="A11" s="79">
        <f t="shared" si="0"/>
        <v>5</v>
      </c>
      <c r="B11" s="87" t="s">
        <v>22</v>
      </c>
      <c r="C11" s="63">
        <f>SUM(C8:C10)</f>
        <v>3099253.6985608032</v>
      </c>
      <c r="E11" s="63">
        <f>SUM(E8:E10)</f>
        <v>4548626</v>
      </c>
      <c r="F11" s="82"/>
      <c r="G11" s="88"/>
    </row>
    <row r="12" spans="1:7" s="84" customFormat="1" x14ac:dyDescent="0.2">
      <c r="A12" s="79">
        <f t="shared" si="0"/>
        <v>6</v>
      </c>
      <c r="B12" s="87"/>
      <c r="C12" s="62"/>
      <c r="E12" s="62"/>
      <c r="F12" s="82"/>
      <c r="G12" s="88"/>
    </row>
    <row r="13" spans="1:7" s="84" customFormat="1" x14ac:dyDescent="0.2">
      <c r="A13" s="79">
        <f t="shared" si="0"/>
        <v>7</v>
      </c>
      <c r="B13" s="89" t="s">
        <v>23</v>
      </c>
      <c r="C13" s="194">
        <f>+'O&amp;M &amp; Expense Data'!B35</f>
        <v>76492438.164374724</v>
      </c>
      <c r="E13" s="62">
        <v>78273094</v>
      </c>
      <c r="F13" s="82"/>
      <c r="G13" s="88"/>
    </row>
    <row r="14" spans="1:7" s="84" customFormat="1" x14ac:dyDescent="0.2">
      <c r="A14" s="79">
        <f t="shared" si="0"/>
        <v>8</v>
      </c>
      <c r="B14" s="85" t="s">
        <v>24</v>
      </c>
      <c r="C14" s="63">
        <f>SUM(C13:C13)</f>
        <v>76492438.164374724</v>
      </c>
      <c r="E14" s="63">
        <f>SUM(E13:E13)</f>
        <v>78273094</v>
      </c>
      <c r="F14" s="82"/>
      <c r="G14" s="88"/>
    </row>
    <row r="15" spans="1:7" s="84" customFormat="1" x14ac:dyDescent="0.2">
      <c r="A15" s="79">
        <f t="shared" si="0"/>
        <v>9</v>
      </c>
      <c r="B15" s="85"/>
      <c r="C15" s="81"/>
      <c r="E15" s="81"/>
      <c r="F15" s="82"/>
      <c r="G15" s="83"/>
    </row>
    <row r="16" spans="1:7" s="84" customFormat="1" x14ac:dyDescent="0.2">
      <c r="A16" s="79">
        <f t="shared" si="0"/>
        <v>10</v>
      </c>
      <c r="B16" s="90" t="s">
        <v>25</v>
      </c>
      <c r="C16" s="65">
        <f>+C11/C14</f>
        <v>4.0517125260157244E-2</v>
      </c>
      <c r="E16" s="65">
        <f>+E11/E14</f>
        <v>5.8112255023418394E-2</v>
      </c>
      <c r="F16" s="82"/>
      <c r="G16" s="83"/>
    </row>
    <row r="17" spans="1:7" s="84" customFormat="1" x14ac:dyDescent="0.2">
      <c r="A17" s="79">
        <f t="shared" si="0"/>
        <v>11</v>
      </c>
      <c r="B17" s="89"/>
      <c r="C17" s="22"/>
      <c r="E17" s="22"/>
      <c r="F17" s="82"/>
      <c r="G17" s="83"/>
    </row>
    <row r="18" spans="1:7" s="84" customFormat="1" x14ac:dyDescent="0.2">
      <c r="A18" s="79">
        <f t="shared" si="0"/>
        <v>12</v>
      </c>
      <c r="B18" s="89" t="s">
        <v>26</v>
      </c>
      <c r="C18" s="81"/>
      <c r="E18" s="81"/>
      <c r="F18" s="82"/>
      <c r="G18" s="83"/>
    </row>
    <row r="19" spans="1:7" s="84" customFormat="1" x14ac:dyDescent="0.2">
      <c r="A19" s="79">
        <f t="shared" si="0"/>
        <v>13</v>
      </c>
      <c r="B19" s="87" t="s">
        <v>27</v>
      </c>
      <c r="C19" s="194">
        <f>+'O&amp;M &amp; Expense Data'!B7</f>
        <v>1057332.8026858873</v>
      </c>
      <c r="E19" s="62">
        <v>1501440</v>
      </c>
      <c r="F19" s="82"/>
      <c r="G19" s="83"/>
    </row>
    <row r="20" spans="1:7" s="84" customFormat="1" x14ac:dyDescent="0.2">
      <c r="A20" s="79">
        <f t="shared" si="0"/>
        <v>14</v>
      </c>
      <c r="B20" s="87" t="s">
        <v>28</v>
      </c>
      <c r="C20" s="194">
        <f>+'O&amp;M &amp; Expense Data'!B15</f>
        <v>4895328.975615724</v>
      </c>
      <c r="E20" s="62">
        <v>3947726</v>
      </c>
      <c r="F20" s="82"/>
      <c r="G20" s="83"/>
    </row>
    <row r="21" spans="1:7" s="84" customFormat="1" x14ac:dyDescent="0.2">
      <c r="A21" s="79">
        <f t="shared" si="0"/>
        <v>15</v>
      </c>
      <c r="B21" s="87" t="s">
        <v>29</v>
      </c>
      <c r="C21" s="194">
        <f>+'O&amp;M &amp; Expense Data'!B19</f>
        <v>0</v>
      </c>
      <c r="E21" s="62">
        <v>0</v>
      </c>
      <c r="F21" s="82"/>
      <c r="G21" s="83"/>
    </row>
    <row r="22" spans="1:7" s="84" customFormat="1" x14ac:dyDescent="0.2">
      <c r="A22" s="79">
        <f t="shared" ref="A22:A39" si="1">+A21+1</f>
        <v>16</v>
      </c>
      <c r="B22" s="89" t="s">
        <v>30</v>
      </c>
      <c r="C22" s="63">
        <f>SUM(C19:C21)</f>
        <v>5952661.7783016115</v>
      </c>
      <c r="E22" s="63">
        <f>SUM(E19:E21)</f>
        <v>5449166</v>
      </c>
      <c r="F22" s="82"/>
      <c r="G22" s="88"/>
    </row>
    <row r="23" spans="1:7" s="84" customFormat="1" x14ac:dyDescent="0.2">
      <c r="A23" s="79">
        <f t="shared" si="1"/>
        <v>17</v>
      </c>
      <c r="B23" s="89"/>
      <c r="C23" s="62"/>
      <c r="E23" s="62"/>
      <c r="F23" s="82"/>
      <c r="G23" s="83"/>
    </row>
    <row r="24" spans="1:7" s="84" customFormat="1" x14ac:dyDescent="0.2">
      <c r="A24" s="79">
        <f t="shared" si="1"/>
        <v>18</v>
      </c>
      <c r="B24" s="89" t="s">
        <v>31</v>
      </c>
      <c r="C24" s="63">
        <f>+C16*C22</f>
        <v>241184.74290279677</v>
      </c>
      <c r="E24" s="63">
        <f>+E16*E22</f>
        <v>316663.32425694069</v>
      </c>
      <c r="F24" s="82"/>
      <c r="G24" s="88"/>
    </row>
    <row r="25" spans="1:7" s="84" customFormat="1" x14ac:dyDescent="0.2">
      <c r="A25" s="79">
        <f t="shared" si="1"/>
        <v>19</v>
      </c>
      <c r="B25" s="89"/>
      <c r="C25" s="81"/>
      <c r="E25" s="81"/>
      <c r="F25" s="82"/>
      <c r="G25" s="83"/>
    </row>
    <row r="26" spans="1:7" s="84" customFormat="1" ht="10.8" thickBot="1" x14ac:dyDescent="0.25">
      <c r="A26" s="79">
        <f t="shared" si="1"/>
        <v>20</v>
      </c>
      <c r="B26" s="89" t="s">
        <v>32</v>
      </c>
      <c r="C26" s="64">
        <f>SUM(C11,C24)</f>
        <v>3340438.4414635999</v>
      </c>
      <c r="E26" s="64">
        <f>SUM(E11,E24)</f>
        <v>4865289.3242569407</v>
      </c>
      <c r="F26" s="82"/>
      <c r="G26" s="83"/>
    </row>
    <row r="27" spans="1:7" ht="10.8" thickTop="1" x14ac:dyDescent="0.3">
      <c r="A27" s="79">
        <f t="shared" si="1"/>
        <v>21</v>
      </c>
      <c r="C27" s="91"/>
      <c r="E27" s="91"/>
    </row>
    <row r="28" spans="1:7" x14ac:dyDescent="0.3">
      <c r="A28" s="79">
        <f t="shared" si="1"/>
        <v>22</v>
      </c>
      <c r="B28" s="93" t="s">
        <v>33</v>
      </c>
      <c r="C28" s="94">
        <f>+'O&amp;M &amp; Expense Data'!E6*1000</f>
        <v>9662000</v>
      </c>
      <c r="E28" s="94">
        <v>9620000</v>
      </c>
    </row>
    <row r="29" spans="1:7" x14ac:dyDescent="0.3">
      <c r="A29" s="79">
        <f t="shared" si="1"/>
        <v>23</v>
      </c>
      <c r="C29" s="91"/>
      <c r="E29" s="91"/>
    </row>
    <row r="30" spans="1:7" x14ac:dyDescent="0.3">
      <c r="A30" s="79">
        <f t="shared" si="1"/>
        <v>24</v>
      </c>
      <c r="B30" s="93" t="s">
        <v>34</v>
      </c>
      <c r="C30" s="95">
        <f>+C26/C28</f>
        <v>0.34572950128996066</v>
      </c>
      <c r="E30" s="95">
        <f>+E26/E28</f>
        <v>0.50574733100383995</v>
      </c>
    </row>
    <row r="31" spans="1:7" x14ac:dyDescent="0.3">
      <c r="A31" s="79">
        <f t="shared" si="1"/>
        <v>25</v>
      </c>
      <c r="C31" s="91"/>
      <c r="E31" s="91"/>
    </row>
    <row r="32" spans="1:7" x14ac:dyDescent="0.3">
      <c r="A32" s="79">
        <f t="shared" si="1"/>
        <v>26</v>
      </c>
      <c r="B32" s="84" t="s">
        <v>161</v>
      </c>
      <c r="C32" s="195">
        <f>+'O&amp;M &amp; Expense Data'!H26</f>
        <v>0.35</v>
      </c>
      <c r="E32" s="91"/>
    </row>
    <row r="33" spans="1:5" x14ac:dyDescent="0.3">
      <c r="A33" s="79">
        <f t="shared" si="1"/>
        <v>27</v>
      </c>
      <c r="C33" s="91"/>
      <c r="E33" s="91"/>
    </row>
    <row r="34" spans="1:5" x14ac:dyDescent="0.3">
      <c r="A34" s="79">
        <f t="shared" si="1"/>
        <v>28</v>
      </c>
      <c r="B34" s="93" t="s">
        <v>162</v>
      </c>
      <c r="C34" s="95">
        <f>+C30*C32</f>
        <v>0.12100532545148622</v>
      </c>
      <c r="E34" s="95">
        <f>+E30*E32</f>
        <v>0</v>
      </c>
    </row>
    <row r="35" spans="1:5" x14ac:dyDescent="0.3">
      <c r="A35" s="79">
        <f t="shared" si="1"/>
        <v>29</v>
      </c>
      <c r="C35" s="91"/>
      <c r="E35" s="91"/>
    </row>
    <row r="36" spans="1:5" ht="10.8" thickBot="1" x14ac:dyDescent="0.35">
      <c r="A36" s="79">
        <f t="shared" si="1"/>
        <v>30</v>
      </c>
      <c r="C36" s="96"/>
      <c r="E36" s="96"/>
    </row>
    <row r="37" spans="1:5" x14ac:dyDescent="0.3">
      <c r="A37" s="79">
        <f t="shared" si="1"/>
        <v>31</v>
      </c>
    </row>
    <row r="38" spans="1:5" x14ac:dyDescent="0.3">
      <c r="A38" s="79">
        <f t="shared" si="1"/>
        <v>32</v>
      </c>
      <c r="B38" s="93" t="s">
        <v>134</v>
      </c>
      <c r="C38" s="196">
        <f>+'Sch 40 Feeder OH (UE-180282)'!E32</f>
        <v>0.2185</v>
      </c>
      <c r="E38" s="97">
        <f>+'Sch 40 Feeder OH (UE-180282)'!K32</f>
        <v>3.95E-2</v>
      </c>
    </row>
    <row r="39" spans="1:5" x14ac:dyDescent="0.3">
      <c r="A39" s="79">
        <f t="shared" si="1"/>
        <v>33</v>
      </c>
      <c r="B39" s="93" t="s">
        <v>135</v>
      </c>
      <c r="C39" s="196">
        <f>+'Sch 40 Feeder OH (UE-180282)'!G32</f>
        <v>4.7399999999999998E-2</v>
      </c>
      <c r="E39" s="97">
        <f>+E38</f>
        <v>3.95E-2</v>
      </c>
    </row>
  </sheetData>
  <pageMargins left="0.7" right="0.7" top="0.75" bottom="0.75" header="0.3" footer="0.3"/>
  <pageSetup orientation="landscape" horizontalDpi="300" verticalDpi="300" r:id="rId1"/>
  <headerFooter>
    <oddFooter>&amp;L&amp;F&amp;C&amp;A&amp;RAdvice No. 2018-08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Normal="100" workbookViewId="0">
      <pane xSplit="1" ySplit="4" topLeftCell="B5" activePane="bottomRight" state="frozen"/>
      <selection activeCell="A22" sqref="A22:J22"/>
      <selection pane="topRight" activeCell="A22" sqref="A22:J22"/>
      <selection pane="bottomLeft" activeCell="A22" sqref="A22:J22"/>
      <selection pane="bottomRight" activeCell="H29" sqref="H29"/>
    </sheetView>
  </sheetViews>
  <sheetFormatPr defaultColWidth="9.109375" defaultRowHeight="13.8" x14ac:dyDescent="0.25"/>
  <cols>
    <col min="1" max="1" width="32.6640625" style="23" bestFit="1" customWidth="1"/>
    <col min="2" max="2" width="17.5546875" style="23" bestFit="1" customWidth="1"/>
    <col min="3" max="3" width="9.109375" style="23"/>
    <col min="4" max="4" width="32.33203125" style="23" bestFit="1" customWidth="1"/>
    <col min="5" max="5" width="8" style="23" customWidth="1"/>
    <col min="6" max="6" width="9.109375" style="23"/>
    <col min="7" max="7" width="39.109375" style="23" bestFit="1" customWidth="1"/>
    <col min="8" max="8" width="17.5546875" style="23" bestFit="1" customWidth="1"/>
    <col min="9" max="9" width="14" style="23" bestFit="1" customWidth="1"/>
    <col min="10" max="10" width="13.88671875" style="23" customWidth="1"/>
    <col min="11" max="16" width="9.109375" style="23"/>
    <col min="17" max="17" width="11" style="23" bestFit="1" customWidth="1"/>
    <col min="18" max="18" width="14" style="23" bestFit="1" customWidth="1"/>
    <col min="19" max="19" width="10.6640625" style="23" bestFit="1" customWidth="1"/>
    <col min="20" max="29" width="9.109375" style="23"/>
    <col min="30" max="30" width="11" style="23" customWidth="1"/>
    <col min="31" max="31" width="10.77734375" style="23" customWidth="1"/>
    <col min="32" max="16384" width="9.109375" style="23"/>
  </cols>
  <sheetData>
    <row r="1" spans="1:9" x14ac:dyDescent="0.25">
      <c r="A1" s="186" t="s">
        <v>16</v>
      </c>
      <c r="B1" s="142"/>
      <c r="D1" s="267" t="str">
        <f>+A1</f>
        <v>Puget Sound Energy</v>
      </c>
      <c r="E1" s="268"/>
      <c r="G1" s="186" t="str">
        <f>+D1</f>
        <v>Puget Sound Energy</v>
      </c>
    </row>
    <row r="2" spans="1:9" x14ac:dyDescent="0.25">
      <c r="A2" s="185" t="s">
        <v>58</v>
      </c>
      <c r="B2" s="142"/>
      <c r="D2" s="269" t="s">
        <v>59</v>
      </c>
      <c r="E2" s="266"/>
      <c r="G2" s="185" t="s">
        <v>60</v>
      </c>
    </row>
    <row r="3" spans="1:9" x14ac:dyDescent="0.25">
      <c r="A3" s="184" t="s">
        <v>183</v>
      </c>
      <c r="B3" s="142"/>
      <c r="D3" s="265" t="s">
        <v>131</v>
      </c>
      <c r="E3" s="266"/>
      <c r="G3" s="184" t="str">
        <f>+A3</f>
        <v>Source:  UE-180282</v>
      </c>
    </row>
    <row r="4" spans="1:9" x14ac:dyDescent="0.25">
      <c r="A4" s="184" t="s">
        <v>184</v>
      </c>
      <c r="B4" s="142"/>
      <c r="D4" s="265" t="s">
        <v>132</v>
      </c>
      <c r="E4" s="266"/>
      <c r="G4" s="184" t="str">
        <f>+A4</f>
        <v>Compliance Cost of Service Report</v>
      </c>
    </row>
    <row r="5" spans="1:9" x14ac:dyDescent="0.25">
      <c r="A5" s="24"/>
      <c r="B5" s="143"/>
      <c r="D5" s="24"/>
      <c r="E5" s="25"/>
      <c r="G5" s="24"/>
    </row>
    <row r="6" spans="1:9" x14ac:dyDescent="0.25">
      <c r="A6" s="24" t="s">
        <v>61</v>
      </c>
      <c r="B6" s="146"/>
      <c r="D6" s="26" t="s">
        <v>62</v>
      </c>
      <c r="E6" s="61">
        <v>9662</v>
      </c>
      <c r="G6" s="24"/>
      <c r="H6" s="147"/>
    </row>
    <row r="7" spans="1:9" x14ac:dyDescent="0.25">
      <c r="A7" s="24">
        <v>580</v>
      </c>
      <c r="B7" s="145">
        <f>+'ECOS Expense (UE-180282)'!E45</f>
        <v>1057332.8026858873</v>
      </c>
      <c r="D7" s="28"/>
      <c r="E7" s="29"/>
      <c r="G7" s="26" t="s">
        <v>63</v>
      </c>
      <c r="H7" s="145">
        <f>+'ECOS Expense (UE-180282)'!E26+'ECOS Expense (UE-180282)'!E12</f>
        <v>130625454.07181057</v>
      </c>
      <c r="I7" s="144"/>
    </row>
    <row r="8" spans="1:9" x14ac:dyDescent="0.25">
      <c r="A8" s="24">
        <v>581</v>
      </c>
      <c r="B8" s="145">
        <f>+'ECOS Expense (UE-180282)'!E37</f>
        <v>3035353.5728904014</v>
      </c>
      <c r="D8" s="30"/>
      <c r="E8" s="31"/>
      <c r="G8" s="26" t="s">
        <v>64</v>
      </c>
      <c r="H8" s="145">
        <f>+'ECOS Expense (UE-180282)'!E27</f>
        <v>15436637.925461741</v>
      </c>
      <c r="I8" s="144"/>
    </row>
    <row r="9" spans="1:9" x14ac:dyDescent="0.25">
      <c r="A9" s="24">
        <v>582</v>
      </c>
      <c r="B9" s="145">
        <f>+'ECOS Expense (UE-180282)'!E38</f>
        <v>1492885.0685930327</v>
      </c>
      <c r="D9" s="30"/>
      <c r="E9" s="31"/>
      <c r="G9" s="26" t="s">
        <v>65</v>
      </c>
      <c r="H9" s="145">
        <f>+'ECOS Expense (UE-180282)'!E28+'ECOS Expense (UE-180282)'!E13</f>
        <v>233167840.20095843</v>
      </c>
      <c r="I9" s="144"/>
    </row>
    <row r="10" spans="1:9" x14ac:dyDescent="0.25">
      <c r="A10" s="24">
        <v>583</v>
      </c>
      <c r="B10" s="145">
        <f>+'ECOS Expense (UE-180282)'!E39</f>
        <v>3558290.2716388209</v>
      </c>
      <c r="D10" s="30"/>
      <c r="E10" s="31"/>
      <c r="G10" s="32" t="s">
        <v>66</v>
      </c>
      <c r="H10" s="145">
        <f>+'ECOS Expense (UE-180282)'!E29+'ECOS Expense (UE-180282)'!E19</f>
        <v>390727999.82218421</v>
      </c>
      <c r="I10" s="144"/>
    </row>
    <row r="11" spans="1:9" x14ac:dyDescent="0.25">
      <c r="A11" s="24">
        <v>584</v>
      </c>
      <c r="B11" s="145">
        <f>+'ECOS Expense (UE-180282)'!E40</f>
        <v>2731426.3580004885</v>
      </c>
      <c r="D11" s="30"/>
      <c r="E11" s="31"/>
      <c r="G11" s="24" t="s">
        <v>67</v>
      </c>
      <c r="H11" s="145">
        <f>+'ECOS Expense (UE-180282)'!E22+'ECOS Expense (UE-180282)'!E34</f>
        <v>128743312.0185762</v>
      </c>
      <c r="I11" s="144"/>
    </row>
    <row r="12" spans="1:9" x14ac:dyDescent="0.25">
      <c r="A12" s="24">
        <v>585</v>
      </c>
      <c r="B12" s="145">
        <f>+'ECOS Expense (UE-180282)'!E41</f>
        <v>544795.18788901914</v>
      </c>
      <c r="D12" s="30"/>
      <c r="E12" s="31"/>
      <c r="G12" s="24" t="s">
        <v>68</v>
      </c>
      <c r="H12" s="60">
        <f>+B30</f>
        <v>83453080.807317212</v>
      </c>
      <c r="I12" s="144"/>
    </row>
    <row r="13" spans="1:9" x14ac:dyDescent="0.25">
      <c r="A13" s="24">
        <v>586</v>
      </c>
      <c r="B13" s="145">
        <f>+'ECOS Expense (UE-180282)'!E42</f>
        <v>-874752.4805913025</v>
      </c>
      <c r="D13" s="30"/>
      <c r="E13" s="31"/>
      <c r="G13" s="24" t="s">
        <v>69</v>
      </c>
      <c r="H13" s="145">
        <f>+'ECOS Expense (UE-180282)'!E55</f>
        <v>48572376.113885924</v>
      </c>
      <c r="I13" s="144"/>
    </row>
    <row r="14" spans="1:9" x14ac:dyDescent="0.25">
      <c r="A14" s="24">
        <v>587</v>
      </c>
      <c r="B14" s="145">
        <f>+'ECOS Expense (UE-180282)'!E43</f>
        <v>4619595.5303377612</v>
      </c>
      <c r="D14" s="30"/>
      <c r="G14" s="26" t="s">
        <v>70</v>
      </c>
      <c r="H14" s="145">
        <f>SUM('ECOS Expense (UE-180282)'!E58:E61)</f>
        <v>2299896.955852909</v>
      </c>
      <c r="I14" s="144"/>
    </row>
    <row r="15" spans="1:9" x14ac:dyDescent="0.25">
      <c r="A15" s="24">
        <v>588</v>
      </c>
      <c r="B15" s="145">
        <f>+'ECOS Expense (UE-180282)'!E46</f>
        <v>4895328.975615724</v>
      </c>
      <c r="D15" s="30"/>
      <c r="G15" s="24" t="s">
        <v>71</v>
      </c>
      <c r="H15" s="145">
        <f>SUM('ECOS Expense (UE-180282)'!E62:E65)</f>
        <v>324927.73416097631</v>
      </c>
      <c r="I15" s="144"/>
    </row>
    <row r="16" spans="1:9" x14ac:dyDescent="0.25">
      <c r="A16" s="24">
        <v>589</v>
      </c>
      <c r="B16" s="145">
        <f>+'ECOS Expense (UE-180282)'!E44</f>
        <v>1007980.8646408756</v>
      </c>
      <c r="D16" s="30"/>
      <c r="E16" s="31"/>
      <c r="G16" s="24" t="s">
        <v>72</v>
      </c>
      <c r="H16" s="27">
        <f>SUM(H7:H15)</f>
        <v>1033351525.6502082</v>
      </c>
      <c r="I16" s="144"/>
    </row>
    <row r="17" spans="1:9" x14ac:dyDescent="0.25">
      <c r="A17" s="24" t="s">
        <v>73</v>
      </c>
      <c r="B17" s="27">
        <f>SUM(B7:B16)</f>
        <v>22068236.151700709</v>
      </c>
      <c r="D17" s="30"/>
      <c r="E17" s="31"/>
      <c r="G17" s="24" t="s">
        <v>74</v>
      </c>
      <c r="H17" s="27"/>
      <c r="I17" s="144"/>
    </row>
    <row r="18" spans="1:9" x14ac:dyDescent="0.25">
      <c r="A18" s="24"/>
      <c r="B18" s="27"/>
      <c r="D18" s="30"/>
      <c r="E18" s="31"/>
      <c r="G18" s="33" t="s">
        <v>75</v>
      </c>
      <c r="H18" s="145">
        <f>-'ECOS Expense (UE-180282)'!E12</f>
        <v>-69962949.456452519</v>
      </c>
      <c r="I18" s="144"/>
    </row>
    <row r="19" spans="1:9" x14ac:dyDescent="0.25">
      <c r="A19" s="24">
        <v>590</v>
      </c>
      <c r="B19" s="145">
        <v>0</v>
      </c>
      <c r="D19" s="30"/>
      <c r="E19" s="31"/>
      <c r="G19" s="33" t="s">
        <v>76</v>
      </c>
      <c r="H19" s="145">
        <f>-'ECOS Expense (UE-180282)'!E13</f>
        <v>-171115373.90212974</v>
      </c>
      <c r="I19" s="144"/>
    </row>
    <row r="20" spans="1:9" x14ac:dyDescent="0.25">
      <c r="A20" s="24">
        <v>591</v>
      </c>
      <c r="B20" s="145">
        <f>+'ECOS Expense (UE-180282)'!E84</f>
        <v>0</v>
      </c>
      <c r="E20" s="31"/>
      <c r="G20" s="34" t="s">
        <v>66</v>
      </c>
      <c r="H20" s="27">
        <f>-H10</f>
        <v>-390727999.82218421</v>
      </c>
      <c r="I20" s="144"/>
    </row>
    <row r="21" spans="1:9" x14ac:dyDescent="0.25">
      <c r="A21" s="24">
        <v>592</v>
      </c>
      <c r="B21" s="145">
        <f>+'ECOS Expense (UE-180282)'!E85</f>
        <v>1606368.6299677708</v>
      </c>
      <c r="E21" s="31"/>
      <c r="G21" s="33" t="s">
        <v>77</v>
      </c>
      <c r="H21" s="145">
        <f>-'ECOS Expense (UE-180282)'!E22</f>
        <v>-108374278.4084723</v>
      </c>
      <c r="I21" s="144"/>
    </row>
    <row r="22" spans="1:9" x14ac:dyDescent="0.25">
      <c r="A22" s="24">
        <v>593</v>
      </c>
      <c r="B22" s="145">
        <f>+'ECOS Expense (UE-180282)'!E86</f>
        <v>40427144.020738162</v>
      </c>
      <c r="G22" s="33" t="s">
        <v>181</v>
      </c>
      <c r="H22" s="145">
        <f>-'ECOS Expense (UE-180282)'!E59</f>
        <v>-26209.79999999702</v>
      </c>
      <c r="I22" s="144"/>
    </row>
    <row r="23" spans="1:9" x14ac:dyDescent="0.25">
      <c r="A23" s="24">
        <v>594</v>
      </c>
      <c r="B23" s="145">
        <f>+'ECOS Expense (UE-180282)'!E87</f>
        <v>16035169.241148585</v>
      </c>
      <c r="G23" s="34" t="s">
        <v>78</v>
      </c>
      <c r="H23" s="27">
        <f>SUM(H16:H22)</f>
        <v>293144714.26096946</v>
      </c>
      <c r="I23" s="144"/>
    </row>
    <row r="24" spans="1:9" x14ac:dyDescent="0.25">
      <c r="A24" s="24">
        <v>595</v>
      </c>
      <c r="B24" s="145">
        <f>+'ECOS Expense (UE-180282)'!E88</f>
        <v>255787.53384975073</v>
      </c>
      <c r="G24" s="24"/>
      <c r="H24" s="27"/>
      <c r="I24" s="144"/>
    </row>
    <row r="25" spans="1:9" x14ac:dyDescent="0.25">
      <c r="A25" s="24">
        <v>596</v>
      </c>
      <c r="B25" s="145">
        <f>+'ECOS Expense (UE-180282)'!E89</f>
        <v>2559355.7282619877</v>
      </c>
      <c r="G25" s="26" t="s">
        <v>79</v>
      </c>
      <c r="H25" s="145">
        <f>+'ECOS Expense (UE-180282)'!E79</f>
        <v>103875176.45128563</v>
      </c>
    </row>
    <row r="26" spans="1:9" x14ac:dyDescent="0.25">
      <c r="A26" s="24">
        <v>597</v>
      </c>
      <c r="B26" s="145">
        <f>+'ECOS Expense (UE-180282)'!E90</f>
        <v>501019.50165024918</v>
      </c>
      <c r="G26" s="24" t="s">
        <v>80</v>
      </c>
      <c r="H26" s="35">
        <f>ROUND(+H25/H23,2)</f>
        <v>0.35</v>
      </c>
    </row>
    <row r="27" spans="1:9" x14ac:dyDescent="0.25">
      <c r="A27" s="24">
        <v>598</v>
      </c>
      <c r="B27" s="145">
        <v>0</v>
      </c>
      <c r="G27" s="24"/>
      <c r="H27" s="25"/>
    </row>
    <row r="28" spans="1:9" x14ac:dyDescent="0.25">
      <c r="A28" s="24" t="s">
        <v>81</v>
      </c>
      <c r="B28" s="27">
        <f>SUM(B19:B27)</f>
        <v>61384844.655616507</v>
      </c>
      <c r="G28" s="24"/>
      <c r="H28" s="25"/>
      <c r="I28" s="144"/>
    </row>
    <row r="29" spans="1:9" x14ac:dyDescent="0.25">
      <c r="A29" s="24"/>
      <c r="B29" s="27"/>
      <c r="G29" s="26" t="s">
        <v>109</v>
      </c>
      <c r="H29" s="27">
        <f>+H25+H16</f>
        <v>1137226702.1014938</v>
      </c>
    </row>
    <row r="30" spans="1:9" x14ac:dyDescent="0.25">
      <c r="A30" s="24" t="s">
        <v>83</v>
      </c>
      <c r="B30" s="27">
        <f>SUM(B28,B17)</f>
        <v>83453080.807317212</v>
      </c>
      <c r="G30" s="36"/>
      <c r="H30" s="37"/>
    </row>
    <row r="31" spans="1:9" x14ac:dyDescent="0.25">
      <c r="A31" s="24"/>
      <c r="B31" s="27"/>
      <c r="H31" s="38"/>
    </row>
    <row r="32" spans="1:9" x14ac:dyDescent="0.25">
      <c r="A32" s="24"/>
      <c r="B32" s="25"/>
      <c r="H32" s="38"/>
    </row>
    <row r="33" spans="1:8" x14ac:dyDescent="0.25">
      <c r="A33" s="24" t="s">
        <v>84</v>
      </c>
      <c r="B33" s="39">
        <f>SUM(B8:B14)</f>
        <v>15107593.508758221</v>
      </c>
      <c r="H33" s="38"/>
    </row>
    <row r="34" spans="1:8" x14ac:dyDescent="0.25">
      <c r="A34" s="26" t="s">
        <v>85</v>
      </c>
      <c r="B34" s="39">
        <f>SUM(B20:B26)</f>
        <v>61384844.655616507</v>
      </c>
      <c r="H34" s="38"/>
    </row>
    <row r="35" spans="1:8" x14ac:dyDescent="0.25">
      <c r="A35" s="24" t="s">
        <v>86</v>
      </c>
      <c r="B35" s="39">
        <f>SUM(B33:B34)</f>
        <v>76492438.164374724</v>
      </c>
      <c r="H35" s="38"/>
    </row>
    <row r="36" spans="1:8" x14ac:dyDescent="0.25">
      <c r="A36" s="36"/>
      <c r="B36" s="40"/>
      <c r="H36" s="38"/>
    </row>
    <row r="37" spans="1:8" x14ac:dyDescent="0.25">
      <c r="H37" s="38"/>
    </row>
    <row r="38" spans="1:8" x14ac:dyDescent="0.25">
      <c r="H38" s="38"/>
    </row>
    <row r="67" spans="18:19" x14ac:dyDescent="0.25">
      <c r="R67" s="144"/>
      <c r="S67" s="144"/>
    </row>
  </sheetData>
  <mergeCells count="4">
    <mergeCell ref="D3:E3"/>
    <mergeCell ref="D4:E4"/>
    <mergeCell ref="D1:E1"/>
    <mergeCell ref="D2:E2"/>
  </mergeCells>
  <pageMargins left="0.7" right="0.7" top="0.75" bottom="0.75" header="0.3" footer="0.3"/>
  <pageSetup scale="42" orientation="landscape" horizontalDpi="300" verticalDpi="300" r:id="rId1"/>
  <headerFooter>
    <oddFooter>&amp;L&amp;F&amp;C&amp;A&amp;RAdvice No. 2018-08
Page &amp;P of &amp;N</oddFooter>
  </headerFooter>
  <rowBreaks count="3" manualBreakCount="3">
    <brk id="38" max="16383" man="1"/>
    <brk id="86" max="16383" man="1"/>
    <brk id="134" max="16383" man="1"/>
  </rowBreaks>
  <colBreaks count="2" manualBreakCount="2">
    <brk id="10" max="1048575" man="1"/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A22" sqref="A22:J22"/>
    </sheetView>
  </sheetViews>
  <sheetFormatPr defaultRowHeight="14.4" x14ac:dyDescent="0.3"/>
  <cols>
    <col min="1" max="1" width="10.33203125" bestFit="1" customWidth="1"/>
    <col min="2" max="2" width="43" bestFit="1" customWidth="1"/>
    <col min="3" max="3" width="16" bestFit="1" customWidth="1"/>
    <col min="4" max="4" width="16.109375" bestFit="1" customWidth="1"/>
    <col min="5" max="6" width="11.33203125" bestFit="1" customWidth="1"/>
    <col min="7" max="7" width="11.44140625" bestFit="1" customWidth="1"/>
    <col min="8" max="8" width="8.21875" bestFit="1" customWidth="1"/>
    <col min="9" max="9" width="19.6640625" bestFit="1" customWidth="1"/>
    <col min="10" max="10" width="13.77734375" bestFit="1" customWidth="1"/>
    <col min="14" max="14" width="8.5546875" bestFit="1" customWidth="1"/>
    <col min="15" max="15" width="32.109375" bestFit="1" customWidth="1"/>
    <col min="16" max="16" width="10.77734375" customWidth="1"/>
    <col min="17" max="17" width="8.77734375" bestFit="1" customWidth="1"/>
  </cols>
  <sheetData>
    <row r="1" spans="1:4" x14ac:dyDescent="0.3">
      <c r="A1" s="262" t="s">
        <v>16</v>
      </c>
      <c r="B1" s="262"/>
      <c r="C1" s="262"/>
      <c r="D1" s="262"/>
    </row>
    <row r="2" spans="1:4" x14ac:dyDescent="0.3">
      <c r="A2" s="262" t="s">
        <v>113</v>
      </c>
      <c r="B2" s="262"/>
      <c r="C2" s="262"/>
      <c r="D2" s="262"/>
    </row>
    <row r="3" spans="1:4" x14ac:dyDescent="0.3">
      <c r="A3" s="261" t="s">
        <v>127</v>
      </c>
      <c r="B3" s="262"/>
      <c r="C3" s="262"/>
      <c r="D3" s="262"/>
    </row>
    <row r="4" spans="1:4" x14ac:dyDescent="0.3">
      <c r="A4" s="261" t="s">
        <v>191</v>
      </c>
      <c r="B4" s="262"/>
      <c r="C4" s="262"/>
      <c r="D4" s="262"/>
    </row>
    <row r="6" spans="1:4" x14ac:dyDescent="0.3">
      <c r="B6" s="272" t="s">
        <v>192</v>
      </c>
      <c r="C6" s="273"/>
      <c r="D6" s="273"/>
    </row>
    <row r="8" spans="1:4" ht="16.2" thickBot="1" x14ac:dyDescent="0.35">
      <c r="A8" s="67">
        <v>362</v>
      </c>
      <c r="B8" s="68" t="s">
        <v>115</v>
      </c>
      <c r="C8" s="69">
        <f>+G38</f>
        <v>2.0398169678875266E-2</v>
      </c>
      <c r="D8" s="70">
        <f>ROUND(1/C8,0)</f>
        <v>49</v>
      </c>
    </row>
    <row r="9" spans="1:4" ht="15" thickTop="1" x14ac:dyDescent="0.3">
      <c r="A9" s="101"/>
      <c r="C9" s="2"/>
    </row>
    <row r="10" spans="1:4" x14ac:dyDescent="0.3">
      <c r="A10" s="101">
        <v>364</v>
      </c>
      <c r="B10" t="s">
        <v>116</v>
      </c>
      <c r="C10" s="9">
        <f>+G40</f>
        <v>3.1427873986990325E-2</v>
      </c>
      <c r="D10" s="71">
        <f>ROUND(1/C10,0)</f>
        <v>32</v>
      </c>
    </row>
    <row r="11" spans="1:4" x14ac:dyDescent="0.3">
      <c r="A11" s="101">
        <v>365</v>
      </c>
      <c r="B11" t="s">
        <v>117</v>
      </c>
      <c r="C11" s="72">
        <f>+G42</f>
        <v>3.7404563906774872E-2</v>
      </c>
      <c r="D11" s="73">
        <f>ROUND(1/C11,0)</f>
        <v>27</v>
      </c>
    </row>
    <row r="12" spans="1:4" x14ac:dyDescent="0.3">
      <c r="A12" s="101"/>
      <c r="B12" s="74" t="s">
        <v>118</v>
      </c>
      <c r="C12" s="9"/>
      <c r="D12" s="9"/>
    </row>
    <row r="13" spans="1:4" x14ac:dyDescent="0.3">
      <c r="A13" s="101"/>
      <c r="C13" s="9"/>
    </row>
    <row r="14" spans="1:4" x14ac:dyDescent="0.3">
      <c r="A14" s="101">
        <v>366</v>
      </c>
      <c r="B14" t="s">
        <v>119</v>
      </c>
      <c r="C14" s="9">
        <f>+G44</f>
        <v>1.7720071581921921E-2</v>
      </c>
      <c r="D14" s="71">
        <f>ROUND(1/C14,0)</f>
        <v>56</v>
      </c>
    </row>
    <row r="15" spans="1:4" x14ac:dyDescent="0.3">
      <c r="A15" s="101">
        <v>367</v>
      </c>
      <c r="B15" t="s">
        <v>120</v>
      </c>
      <c r="C15" s="72">
        <f>+G46</f>
        <v>3.9321450541708852E-2</v>
      </c>
      <c r="D15" s="73">
        <f>ROUND(1/C15,0)</f>
        <v>25</v>
      </c>
    </row>
    <row r="16" spans="1:4" x14ac:dyDescent="0.3">
      <c r="A16" s="101"/>
      <c r="B16" s="74" t="s">
        <v>90</v>
      </c>
      <c r="C16" s="9"/>
      <c r="D16" s="9"/>
    </row>
    <row r="17" spans="1:10" x14ac:dyDescent="0.3">
      <c r="A17" s="101"/>
      <c r="B17" s="74"/>
      <c r="C17" s="9"/>
      <c r="D17" s="71"/>
    </row>
    <row r="18" spans="1:10" ht="16.2" thickBot="1" x14ac:dyDescent="0.35">
      <c r="A18" s="101"/>
      <c r="B18" s="75" t="s">
        <v>121</v>
      </c>
      <c r="C18" s="9"/>
      <c r="D18" s="70">
        <f>AVERAGE(D10:D11,D14:D15)</f>
        <v>35</v>
      </c>
    </row>
    <row r="19" spans="1:10" ht="15" thickTop="1" x14ac:dyDescent="0.3"/>
    <row r="22" spans="1:10" x14ac:dyDescent="0.3">
      <c r="A22" s="270" t="str">
        <f>'[1]Lead E'!A4</f>
        <v>PUGET SOUND ENERGY - ELECTRIC (PER SETTLEMENT)</v>
      </c>
      <c r="B22" s="270"/>
      <c r="C22" s="270"/>
      <c r="D22" s="270"/>
      <c r="E22" s="270"/>
      <c r="F22" s="270"/>
      <c r="G22" s="270"/>
      <c r="H22" s="270"/>
      <c r="I22" s="270"/>
      <c r="J22" s="270"/>
    </row>
    <row r="23" spans="1:10" x14ac:dyDescent="0.3">
      <c r="A23" s="270" t="str">
        <f>'[1]Lead E'!A5</f>
        <v>DEPRECIATION STUDY</v>
      </c>
      <c r="B23" s="270"/>
      <c r="C23" s="270"/>
      <c r="D23" s="270"/>
      <c r="E23" s="270"/>
      <c r="F23" s="270"/>
      <c r="G23" s="270"/>
      <c r="H23" s="270"/>
      <c r="I23" s="270"/>
      <c r="J23" s="270"/>
    </row>
    <row r="24" spans="1:10" x14ac:dyDescent="0.3">
      <c r="A24" s="270" t="str">
        <f>'[1]Lead E'!A6</f>
        <v>FOR THE TWELVE MONTHS ENDED SEPTEMBER 30, 2016</v>
      </c>
      <c r="B24" s="270"/>
      <c r="C24" s="270"/>
      <c r="D24" s="270"/>
      <c r="E24" s="270"/>
      <c r="F24" s="270"/>
      <c r="G24" s="270"/>
      <c r="H24" s="270"/>
      <c r="I24" s="270"/>
      <c r="J24" s="270"/>
    </row>
    <row r="25" spans="1:10" x14ac:dyDescent="0.3">
      <c r="A25" s="270" t="str">
        <f>'[1]Lead E'!A7</f>
        <v>2017 GENERAL RATE CASE</v>
      </c>
      <c r="B25" s="270"/>
      <c r="C25" s="270"/>
      <c r="D25" s="270"/>
      <c r="E25" s="270"/>
      <c r="F25" s="270"/>
      <c r="G25" s="270"/>
      <c r="H25" s="270"/>
      <c r="I25" s="270"/>
      <c r="J25" s="270"/>
    </row>
    <row r="26" spans="1:10" x14ac:dyDescent="0.3">
      <c r="A26" s="270" t="s">
        <v>190</v>
      </c>
      <c r="B26" s="270"/>
      <c r="C26" s="270"/>
      <c r="D26" s="270"/>
      <c r="E26" s="270"/>
      <c r="F26" s="270"/>
      <c r="G26" s="270"/>
      <c r="H26" s="270"/>
      <c r="I26" s="270"/>
      <c r="J26" s="270"/>
    </row>
    <row r="29" spans="1:10" x14ac:dyDescent="0.3">
      <c r="A29" s="152"/>
      <c r="B29" s="153"/>
      <c r="C29" s="154"/>
      <c r="D29" s="155" t="s">
        <v>166</v>
      </c>
      <c r="E29" s="156"/>
      <c r="F29" s="157" t="s">
        <v>166</v>
      </c>
      <c r="G29" s="153"/>
      <c r="H29" s="153"/>
      <c r="I29" s="158" t="s">
        <v>167</v>
      </c>
      <c r="J29" s="159" t="s">
        <v>168</v>
      </c>
    </row>
    <row r="30" spans="1:10" x14ac:dyDescent="0.3">
      <c r="A30" s="159" t="s">
        <v>169</v>
      </c>
      <c r="B30" s="159"/>
      <c r="C30" s="160" t="s">
        <v>170</v>
      </c>
      <c r="D30" s="158" t="s">
        <v>171</v>
      </c>
      <c r="E30" s="158" t="s">
        <v>166</v>
      </c>
      <c r="F30" s="158" t="s">
        <v>46</v>
      </c>
      <c r="G30" s="159" t="s">
        <v>167</v>
      </c>
      <c r="H30" s="159" t="s">
        <v>172</v>
      </c>
      <c r="I30" s="158" t="s">
        <v>171</v>
      </c>
      <c r="J30" s="159" t="s">
        <v>173</v>
      </c>
    </row>
    <row r="31" spans="1:10" x14ac:dyDescent="0.3">
      <c r="A31" s="161" t="s">
        <v>174</v>
      </c>
      <c r="B31" s="161" t="s">
        <v>42</v>
      </c>
      <c r="C31" s="161" t="s">
        <v>175</v>
      </c>
      <c r="D31" s="161" t="s">
        <v>176</v>
      </c>
      <c r="E31" s="161" t="s">
        <v>46</v>
      </c>
      <c r="F31" s="161" t="s">
        <v>177</v>
      </c>
      <c r="G31" s="161" t="s">
        <v>46</v>
      </c>
      <c r="H31" s="161" t="s">
        <v>46</v>
      </c>
      <c r="I31" s="161" t="s">
        <v>178</v>
      </c>
      <c r="J31" s="161" t="s">
        <v>179</v>
      </c>
    </row>
    <row r="32" spans="1:10" x14ac:dyDescent="0.3">
      <c r="A32" s="162"/>
      <c r="B32" s="162"/>
      <c r="C32" s="163"/>
      <c r="D32" s="164"/>
      <c r="E32" s="164"/>
      <c r="F32" s="164"/>
      <c r="G32" s="162"/>
      <c r="H32" s="162"/>
      <c r="I32" s="153"/>
      <c r="J32" s="153"/>
    </row>
    <row r="33" spans="1:10" x14ac:dyDescent="0.3">
      <c r="A33" s="271" t="s">
        <v>180</v>
      </c>
      <c r="B33" s="271"/>
      <c r="C33" s="271"/>
      <c r="D33" s="271"/>
      <c r="E33" s="271"/>
      <c r="F33" s="271"/>
      <c r="G33" s="271"/>
      <c r="H33" s="271"/>
      <c r="I33" s="271"/>
      <c r="J33" s="271"/>
    </row>
    <row r="34" spans="1:10" x14ac:dyDescent="0.3">
      <c r="A34" s="165"/>
      <c r="B34" s="166" t="str">
        <f>[1]Electric!B362</f>
        <v xml:space="preserve">DISTRIBUTION PLANT </v>
      </c>
      <c r="C34" s="167"/>
      <c r="D34" s="168"/>
      <c r="E34" s="156"/>
      <c r="F34" s="165"/>
      <c r="G34" s="165"/>
      <c r="H34" s="165"/>
      <c r="I34" s="169"/>
      <c r="J34" s="153"/>
    </row>
    <row r="35" spans="1:10" x14ac:dyDescent="0.3">
      <c r="A35" s="165"/>
      <c r="B35" s="170">
        <f>[1]Electric!B363</f>
        <v>0</v>
      </c>
      <c r="C35" s="167"/>
      <c r="D35" s="168"/>
      <c r="E35" s="156"/>
      <c r="F35" s="165"/>
      <c r="G35" s="165"/>
      <c r="H35" s="165"/>
      <c r="I35" s="168"/>
      <c r="J35" s="153"/>
    </row>
    <row r="36" spans="1:10" x14ac:dyDescent="0.3">
      <c r="A36" s="165">
        <f>[1]Electric!A364</f>
        <v>360.1</v>
      </c>
      <c r="B36" s="171" t="str">
        <f>[1]Electric!B364</f>
        <v>EASEMENTS</v>
      </c>
      <c r="C36" s="172">
        <f>[1]Electric!C364</f>
        <v>6192997.7800000003</v>
      </c>
      <c r="D36" s="173">
        <f>[1]Electric!D364</f>
        <v>137458.86999999997</v>
      </c>
      <c r="E36" s="156">
        <f>[1]Electric!E364</f>
        <v>2.2400000000000002</v>
      </c>
      <c r="F36" s="174">
        <f>[1]Electric!F364</f>
        <v>2.2400000000000003E-2</v>
      </c>
      <c r="G36" s="174">
        <f>[1]Electric!G364</f>
        <v>1.1296952216895514E-2</v>
      </c>
      <c r="H36" s="174">
        <f>[1]Electric!H364</f>
        <v>0.5043282239685497</v>
      </c>
      <c r="I36" s="173">
        <f>[1]Electric!I364</f>
        <v>69324.387775823736</v>
      </c>
      <c r="J36" s="156">
        <f>[1]Electric!J364</f>
        <v>-68134.48222417623</v>
      </c>
    </row>
    <row r="37" spans="1:10" x14ac:dyDescent="0.3">
      <c r="A37" s="165">
        <f>[1]Electric!A365</f>
        <v>361</v>
      </c>
      <c r="B37" s="175" t="str">
        <f>[1]Electric!B365</f>
        <v xml:space="preserve">STRUCTURES AND IMPROVEMENTS          </v>
      </c>
      <c r="C37" s="172">
        <f>[1]Electric!C365</f>
        <v>7980826.7300000004</v>
      </c>
      <c r="D37" s="173">
        <f>[1]Electric!D365</f>
        <v>144277.32</v>
      </c>
      <c r="E37" s="156">
        <f>[1]Electric!E365</f>
        <v>1.81</v>
      </c>
      <c r="F37" s="174">
        <f>[1]Electric!F365</f>
        <v>1.8100000000000002E-2</v>
      </c>
      <c r="G37" s="174">
        <f>[1]Electric!G365</f>
        <v>1.7604567139875744E-2</v>
      </c>
      <c r="H37" s="174">
        <f>[1]Electric!H365</f>
        <v>0.97262801877766536</v>
      </c>
      <c r="I37" s="173">
        <f>[1]Electric!I365</f>
        <v>140328.16390615125</v>
      </c>
      <c r="J37" s="156">
        <f>[1]Electric!J365</f>
        <v>-3949.1560938487528</v>
      </c>
    </row>
    <row r="38" spans="1:10" x14ac:dyDescent="0.3">
      <c r="A38" s="165">
        <f>[1]Electric!A366</f>
        <v>362</v>
      </c>
      <c r="B38" s="175" t="str">
        <f>[1]Electric!B366</f>
        <v xml:space="preserve">STATION EQUIPMENT                   </v>
      </c>
      <c r="C38" s="172">
        <f>[1]Electric!C366</f>
        <v>434912648.51999998</v>
      </c>
      <c r="D38" s="173">
        <f>[1]Electric!D366</f>
        <v>8235583.0600000005</v>
      </c>
      <c r="E38" s="156">
        <f>[1]Electric!E366</f>
        <v>1.97</v>
      </c>
      <c r="F38" s="174">
        <f>[1]Electric!F366</f>
        <v>1.9699999999999999E-2</v>
      </c>
      <c r="G38" s="174">
        <f>[1]Electric!G366</f>
        <v>2.0398169678875266E-2</v>
      </c>
      <c r="H38" s="174">
        <f>[1]Electric!H366</f>
        <v>1.0354400852220949</v>
      </c>
      <c r="I38" s="173">
        <f>[1]Electric!I366</f>
        <v>8527452.8255000412</v>
      </c>
      <c r="J38" s="156">
        <f>[1]Electric!J366</f>
        <v>291869.76550004072</v>
      </c>
    </row>
    <row r="39" spans="1:10" x14ac:dyDescent="0.3">
      <c r="A39" s="165">
        <f>[1]Electric!A367</f>
        <v>363</v>
      </c>
      <c r="B39" s="175" t="str">
        <f>[1]Electric!B367</f>
        <v>BATTERY STORAGE EQUIPMENT</v>
      </c>
      <c r="C39" s="172">
        <f>[1]Electric!C367</f>
        <v>1194182.8600000001</v>
      </c>
      <c r="D39" s="173">
        <f>[1]Electric!D367</f>
        <v>23908.840000000004</v>
      </c>
      <c r="E39" s="156">
        <f>[1]Electric!E367</f>
        <v>5</v>
      </c>
      <c r="F39" s="174">
        <f>[1]Electric!F367</f>
        <v>0.05</v>
      </c>
      <c r="G39" s="174">
        <f>[1]Electric!G367</f>
        <v>4.9922840125171446E-2</v>
      </c>
      <c r="H39" s="174">
        <f>[1]Electric!H367</f>
        <v>0.99845680250342883</v>
      </c>
      <c r="I39" s="173">
        <f>[1]Electric!I367</f>
        <v>23871.943937966083</v>
      </c>
      <c r="J39" s="156">
        <f>[1]Electric!J367</f>
        <v>-36.896062033920316</v>
      </c>
    </row>
    <row r="40" spans="1:10" x14ac:dyDescent="0.3">
      <c r="A40" s="165">
        <f>[1]Electric!A368</f>
        <v>364</v>
      </c>
      <c r="B40" s="175" t="str">
        <f>[1]Electric!B368</f>
        <v xml:space="preserve">POLES, TOWERS AND FIXTURES          </v>
      </c>
      <c r="C40" s="172">
        <f>[1]Electric!C368</f>
        <v>340904415.12</v>
      </c>
      <c r="D40" s="173">
        <f>[1]Electric!D368</f>
        <v>10261211.340000002</v>
      </c>
      <c r="E40" s="173">
        <f>[1]Electric!E368</f>
        <v>3.11</v>
      </c>
      <c r="F40" s="174">
        <f>[1]Electric!F368</f>
        <v>3.1099999999999999E-2</v>
      </c>
      <c r="G40" s="174">
        <f>[1]Electric!G368</f>
        <v>3.1427873986990325E-2</v>
      </c>
      <c r="H40" s="174">
        <f>[1]Electric!H368</f>
        <v>1.0105425719289494</v>
      </c>
      <c r="I40" s="173">
        <f>[1]Electric!I368</f>
        <v>10369390.898630103</v>
      </c>
      <c r="J40" s="173">
        <f>[1]Electric!J368</f>
        <v>108179.55863010138</v>
      </c>
    </row>
    <row r="41" spans="1:10" x14ac:dyDescent="0.3">
      <c r="A41" s="165"/>
      <c r="B41" s="175"/>
      <c r="C41" s="172"/>
      <c r="D41" s="173">
        <f>[1]Electric!D369</f>
        <v>11214.9</v>
      </c>
      <c r="E41" s="173">
        <f>[1]Electric!E369</f>
        <v>4.24</v>
      </c>
      <c r="F41" s="174">
        <f>[1]Electric!F369</f>
        <v>4.24E-2</v>
      </c>
      <c r="G41" s="174">
        <f>[1]Electric!G369</f>
        <v>3.1427873986990325E-2</v>
      </c>
      <c r="H41" s="174">
        <f>[1]Electric!H369</f>
        <v>0.74122344308939447</v>
      </c>
      <c r="I41" s="173">
        <f>[1]Electric!I369</f>
        <v>8312.7467919032497</v>
      </c>
      <c r="J41" s="173">
        <f>[1]Electric!J369</f>
        <v>-2902.1532080967499</v>
      </c>
    </row>
    <row r="42" spans="1:10" x14ac:dyDescent="0.3">
      <c r="A42" s="165">
        <f>[1]Electric!A370</f>
        <v>365</v>
      </c>
      <c r="B42" s="175" t="str">
        <f>[1]Electric!B370</f>
        <v xml:space="preserve">OVERHEAD CONDUCTORS AND DEVICES     </v>
      </c>
      <c r="C42" s="172">
        <f>[1]Electric!C370</f>
        <v>409216186.50999999</v>
      </c>
      <c r="D42" s="173">
        <f>[1]Electric!D370</f>
        <v>11091701.539999999</v>
      </c>
      <c r="E42" s="173">
        <f>[1]Electric!E370</f>
        <v>2.83</v>
      </c>
      <c r="F42" s="174">
        <f>[1]Electric!F370</f>
        <v>2.8300000000000002E-2</v>
      </c>
      <c r="G42" s="174">
        <f>[1]Electric!G370</f>
        <v>3.7404563906774872E-2</v>
      </c>
      <c r="H42" s="174">
        <f>[1]Electric!H370</f>
        <v>1.3217160391086527</v>
      </c>
      <c r="I42" s="173">
        <f>[1]Electric!I370</f>
        <v>14660079.826424142</v>
      </c>
      <c r="J42" s="173">
        <f>[1]Electric!J370</f>
        <v>3568378.2864241432</v>
      </c>
    </row>
    <row r="43" spans="1:10" x14ac:dyDescent="0.3">
      <c r="A43" s="165"/>
      <c r="B43" s="175"/>
      <c r="C43" s="172"/>
      <c r="D43" s="173">
        <f>[1]Electric!D371</f>
        <v>7476.5999999999995</v>
      </c>
      <c r="E43" s="173">
        <f>[1]Electric!E371</f>
        <v>4.24</v>
      </c>
      <c r="F43" s="174">
        <f>[1]Electric!F371</f>
        <v>4.24E-2</v>
      </c>
      <c r="G43" s="174">
        <f>[1]Electric!G371</f>
        <v>3.7404563906774872E-2</v>
      </c>
      <c r="H43" s="174">
        <f>[1]Electric!H371</f>
        <v>0.88218311100884128</v>
      </c>
      <c r="I43" s="173">
        <f>[1]Electric!I371</f>
        <v>6595.7302477687026</v>
      </c>
      <c r="J43" s="173">
        <f>[1]Electric!J371</f>
        <v>-880.86975223129684</v>
      </c>
    </row>
    <row r="44" spans="1:10" x14ac:dyDescent="0.3">
      <c r="A44" s="165">
        <f>[1]Electric!A372</f>
        <v>366</v>
      </c>
      <c r="B44" s="175" t="str">
        <f>[1]Electric!B372</f>
        <v xml:space="preserve">UNDERGROUND CONDUIT                 </v>
      </c>
      <c r="C44" s="172">
        <f>[1]Electric!C372</f>
        <v>672272622.88</v>
      </c>
      <c r="D44" s="173">
        <f>[1]Electric!D372</f>
        <v>14888909.970000001</v>
      </c>
      <c r="E44" s="173">
        <f>[1]Electric!E372</f>
        <v>2.2599999999999998</v>
      </c>
      <c r="F44" s="174">
        <f>[1]Electric!F372</f>
        <v>2.2599999999999999E-2</v>
      </c>
      <c r="G44" s="174">
        <f>[1]Electric!G372</f>
        <v>1.7720071581921921E-2</v>
      </c>
      <c r="H44" s="174">
        <f>[1]Electric!H372</f>
        <v>0.7840739638018549</v>
      </c>
      <c r="I44" s="173">
        <f>[1]Electric!I372</f>
        <v>11674006.656866858</v>
      </c>
      <c r="J44" s="173">
        <f>[1]Electric!J372</f>
        <v>-3214903.3131331429</v>
      </c>
    </row>
    <row r="45" spans="1:10" x14ac:dyDescent="0.3">
      <c r="A45" s="165">
        <f>[1]Electric!A373</f>
        <v>367</v>
      </c>
      <c r="B45" s="175" t="str">
        <f>[1]Electric!B373</f>
        <v xml:space="preserve">UNDERGROUND CONDUCTORS AND DEVICES  </v>
      </c>
      <c r="C45" s="172">
        <f>[1]Electric!C373</f>
        <v>844856752.28999996</v>
      </c>
      <c r="D45" s="173">
        <f>[1]Electric!D373</f>
        <v>28926476.950000007</v>
      </c>
      <c r="E45" s="173">
        <f>[1]Electric!E373</f>
        <v>3.53</v>
      </c>
      <c r="F45" s="174">
        <f>[1]Electric!F373</f>
        <v>3.5299999999999998E-2</v>
      </c>
      <c r="G45" s="174">
        <f>[1]Electric!G373</f>
        <v>3.9321450541708852E-2</v>
      </c>
      <c r="H45" s="174">
        <f>[1]Electric!H373</f>
        <v>1.1139221116631404</v>
      </c>
      <c r="I45" s="173">
        <f>[1]Electric!I373</f>
        <v>32221842.287119165</v>
      </c>
      <c r="J45" s="173">
        <f>[1]Electric!J373</f>
        <v>3295365.3371191584</v>
      </c>
    </row>
    <row r="46" spans="1:10" x14ac:dyDescent="0.3">
      <c r="A46" s="165"/>
      <c r="B46" s="175"/>
      <c r="C46" s="172"/>
      <c r="D46" s="173">
        <f>[1]Electric!D374</f>
        <v>796615.70000000019</v>
      </c>
      <c r="E46" s="173">
        <f>[1]Electric!E374</f>
        <v>4.24</v>
      </c>
      <c r="F46" s="174">
        <f>[1]Electric!F374</f>
        <v>4.24E-2</v>
      </c>
      <c r="G46" s="174">
        <f>[1]Electric!G374</f>
        <v>3.9321450541708852E-2</v>
      </c>
      <c r="H46" s="174">
        <f>[1]Electric!H374</f>
        <v>0.92739270145539743</v>
      </c>
      <c r="I46" s="173">
        <f>[1]Electric!I374</f>
        <v>738775.58604478266</v>
      </c>
      <c r="J46" s="173">
        <f>[1]Electric!J374</f>
        <v>-57840.11395521753</v>
      </c>
    </row>
    <row r="47" spans="1:10" x14ac:dyDescent="0.3">
      <c r="A47" s="165">
        <f>[1]Electric!A375</f>
        <v>368</v>
      </c>
      <c r="B47" s="175" t="str">
        <f>[1]Electric!B375</f>
        <v xml:space="preserve">LINE TRANSFORMERS                   </v>
      </c>
      <c r="C47" s="172">
        <f>[1]Electric!C375</f>
        <v>462673680.60000002</v>
      </c>
      <c r="D47" s="173">
        <f>[1]Electric!D375</f>
        <v>14908913.550000001</v>
      </c>
      <c r="E47" s="173">
        <f>[1]Electric!E375</f>
        <v>3.26</v>
      </c>
      <c r="F47" s="174">
        <f>[1]Electric!F375</f>
        <v>3.2599999999999997E-2</v>
      </c>
      <c r="G47" s="174">
        <f>[1]Electric!G375</f>
        <v>4.0645875891648892E-2</v>
      </c>
      <c r="H47" s="174">
        <f>[1]Electric!H375</f>
        <v>1.2468060089462851</v>
      </c>
      <c r="I47" s="173">
        <f>[1]Electric!I375</f>
        <v>18588523.001000691</v>
      </c>
      <c r="J47" s="173">
        <f>[1]Electric!J375</f>
        <v>3679609.4510006905</v>
      </c>
    </row>
    <row r="48" spans="1:10" x14ac:dyDescent="0.3">
      <c r="A48" s="165">
        <f>[1]Electric!A376</f>
        <v>369</v>
      </c>
      <c r="B48" s="175" t="str">
        <f>[1]Electric!B376</f>
        <v xml:space="preserve">SERVICES                            </v>
      </c>
      <c r="C48" s="172">
        <f>[1]Electric!C376</f>
        <v>182057677.19</v>
      </c>
      <c r="D48" s="173">
        <f>[1]Electric!D376</f>
        <v>4214546.3500000006</v>
      </c>
      <c r="E48" s="173">
        <f>[1]Electric!E376</f>
        <v>2.33</v>
      </c>
      <c r="F48" s="174">
        <f>[1]Electric!F376</f>
        <v>2.3300000000000001E-2</v>
      </c>
      <c r="G48" s="174">
        <f>[1]Electric!G376</f>
        <v>3.1460354149320122E-2</v>
      </c>
      <c r="H48" s="174">
        <f>[1]Electric!H376</f>
        <v>1.3502297918163142</v>
      </c>
      <c r="I48" s="173">
        <f>[1]Electric!I376</f>
        <v>5690606.040760708</v>
      </c>
      <c r="J48" s="173">
        <f>[1]Electric!J376</f>
        <v>1476059.6907607075</v>
      </c>
    </row>
    <row r="49" spans="1:10" x14ac:dyDescent="0.3">
      <c r="A49" s="165">
        <f>[1]Electric!A377</f>
        <v>370</v>
      </c>
      <c r="B49" s="175" t="str">
        <f>[1]Electric!B377</f>
        <v xml:space="preserve">METERS **            </v>
      </c>
      <c r="C49" s="172">
        <f>[1]Electric!C377</f>
        <v>140665913.55000001</v>
      </c>
      <c r="D49" s="173">
        <f>[1]Electric!D377</f>
        <v>3156227.3000000007</v>
      </c>
      <c r="E49" s="173">
        <f>[1]Electric!E377</f>
        <v>2.3199999999999998</v>
      </c>
      <c r="F49" s="174">
        <f>[1]Electric!F377</f>
        <v>2.3199999999999998E-2</v>
      </c>
      <c r="G49" s="174">
        <f>[1]Electric!G377</f>
        <v>8.3392143156489656E-2</v>
      </c>
      <c r="H49" s="174">
        <f>[1]Electric!H377</f>
        <v>3.5944889291590369</v>
      </c>
      <c r="I49" s="173">
        <f>[1]Electric!I377</f>
        <v>11345024.087759521</v>
      </c>
      <c r="J49" s="173">
        <f>[1]Electric!J377</f>
        <v>8188796.7877595201</v>
      </c>
    </row>
    <row r="50" spans="1:10" x14ac:dyDescent="0.3">
      <c r="A50" s="165">
        <f>[1]Electric!A378</f>
        <v>373</v>
      </c>
      <c r="B50" s="175" t="str">
        <f>[1]Electric!B378</f>
        <v xml:space="preserve">STREET LIGHTING AND SIGNAL SYSTEMS  </v>
      </c>
      <c r="C50" s="176">
        <f>[1]Electric!C378</f>
        <v>53727968.479999997</v>
      </c>
      <c r="D50" s="177">
        <f>[1]Electric!D378</f>
        <v>1745428.26</v>
      </c>
      <c r="E50" s="173">
        <f>[1]Electric!E378</f>
        <v>3.34</v>
      </c>
      <c r="F50" s="178">
        <f>[1]Electric!F378</f>
        <v>3.3399999999999999E-2</v>
      </c>
      <c r="G50" s="178">
        <f>[1]Electric!G378</f>
        <v>4.7508180045001402E-2</v>
      </c>
      <c r="H50" s="178">
        <f>[1]Electric!H378</f>
        <v>1.4224006001497427</v>
      </c>
      <c r="I50" s="177">
        <f>[1]Electric!I378</f>
        <v>2482698.2045423212</v>
      </c>
      <c r="J50" s="177">
        <f>[1]Electric!J378</f>
        <v>737269.94454232114</v>
      </c>
    </row>
    <row r="51" spans="1:10" x14ac:dyDescent="0.3">
      <c r="A51" s="165"/>
      <c r="B51" s="175"/>
      <c r="C51" s="167"/>
      <c r="D51" s="168"/>
      <c r="E51" s="156"/>
      <c r="F51" s="165"/>
      <c r="G51" s="165"/>
      <c r="H51" s="165"/>
      <c r="I51" s="168"/>
      <c r="J51" s="153"/>
    </row>
    <row r="52" spans="1:10" x14ac:dyDescent="0.3">
      <c r="A52" s="165"/>
      <c r="B52" s="179" t="str">
        <f>[1]Electric!B380</f>
        <v xml:space="preserve">    TOTAL DISTRIBUTION PLANT </v>
      </c>
      <c r="C52" s="180">
        <f>[1]Electric!C380</f>
        <v>3556655872.5100002</v>
      </c>
      <c r="D52" s="180">
        <f>[1]Electric!D380</f>
        <v>98549950.549999997</v>
      </c>
      <c r="E52" s="181">
        <f>[1]Electric!E380</f>
        <v>2.7708598774401922E-2</v>
      </c>
      <c r="F52" s="182">
        <f>[1]Electric!F380</f>
        <v>2.7708598774401922E-2</v>
      </c>
      <c r="G52" s="182">
        <f>[1]Electric!G380</f>
        <v>3.2768655884905337E-2</v>
      </c>
      <c r="H52" s="174">
        <f>[1]Electric!H380</f>
        <v>1.1826168530462846</v>
      </c>
      <c r="I52" s="180">
        <f>[1]Electric!I380</f>
        <v>116546832.38730796</v>
      </c>
      <c r="J52" s="180">
        <f>[1]Electric!J380</f>
        <v>17996881.837307937</v>
      </c>
    </row>
  </sheetData>
  <mergeCells count="11">
    <mergeCell ref="A1:D1"/>
    <mergeCell ref="A2:D2"/>
    <mergeCell ref="A3:D3"/>
    <mergeCell ref="A4:D4"/>
    <mergeCell ref="B6:D6"/>
    <mergeCell ref="A22:J22"/>
    <mergeCell ref="A23:J23"/>
    <mergeCell ref="A24:J24"/>
    <mergeCell ref="A25:J25"/>
    <mergeCell ref="A33:J33"/>
    <mergeCell ref="A26:J26"/>
  </mergeCells>
  <pageMargins left="0.7" right="0.7" top="0.75" bottom="0.75" header="0.3" footer="0.3"/>
  <pageSetup scale="67" orientation="landscape" horizontalDpi="300" verticalDpi="300" r:id="rId1"/>
  <headerFooter>
    <oddFooter>&amp;L&amp;F&amp;C&amp;A&amp;RAdvice No. 2018-08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opLeftCell="A4" workbookViewId="0">
      <selection activeCell="E21" sqref="E21"/>
    </sheetView>
  </sheetViews>
  <sheetFormatPr defaultRowHeight="14.4" x14ac:dyDescent="0.3"/>
  <cols>
    <col min="1" max="1" width="5" style="77" bestFit="1" customWidth="1"/>
    <col min="2" max="2" width="41.6640625" style="77" bestFit="1" customWidth="1"/>
    <col min="3" max="3" width="11.88671875" style="77" bestFit="1" customWidth="1"/>
    <col min="4" max="4" width="8.5546875" style="77" bestFit="1" customWidth="1"/>
    <col min="5" max="5" width="22.88671875" style="77" bestFit="1" customWidth="1"/>
    <col min="6" max="7" width="5" style="77" bestFit="1" customWidth="1"/>
    <col min="8" max="8" width="41.6640625" style="77" bestFit="1" customWidth="1"/>
    <col min="9" max="9" width="11.88671875" style="77" bestFit="1" customWidth="1"/>
    <col min="10" max="10" width="8.5546875" style="77" bestFit="1" customWidth="1"/>
    <col min="11" max="11" width="22.88671875" style="77" bestFit="1" customWidth="1"/>
    <col min="12" max="13" width="5" style="77" bestFit="1" customWidth="1"/>
    <col min="14" max="14" width="63" style="77" bestFit="1" customWidth="1"/>
    <col min="15" max="15" width="6.44140625" style="77" bestFit="1" customWidth="1"/>
    <col min="16" max="16" width="8" style="77" bestFit="1" customWidth="1"/>
    <col min="17" max="17" width="22.88671875" style="77" bestFit="1" customWidth="1"/>
    <col min="18" max="16384" width="8.88671875" style="77"/>
  </cols>
  <sheetData>
    <row r="2" spans="1:11" ht="15" thickBot="1" x14ac:dyDescent="0.35">
      <c r="A2" s="197"/>
      <c r="B2" s="197"/>
      <c r="C2" s="198"/>
      <c r="D2" s="198"/>
      <c r="E2" s="198"/>
      <c r="G2" s="197"/>
      <c r="H2" s="197"/>
      <c r="I2" s="198"/>
      <c r="J2" s="198"/>
      <c r="K2" s="198"/>
    </row>
    <row r="3" spans="1:11" x14ac:dyDescent="0.3">
      <c r="A3" s="199"/>
      <c r="B3" s="200"/>
      <c r="C3" s="200"/>
      <c r="D3" s="200"/>
      <c r="E3" s="201" t="s">
        <v>191</v>
      </c>
      <c r="G3" s="202"/>
      <c r="H3" s="203"/>
      <c r="I3" s="203"/>
      <c r="J3" s="203"/>
      <c r="K3" s="201" t="s">
        <v>191</v>
      </c>
    </row>
    <row r="4" spans="1:11" x14ac:dyDescent="0.3">
      <c r="A4" s="204"/>
      <c r="B4" s="205"/>
      <c r="C4" s="205"/>
      <c r="D4" s="205"/>
      <c r="E4" s="206"/>
      <c r="G4" s="207"/>
      <c r="H4" s="48"/>
      <c r="I4" s="48"/>
      <c r="J4" s="48"/>
      <c r="K4" s="206"/>
    </row>
    <row r="5" spans="1:11" x14ac:dyDescent="0.3">
      <c r="A5" s="208"/>
      <c r="B5" s="205"/>
      <c r="C5" s="205"/>
      <c r="D5" s="205"/>
      <c r="E5" s="206" t="s">
        <v>129</v>
      </c>
      <c r="G5" s="209"/>
      <c r="H5" s="210"/>
      <c r="I5" s="210"/>
      <c r="J5" s="210"/>
      <c r="K5" s="211" t="s">
        <v>128</v>
      </c>
    </row>
    <row r="6" spans="1:11" x14ac:dyDescent="0.3">
      <c r="A6" s="212" t="s">
        <v>35</v>
      </c>
      <c r="B6" s="213"/>
      <c r="C6" s="214"/>
      <c r="D6" s="214"/>
      <c r="E6" s="215"/>
      <c r="G6" s="207"/>
      <c r="H6" s="276" t="s">
        <v>35</v>
      </c>
      <c r="I6" s="276"/>
      <c r="J6" s="276"/>
      <c r="K6" s="277"/>
    </row>
    <row r="7" spans="1:11" x14ac:dyDescent="0.3">
      <c r="A7" s="216" t="s">
        <v>36</v>
      </c>
      <c r="B7" s="213"/>
      <c r="C7" s="214"/>
      <c r="D7" s="214"/>
      <c r="E7" s="215"/>
      <c r="G7" s="217"/>
      <c r="H7" s="276" t="s">
        <v>101</v>
      </c>
      <c r="I7" s="276"/>
      <c r="J7" s="276"/>
      <c r="K7" s="277"/>
    </row>
    <row r="8" spans="1:11" x14ac:dyDescent="0.3">
      <c r="A8" s="216" t="s">
        <v>123</v>
      </c>
      <c r="B8" s="213"/>
      <c r="C8" s="214"/>
      <c r="D8" s="214"/>
      <c r="E8" s="215"/>
      <c r="G8" s="218"/>
      <c r="H8" s="276" t="str">
        <f>+A8</f>
        <v>FOR THE TWELVE MONTHS ENDED SEPTEMBER 30, 2016</v>
      </c>
      <c r="I8" s="276"/>
      <c r="J8" s="276"/>
      <c r="K8" s="277"/>
    </row>
    <row r="9" spans="1:11" x14ac:dyDescent="0.3">
      <c r="A9" s="212" t="s">
        <v>189</v>
      </c>
      <c r="B9" s="213"/>
      <c r="C9" s="214"/>
      <c r="D9" s="214"/>
      <c r="E9" s="215"/>
      <c r="G9" s="218"/>
      <c r="H9" s="276" t="str">
        <f>+A9</f>
        <v>2017 GENERAL RATE INCREASE - UE-180282</v>
      </c>
      <c r="I9" s="276"/>
      <c r="J9" s="276"/>
      <c r="K9" s="277"/>
    </row>
    <row r="10" spans="1:11" x14ac:dyDescent="0.3">
      <c r="A10" s="212" t="s">
        <v>186</v>
      </c>
      <c r="B10" s="213"/>
      <c r="C10" s="214"/>
      <c r="D10" s="214"/>
      <c r="E10" s="215"/>
      <c r="G10" s="218"/>
      <c r="H10" s="276" t="str">
        <f>+A10</f>
        <v>Tax Reform Filing</v>
      </c>
      <c r="I10" s="276"/>
      <c r="J10" s="276"/>
      <c r="K10" s="277"/>
    </row>
    <row r="11" spans="1:11" x14ac:dyDescent="0.3">
      <c r="A11" s="208"/>
      <c r="B11" s="205"/>
      <c r="C11" s="205"/>
      <c r="D11" s="205"/>
      <c r="E11" s="219"/>
      <c r="G11" s="209"/>
      <c r="H11" s="210"/>
      <c r="I11" s="210"/>
      <c r="J11" s="210"/>
      <c r="K11" s="220"/>
    </row>
    <row r="12" spans="1:11" x14ac:dyDescent="0.3">
      <c r="A12" s="217" t="s">
        <v>38</v>
      </c>
      <c r="B12" s="205"/>
      <c r="C12" s="221" t="s">
        <v>39</v>
      </c>
      <c r="D12" s="221"/>
      <c r="E12" s="222" t="s">
        <v>40</v>
      </c>
      <c r="G12" s="217" t="s">
        <v>38</v>
      </c>
      <c r="H12" s="210"/>
      <c r="I12" s="210"/>
      <c r="J12" s="210"/>
      <c r="K12" s="220"/>
    </row>
    <row r="13" spans="1:11" x14ac:dyDescent="0.3">
      <c r="A13" s="223" t="s">
        <v>41</v>
      </c>
      <c r="B13" s="224" t="s">
        <v>42</v>
      </c>
      <c r="C13" s="225" t="s">
        <v>43</v>
      </c>
      <c r="D13" s="225" t="s">
        <v>44</v>
      </c>
      <c r="E13" s="226" t="s">
        <v>45</v>
      </c>
      <c r="G13" s="223" t="s">
        <v>41</v>
      </c>
      <c r="H13" s="227" t="s">
        <v>42</v>
      </c>
      <c r="I13" s="228"/>
      <c r="J13" s="228"/>
      <c r="K13" s="229" t="s">
        <v>46</v>
      </c>
    </row>
    <row r="14" spans="1:11" x14ac:dyDescent="0.3">
      <c r="A14" s="230"/>
      <c r="B14" s="231"/>
      <c r="C14" s="231"/>
      <c r="D14" s="231"/>
      <c r="E14" s="232"/>
      <c r="G14" s="208"/>
      <c r="H14" s="205"/>
      <c r="I14" s="205"/>
      <c r="J14" s="205"/>
      <c r="K14" s="222"/>
    </row>
    <row r="15" spans="1:11" x14ac:dyDescent="0.3">
      <c r="A15" s="233">
        <v>1</v>
      </c>
      <c r="B15" s="205" t="s">
        <v>124</v>
      </c>
      <c r="C15" s="234">
        <v>0.51500000000000001</v>
      </c>
      <c r="D15" s="234">
        <v>5.8058252427184473E-2</v>
      </c>
      <c r="E15" s="235">
        <v>2.9899999999999999E-2</v>
      </c>
      <c r="G15" s="233">
        <v>1</v>
      </c>
      <c r="H15" s="236" t="s">
        <v>48</v>
      </c>
      <c r="I15" s="205"/>
      <c r="J15" s="205"/>
      <c r="K15" s="237">
        <v>7.1570000000000002E-3</v>
      </c>
    </row>
    <row r="16" spans="1:11" x14ac:dyDescent="0.3">
      <c r="A16" s="233">
        <v>2</v>
      </c>
      <c r="B16" s="205" t="s">
        <v>52</v>
      </c>
      <c r="C16" s="238">
        <v>0.48499999999999999</v>
      </c>
      <c r="D16" s="239">
        <v>9.5000000000000001E-2</v>
      </c>
      <c r="E16" s="235">
        <v>4.6100000000000002E-2</v>
      </c>
      <c r="G16" s="233">
        <v>2</v>
      </c>
      <c r="H16" s="236" t="s">
        <v>50</v>
      </c>
      <c r="I16" s="205"/>
      <c r="J16" s="205"/>
      <c r="K16" s="237">
        <v>2E-3</v>
      </c>
    </row>
    <row r="17" spans="1:11" x14ac:dyDescent="0.3">
      <c r="A17" s="233">
        <v>3</v>
      </c>
      <c r="B17" s="205" t="s">
        <v>125</v>
      </c>
      <c r="C17" s="240">
        <v>1</v>
      </c>
      <c r="D17" s="241"/>
      <c r="E17" s="242">
        <v>7.5999999999999998E-2</v>
      </c>
      <c r="G17" s="233">
        <v>3</v>
      </c>
      <c r="H17" s="236" t="s">
        <v>104</v>
      </c>
      <c r="I17" s="205"/>
      <c r="J17" s="243">
        <v>3.8733999999999998E-2</v>
      </c>
      <c r="K17" s="244">
        <v>3.8456999999999998E-2</v>
      </c>
    </row>
    <row r="18" spans="1:11" x14ac:dyDescent="0.3">
      <c r="A18" s="233">
        <v>4</v>
      </c>
      <c r="B18" s="205"/>
      <c r="C18" s="241"/>
      <c r="D18" s="241"/>
      <c r="E18" s="235"/>
      <c r="G18" s="233">
        <v>4</v>
      </c>
      <c r="H18" s="236"/>
      <c r="I18" s="205"/>
      <c r="J18" s="205"/>
      <c r="K18" s="237"/>
    </row>
    <row r="19" spans="1:11" x14ac:dyDescent="0.3">
      <c r="A19" s="233">
        <v>5</v>
      </c>
      <c r="B19" s="205" t="s">
        <v>126</v>
      </c>
      <c r="C19" s="241">
        <v>0.51500000000000001</v>
      </c>
      <c r="D19" s="241">
        <v>5.8058252427184473E-2</v>
      </c>
      <c r="E19" s="235">
        <v>1.9400000000000001E-2</v>
      </c>
      <c r="G19" s="233">
        <v>5</v>
      </c>
      <c r="H19" s="236" t="s">
        <v>54</v>
      </c>
      <c r="I19" s="205"/>
      <c r="J19" s="205"/>
      <c r="K19" s="237">
        <v>4.7613999999999997E-2</v>
      </c>
    </row>
    <row r="20" spans="1:11" x14ac:dyDescent="0.3">
      <c r="A20" s="233">
        <v>6</v>
      </c>
      <c r="B20" s="205" t="s">
        <v>52</v>
      </c>
      <c r="C20" s="238">
        <v>0.48499999999999999</v>
      </c>
      <c r="D20" s="239">
        <v>9.5000000000000001E-2</v>
      </c>
      <c r="E20" s="235">
        <v>4.6100000000000002E-2</v>
      </c>
      <c r="G20" s="233">
        <v>6</v>
      </c>
      <c r="H20" s="205"/>
      <c r="I20" s="205"/>
      <c r="J20" s="205"/>
      <c r="K20" s="237"/>
    </row>
    <row r="21" spans="1:11" x14ac:dyDescent="0.3">
      <c r="A21" s="233">
        <v>7</v>
      </c>
      <c r="B21" s="205" t="s">
        <v>57</v>
      </c>
      <c r="C21" s="240">
        <v>1</v>
      </c>
      <c r="D21" s="241"/>
      <c r="E21" s="242">
        <v>6.5500000000000003E-2</v>
      </c>
      <c r="G21" s="233">
        <v>7</v>
      </c>
      <c r="H21" s="205" t="s">
        <v>105</v>
      </c>
      <c r="I21" s="205"/>
      <c r="J21" s="205"/>
      <c r="K21" s="237">
        <v>0.95238599999999995</v>
      </c>
    </row>
    <row r="22" spans="1:11" ht="15" thickBot="1" x14ac:dyDescent="0.35">
      <c r="A22" s="245"/>
      <c r="B22" s="246"/>
      <c r="C22" s="247"/>
      <c r="D22" s="247"/>
      <c r="E22" s="248"/>
      <c r="G22" s="233">
        <v>8</v>
      </c>
      <c r="H22" s="249" t="s">
        <v>185</v>
      </c>
      <c r="I22" s="205"/>
      <c r="J22" s="250">
        <v>0.21</v>
      </c>
      <c r="K22" s="237">
        <v>0.20000100000000001</v>
      </c>
    </row>
    <row r="23" spans="1:11" x14ac:dyDescent="0.3">
      <c r="G23" s="233">
        <v>9</v>
      </c>
      <c r="H23" s="236" t="s">
        <v>107</v>
      </c>
      <c r="I23" s="205"/>
      <c r="J23" s="205"/>
      <c r="K23" s="251">
        <v>0.75238499999999997</v>
      </c>
    </row>
    <row r="24" spans="1:11" ht="15" thickBot="1" x14ac:dyDescent="0.35">
      <c r="G24" s="252"/>
      <c r="H24" s="253"/>
      <c r="I24" s="253"/>
      <c r="J24" s="253"/>
      <c r="K24" s="254"/>
    </row>
    <row r="28" spans="1:11" ht="15" thickBot="1" x14ac:dyDescent="0.35"/>
    <row r="29" spans="1:11" x14ac:dyDescent="0.3">
      <c r="A29" s="199"/>
      <c r="B29" s="200"/>
      <c r="C29" s="200"/>
      <c r="D29" s="200"/>
      <c r="E29" s="255" t="s">
        <v>97</v>
      </c>
      <c r="G29" s="202"/>
      <c r="H29" s="203"/>
      <c r="I29" s="203"/>
      <c r="J29" s="203"/>
      <c r="K29" s="256"/>
    </row>
    <row r="30" spans="1:11" x14ac:dyDescent="0.3">
      <c r="A30" s="204"/>
      <c r="B30" s="205"/>
      <c r="C30" s="205"/>
      <c r="D30" s="205"/>
      <c r="E30" s="206" t="s">
        <v>98</v>
      </c>
      <c r="G30" s="207"/>
      <c r="H30" s="48"/>
      <c r="I30" s="48"/>
      <c r="J30" s="48"/>
      <c r="K30" s="257"/>
    </row>
    <row r="31" spans="1:11" x14ac:dyDescent="0.3">
      <c r="A31" s="208"/>
      <c r="B31" s="205"/>
      <c r="C31" s="205"/>
      <c r="D31" s="205"/>
      <c r="E31" s="206"/>
      <c r="G31" s="209"/>
      <c r="H31" s="205"/>
      <c r="I31" s="205"/>
      <c r="J31" s="205"/>
      <c r="K31" s="258"/>
    </row>
    <row r="32" spans="1:11" ht="15" thickBot="1" x14ac:dyDescent="0.35">
      <c r="A32" s="212" t="s">
        <v>35</v>
      </c>
      <c r="B32" s="213"/>
      <c r="C32" s="214"/>
      <c r="D32" s="214"/>
      <c r="E32" s="215"/>
      <c r="G32" s="209"/>
      <c r="H32" s="210"/>
      <c r="I32" s="210"/>
      <c r="J32" s="210"/>
      <c r="K32" s="258"/>
    </row>
    <row r="33" spans="1:11" ht="15" thickBot="1" x14ac:dyDescent="0.35">
      <c r="A33" s="216" t="s">
        <v>36</v>
      </c>
      <c r="B33" s="213"/>
      <c r="C33" s="214"/>
      <c r="D33" s="214"/>
      <c r="E33" s="215"/>
      <c r="G33" s="209"/>
      <c r="H33" s="210"/>
      <c r="I33" s="210"/>
      <c r="J33" s="210"/>
      <c r="K33" s="259" t="s">
        <v>100</v>
      </c>
    </row>
    <row r="34" spans="1:11" x14ac:dyDescent="0.3">
      <c r="A34" s="216" t="s">
        <v>37</v>
      </c>
      <c r="B34" s="213"/>
      <c r="C34" s="214"/>
      <c r="D34" s="214"/>
      <c r="E34" s="215"/>
      <c r="G34" s="207"/>
      <c r="H34" s="276" t="s">
        <v>35</v>
      </c>
      <c r="I34" s="276"/>
      <c r="J34" s="276"/>
      <c r="K34" s="277"/>
    </row>
    <row r="35" spans="1:11" x14ac:dyDescent="0.3">
      <c r="A35" s="212" t="s">
        <v>99</v>
      </c>
      <c r="B35" s="213"/>
      <c r="C35" s="214"/>
      <c r="D35" s="214"/>
      <c r="E35" s="215"/>
      <c r="G35" s="216"/>
      <c r="H35" s="274" t="s">
        <v>101</v>
      </c>
      <c r="I35" s="274"/>
      <c r="J35" s="274"/>
      <c r="K35" s="275"/>
    </row>
    <row r="36" spans="1:11" x14ac:dyDescent="0.3">
      <c r="A36" s="260"/>
      <c r="B36" s="205"/>
      <c r="C36" s="205"/>
      <c r="D36" s="205"/>
      <c r="E36" s="219"/>
      <c r="G36" s="212"/>
      <c r="H36" s="274" t="s">
        <v>102</v>
      </c>
      <c r="I36" s="274"/>
      <c r="J36" s="274"/>
      <c r="K36" s="275"/>
    </row>
    <row r="37" spans="1:11" x14ac:dyDescent="0.3">
      <c r="A37" s="208"/>
      <c r="B37" s="205"/>
      <c r="C37" s="205"/>
      <c r="D37" s="205"/>
      <c r="E37" s="219"/>
      <c r="G37" s="212"/>
      <c r="H37" s="274" t="s">
        <v>103</v>
      </c>
      <c r="I37" s="274"/>
      <c r="J37" s="274"/>
      <c r="K37" s="275"/>
    </row>
    <row r="38" spans="1:11" x14ac:dyDescent="0.3">
      <c r="A38" s="217" t="s">
        <v>38</v>
      </c>
      <c r="B38" s="205"/>
      <c r="C38" s="221" t="s">
        <v>39</v>
      </c>
      <c r="D38" s="221"/>
      <c r="E38" s="222" t="s">
        <v>40</v>
      </c>
      <c r="G38" s="209"/>
      <c r="H38" s="210"/>
      <c r="I38" s="210"/>
      <c r="J38" s="210"/>
      <c r="K38" s="220"/>
    </row>
    <row r="39" spans="1:11" x14ac:dyDescent="0.3">
      <c r="A39" s="223" t="s">
        <v>41</v>
      </c>
      <c r="B39" s="224" t="s">
        <v>42</v>
      </c>
      <c r="C39" s="225" t="s">
        <v>43</v>
      </c>
      <c r="D39" s="225" t="s">
        <v>44</v>
      </c>
      <c r="E39" s="226" t="s">
        <v>45</v>
      </c>
      <c r="G39" s="217" t="s">
        <v>38</v>
      </c>
      <c r="H39" s="210"/>
      <c r="I39" s="210"/>
      <c r="J39" s="210"/>
      <c r="K39" s="220"/>
    </row>
    <row r="40" spans="1:11" x14ac:dyDescent="0.3">
      <c r="A40" s="230"/>
      <c r="B40" s="231"/>
      <c r="C40" s="231"/>
      <c r="D40" s="231"/>
      <c r="E40" s="232"/>
      <c r="G40" s="223" t="s">
        <v>41</v>
      </c>
      <c r="H40" s="227" t="s">
        <v>42</v>
      </c>
      <c r="I40" s="228"/>
      <c r="J40" s="228"/>
      <c r="K40" s="229" t="s">
        <v>46</v>
      </c>
    </row>
    <row r="41" spans="1:11" x14ac:dyDescent="0.3">
      <c r="A41" s="233">
        <v>1</v>
      </c>
      <c r="B41" s="205" t="s">
        <v>47</v>
      </c>
      <c r="C41" s="234">
        <v>0.04</v>
      </c>
      <c r="D41" s="234">
        <v>2.6800000000000001E-2</v>
      </c>
      <c r="E41" s="235">
        <v>1.1000000000000001E-3</v>
      </c>
      <c r="G41" s="208"/>
      <c r="H41" s="205"/>
      <c r="I41" s="205"/>
      <c r="J41" s="205"/>
      <c r="K41" s="222"/>
    </row>
    <row r="42" spans="1:11" x14ac:dyDescent="0.3">
      <c r="A42" s="233">
        <v>2</v>
      </c>
      <c r="B42" s="205" t="s">
        <v>49</v>
      </c>
      <c r="C42" s="241">
        <v>0.48000000000000004</v>
      </c>
      <c r="D42" s="234">
        <v>6.1600000000000002E-2</v>
      </c>
      <c r="E42" s="235">
        <v>2.9600000000000001E-2</v>
      </c>
      <c r="G42" s="233">
        <v>1</v>
      </c>
      <c r="H42" s="236" t="s">
        <v>48</v>
      </c>
      <c r="I42" s="205"/>
      <c r="J42" s="205"/>
      <c r="K42" s="237">
        <v>5.084E-3</v>
      </c>
    </row>
    <row r="43" spans="1:11" x14ac:dyDescent="0.3">
      <c r="A43" s="233">
        <v>3</v>
      </c>
      <c r="B43" s="205" t="s">
        <v>51</v>
      </c>
      <c r="C43" s="241">
        <v>0</v>
      </c>
      <c r="D43" s="241">
        <v>0</v>
      </c>
      <c r="E43" s="235">
        <v>0</v>
      </c>
      <c r="G43" s="233">
        <v>2</v>
      </c>
      <c r="H43" s="236" t="s">
        <v>50</v>
      </c>
      <c r="I43" s="205"/>
      <c r="J43" s="205"/>
      <c r="K43" s="237">
        <v>2E-3</v>
      </c>
    </row>
    <row r="44" spans="1:11" x14ac:dyDescent="0.3">
      <c r="A44" s="233">
        <v>4</v>
      </c>
      <c r="B44" s="205" t="s">
        <v>52</v>
      </c>
      <c r="C44" s="238">
        <v>0.48</v>
      </c>
      <c r="D44" s="239">
        <v>9.8000000000000004E-2</v>
      </c>
      <c r="E44" s="235">
        <v>4.7E-2</v>
      </c>
      <c r="G44" s="233">
        <v>3</v>
      </c>
      <c r="H44" s="236" t="s">
        <v>104</v>
      </c>
      <c r="I44" s="205"/>
      <c r="J44" s="243">
        <v>3.8733999999999998E-2</v>
      </c>
      <c r="K44" s="244">
        <v>3.8537000000000002E-2</v>
      </c>
    </row>
    <row r="45" spans="1:11" x14ac:dyDescent="0.3">
      <c r="A45" s="233">
        <v>5</v>
      </c>
      <c r="B45" s="205" t="s">
        <v>53</v>
      </c>
      <c r="C45" s="240">
        <v>1</v>
      </c>
      <c r="D45" s="241"/>
      <c r="E45" s="242">
        <v>7.7700000000000005E-2</v>
      </c>
      <c r="G45" s="233">
        <v>4</v>
      </c>
      <c r="H45" s="236"/>
      <c r="I45" s="205"/>
      <c r="J45" s="205"/>
      <c r="K45" s="237"/>
    </row>
    <row r="46" spans="1:11" x14ac:dyDescent="0.3">
      <c r="A46" s="233">
        <v>6</v>
      </c>
      <c r="B46" s="205"/>
      <c r="C46" s="241"/>
      <c r="D46" s="241"/>
      <c r="E46" s="235"/>
      <c r="G46" s="233">
        <v>5</v>
      </c>
      <c r="H46" s="236" t="s">
        <v>54</v>
      </c>
      <c r="I46" s="205"/>
      <c r="J46" s="205"/>
      <c r="K46" s="237">
        <v>4.5621000000000002E-2</v>
      </c>
    </row>
    <row r="47" spans="1:11" x14ac:dyDescent="0.3">
      <c r="A47" s="233">
        <v>7</v>
      </c>
      <c r="B47" s="205" t="s">
        <v>55</v>
      </c>
      <c r="C47" s="241">
        <v>0.04</v>
      </c>
      <c r="D47" s="241">
        <v>1.7420000000000001E-2</v>
      </c>
      <c r="E47" s="235">
        <v>6.9999999999999999E-4</v>
      </c>
      <c r="G47" s="233">
        <v>6</v>
      </c>
      <c r="H47" s="205"/>
      <c r="I47" s="205"/>
      <c r="J47" s="205"/>
      <c r="K47" s="237"/>
    </row>
    <row r="48" spans="1:11" x14ac:dyDescent="0.3">
      <c r="A48" s="233">
        <v>8</v>
      </c>
      <c r="B48" s="205" t="s">
        <v>56</v>
      </c>
      <c r="C48" s="241">
        <v>0.48000000000000004</v>
      </c>
      <c r="D48" s="241">
        <v>4.0039999999999999E-2</v>
      </c>
      <c r="E48" s="235">
        <v>1.9199999999999998E-2</v>
      </c>
      <c r="G48" s="233">
        <v>7</v>
      </c>
      <c r="H48" s="205" t="s">
        <v>105</v>
      </c>
      <c r="I48" s="205"/>
      <c r="J48" s="205"/>
      <c r="K48" s="237">
        <v>0.95437899999999998</v>
      </c>
    </row>
    <row r="49" spans="1:11" x14ac:dyDescent="0.3">
      <c r="A49" s="233">
        <v>9</v>
      </c>
      <c r="B49" s="205" t="s">
        <v>51</v>
      </c>
      <c r="C49" s="241">
        <v>0</v>
      </c>
      <c r="D49" s="241">
        <v>0</v>
      </c>
      <c r="E49" s="235">
        <v>0</v>
      </c>
      <c r="G49" s="233">
        <v>8</v>
      </c>
      <c r="H49" s="236" t="s">
        <v>106</v>
      </c>
      <c r="I49" s="205"/>
      <c r="J49" s="250">
        <v>0.35</v>
      </c>
      <c r="K49" s="237">
        <v>0.33403300000000002</v>
      </c>
    </row>
    <row r="50" spans="1:11" x14ac:dyDescent="0.3">
      <c r="A50" s="233">
        <v>10</v>
      </c>
      <c r="B50" s="205" t="s">
        <v>52</v>
      </c>
      <c r="C50" s="238">
        <v>0.48</v>
      </c>
      <c r="D50" s="239">
        <v>9.8000000000000004E-2</v>
      </c>
      <c r="E50" s="235">
        <v>4.7E-2</v>
      </c>
      <c r="G50" s="233">
        <v>9</v>
      </c>
      <c r="H50" s="236" t="s">
        <v>107</v>
      </c>
      <c r="I50" s="205"/>
      <c r="J50" s="205"/>
      <c r="K50" s="251">
        <v>0.62034599999999995</v>
      </c>
    </row>
    <row r="51" spans="1:11" ht="15" thickBot="1" x14ac:dyDescent="0.35">
      <c r="A51" s="233">
        <v>11</v>
      </c>
      <c r="B51" s="205" t="s">
        <v>57</v>
      </c>
      <c r="C51" s="240">
        <v>1</v>
      </c>
      <c r="D51" s="241"/>
      <c r="E51" s="242">
        <v>6.6900000000000001E-2</v>
      </c>
      <c r="G51" s="252"/>
      <c r="H51" s="253"/>
      <c r="I51" s="253"/>
      <c r="J51" s="253"/>
      <c r="K51" s="254"/>
    </row>
    <row r="52" spans="1:11" ht="15" thickBot="1" x14ac:dyDescent="0.35">
      <c r="A52" s="245"/>
      <c r="B52" s="246"/>
      <c r="C52" s="247"/>
      <c r="D52" s="247"/>
      <c r="E52" s="248"/>
    </row>
  </sheetData>
  <mergeCells count="9">
    <mergeCell ref="H35:K35"/>
    <mergeCell ref="H36:K36"/>
    <mergeCell ref="H37:K37"/>
    <mergeCell ref="H6:K6"/>
    <mergeCell ref="H7:K7"/>
    <mergeCell ref="H8:K8"/>
    <mergeCell ref="H9:K9"/>
    <mergeCell ref="H34:K34"/>
    <mergeCell ref="H10:K10"/>
  </mergeCells>
  <pageMargins left="0.7" right="0.7" top="0.75" bottom="0.75" header="0.3" footer="0.3"/>
  <pageSetup scale="65" orientation="landscape" horizontalDpi="300" verticalDpi="300" r:id="rId1"/>
  <headerFooter>
    <oddFooter>&amp;L&amp;F&amp;C&amp;A&amp;RAdvice No. 2018-08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C15" sqref="C15"/>
    </sheetView>
  </sheetViews>
  <sheetFormatPr defaultRowHeight="14.4" x14ac:dyDescent="0.3"/>
  <cols>
    <col min="1" max="1" width="8.21875" bestFit="1" customWidth="1"/>
    <col min="2" max="2" width="30.5546875" bestFit="1" customWidth="1"/>
    <col min="3" max="3" width="15.109375" bestFit="1" customWidth="1"/>
    <col min="4" max="4" width="10" bestFit="1" customWidth="1"/>
    <col min="5" max="5" width="13.6640625" bestFit="1" customWidth="1"/>
    <col min="6" max="6" width="10" bestFit="1" customWidth="1"/>
    <col min="7" max="7" width="14.5546875" bestFit="1" customWidth="1"/>
    <col min="9" max="9" width="15.77734375" bestFit="1" customWidth="1"/>
    <col min="10" max="10" width="10" bestFit="1" customWidth="1"/>
    <col min="11" max="11" width="15.109375" bestFit="1" customWidth="1"/>
  </cols>
  <sheetData>
    <row r="1" spans="1:11" x14ac:dyDescent="0.3">
      <c r="A1" s="282" t="str">
        <f>+'[2]Ratebase Summary'!A1</f>
        <v>Puget Sound Energy</v>
      </c>
      <c r="B1" s="282"/>
      <c r="C1" s="282"/>
      <c r="D1" s="282"/>
      <c r="E1" s="282"/>
      <c r="F1" s="282"/>
      <c r="G1" s="282"/>
    </row>
    <row r="2" spans="1:11" x14ac:dyDescent="0.3">
      <c r="A2" s="282" t="str">
        <f>+'[2]Ratebase Summary'!A3</f>
        <v>Adjusted Test Year Twelve Months ended September 2016 @ Proforma Rev Requirement</v>
      </c>
      <c r="B2" s="282"/>
      <c r="C2" s="282"/>
      <c r="D2" s="282"/>
      <c r="E2" s="282"/>
      <c r="F2" s="282"/>
      <c r="G2" s="282"/>
    </row>
    <row r="3" spans="1:11" x14ac:dyDescent="0.3">
      <c r="A3" s="282" t="s">
        <v>141</v>
      </c>
      <c r="B3" s="282"/>
      <c r="C3" s="282"/>
      <c r="D3" s="282"/>
      <c r="E3" s="282"/>
      <c r="F3" s="282"/>
      <c r="G3" s="282"/>
    </row>
    <row r="4" spans="1:11" x14ac:dyDescent="0.3">
      <c r="A4" s="282"/>
      <c r="B4" s="282"/>
      <c r="C4" s="282"/>
      <c r="D4" s="282"/>
      <c r="E4" s="282"/>
      <c r="F4" s="282"/>
      <c r="G4" s="282"/>
    </row>
    <row r="5" spans="1:11" ht="15" customHeight="1" thickBot="1" x14ac:dyDescent="0.35">
      <c r="A5" s="103"/>
      <c r="B5" s="104"/>
      <c r="C5" s="285" t="s">
        <v>198</v>
      </c>
      <c r="D5" s="285"/>
      <c r="E5" s="285"/>
      <c r="F5" s="285"/>
      <c r="G5" s="285"/>
      <c r="I5" s="278" t="s">
        <v>87</v>
      </c>
      <c r="J5" s="279"/>
      <c r="K5" s="279"/>
    </row>
    <row r="6" spans="1:11" x14ac:dyDescent="0.3">
      <c r="A6" s="105"/>
      <c r="B6" s="105"/>
      <c r="C6" s="106"/>
      <c r="D6" s="283" t="s">
        <v>133</v>
      </c>
      <c r="E6" s="284"/>
      <c r="F6" s="284" t="s">
        <v>88</v>
      </c>
      <c r="G6" s="284"/>
      <c r="I6" s="41"/>
      <c r="J6" s="280" t="s">
        <v>88</v>
      </c>
      <c r="K6" s="281"/>
    </row>
    <row r="7" spans="1:11" x14ac:dyDescent="0.3">
      <c r="A7" s="107" t="s">
        <v>10</v>
      </c>
      <c r="B7" s="107" t="s">
        <v>89</v>
      </c>
      <c r="C7" s="108" t="s">
        <v>82</v>
      </c>
      <c r="D7" s="108" t="s">
        <v>25</v>
      </c>
      <c r="E7" s="109" t="s">
        <v>118</v>
      </c>
      <c r="F7" s="108" t="s">
        <v>25</v>
      </c>
      <c r="G7" s="108" t="s">
        <v>90</v>
      </c>
      <c r="I7" s="42" t="s">
        <v>82</v>
      </c>
      <c r="J7" s="43" t="s">
        <v>25</v>
      </c>
      <c r="K7" s="43" t="s">
        <v>90</v>
      </c>
    </row>
    <row r="8" spans="1:11" x14ac:dyDescent="0.3">
      <c r="A8" s="110"/>
      <c r="B8" s="111" t="s">
        <v>142</v>
      </c>
      <c r="C8" s="112" t="s">
        <v>91</v>
      </c>
      <c r="D8" s="112" t="s">
        <v>92</v>
      </c>
      <c r="E8" s="112" t="s">
        <v>93</v>
      </c>
      <c r="F8" s="112" t="s">
        <v>92</v>
      </c>
      <c r="G8" s="112" t="s">
        <v>93</v>
      </c>
      <c r="I8" s="44" t="s">
        <v>91</v>
      </c>
      <c r="J8" s="44" t="s">
        <v>92</v>
      </c>
      <c r="K8" s="44" t="s">
        <v>93</v>
      </c>
    </row>
    <row r="9" spans="1:11" x14ac:dyDescent="0.3">
      <c r="A9" s="113">
        <f>'[3]Sch 40 Feeder '!A8</f>
        <v>1</v>
      </c>
      <c r="B9" s="110" t="str">
        <f>'[3]Sch 40 Feeder '!B8</f>
        <v>Distribution Ratebase</v>
      </c>
      <c r="C9" s="103"/>
      <c r="D9" s="103"/>
      <c r="E9" s="103"/>
      <c r="F9" s="103"/>
      <c r="G9" s="103"/>
      <c r="I9" s="45">
        <v>3456399344.4841638</v>
      </c>
      <c r="J9" s="46">
        <v>0.35539357665594773</v>
      </c>
      <c r="K9" s="45">
        <v>1228382125.3875</v>
      </c>
    </row>
    <row r="10" spans="1:11" x14ac:dyDescent="0.3">
      <c r="A10" s="113">
        <f>'[3]Sch 40 Feeder '!A9</f>
        <v>2</v>
      </c>
      <c r="B10" s="103" t="str">
        <f>'[3]Sch 40 Feeder '!B9</f>
        <v>Direct Ratebase</v>
      </c>
      <c r="C10" s="114">
        <f>'[3]Sch 40 Feeder '!C9</f>
        <v>3527148862.6370139</v>
      </c>
      <c r="D10" s="115">
        <f>'[3]Sch 40 Feeder '!D9</f>
        <v>0.20551033090309248</v>
      </c>
      <c r="E10" s="114">
        <f>'[3]Sch 40 Feeder '!E9</f>
        <v>724865529.90499902</v>
      </c>
      <c r="F10" s="115">
        <f>'[3]Sch 40 Feeder '!F9</f>
        <v>0.4247994521842251</v>
      </c>
      <c r="G10" s="114">
        <f>'[3]Sch 40 Feeder '!G9</f>
        <v>1498330904.6204162</v>
      </c>
      <c r="I10" s="45">
        <v>-1214971006.0649974</v>
      </c>
      <c r="J10" s="46">
        <v>0.35046423347198019</v>
      </c>
      <c r="K10" s="45">
        <v>-425803882.33124995</v>
      </c>
    </row>
    <row r="11" spans="1:11" x14ac:dyDescent="0.3">
      <c r="A11" s="113">
        <f>'[3]Sch 40 Feeder '!A10</f>
        <v>3</v>
      </c>
      <c r="B11" s="103" t="str">
        <f>'[3]Sch 40 Feeder '!B10</f>
        <v>Direct Accumulated Depreciation</v>
      </c>
      <c r="C11" s="114">
        <f>'[3]Sch 40 Feeder '!C10</f>
        <v>-1343449038.3772523</v>
      </c>
      <c r="D11" s="115">
        <f>'[3]Sch 40 Feeder '!D10</f>
        <v>0.19687057625311788</v>
      </c>
      <c r="E11" s="114">
        <f>'[3]Sch 40 Feeder '!E10</f>
        <v>-264485586.35202676</v>
      </c>
      <c r="F11" s="115">
        <f>'[3]Sch 40 Feeder '!F10</f>
        <v>0.44097805479111696</v>
      </c>
      <c r="G11" s="114">
        <f>'[3]Sch 40 Feeder '!G10</f>
        <v>-592431543.6545974</v>
      </c>
      <c r="I11" s="45">
        <v>-152789274.89141822</v>
      </c>
      <c r="J11" s="46">
        <v>0.35806553763047899</v>
      </c>
      <c r="K11" s="45">
        <v>-54708573.85816671</v>
      </c>
    </row>
    <row r="12" spans="1:11" x14ac:dyDescent="0.3">
      <c r="A12" s="113">
        <f>'[3]Sch 40 Feeder '!A11</f>
        <v>4</v>
      </c>
      <c r="B12" s="103" t="str">
        <f>'[3]Sch 40 Feeder '!B11</f>
        <v>Indirect Ratebase</v>
      </c>
      <c r="C12" s="114">
        <f>'[3]Sch 40 Feeder '!C11</f>
        <v>-226851541.13088083</v>
      </c>
      <c r="D12" s="115">
        <f>'[3]Sch 40 Feeder '!D11</f>
        <v>0.21082565398338732</v>
      </c>
      <c r="E12" s="114">
        <f>'[3]Sch 40 Feeder '!E11</f>
        <v>-47826124.516057238</v>
      </c>
      <c r="F12" s="115">
        <f>'[3]Sch 40 Feeder '!F11</f>
        <v>0.41484610242751824</v>
      </c>
      <c r="G12" s="114">
        <f>'[3]Sch 40 Feeder '!G11</f>
        <v>-94108477.66782175</v>
      </c>
      <c r="I12" s="45">
        <v>0</v>
      </c>
      <c r="J12" s="46">
        <v>0.35806553763047899</v>
      </c>
      <c r="K12" s="45">
        <v>0</v>
      </c>
    </row>
    <row r="13" spans="1:11" x14ac:dyDescent="0.3">
      <c r="A13" s="106">
        <f>'[3]Sch 40 Feeder '!A12</f>
        <v>5</v>
      </c>
      <c r="B13" s="116" t="str">
        <f>'[3]Sch 40 Feeder '!B12</f>
        <v>Net Distribution Ratebase</v>
      </c>
      <c r="C13" s="117">
        <f>'[3]Sch 40 Feeder '!C12</f>
        <v>1956848283.1288807</v>
      </c>
      <c r="D13" s="118"/>
      <c r="E13" s="117">
        <f>'[3]Sch 40 Feeder '!E12</f>
        <v>412553819.036915</v>
      </c>
      <c r="F13" s="118"/>
      <c r="G13" s="117">
        <f>'[3]Sch 40 Feeder '!G12</f>
        <v>811790883.297997</v>
      </c>
      <c r="I13" s="45">
        <v>2088639063.5277481</v>
      </c>
      <c r="J13" s="46"/>
      <c r="K13" s="45">
        <v>747869669.1980834</v>
      </c>
    </row>
    <row r="14" spans="1:11" x14ac:dyDescent="0.3">
      <c r="A14" s="113">
        <f>'[3]Sch 40 Feeder '!A13</f>
        <v>6</v>
      </c>
      <c r="B14" s="103"/>
      <c r="C14" s="114"/>
      <c r="D14" s="115"/>
      <c r="E14" s="119"/>
      <c r="F14" s="115"/>
      <c r="G14" s="119"/>
      <c r="I14" s="47"/>
      <c r="J14" s="48"/>
      <c r="K14" s="48"/>
    </row>
    <row r="15" spans="1:11" x14ac:dyDescent="0.3">
      <c r="A15" s="113">
        <f>'[3]Sch 40 Feeder '!A14</f>
        <v>7</v>
      </c>
      <c r="B15" s="103" t="str">
        <f>'[3]Sch 40 Feeder '!B14</f>
        <v>Rate of Return</v>
      </c>
      <c r="C15" s="120">
        <f>'[3]Sch 40 Feeder '!C14</f>
        <v>7.6000000000000012E-2</v>
      </c>
      <c r="D15" s="120"/>
      <c r="E15" s="120">
        <f>'[3]Sch 40 Feeder '!E14</f>
        <v>7.6000000000000012E-2</v>
      </c>
      <c r="F15" s="120"/>
      <c r="G15" s="120">
        <f>'[3]Sch 40 Feeder '!G14</f>
        <v>7.6000000000000012E-2</v>
      </c>
      <c r="I15" s="49">
        <v>7.8E-2</v>
      </c>
      <c r="J15" s="49"/>
      <c r="K15" s="49">
        <v>7.8E-2</v>
      </c>
    </row>
    <row r="16" spans="1:11" x14ac:dyDescent="0.3">
      <c r="A16" s="121">
        <f>'[3]Sch 40 Feeder '!A15</f>
        <v>8</v>
      </c>
      <c r="B16" s="122" t="str">
        <f>'[3]Sch 40 Feeder '!B15</f>
        <v>Return on Distribution Ratebase</v>
      </c>
      <c r="C16" s="99">
        <f>'[3]Sch 40 Feeder '!C15</f>
        <v>148720469.51779497</v>
      </c>
      <c r="D16" s="123"/>
      <c r="E16" s="99">
        <f>'[3]Sch 40 Feeder '!E15</f>
        <v>31354090.246805545</v>
      </c>
      <c r="F16" s="123"/>
      <c r="G16" s="99">
        <f>'[3]Sch 40 Feeder '!G15</f>
        <v>61696107.130647779</v>
      </c>
      <c r="I16" s="50">
        <v>162913846.95516434</v>
      </c>
      <c r="J16" s="51"/>
      <c r="K16" s="50">
        <v>58333834.197450504</v>
      </c>
    </row>
    <row r="17" spans="1:11" x14ac:dyDescent="0.3">
      <c r="A17" s="113">
        <f>'[3]Sch 40 Feeder '!A16</f>
        <v>9</v>
      </c>
      <c r="B17" s="103"/>
      <c r="C17" s="114">
        <f>'[3]Sch 40 Feeder '!C16</f>
        <v>0</v>
      </c>
      <c r="D17" s="115"/>
      <c r="E17" s="114"/>
      <c r="F17" s="115"/>
      <c r="G17" s="114"/>
      <c r="I17" s="52"/>
      <c r="J17" s="52"/>
      <c r="K17" s="52"/>
    </row>
    <row r="18" spans="1:11" x14ac:dyDescent="0.3">
      <c r="A18" s="113">
        <f>'[3]Sch 40 Feeder '!A17</f>
        <v>10</v>
      </c>
      <c r="B18" s="110" t="str">
        <f>'[3]Sch 40 Feeder '!B17</f>
        <v>Distribution Expense</v>
      </c>
      <c r="C18" s="114">
        <f>'[3]Sch 40 Feeder '!C17</f>
        <v>0</v>
      </c>
      <c r="D18" s="115"/>
      <c r="E18" s="114"/>
      <c r="F18" s="115"/>
      <c r="G18" s="114"/>
      <c r="I18" s="52"/>
      <c r="J18" s="52"/>
      <c r="K18" s="53"/>
    </row>
    <row r="19" spans="1:11" x14ac:dyDescent="0.3">
      <c r="A19" s="113">
        <f>'[3]Sch 40 Feeder '!A18</f>
        <v>11</v>
      </c>
      <c r="B19" s="103" t="str">
        <f>'[3]Sch 40 Feeder '!B18</f>
        <v>Total Distribution Expense</v>
      </c>
      <c r="C19" s="114">
        <f>'[3]Sch 40 Feeder '!C18</f>
        <v>393645161.76380515</v>
      </c>
      <c r="D19" s="115"/>
      <c r="E19" s="114"/>
      <c r="F19" s="115"/>
      <c r="G19" s="114"/>
      <c r="I19" s="53">
        <v>406369391.20651001</v>
      </c>
      <c r="J19" s="52"/>
      <c r="K19" s="53"/>
    </row>
    <row r="20" spans="1:11" x14ac:dyDescent="0.3">
      <c r="A20" s="113">
        <f>'[3]Sch 40 Feeder '!A19</f>
        <v>12</v>
      </c>
      <c r="B20" s="103" t="str">
        <f>'[3]Sch 40 Feeder '!B19</f>
        <v xml:space="preserve">Less:  </v>
      </c>
      <c r="C20" s="114">
        <f>'[3]Sch 40 Feeder '!C19</f>
        <v>0</v>
      </c>
      <c r="D20" s="115"/>
      <c r="E20" s="114"/>
      <c r="F20" s="115"/>
      <c r="G20" s="114"/>
      <c r="I20" s="53"/>
      <c r="J20" s="52"/>
      <c r="K20" s="53"/>
    </row>
    <row r="21" spans="1:11" x14ac:dyDescent="0.3">
      <c r="A21" s="113">
        <f>'[3]Sch 40 Feeder '!A20</f>
        <v>13</v>
      </c>
      <c r="B21" s="103" t="str">
        <f>'[3]Sch 40 Feeder '!B20</f>
        <v>Depreciation</v>
      </c>
      <c r="C21" s="114">
        <f>'[3]Sch 40 Feeder '!C20</f>
        <v>-116557093.08126342</v>
      </c>
      <c r="D21" s="115"/>
      <c r="E21" s="114"/>
      <c r="F21" s="115"/>
      <c r="G21" s="114"/>
      <c r="I21" s="53">
        <v>-94050635</v>
      </c>
      <c r="J21" s="52"/>
      <c r="K21" s="53"/>
    </row>
    <row r="22" spans="1:11" x14ac:dyDescent="0.3">
      <c r="A22" s="113">
        <f>'[3]Sch 40 Feeder '!A21</f>
        <v>14</v>
      </c>
      <c r="B22" s="103" t="str">
        <f>'[3]Sch 40 Feeder '!B21</f>
        <v>Property Tax</v>
      </c>
      <c r="C22" s="114">
        <f>'[3]Sch 40 Feeder '!C21</f>
        <v>0</v>
      </c>
      <c r="D22" s="115"/>
      <c r="E22" s="114"/>
      <c r="F22" s="115"/>
      <c r="G22" s="114"/>
      <c r="I22" s="53">
        <v>-18137714.862125579</v>
      </c>
      <c r="J22" s="52"/>
      <c r="K22" s="53"/>
    </row>
    <row r="23" spans="1:11" x14ac:dyDescent="0.3">
      <c r="A23" s="113">
        <f>'[3]Sch 40 Feeder '!A22</f>
        <v>15</v>
      </c>
      <c r="B23" s="103" t="str">
        <f>'[3]Sch 40 Feeder '!B22</f>
        <v>FIT</v>
      </c>
      <c r="C23" s="114">
        <f>'[3]Sch 40 Feeder '!C22</f>
        <v>-22600350.728429999</v>
      </c>
      <c r="D23" s="115"/>
      <c r="E23" s="114"/>
      <c r="F23" s="115"/>
      <c r="G23" s="114"/>
      <c r="I23" s="53">
        <v>-46925162.905288503</v>
      </c>
      <c r="J23" s="52"/>
      <c r="K23" s="53"/>
    </row>
    <row r="24" spans="1:11" x14ac:dyDescent="0.3">
      <c r="A24" s="124">
        <f>'[3]Sch 40 Feeder '!A23</f>
        <v>16</v>
      </c>
      <c r="B24" s="125" t="str">
        <f>'[3]Sch 40 Feeder '!B23</f>
        <v>Subtotal Distribution Expense</v>
      </c>
      <c r="C24" s="126">
        <f>'[3]Sch 40 Feeder '!C23</f>
        <v>254487717.95411173</v>
      </c>
      <c r="D24" s="115"/>
      <c r="E24" s="114"/>
      <c r="F24" s="115"/>
      <c r="G24" s="114"/>
      <c r="I24" s="53">
        <v>247255878.43909591</v>
      </c>
      <c r="J24" s="52"/>
      <c r="K24" s="53"/>
    </row>
    <row r="25" spans="1:11" x14ac:dyDescent="0.3">
      <c r="A25" s="113">
        <f>'[3]Sch 40 Feeder '!A24</f>
        <v>17</v>
      </c>
      <c r="B25" s="103"/>
      <c r="C25" s="114"/>
      <c r="D25" s="115"/>
      <c r="E25" s="114"/>
      <c r="F25" s="115"/>
      <c r="G25" s="114"/>
      <c r="I25" s="53"/>
      <c r="J25" s="52"/>
      <c r="K25" s="53"/>
    </row>
    <row r="26" spans="1:11" x14ac:dyDescent="0.3">
      <c r="A26" s="113">
        <f>'[3]Sch 40 Feeder '!A25</f>
        <v>18</v>
      </c>
      <c r="B26" s="103" t="str">
        <f>'[3]Sch 40 Feeder '!B25</f>
        <v>Direct Expense</v>
      </c>
      <c r="C26" s="114">
        <f>'[3]Sch 40 Feeder '!C25</f>
        <v>83453080.807317227</v>
      </c>
      <c r="D26" s="115">
        <f>'[3]Sch 40 Feeder '!D25</f>
        <v>0.52706783101194155</v>
      </c>
      <c r="E26" s="114">
        <f>'[3]Sch 40 Feeder '!E25</f>
        <v>43985434.29237698</v>
      </c>
      <c r="F26" s="115">
        <f>'[3]Sch 40 Feeder '!F25</f>
        <v>0.22487600718395054</v>
      </c>
      <c r="G26" s="114">
        <f>'[3]Sch 40 Feeder '!G25</f>
        <v>18766595.599149074</v>
      </c>
      <c r="I26" s="53">
        <v>81556922</v>
      </c>
      <c r="J26" s="46">
        <v>0.1781856357943474</v>
      </c>
      <c r="K26" s="53">
        <v>14532272</v>
      </c>
    </row>
    <row r="27" spans="1:11" x14ac:dyDescent="0.3">
      <c r="A27" s="113">
        <f>'[3]Sch 40 Feeder '!A26</f>
        <v>19</v>
      </c>
      <c r="B27" s="103" t="str">
        <f>'[3]Sch 40 Feeder '!B26</f>
        <v>Indirect Expense</v>
      </c>
      <c r="C27" s="114">
        <f>'[3]Sch 40 Feeder '!C26</f>
        <v>87581556.339477271</v>
      </c>
      <c r="D27" s="115">
        <f>'[3]Sch 40 Feeder '!D26</f>
        <v>0.52706783101194155</v>
      </c>
      <c r="E27" s="114">
        <f>'[3]Sch 40 Feeder '!E26</f>
        <v>46161420.936498441</v>
      </c>
      <c r="F27" s="115">
        <f>'[3]Sch 40 Feeder '!F26</f>
        <v>0.22487600718395054</v>
      </c>
      <c r="G27" s="114">
        <f>'[3]Sch 40 Feeder '!G26</f>
        <v>19694990.692577861</v>
      </c>
      <c r="I27" s="53">
        <v>84142034.439095914</v>
      </c>
      <c r="J27" s="54">
        <v>0.1781856357943474</v>
      </c>
      <c r="K27" s="45">
        <v>14992901.90356018</v>
      </c>
    </row>
    <row r="28" spans="1:11" x14ac:dyDescent="0.3">
      <c r="A28" s="121">
        <f>'[3]Sch 40 Feeder '!A27</f>
        <v>20</v>
      </c>
      <c r="B28" s="122" t="str">
        <f>'[3]Sch 40 Feeder '!B27</f>
        <v>Total Distribution Expense</v>
      </c>
      <c r="C28" s="99">
        <f>'[3]Sch 40 Feeder '!C27</f>
        <v>171034637.1467945</v>
      </c>
      <c r="D28" s="123"/>
      <c r="E28" s="99">
        <f>'[3]Sch 40 Feeder '!E27</f>
        <v>90146855.228875428</v>
      </c>
      <c r="F28" s="123"/>
      <c r="G28" s="99">
        <f>'[3]Sch 40 Feeder '!G27</f>
        <v>38461586.291726932</v>
      </c>
      <c r="I28" s="50">
        <v>165698956.43909591</v>
      </c>
      <c r="J28" s="55"/>
      <c r="K28" s="50">
        <v>29525173.90356018</v>
      </c>
    </row>
    <row r="29" spans="1:11" x14ac:dyDescent="0.3">
      <c r="A29" s="113">
        <f>'[3]Sch 40 Feeder '!A28</f>
        <v>21</v>
      </c>
      <c r="B29" s="103"/>
      <c r="C29" s="114">
        <f>'[3]Sch 40 Feeder '!C28</f>
        <v>0</v>
      </c>
      <c r="D29" s="115"/>
      <c r="E29" s="114">
        <f>'[3]Sch 40 Feeder '!E28</f>
        <v>0</v>
      </c>
      <c r="F29" s="115"/>
      <c r="G29" s="114"/>
      <c r="I29" s="53"/>
      <c r="J29" s="52"/>
      <c r="K29" s="53"/>
    </row>
    <row r="30" spans="1:11" x14ac:dyDescent="0.3">
      <c r="A30" s="121">
        <f>'[3]Sch 40 Feeder '!A29</f>
        <v>22</v>
      </c>
      <c r="B30" s="122" t="str">
        <f>'[3]Sch 40 Feeder '!B29</f>
        <v>Total Distribution Cost of Service</v>
      </c>
      <c r="C30" s="99">
        <f>'[3]Sch 40 Feeder '!C29</f>
        <v>319755106.66458946</v>
      </c>
      <c r="D30" s="123"/>
      <c r="E30" s="99">
        <f>'[3]Sch 40 Feeder '!E29</f>
        <v>121500945.47568098</v>
      </c>
      <c r="F30" s="123"/>
      <c r="G30" s="99">
        <f>'[3]Sch 40 Feeder '!G29</f>
        <v>100157693.42237471</v>
      </c>
      <c r="I30" s="50">
        <v>328612803.39426029</v>
      </c>
      <c r="J30" s="55"/>
      <c r="K30" s="50">
        <v>87859008.10101068</v>
      </c>
    </row>
    <row r="31" spans="1:11" x14ac:dyDescent="0.3">
      <c r="A31" s="113">
        <f>'[3]Sch 40 Feeder '!A30</f>
        <v>23</v>
      </c>
      <c r="B31" s="103"/>
      <c r="C31" s="114">
        <f>'[3]Sch 40 Feeder '!C30</f>
        <v>0</v>
      </c>
      <c r="D31" s="115"/>
      <c r="E31" s="114">
        <f>'[3]Sch 40 Feeder '!E30</f>
        <v>0</v>
      </c>
      <c r="F31" s="115"/>
      <c r="G31" s="114"/>
      <c r="I31" s="52"/>
      <c r="J31" s="52"/>
      <c r="K31" s="52"/>
    </row>
    <row r="32" spans="1:11" ht="15" thickBot="1" x14ac:dyDescent="0.35">
      <c r="A32" s="127">
        <f>'[3]Sch 40 Feeder '!A31</f>
        <v>24</v>
      </c>
      <c r="B32" s="128" t="str">
        <f>'[3]Sch 40 Feeder '!B31</f>
        <v>% Expense to Distribution Plant</v>
      </c>
      <c r="C32" s="100">
        <f>'[3]Sch 40 Feeder '!C31</f>
        <v>8.7403115827314207E-2</v>
      </c>
      <c r="D32" s="100"/>
      <c r="E32" s="100">
        <f>'[3]Sch 40 Feeder '!E31</f>
        <v>0.2185</v>
      </c>
      <c r="F32" s="100"/>
      <c r="G32" s="100">
        <f>'[3]Sch 40 Feeder '!G31</f>
        <v>4.7399999999999998E-2</v>
      </c>
      <c r="I32" s="56">
        <v>7.9333456571106867E-2</v>
      </c>
      <c r="J32" s="57"/>
      <c r="K32" s="56">
        <v>3.95E-2</v>
      </c>
    </row>
    <row r="33" ht="15" thickTop="1" x14ac:dyDescent="0.3"/>
  </sheetData>
  <mergeCells count="9">
    <mergeCell ref="I5:K5"/>
    <mergeCell ref="J6:K6"/>
    <mergeCell ref="A1:G1"/>
    <mergeCell ref="A2:G2"/>
    <mergeCell ref="A3:G3"/>
    <mergeCell ref="D6:E6"/>
    <mergeCell ref="F6:G6"/>
    <mergeCell ref="C5:G5"/>
    <mergeCell ref="A4:G4"/>
  </mergeCells>
  <pageMargins left="0.7" right="0.7" top="0.75" bottom="0.75" header="0.3" footer="0.3"/>
  <pageSetup scale="82" orientation="landscape" horizontalDpi="300" verticalDpi="300" r:id="rId1"/>
  <headerFooter>
    <oddFooter>&amp;L&amp;F&amp;C&amp;A&amp;RAdvice No. 2018-08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workbookViewId="0">
      <selection activeCell="C22" sqref="C22"/>
    </sheetView>
  </sheetViews>
  <sheetFormatPr defaultRowHeight="14.4" x14ac:dyDescent="0.3"/>
  <cols>
    <col min="1" max="1" width="4.33203125" bestFit="1" customWidth="1"/>
    <col min="2" max="2" width="28.33203125" bestFit="1" customWidth="1"/>
    <col min="3" max="3" width="29.21875" bestFit="1" customWidth="1"/>
    <col min="4" max="4" width="14.5546875" bestFit="1" customWidth="1"/>
  </cols>
  <sheetData>
    <row r="1" spans="1:4" x14ac:dyDescent="0.3">
      <c r="A1" s="262" t="s">
        <v>16</v>
      </c>
      <c r="B1" s="262"/>
      <c r="C1" s="262"/>
      <c r="D1" s="262"/>
    </row>
    <row r="2" spans="1:4" x14ac:dyDescent="0.3">
      <c r="A2" s="262" t="s">
        <v>165</v>
      </c>
      <c r="B2" s="262"/>
      <c r="C2" s="262"/>
      <c r="D2" s="262"/>
    </row>
    <row r="3" spans="1:4" x14ac:dyDescent="0.3">
      <c r="A3" s="262" t="s">
        <v>186</v>
      </c>
      <c r="B3" s="262"/>
      <c r="C3" s="262"/>
      <c r="D3" s="262"/>
    </row>
    <row r="4" spans="1:4" x14ac:dyDescent="0.3">
      <c r="A4" s="183"/>
      <c r="B4" s="183"/>
      <c r="C4" s="183"/>
      <c r="D4" s="183"/>
    </row>
    <row r="5" spans="1:4" s="151" customFormat="1" ht="28.8" x14ac:dyDescent="0.3">
      <c r="A5" s="149" t="s">
        <v>10</v>
      </c>
      <c r="B5" s="150" t="s">
        <v>114</v>
      </c>
      <c r="C5" s="150" t="s">
        <v>110</v>
      </c>
      <c r="D5" s="150"/>
    </row>
    <row r="6" spans="1:4" x14ac:dyDescent="0.3">
      <c r="A6" s="102">
        <v>1</v>
      </c>
      <c r="B6" t="s">
        <v>182</v>
      </c>
      <c r="C6" s="1" t="s">
        <v>187</v>
      </c>
      <c r="D6" s="148">
        <f>+'ECOS Expense (UE-180282)'!E73</f>
        <v>5144046.4191528326</v>
      </c>
    </row>
    <row r="7" spans="1:4" x14ac:dyDescent="0.3">
      <c r="A7" s="102">
        <f>+A6+1</f>
        <v>2</v>
      </c>
      <c r="B7" t="s">
        <v>163</v>
      </c>
      <c r="C7" s="1" t="s">
        <v>188</v>
      </c>
      <c r="D7" s="148">
        <f>+'ECOS Ratebase (UE-180282)'!E66</f>
        <v>9609442662.6340485</v>
      </c>
    </row>
    <row r="8" spans="1:4" x14ac:dyDescent="0.3">
      <c r="A8" s="102">
        <f>+A7+1</f>
        <v>3</v>
      </c>
      <c r="B8" t="s">
        <v>140</v>
      </c>
      <c r="C8" t="s">
        <v>164</v>
      </c>
      <c r="D8" s="9">
        <f>ROUND(D6/D7,4)</f>
        <v>5.0000000000000001E-4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landscape" horizontalDpi="300" verticalDpi="300" r:id="rId1"/>
  <headerFooter>
    <oddFooter>&amp;L&amp;F&amp;C&amp;A&amp;RAdvice No. 2018-08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zoomScale="90" zoomScaleNormal="90" workbookViewId="0">
      <pane xSplit="4" ySplit="6" topLeftCell="M7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4.4" x14ac:dyDescent="0.3"/>
  <cols>
    <col min="1" max="1" width="6.21875" customWidth="1"/>
    <col min="2" max="2" width="12.5546875" bestFit="1" customWidth="1"/>
    <col min="3" max="3" width="37.77734375" customWidth="1"/>
    <col min="4" max="4" width="11.109375" bestFit="1" customWidth="1"/>
    <col min="5" max="6" width="16.77734375" bestFit="1" customWidth="1"/>
    <col min="7" max="7" width="15.21875" bestFit="1" customWidth="1"/>
    <col min="8" max="8" width="15.77734375" bestFit="1" customWidth="1"/>
    <col min="9" max="10" width="15.21875" bestFit="1" customWidth="1"/>
    <col min="11" max="12" width="13.88671875" bestFit="1" customWidth="1"/>
    <col min="13" max="13" width="14.6640625" bestFit="1" customWidth="1"/>
    <col min="14" max="14" width="13.88671875" bestFit="1" customWidth="1"/>
    <col min="15" max="15" width="12.77734375" bestFit="1" customWidth="1"/>
    <col min="17" max="17" width="15.21875" bestFit="1" customWidth="1"/>
    <col min="18" max="18" width="11.44140625" bestFit="1" customWidth="1"/>
    <col min="19" max="19" width="13.88671875" bestFit="1" customWidth="1"/>
    <col min="20" max="21" width="15.21875" bestFit="1" customWidth="1"/>
  </cols>
  <sheetData>
    <row r="1" spans="1:25" x14ac:dyDescent="0.3">
      <c r="A1" s="282" t="str">
        <f>+'[2]Customer Summary'!A1</f>
        <v>Puget Sound Energy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x14ac:dyDescent="0.3">
      <c r="A2" s="286" t="s">
        <v>143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x14ac:dyDescent="0.3">
      <c r="A3" s="282" t="str">
        <f>+'[2]Customer Summary'!A3</f>
        <v>Adjusted Test Year Twelve Months ended September 2016 @ Proforma Rev Requirement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1:25" x14ac:dyDescent="0.3">
      <c r="A4" s="282" t="s">
        <v>186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25" ht="53.4" x14ac:dyDescent="0.3">
      <c r="A5" s="130" t="s">
        <v>10</v>
      </c>
      <c r="B5" s="130" t="s">
        <v>144</v>
      </c>
      <c r="C5" s="131" t="s">
        <v>89</v>
      </c>
      <c r="D5" s="130" t="s">
        <v>145</v>
      </c>
      <c r="E5" s="130" t="s">
        <v>82</v>
      </c>
      <c r="F5" s="130" t="str">
        <f>+'[2]Class Summary'!G6</f>
        <v>Residential
Sch 7</v>
      </c>
      <c r="G5" s="130" t="str">
        <f>+'[2]Class Summary'!H6</f>
        <v>Sec Volt
Sch 24
(kW&lt; 50)</v>
      </c>
      <c r="H5" s="130" t="str">
        <f>+'[2]Class Summary'!I6</f>
        <v>Sec Volt
Sch 25
(kW &gt; 50 &amp; &lt; 350)</v>
      </c>
      <c r="I5" s="130" t="str">
        <f>+'[2]Class Summary'!J6</f>
        <v>Sec Volt
Sch 26
(kW &gt; 350)</v>
      </c>
      <c r="J5" s="130" t="str">
        <f>+'[2]Class Summary'!K6</f>
        <v>Pri Volt
Sch 31/35/43</v>
      </c>
      <c r="K5" s="130" t="str">
        <f>+'[2]Class Summary'!L6</f>
        <v>Campus
Sch 40</v>
      </c>
      <c r="L5" s="130" t="str">
        <f>+'[2]Class Summary'!M6</f>
        <v>High Volt
Sch 46/49</v>
      </c>
      <c r="M5" s="130" t="str">
        <f>+'[2]Class Summary'!N6</f>
        <v>Choice /
Retail Wheeling
Sch 448/449</v>
      </c>
      <c r="N5" s="130" t="str">
        <f>+'[2]Class Summary'!O6</f>
        <v>Lighting
Sch 50-59</v>
      </c>
      <c r="O5" s="130" t="str">
        <f>+'[2]Class Summary'!P6</f>
        <v>Firm Resale</v>
      </c>
      <c r="P5" s="132"/>
      <c r="Q5" s="133" t="s">
        <v>146</v>
      </c>
      <c r="R5" s="133" t="s">
        <v>147</v>
      </c>
      <c r="S5" s="133" t="s">
        <v>148</v>
      </c>
      <c r="T5" s="133" t="s">
        <v>149</v>
      </c>
      <c r="U5" s="133" t="s">
        <v>150</v>
      </c>
      <c r="V5" s="132"/>
      <c r="W5" s="132"/>
      <c r="X5" s="132"/>
      <c r="Y5" s="132"/>
    </row>
    <row r="6" spans="1:25" x14ac:dyDescent="0.3">
      <c r="A6" s="132"/>
      <c r="B6" s="132" t="s">
        <v>142</v>
      </c>
      <c r="C6" s="132" t="s">
        <v>91</v>
      </c>
      <c r="D6" s="132" t="s">
        <v>92</v>
      </c>
      <c r="E6" s="132" t="s">
        <v>93</v>
      </c>
      <c r="F6" s="132" t="s">
        <v>151</v>
      </c>
      <c r="G6" s="132" t="s">
        <v>152</v>
      </c>
      <c r="H6" s="132" t="s">
        <v>153</v>
      </c>
      <c r="I6" s="132" t="s">
        <v>154</v>
      </c>
      <c r="J6" s="132" t="s">
        <v>155</v>
      </c>
      <c r="K6" s="132" t="s">
        <v>156</v>
      </c>
      <c r="L6" s="132" t="s">
        <v>157</v>
      </c>
      <c r="M6" s="132" t="s">
        <v>158</v>
      </c>
      <c r="N6" s="132" t="s">
        <v>159</v>
      </c>
      <c r="O6" s="132" t="s">
        <v>160</v>
      </c>
      <c r="P6" s="132"/>
      <c r="Q6" s="132"/>
      <c r="R6" s="132"/>
      <c r="S6" s="132"/>
      <c r="T6" s="132"/>
      <c r="U6" s="132"/>
      <c r="V6" s="132"/>
      <c r="W6" s="132"/>
      <c r="X6" s="132"/>
      <c r="Y6" s="132"/>
    </row>
    <row r="7" spans="1:25" x14ac:dyDescent="0.3">
      <c r="A7" s="103">
        <f>'[3]Ratebase Summary'!A7</f>
        <v>1</v>
      </c>
      <c r="B7" s="103"/>
      <c r="C7" s="110" t="str">
        <f>'[3]Ratebase Summary'!C7</f>
        <v>RATE BASE</v>
      </c>
      <c r="D7" s="113"/>
      <c r="E7" s="113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1:25" x14ac:dyDescent="0.3">
      <c r="A8" s="103">
        <f>'[3]Ratebase Summary'!A8</f>
        <v>2</v>
      </c>
      <c r="B8" s="103"/>
      <c r="C8" s="103"/>
      <c r="D8" s="113"/>
      <c r="E8" s="113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1:25" x14ac:dyDescent="0.3">
      <c r="A9" s="103">
        <f>'[3]Ratebase Summary'!A9</f>
        <v>3</v>
      </c>
      <c r="B9" s="103"/>
      <c r="C9" s="110" t="str">
        <f>'[3]Ratebase Summary'!C9</f>
        <v>Plant-in-Service</v>
      </c>
      <c r="D9" s="113"/>
      <c r="E9" s="113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</row>
    <row r="10" spans="1:25" x14ac:dyDescent="0.3">
      <c r="A10" s="103">
        <f>'[3]Ratebase Summary'!A10</f>
        <v>4</v>
      </c>
      <c r="B10" s="103"/>
      <c r="C10" s="110" t="str">
        <f>'[3]Ratebase Summary'!C10</f>
        <v>Intangible Plant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</row>
    <row r="11" spans="1:25" x14ac:dyDescent="0.3">
      <c r="A11" s="103">
        <f>'[3]Ratebase Summary'!A11</f>
        <v>5</v>
      </c>
      <c r="B11" s="134">
        <f>'[3]Ratebase Summary'!B11</f>
        <v>300</v>
      </c>
      <c r="C11" s="103" t="str">
        <f>'[3]Ratebase Summary'!C11</f>
        <v>Production Plant</v>
      </c>
      <c r="D11" s="113" t="str">
        <f>'[3]Ratebase Summary'!D11</f>
        <v>PP.T</v>
      </c>
      <c r="E11" s="135">
        <f>'[3]Ratebase Summary'!E11</f>
        <v>71973279</v>
      </c>
      <c r="F11" s="135">
        <f>'[3]Ratebase Summary'!F11</f>
        <v>38454075.971436448</v>
      </c>
      <c r="G11" s="135">
        <f>'[3]Ratebase Summary'!G11</f>
        <v>9427408.3280417956</v>
      </c>
      <c r="H11" s="135">
        <f>'[3]Ratebase Summary'!H11</f>
        <v>9518487.5898792371</v>
      </c>
      <c r="I11" s="135">
        <f>'[3]Ratebase Summary'!I11</f>
        <v>6156137.3929111613</v>
      </c>
      <c r="J11" s="135">
        <f>'[3]Ratebase Summary'!J11</f>
        <v>4380202.8235320868</v>
      </c>
      <c r="K11" s="135">
        <f>'[3]Ratebase Summary'!K11</f>
        <v>1914522.9679305665</v>
      </c>
      <c r="L11" s="135">
        <f>'[3]Ratebase Summary'!L11</f>
        <v>1837841.8877231576</v>
      </c>
      <c r="M11" s="135">
        <f>'[3]Ratebase Summary'!M11</f>
        <v>0</v>
      </c>
      <c r="N11" s="135">
        <f>'[3]Ratebase Summary'!N11</f>
        <v>260129.32749372019</v>
      </c>
      <c r="O11" s="135">
        <f>'[3]Ratebase Summary'!O11</f>
        <v>24472.711051832724</v>
      </c>
      <c r="P11" s="113"/>
      <c r="Q11" s="135">
        <f>'[3]Ratebase Summary'!Q11</f>
        <v>4066700.2176939882</v>
      </c>
      <c r="R11" s="135">
        <f>'[3]Ratebase Summary'!R11</f>
        <v>11134.274188423173</v>
      </c>
      <c r="S11" s="135">
        <f>'[3]Ratebase Summary'!S11</f>
        <v>302368.33164967579</v>
      </c>
      <c r="T11" s="135">
        <f>'[3]Ratebase Summary'!T11</f>
        <v>4380202.8235320868</v>
      </c>
      <c r="U11" s="135">
        <f>'[3]Ratebase Summary'!U11</f>
        <v>4077834.4918824113</v>
      </c>
      <c r="V11" s="113"/>
      <c r="W11" s="113"/>
      <c r="X11" s="113"/>
      <c r="Y11" s="113"/>
    </row>
    <row r="12" spans="1:25" x14ac:dyDescent="0.3">
      <c r="A12" s="103">
        <f>'[3]Ratebase Summary'!A12</f>
        <v>6</v>
      </c>
      <c r="B12" s="134">
        <f>'[3]Ratebase Summary'!B12</f>
        <v>300.01</v>
      </c>
      <c r="C12" s="103" t="str">
        <f>'[3]Ratebase Summary'!C12</f>
        <v>Transmission Plant</v>
      </c>
      <c r="D12" s="113" t="str">
        <f>'[3]Ratebase Summary'!D12</f>
        <v>PC4</v>
      </c>
      <c r="E12" s="135">
        <f>'[3]Ratebase Summary'!E12</f>
        <v>83029</v>
      </c>
      <c r="F12" s="135">
        <f>'[3]Ratebase Summary'!F12</f>
        <v>44360.956151968523</v>
      </c>
      <c r="G12" s="135">
        <f>'[3]Ratebase Summary'!G12</f>
        <v>10875.540158021457</v>
      </c>
      <c r="H12" s="135">
        <f>'[3]Ratebase Summary'!H12</f>
        <v>10980.609985826592</v>
      </c>
      <c r="I12" s="135">
        <f>'[3]Ratebase Summary'!I12</f>
        <v>7101.7735845551915</v>
      </c>
      <c r="J12" s="135">
        <f>'[3]Ratebase Summary'!J12</f>
        <v>5053.0400349697238</v>
      </c>
      <c r="K12" s="135">
        <f>'[3]Ratebase Summary'!K12</f>
        <v>2208.6103302908709</v>
      </c>
      <c r="L12" s="135">
        <f>'[3]Ratebase Summary'!L12</f>
        <v>2120.1503699138962</v>
      </c>
      <c r="M12" s="135">
        <f>'[3]Ratebase Summary'!M12</f>
        <v>0</v>
      </c>
      <c r="N12" s="135">
        <f>'[3]Ratebase Summary'!N12</f>
        <v>300.08745235125519</v>
      </c>
      <c r="O12" s="135">
        <f>'[3]Ratebase Summary'!O12</f>
        <v>28.231932102504587</v>
      </c>
      <c r="P12" s="113"/>
      <c r="Q12" s="135">
        <f>'[3]Ratebase Summary'!Q12</f>
        <v>4691.380704982389</v>
      </c>
      <c r="R12" s="135">
        <f>'[3]Ratebase Summary'!R12</f>
        <v>12.844595444798168</v>
      </c>
      <c r="S12" s="135">
        <f>'[3]Ratebase Summary'!S12</f>
        <v>348.81473454253666</v>
      </c>
      <c r="T12" s="135">
        <f>'[3]Ratebase Summary'!T12</f>
        <v>5053.0400349697238</v>
      </c>
      <c r="U12" s="135">
        <f>'[3]Ratebase Summary'!U12</f>
        <v>4704.225300427187</v>
      </c>
      <c r="V12" s="113"/>
      <c r="W12" s="113"/>
      <c r="X12" s="113"/>
      <c r="Y12" s="113"/>
    </row>
    <row r="13" spans="1:25" x14ac:dyDescent="0.3">
      <c r="A13" s="103">
        <f>'[3]Ratebase Summary'!A13</f>
        <v>7</v>
      </c>
      <c r="B13" s="134">
        <f>'[3]Ratebase Summary'!B13</f>
        <v>300.02</v>
      </c>
      <c r="C13" s="103" t="str">
        <f>'[3]Ratebase Summary'!C13</f>
        <v>General Plant</v>
      </c>
      <c r="D13" s="113" t="str">
        <f>'[3]Ratebase Summary'!D13</f>
        <v>GP.T</v>
      </c>
      <c r="E13" s="135">
        <f>'[3]Ratebase Summary'!E13</f>
        <v>177634269</v>
      </c>
      <c r="F13" s="135">
        <f>'[3]Ratebase Summary'!F13</f>
        <v>108396150.92325711</v>
      </c>
      <c r="G13" s="135">
        <f>'[3]Ratebase Summary'!G13</f>
        <v>21926460.822066031</v>
      </c>
      <c r="H13" s="135">
        <f>'[3]Ratebase Summary'!H13</f>
        <v>18384457.50789753</v>
      </c>
      <c r="I13" s="135">
        <f>'[3]Ratebase Summary'!I13</f>
        <v>10527272.442336291</v>
      </c>
      <c r="J13" s="135">
        <f>'[3]Ratebase Summary'!J13</f>
        <v>8238433.1115532396</v>
      </c>
      <c r="K13" s="135">
        <f>'[3]Ratebase Summary'!K13</f>
        <v>3325215.7181211836</v>
      </c>
      <c r="L13" s="135">
        <f>'[3]Ratebase Summary'!L13</f>
        <v>2730945.8069843245</v>
      </c>
      <c r="M13" s="135">
        <f>'[3]Ratebase Summary'!M13</f>
        <v>1932950.0570126709</v>
      </c>
      <c r="N13" s="135">
        <f>'[3]Ratebase Summary'!N13</f>
        <v>2118710.5708934804</v>
      </c>
      <c r="O13" s="135">
        <f>'[3]Ratebase Summary'!O13</f>
        <v>53672.039878144315</v>
      </c>
      <c r="P13" s="113"/>
      <c r="Q13" s="135">
        <f>'[3]Ratebase Summary'!Q13</f>
        <v>7256179.7021665014</v>
      </c>
      <c r="R13" s="135">
        <f>'[3]Ratebase Summary'!R13</f>
        <v>36555.133103162225</v>
      </c>
      <c r="S13" s="135">
        <f>'[3]Ratebase Summary'!S13</f>
        <v>945698.2762835758</v>
      </c>
      <c r="T13" s="135">
        <f>'[3]Ratebase Summary'!T13</f>
        <v>8238433.1115532396</v>
      </c>
      <c r="U13" s="135">
        <f>'[3]Ratebase Summary'!U13</f>
        <v>7292734.8352696635</v>
      </c>
      <c r="V13" s="113"/>
      <c r="W13" s="113"/>
      <c r="X13" s="113"/>
      <c r="Y13" s="113"/>
    </row>
    <row r="14" spans="1:25" x14ac:dyDescent="0.3">
      <c r="A14" s="122">
        <f>'[3]Ratebase Summary'!A14</f>
        <v>8</v>
      </c>
      <c r="B14" s="136"/>
      <c r="C14" s="122" t="str">
        <f>'[3]Ratebase Summary'!C14</f>
        <v>Sub-total</v>
      </c>
      <c r="D14" s="121"/>
      <c r="E14" s="137">
        <f>'[3]Ratebase Summary'!E14</f>
        <v>249690577</v>
      </c>
      <c r="F14" s="137">
        <f>'[3]Ratebase Summary'!F14</f>
        <v>146894587.85084552</v>
      </c>
      <c r="G14" s="137">
        <f>'[3]Ratebase Summary'!G14</f>
        <v>31364744.690265849</v>
      </c>
      <c r="H14" s="137">
        <f>'[3]Ratebase Summary'!H14</f>
        <v>27913925.707762592</v>
      </c>
      <c r="I14" s="137">
        <f>'[3]Ratebase Summary'!I14</f>
        <v>16690511.608832007</v>
      </c>
      <c r="J14" s="137">
        <f>'[3]Ratebase Summary'!J14</f>
        <v>12623688.975120295</v>
      </c>
      <c r="K14" s="137">
        <f>'[3]Ratebase Summary'!K14</f>
        <v>5241947.2963820407</v>
      </c>
      <c r="L14" s="137">
        <f>'[3]Ratebase Summary'!L14</f>
        <v>4570907.8450773954</v>
      </c>
      <c r="M14" s="137">
        <f>'[3]Ratebase Summary'!M14</f>
        <v>1932950.0570126709</v>
      </c>
      <c r="N14" s="137">
        <f>'[3]Ratebase Summary'!N14</f>
        <v>2379139.9858395518</v>
      </c>
      <c r="O14" s="137">
        <f>'[3]Ratebase Summary'!O14</f>
        <v>78172.982862079545</v>
      </c>
      <c r="P14" s="112"/>
      <c r="Q14" s="137">
        <f>'[3]Ratebase Summary'!Q14</f>
        <v>11327571.300565472</v>
      </c>
      <c r="R14" s="137">
        <f>'[3]Ratebase Summary'!R14</f>
        <v>47702.251887030194</v>
      </c>
      <c r="S14" s="137">
        <f>'[3]Ratebase Summary'!S14</f>
        <v>1248415.4226677942</v>
      </c>
      <c r="T14" s="137">
        <f>'[3]Ratebase Summary'!T14</f>
        <v>12623688.975120295</v>
      </c>
      <c r="U14" s="137">
        <f>'[3]Ratebase Summary'!U14</f>
        <v>11375273.552452501</v>
      </c>
      <c r="V14" s="112"/>
      <c r="W14" s="112"/>
      <c r="X14" s="112"/>
      <c r="Y14" s="112"/>
    </row>
    <row r="15" spans="1:25" x14ac:dyDescent="0.3">
      <c r="A15" s="103">
        <f>'[3]Ratebase Summary'!A15</f>
        <v>9</v>
      </c>
      <c r="B15" s="134"/>
      <c r="C15" s="103"/>
      <c r="D15" s="113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13"/>
      <c r="Q15" s="135"/>
      <c r="R15" s="135"/>
      <c r="S15" s="135"/>
      <c r="T15" s="135"/>
      <c r="U15" s="135"/>
      <c r="V15" s="113"/>
      <c r="W15" s="113"/>
      <c r="X15" s="113"/>
      <c r="Y15" s="113"/>
    </row>
    <row r="16" spans="1:25" x14ac:dyDescent="0.3">
      <c r="A16" s="103">
        <f>'[3]Ratebase Summary'!A16</f>
        <v>10</v>
      </c>
      <c r="B16" s="134"/>
      <c r="C16" s="110" t="str">
        <f>'[3]Ratebase Summary'!C16</f>
        <v>Production Plant</v>
      </c>
      <c r="D16" s="113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13"/>
      <c r="Q16" s="135"/>
      <c r="R16" s="135"/>
      <c r="S16" s="135"/>
      <c r="T16" s="135"/>
      <c r="U16" s="135"/>
      <c r="V16" s="113"/>
      <c r="W16" s="113"/>
      <c r="X16" s="113"/>
      <c r="Y16" s="113"/>
    </row>
    <row r="17" spans="1:25" x14ac:dyDescent="0.3">
      <c r="A17" s="103">
        <f>'[3]Ratebase Summary'!A17</f>
        <v>11</v>
      </c>
      <c r="B17" s="134">
        <f>'[3]Ratebase Summary'!B17</f>
        <v>310</v>
      </c>
      <c r="C17" s="103" t="str">
        <f>'[3]Ratebase Summary'!C17</f>
        <v>Thermal Baseload Generation</v>
      </c>
      <c r="D17" s="113" t="str">
        <f>'[3]Ratebase Summary'!D17</f>
        <v>PC4</v>
      </c>
      <c r="E17" s="135">
        <f>'[3]Ratebase Summary'!E17</f>
        <v>1304541451.6862471</v>
      </c>
      <c r="F17" s="135">
        <f>'[3]Ratebase Summary'!F17</f>
        <v>696993895.34595108</v>
      </c>
      <c r="G17" s="135">
        <f>'[3]Ratebase Summary'!G17</f>
        <v>170875151.40032265</v>
      </c>
      <c r="H17" s="135">
        <f>'[3]Ratebase Summary'!H17</f>
        <v>172525995.63177592</v>
      </c>
      <c r="I17" s="135">
        <f>'[3]Ratebase Summary'!I17</f>
        <v>111582194.43257986</v>
      </c>
      <c r="J17" s="135">
        <f>'[3]Ratebase Summary'!J17</f>
        <v>79392744.494672075</v>
      </c>
      <c r="K17" s="135">
        <f>'[3]Ratebase Summary'!K17</f>
        <v>34701414.282803535</v>
      </c>
      <c r="L17" s="135">
        <f>'[3]Ratebase Summary'!L17</f>
        <v>33311542.248619255</v>
      </c>
      <c r="M17" s="135">
        <f>'[3]Ratebase Summary'!M17</f>
        <v>0</v>
      </c>
      <c r="N17" s="135">
        <f>'[3]Ratebase Summary'!N17</f>
        <v>4714937.1993295588</v>
      </c>
      <c r="O17" s="135">
        <f>'[3]Ratebase Summary'!O17</f>
        <v>443576.65019341314</v>
      </c>
      <c r="P17" s="113"/>
      <c r="Q17" s="135">
        <f>'[3]Ratebase Summary'!Q17</f>
        <v>73710397.515212446</v>
      </c>
      <c r="R17" s="135">
        <f>'[3]Ratebase Summary'!R17</f>
        <v>201812.70625780823</v>
      </c>
      <c r="S17" s="135">
        <f>'[3]Ratebase Summary'!S17</f>
        <v>5480534.2732018176</v>
      </c>
      <c r="T17" s="135">
        <f>'[3]Ratebase Summary'!T17</f>
        <v>79392744.494672075</v>
      </c>
      <c r="U17" s="135">
        <f>'[3]Ratebase Summary'!U17</f>
        <v>73912210.221470252</v>
      </c>
      <c r="V17" s="113"/>
      <c r="W17" s="113"/>
      <c r="X17" s="113"/>
      <c r="Y17" s="113"/>
    </row>
    <row r="18" spans="1:25" x14ac:dyDescent="0.3">
      <c r="A18" s="103">
        <f>'[3]Ratebase Summary'!A18</f>
        <v>12</v>
      </c>
      <c r="B18" s="134">
        <f>'[3]Ratebase Summary'!B18</f>
        <v>330</v>
      </c>
      <c r="C18" s="103" t="str">
        <f>'[3]Ratebase Summary'!C18</f>
        <v>Hydro Baseload Generation</v>
      </c>
      <c r="D18" s="113" t="str">
        <f>'[3]Ratebase Summary'!D18</f>
        <v>PC4</v>
      </c>
      <c r="E18" s="135">
        <f>'[3]Ratebase Summary'!E18</f>
        <v>710256219.2691648</v>
      </c>
      <c r="F18" s="135">
        <f>'[3]Ratebase Summary'!F18</f>
        <v>379477592.16252589</v>
      </c>
      <c r="G18" s="135">
        <f>'[3]Ratebase Summary'!G18</f>
        <v>93032796.193454027</v>
      </c>
      <c r="H18" s="135">
        <f>'[3]Ratebase Summary'!H18</f>
        <v>93931596.596399218</v>
      </c>
      <c r="I18" s="135">
        <f>'[3]Ratebase Summary'!I18</f>
        <v>60750808.226906195</v>
      </c>
      <c r="J18" s="135">
        <f>'[3]Ratebase Summary'!J18</f>
        <v>43225296.114048392</v>
      </c>
      <c r="K18" s="135">
        <f>'[3]Ratebase Summary'!K18</f>
        <v>18893148.45453053</v>
      </c>
      <c r="L18" s="135">
        <f>'[3]Ratebase Summary'!L18</f>
        <v>18136434.089500837</v>
      </c>
      <c r="M18" s="135">
        <f>'[3]Ratebase Summary'!M18</f>
        <v>0</v>
      </c>
      <c r="N18" s="135">
        <f>'[3]Ratebase Summary'!N18</f>
        <v>2567042.5918307835</v>
      </c>
      <c r="O18" s="135">
        <f>'[3]Ratebase Summary'!O18</f>
        <v>241504.83996903096</v>
      </c>
      <c r="P18" s="113"/>
      <c r="Q18" s="135">
        <f>'[3]Ratebase Summary'!Q18</f>
        <v>40131548.286419205</v>
      </c>
      <c r="R18" s="135">
        <f>'[3]Ratebase Summary'!R18</f>
        <v>109876.71534842384</v>
      </c>
      <c r="S18" s="135">
        <f>'[3]Ratebase Summary'!S18</f>
        <v>2983871.1122807628</v>
      </c>
      <c r="T18" s="135">
        <f>'[3]Ratebase Summary'!T18</f>
        <v>43225296.114048392</v>
      </c>
      <c r="U18" s="135">
        <f>'[3]Ratebase Summary'!U18</f>
        <v>40241425.001767628</v>
      </c>
      <c r="V18" s="113"/>
      <c r="W18" s="113"/>
      <c r="X18" s="113"/>
      <c r="Y18" s="113"/>
    </row>
    <row r="19" spans="1:25" x14ac:dyDescent="0.3">
      <c r="A19" s="103">
        <f>'[3]Ratebase Summary'!A19</f>
        <v>13</v>
      </c>
      <c r="B19" s="134">
        <f>'[3]Ratebase Summary'!B19</f>
        <v>340</v>
      </c>
      <c r="C19" s="103" t="str">
        <f>'[3]Ratebase Summary'!C19</f>
        <v>Other Production Generation</v>
      </c>
      <c r="D19" s="113" t="str">
        <f>'[3]Ratebase Summary'!D19</f>
        <v>PC4</v>
      </c>
      <c r="E19" s="135">
        <f>'[3]Ratebase Summary'!E19</f>
        <v>1974152231.1274989</v>
      </c>
      <c r="F19" s="135">
        <f>'[3]Ratebase Summary'!F19</f>
        <v>1054755333.2252322</v>
      </c>
      <c r="G19" s="135">
        <f>'[3]Ratebase Summary'!G19</f>
        <v>258584011.22107661</v>
      </c>
      <c r="H19" s="135">
        <f>'[3]Ratebase Summary'!H19</f>
        <v>261082220.70192894</v>
      </c>
      <c r="I19" s="135">
        <f>'[3]Ratebase Summary'!I19</f>
        <v>168856449.75745782</v>
      </c>
      <c r="J19" s="135">
        <f>'[3]Ratebase Summary'!J19</f>
        <v>120144410.49527338</v>
      </c>
      <c r="K19" s="135">
        <f>'[3]Ratebase Summary'!K19</f>
        <v>52513374.980247445</v>
      </c>
      <c r="L19" s="135">
        <f>'[3]Ratebase Summary'!L19</f>
        <v>50410092.655473515</v>
      </c>
      <c r="M19" s="135">
        <f>'[3]Ratebase Summary'!M19</f>
        <v>0</v>
      </c>
      <c r="N19" s="135">
        <f>'[3]Ratebase Summary'!N19</f>
        <v>7135077.0645509092</v>
      </c>
      <c r="O19" s="135">
        <f>'[3]Ratebase Summary'!O19</f>
        <v>671261.02625828923</v>
      </c>
      <c r="P19" s="113"/>
      <c r="Q19" s="135">
        <f>'[3]Ratebase Summary'!Q19</f>
        <v>111545359.88401017</v>
      </c>
      <c r="R19" s="135">
        <f>'[3]Ratebase Summary'!R19</f>
        <v>305401.56758817297</v>
      </c>
      <c r="S19" s="135">
        <f>'[3]Ratebase Summary'!S19</f>
        <v>8293649.0436750418</v>
      </c>
      <c r="T19" s="135">
        <f>'[3]Ratebase Summary'!T19</f>
        <v>120144410.49527338</v>
      </c>
      <c r="U19" s="135">
        <f>'[3]Ratebase Summary'!U19</f>
        <v>111850761.45159835</v>
      </c>
      <c r="V19" s="113"/>
      <c r="W19" s="113"/>
      <c r="X19" s="113"/>
      <c r="Y19" s="113"/>
    </row>
    <row r="20" spans="1:25" x14ac:dyDescent="0.3">
      <c r="A20" s="122">
        <f>'[3]Ratebase Summary'!A20</f>
        <v>14</v>
      </c>
      <c r="B20" s="136"/>
      <c r="C20" s="122" t="str">
        <f>'[3]Ratebase Summary'!C20</f>
        <v>Sub-total</v>
      </c>
      <c r="D20" s="121"/>
      <c r="E20" s="137">
        <f>'[3]Ratebase Summary'!E20</f>
        <v>3988949902.0829105</v>
      </c>
      <c r="F20" s="137">
        <f>'[3]Ratebase Summary'!F20</f>
        <v>2131226820.7337093</v>
      </c>
      <c r="G20" s="137">
        <f>'[3]Ratebase Summary'!G20</f>
        <v>522491958.81485331</v>
      </c>
      <c r="H20" s="137">
        <f>'[3]Ratebase Summary'!H20</f>
        <v>527539812.93010408</v>
      </c>
      <c r="I20" s="137">
        <f>'[3]Ratebase Summary'!I20</f>
        <v>341189452.41694391</v>
      </c>
      <c r="J20" s="137">
        <f>'[3]Ratebase Summary'!J20</f>
        <v>242762451.10399383</v>
      </c>
      <c r="K20" s="137">
        <f>'[3]Ratebase Summary'!K20</f>
        <v>106107937.71758151</v>
      </c>
      <c r="L20" s="137">
        <f>'[3]Ratebase Summary'!L20</f>
        <v>101858068.9935936</v>
      </c>
      <c r="M20" s="137">
        <f>'[3]Ratebase Summary'!M20</f>
        <v>0</v>
      </c>
      <c r="N20" s="137">
        <f>'[3]Ratebase Summary'!N20</f>
        <v>14417056.855711251</v>
      </c>
      <c r="O20" s="137">
        <f>'[3]Ratebase Summary'!O20</f>
        <v>1356342.5164207332</v>
      </c>
      <c r="P20" s="113"/>
      <c r="Q20" s="137">
        <f>'[3]Ratebase Summary'!Q20</f>
        <v>225387305.68564183</v>
      </c>
      <c r="R20" s="137">
        <f>'[3]Ratebase Summary'!R20</f>
        <v>617090.98919440503</v>
      </c>
      <c r="S20" s="137">
        <f>'[3]Ratebase Summary'!S20</f>
        <v>16758054.429157622</v>
      </c>
      <c r="T20" s="137">
        <f>'[3]Ratebase Summary'!T20</f>
        <v>242762451.10399383</v>
      </c>
      <c r="U20" s="137">
        <f>'[3]Ratebase Summary'!U20</f>
        <v>226004396.67483622</v>
      </c>
      <c r="V20" s="113"/>
      <c r="W20" s="113"/>
      <c r="X20" s="113"/>
      <c r="Y20" s="113"/>
    </row>
    <row r="21" spans="1:25" x14ac:dyDescent="0.3">
      <c r="A21" s="103">
        <f>'[3]Ratebase Summary'!A21</f>
        <v>15</v>
      </c>
      <c r="B21" s="134"/>
      <c r="C21" s="103"/>
      <c r="D21" s="113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13"/>
      <c r="Q21" s="135"/>
      <c r="R21" s="135"/>
      <c r="S21" s="135"/>
      <c r="T21" s="135"/>
      <c r="U21" s="135"/>
      <c r="V21" s="113"/>
      <c r="W21" s="113"/>
      <c r="X21" s="113"/>
      <c r="Y21" s="113"/>
    </row>
    <row r="22" spans="1:25" x14ac:dyDescent="0.3">
      <c r="A22" s="103">
        <f>'[3]Ratebase Summary'!A22</f>
        <v>16</v>
      </c>
      <c r="B22" s="134"/>
      <c r="C22" s="110" t="str">
        <f>'[3]Ratebase Summary'!C22</f>
        <v>Transmission Plant</v>
      </c>
      <c r="D22" s="113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13"/>
      <c r="Q22" s="135"/>
      <c r="R22" s="135"/>
      <c r="S22" s="135"/>
      <c r="T22" s="135"/>
      <c r="U22" s="135"/>
      <c r="V22" s="113"/>
      <c r="W22" s="113"/>
      <c r="X22" s="113"/>
      <c r="Y22" s="113"/>
    </row>
    <row r="23" spans="1:25" x14ac:dyDescent="0.3">
      <c r="A23" s="103">
        <f>'[3]Ratebase Summary'!A23</f>
        <v>17</v>
      </c>
      <c r="B23" s="134">
        <f>'[3]Ratebase Summary'!B23</f>
        <v>350</v>
      </c>
      <c r="C23" s="103" t="str">
        <f>'[3]Ratebase Summary'!C23</f>
        <v>Transmission Plant - Integrated Generation</v>
      </c>
      <c r="D23" s="113" t="str">
        <f>'[3]Ratebase Summary'!D23</f>
        <v>PC4</v>
      </c>
      <c r="E23" s="135">
        <f>'[3]Ratebase Summary'!E23</f>
        <v>174349685</v>
      </c>
      <c r="F23" s="135">
        <f>'[3]Ratebase Summary'!F23</f>
        <v>93152015.938943297</v>
      </c>
      <c r="G23" s="135">
        <f>'[3]Ratebase Summary'!G23</f>
        <v>22837165.336880982</v>
      </c>
      <c r="H23" s="135">
        <f>'[3]Ratebase Summary'!H23</f>
        <v>23057797.78314469</v>
      </c>
      <c r="I23" s="135">
        <f>'[3]Ratebase Summary'!I23</f>
        <v>14912765.267659716</v>
      </c>
      <c r="J23" s="135">
        <f>'[3]Ratebase Summary'!J23</f>
        <v>10610701.542706287</v>
      </c>
      <c r="K23" s="135">
        <f>'[3]Ratebase Summary'!K23</f>
        <v>4637783.3693523863</v>
      </c>
      <c r="L23" s="135">
        <f>'[3]Ratebase Summary'!L23</f>
        <v>4452029.4011384128</v>
      </c>
      <c r="M23" s="135">
        <f>'[3]Ratebase Summary'!M23</f>
        <v>0</v>
      </c>
      <c r="N23" s="135">
        <f>'[3]Ratebase Summary'!N23</f>
        <v>630143.11613886536</v>
      </c>
      <c r="O23" s="135">
        <f>'[3]Ratebase Summary'!O23</f>
        <v>59283.244035373937</v>
      </c>
      <c r="P23" s="113"/>
      <c r="Q23" s="135">
        <f>'[3]Ratebase Summary'!Q23</f>
        <v>9851265.8002475929</v>
      </c>
      <c r="R23" s="135">
        <f>'[3]Ratebase Summary'!R23</f>
        <v>26971.915472340934</v>
      </c>
      <c r="S23" s="135">
        <f>'[3]Ratebase Summary'!S23</f>
        <v>732463.8269863528</v>
      </c>
      <c r="T23" s="135">
        <f>'[3]Ratebase Summary'!T23</f>
        <v>10610701.542706287</v>
      </c>
      <c r="U23" s="135">
        <f>'[3]Ratebase Summary'!U23</f>
        <v>9878237.7157199346</v>
      </c>
      <c r="V23" s="113"/>
      <c r="W23" s="113"/>
      <c r="X23" s="113"/>
      <c r="Y23" s="113"/>
    </row>
    <row r="24" spans="1:25" x14ac:dyDescent="0.3">
      <c r="A24" s="103">
        <f>'[3]Ratebase Summary'!A24</f>
        <v>18</v>
      </c>
      <c r="B24" s="134">
        <f>'[3]Ratebase Summary'!B24</f>
        <v>350.01</v>
      </c>
      <c r="C24" s="103" t="str">
        <f>'[3]Ratebase Summary'!C24</f>
        <v>Bulk Transmission Plant</v>
      </c>
      <c r="D24" s="113" t="str">
        <f>'[3]Ratebase Summary'!D24</f>
        <v>PC3</v>
      </c>
      <c r="E24" s="135">
        <f>'[3]Ratebase Summary'!E24</f>
        <v>1214311299</v>
      </c>
      <c r="F24" s="135">
        <f>'[3]Ratebase Summary'!F24</f>
        <v>597433388.70555854</v>
      </c>
      <c r="G24" s="135">
        <f>'[3]Ratebase Summary'!G24</f>
        <v>146229019.88115436</v>
      </c>
      <c r="H24" s="135">
        <f>'[3]Ratebase Summary'!H24</f>
        <v>147560220.47328535</v>
      </c>
      <c r="I24" s="135">
        <f>'[3]Ratebase Summary'!I24</f>
        <v>95365048.061260626</v>
      </c>
      <c r="J24" s="135">
        <f>'[3]Ratebase Summary'!J24</f>
        <v>67838221.009173229</v>
      </c>
      <c r="K24" s="135">
        <f>'[3]Ratebase Summary'!K24</f>
        <v>29655883.23777055</v>
      </c>
      <c r="L24" s="135">
        <f>'[3]Ratebase Summary'!L24</f>
        <v>28445402.264599342</v>
      </c>
      <c r="M24" s="135">
        <f>'[3]Ratebase Summary'!M24</f>
        <v>97368058.384898379</v>
      </c>
      <c r="N24" s="135">
        <f>'[3]Ratebase Summary'!N24</f>
        <v>4035837.6076959856</v>
      </c>
      <c r="O24" s="135">
        <f>'[3]Ratebase Summary'!O24</f>
        <v>380219.37460385484</v>
      </c>
      <c r="P24" s="113"/>
      <c r="Q24" s="135">
        <f>'[3]Ratebase Summary'!Q24</f>
        <v>63011895.608862832</v>
      </c>
      <c r="R24" s="135">
        <f>'[3]Ratebase Summary'!R24</f>
        <v>171419.30377560804</v>
      </c>
      <c r="S24" s="135">
        <f>'[3]Ratebase Summary'!S24</f>
        <v>4654906.096534783</v>
      </c>
      <c r="T24" s="135">
        <f>'[3]Ratebase Summary'!T24</f>
        <v>67838221.009173229</v>
      </c>
      <c r="U24" s="135">
        <f>'[3]Ratebase Summary'!U24</f>
        <v>63183314.912638441</v>
      </c>
      <c r="V24" s="113"/>
      <c r="W24" s="113"/>
      <c r="X24" s="113"/>
      <c r="Y24" s="113"/>
    </row>
    <row r="25" spans="1:25" x14ac:dyDescent="0.3">
      <c r="A25" s="103">
        <f>'[3]Ratebase Summary'!A25</f>
        <v>19</v>
      </c>
      <c r="B25" s="134">
        <f>'[3]Ratebase Summary'!B25</f>
        <v>350.02</v>
      </c>
      <c r="C25" s="103" t="str">
        <f>'[3]Ratebase Summary'!C25</f>
        <v>Transmission Plant - Sch 62 Lease</v>
      </c>
      <c r="D25" s="113" t="str">
        <f>'[3]Ratebase Summary'!D25</f>
        <v>DIR_449</v>
      </c>
      <c r="E25" s="135">
        <f>'[3]Ratebase Summary'!E25</f>
        <v>389231</v>
      </c>
      <c r="F25" s="135">
        <f>'[3]Ratebase Summary'!F25</f>
        <v>0</v>
      </c>
      <c r="G25" s="135">
        <f>'[3]Ratebase Summary'!G25</f>
        <v>0</v>
      </c>
      <c r="H25" s="135">
        <f>'[3]Ratebase Summary'!H25</f>
        <v>0</v>
      </c>
      <c r="I25" s="135">
        <f>'[3]Ratebase Summary'!I25</f>
        <v>0</v>
      </c>
      <c r="J25" s="135">
        <f>'[3]Ratebase Summary'!J25</f>
        <v>0</v>
      </c>
      <c r="K25" s="135">
        <f>'[3]Ratebase Summary'!K25</f>
        <v>0</v>
      </c>
      <c r="L25" s="135">
        <f>'[3]Ratebase Summary'!L25</f>
        <v>0</v>
      </c>
      <c r="M25" s="135">
        <f>'[3]Ratebase Summary'!M25</f>
        <v>389231</v>
      </c>
      <c r="N25" s="135">
        <f>'[3]Ratebase Summary'!N25</f>
        <v>0</v>
      </c>
      <c r="O25" s="135">
        <f>'[3]Ratebase Summary'!O25</f>
        <v>0</v>
      </c>
      <c r="P25" s="113"/>
      <c r="Q25" s="135">
        <f>'[3]Ratebase Summary'!Q25</f>
        <v>0</v>
      </c>
      <c r="R25" s="135">
        <f>'[3]Ratebase Summary'!R25</f>
        <v>0</v>
      </c>
      <c r="S25" s="135">
        <f>'[3]Ratebase Summary'!S25</f>
        <v>0</v>
      </c>
      <c r="T25" s="135">
        <f>'[3]Ratebase Summary'!T25</f>
        <v>0</v>
      </c>
      <c r="U25" s="135">
        <f>'[3]Ratebase Summary'!U25</f>
        <v>0</v>
      </c>
      <c r="V25" s="113"/>
      <c r="W25" s="113"/>
      <c r="X25" s="113"/>
      <c r="Y25" s="113"/>
    </row>
    <row r="26" spans="1:25" x14ac:dyDescent="0.3">
      <c r="A26" s="122">
        <f>'[3]Ratebase Summary'!A26</f>
        <v>20</v>
      </c>
      <c r="B26" s="136"/>
      <c r="C26" s="122" t="str">
        <f>'[3]Ratebase Summary'!C26</f>
        <v>Sub-total</v>
      </c>
      <c r="D26" s="121"/>
      <c r="E26" s="137">
        <f>'[3]Ratebase Summary'!E26</f>
        <v>1389050215</v>
      </c>
      <c r="F26" s="137">
        <f>'[3]Ratebase Summary'!F26</f>
        <v>690585404.64450181</v>
      </c>
      <c r="G26" s="137">
        <f>'[3]Ratebase Summary'!G26</f>
        <v>169066185.21803534</v>
      </c>
      <c r="H26" s="137">
        <f>'[3]Ratebase Summary'!H26</f>
        <v>170618018.25643003</v>
      </c>
      <c r="I26" s="137">
        <f>'[3]Ratebase Summary'!I26</f>
        <v>110277813.32892033</v>
      </c>
      <c r="J26" s="137">
        <f>'[3]Ratebase Summary'!J26</f>
        <v>78448922.55187951</v>
      </c>
      <c r="K26" s="137">
        <f>'[3]Ratebase Summary'!K26</f>
        <v>34293666.607122935</v>
      </c>
      <c r="L26" s="137">
        <f>'[3]Ratebase Summary'!L26</f>
        <v>32897431.665737756</v>
      </c>
      <c r="M26" s="137">
        <f>'[3]Ratebase Summary'!M26</f>
        <v>97757289.384898379</v>
      </c>
      <c r="N26" s="137">
        <f>'[3]Ratebase Summary'!N26</f>
        <v>4665980.7238348508</v>
      </c>
      <c r="O26" s="137">
        <f>'[3]Ratebase Summary'!O26</f>
        <v>439502.61863922875</v>
      </c>
      <c r="P26" s="113"/>
      <c r="Q26" s="137">
        <f>'[3]Ratebase Summary'!Q26</f>
        <v>72863161.409110427</v>
      </c>
      <c r="R26" s="137">
        <f>'[3]Ratebase Summary'!R26</f>
        <v>198391.21924794899</v>
      </c>
      <c r="S26" s="137">
        <f>'[3]Ratebase Summary'!S26</f>
        <v>5387369.9235211359</v>
      </c>
      <c r="T26" s="137">
        <f>'[3]Ratebase Summary'!T26</f>
        <v>78448922.55187951</v>
      </c>
      <c r="U26" s="137">
        <f>'[3]Ratebase Summary'!U26</f>
        <v>73061552.628358379</v>
      </c>
      <c r="V26" s="113"/>
      <c r="W26" s="113"/>
      <c r="X26" s="113"/>
      <c r="Y26" s="113"/>
    </row>
    <row r="27" spans="1:25" x14ac:dyDescent="0.3">
      <c r="A27" s="103">
        <f>'[3]Ratebase Summary'!A27</f>
        <v>21</v>
      </c>
      <c r="B27" s="134"/>
      <c r="C27" s="103"/>
      <c r="D27" s="113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13"/>
      <c r="Q27" s="135"/>
      <c r="R27" s="135"/>
      <c r="S27" s="135"/>
      <c r="T27" s="135"/>
      <c r="U27" s="135"/>
      <c r="V27" s="113"/>
      <c r="W27" s="113"/>
      <c r="X27" s="113"/>
      <c r="Y27" s="113"/>
    </row>
    <row r="28" spans="1:25" x14ac:dyDescent="0.3">
      <c r="A28" s="103">
        <f>'[3]Ratebase Summary'!A28</f>
        <v>22</v>
      </c>
      <c r="B28" s="134"/>
      <c r="C28" s="110" t="str">
        <f>'[3]Ratebase Summary'!C28</f>
        <v>Distribution Plant</v>
      </c>
      <c r="D28" s="113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13"/>
      <c r="Q28" s="135"/>
      <c r="R28" s="135"/>
      <c r="S28" s="135"/>
      <c r="T28" s="135"/>
      <c r="U28" s="135"/>
      <c r="V28" s="113"/>
      <c r="W28" s="113"/>
      <c r="X28" s="113"/>
      <c r="Y28" s="113"/>
    </row>
    <row r="29" spans="1:25" x14ac:dyDescent="0.3">
      <c r="A29" s="103">
        <f>'[3]Ratebase Summary'!A29</f>
        <v>23</v>
      </c>
      <c r="B29" s="134">
        <f>'[3]Ratebase Summary'!B29</f>
        <v>360.01</v>
      </c>
      <c r="C29" s="103" t="str">
        <f>'[3]Ratebase Summary'!C29</f>
        <v>Land &amp; Land Rights - Assigned</v>
      </c>
      <c r="D29" s="113" t="str">
        <f>'[3]Ratebase Summary'!D29</f>
        <v>DIR360.01</v>
      </c>
      <c r="E29" s="135">
        <f>'[3]Ratebase Summary'!E29</f>
        <v>5368160.9644597787</v>
      </c>
      <c r="F29" s="135">
        <f>'[3]Ratebase Summary'!F29</f>
        <v>0</v>
      </c>
      <c r="G29" s="135">
        <f>'[3]Ratebase Summary'!G29</f>
        <v>0</v>
      </c>
      <c r="H29" s="135">
        <f>'[3]Ratebase Summary'!H29</f>
        <v>0</v>
      </c>
      <c r="I29" s="135">
        <f>'[3]Ratebase Summary'!I29</f>
        <v>0</v>
      </c>
      <c r="J29" s="135">
        <f>'[3]Ratebase Summary'!J29</f>
        <v>0</v>
      </c>
      <c r="K29" s="135">
        <f>'[3]Ratebase Summary'!K29</f>
        <v>4625429.5874469783</v>
      </c>
      <c r="L29" s="135">
        <f>'[3]Ratebase Summary'!L29</f>
        <v>742731.37701280008</v>
      </c>
      <c r="M29" s="135">
        <f>'[3]Ratebase Summary'!M29</f>
        <v>0</v>
      </c>
      <c r="N29" s="135">
        <f>'[3]Ratebase Summary'!N29</f>
        <v>0</v>
      </c>
      <c r="O29" s="135">
        <f>'[3]Ratebase Summary'!O29</f>
        <v>0</v>
      </c>
      <c r="P29" s="113"/>
      <c r="Q29" s="135">
        <f>'[3]Ratebase Summary'!Q29</f>
        <v>0</v>
      </c>
      <c r="R29" s="135">
        <f>'[3]Ratebase Summary'!R29</f>
        <v>0</v>
      </c>
      <c r="S29" s="135">
        <f>'[3]Ratebase Summary'!S29</f>
        <v>0</v>
      </c>
      <c r="T29" s="135">
        <f>'[3]Ratebase Summary'!T29</f>
        <v>0</v>
      </c>
      <c r="U29" s="135">
        <f>'[3]Ratebase Summary'!U29</f>
        <v>0</v>
      </c>
      <c r="V29" s="113"/>
      <c r="W29" s="113"/>
      <c r="X29" s="113"/>
      <c r="Y29" s="113"/>
    </row>
    <row r="30" spans="1:25" x14ac:dyDescent="0.3">
      <c r="A30" s="103">
        <f>'[3]Ratebase Summary'!A30</f>
        <v>24</v>
      </c>
      <c r="B30" s="134">
        <f>'[3]Ratebase Summary'!B30</f>
        <v>360.02</v>
      </c>
      <c r="C30" s="103" t="str">
        <f>'[3]Ratebase Summary'!C30</f>
        <v>Land &amp; Land Rights - Allocated</v>
      </c>
      <c r="D30" s="113" t="str">
        <f>'[3]Ratebase Summary'!D30</f>
        <v>NCP_360</v>
      </c>
      <c r="E30" s="135">
        <f>'[3]Ratebase Summary'!E30</f>
        <v>40674420.272206821</v>
      </c>
      <c r="F30" s="135">
        <f>'[3]Ratebase Summary'!F30</f>
        <v>16652330.246595021</v>
      </c>
      <c r="G30" s="135">
        <f>'[3]Ratebase Summary'!G30</f>
        <v>6511045.5482309116</v>
      </c>
      <c r="H30" s="135">
        <f>'[3]Ratebase Summary'!H30</f>
        <v>8190746.9767189138</v>
      </c>
      <c r="I30" s="135">
        <f>'[3]Ratebase Summary'!I30</f>
        <v>4650678.3549073739</v>
      </c>
      <c r="J30" s="135">
        <f>'[3]Ratebase Summary'!J30</f>
        <v>4633325.1997884614</v>
      </c>
      <c r="K30" s="135">
        <f>'[3]Ratebase Summary'!K30</f>
        <v>0</v>
      </c>
      <c r="L30" s="135">
        <f>'[3]Ratebase Summary'!L30</f>
        <v>0</v>
      </c>
      <c r="M30" s="135">
        <f>'[3]Ratebase Summary'!M30</f>
        <v>0</v>
      </c>
      <c r="N30" s="135">
        <f>'[3]Ratebase Summary'!N30</f>
        <v>33605.73679784494</v>
      </c>
      <c r="O30" s="135">
        <f>'[3]Ratebase Summary'!O30</f>
        <v>2688.2091682951168</v>
      </c>
      <c r="P30" s="113"/>
      <c r="Q30" s="135">
        <f>'[3]Ratebase Summary'!Q30</f>
        <v>4411162.3524258509</v>
      </c>
      <c r="R30" s="135">
        <f>'[3]Ratebase Summary'!R30</f>
        <v>825.82035425558468</v>
      </c>
      <c r="S30" s="135">
        <f>'[3]Ratebase Summary'!S30</f>
        <v>221337.02700835458</v>
      </c>
      <c r="T30" s="135">
        <f>'[3]Ratebase Summary'!T30</f>
        <v>4633325.1997884614</v>
      </c>
      <c r="U30" s="135">
        <f>'[3]Ratebase Summary'!U30</f>
        <v>4411988.1727801068</v>
      </c>
      <c r="V30" s="113"/>
      <c r="W30" s="113"/>
      <c r="X30" s="113"/>
      <c r="Y30" s="113"/>
    </row>
    <row r="31" spans="1:25" x14ac:dyDescent="0.3">
      <c r="A31" s="103">
        <f>'[3]Ratebase Summary'!A31</f>
        <v>25</v>
      </c>
      <c r="B31" s="134">
        <f>'[3]Ratebase Summary'!B31</f>
        <v>361.01</v>
      </c>
      <c r="C31" s="103" t="str">
        <f>'[3]Ratebase Summary'!C31</f>
        <v>Structures &amp; Improve - Assigned</v>
      </c>
      <c r="D31" s="113" t="str">
        <f>'[3]Ratebase Summary'!D31</f>
        <v>DIR361.01</v>
      </c>
      <c r="E31" s="135">
        <f>'[3]Ratebase Summary'!E31</f>
        <v>696660.6761493294</v>
      </c>
      <c r="F31" s="135">
        <f>'[3]Ratebase Summary'!F31</f>
        <v>0</v>
      </c>
      <c r="G31" s="135">
        <f>'[3]Ratebase Summary'!G31</f>
        <v>0</v>
      </c>
      <c r="H31" s="135">
        <f>'[3]Ratebase Summary'!H31</f>
        <v>0</v>
      </c>
      <c r="I31" s="135">
        <f>'[3]Ratebase Summary'!I31</f>
        <v>0</v>
      </c>
      <c r="J31" s="135">
        <f>'[3]Ratebase Summary'!J31</f>
        <v>0</v>
      </c>
      <c r="K31" s="135">
        <f>'[3]Ratebase Summary'!K31</f>
        <v>340751.24407252943</v>
      </c>
      <c r="L31" s="135">
        <f>'[3]Ratebase Summary'!L31</f>
        <v>162866.1520768</v>
      </c>
      <c r="M31" s="135">
        <f>'[3]Ratebase Summary'!M31</f>
        <v>193043.28000000003</v>
      </c>
      <c r="N31" s="135">
        <f>'[3]Ratebase Summary'!N31</f>
        <v>0</v>
      </c>
      <c r="O31" s="135">
        <f>'[3]Ratebase Summary'!O31</f>
        <v>0</v>
      </c>
      <c r="P31" s="113"/>
      <c r="Q31" s="135">
        <f>'[3]Ratebase Summary'!Q31</f>
        <v>0</v>
      </c>
      <c r="R31" s="135">
        <f>'[3]Ratebase Summary'!R31</f>
        <v>0</v>
      </c>
      <c r="S31" s="135">
        <f>'[3]Ratebase Summary'!S31</f>
        <v>0</v>
      </c>
      <c r="T31" s="135">
        <f>'[3]Ratebase Summary'!T31</f>
        <v>0</v>
      </c>
      <c r="U31" s="135">
        <f>'[3]Ratebase Summary'!U31</f>
        <v>0</v>
      </c>
      <c r="V31" s="113"/>
      <c r="W31" s="113"/>
      <c r="X31" s="113"/>
      <c r="Y31" s="113"/>
    </row>
    <row r="32" spans="1:25" x14ac:dyDescent="0.3">
      <c r="A32" s="103">
        <f>'[3]Ratebase Summary'!A32</f>
        <v>26</v>
      </c>
      <c r="B32" s="134">
        <f>'[3]Ratebase Summary'!B32</f>
        <v>361.02</v>
      </c>
      <c r="C32" s="103" t="str">
        <f>'[3]Ratebase Summary'!C32</f>
        <v>Structures &amp; Improve - Allocated</v>
      </c>
      <c r="D32" s="113" t="str">
        <f>'[3]Ratebase Summary'!D32</f>
        <v>NCP_361</v>
      </c>
      <c r="E32" s="135">
        <f>'[3]Ratebase Summary'!E32</f>
        <v>7274465.1559340004</v>
      </c>
      <c r="F32" s="135">
        <f>'[3]Ratebase Summary'!F32</f>
        <v>3608216.6419459647</v>
      </c>
      <c r="G32" s="135">
        <f>'[3]Ratebase Summary'!G32</f>
        <v>1062478.7889036175</v>
      </c>
      <c r="H32" s="135">
        <f>'[3]Ratebase Summary'!H32</f>
        <v>1276230.6404620162</v>
      </c>
      <c r="I32" s="135">
        <f>'[3]Ratebase Summary'!I32</f>
        <v>795970.25599712576</v>
      </c>
      <c r="J32" s="135">
        <f>'[3]Ratebase Summary'!J32</f>
        <v>524416.23448540224</v>
      </c>
      <c r="K32" s="135">
        <f>'[3]Ratebase Summary'!K32</f>
        <v>0</v>
      </c>
      <c r="L32" s="135">
        <f>'[3]Ratebase Summary'!L32</f>
        <v>0</v>
      </c>
      <c r="M32" s="135">
        <f>'[3]Ratebase Summary'!M32</f>
        <v>0</v>
      </c>
      <c r="N32" s="135">
        <f>'[3]Ratebase Summary'!N32</f>
        <v>6370.6521564746727</v>
      </c>
      <c r="O32" s="135">
        <f>'[3]Ratebase Summary'!O32</f>
        <v>781.94198339942272</v>
      </c>
      <c r="P32" s="113"/>
      <c r="Q32" s="135">
        <f>'[3]Ratebase Summary'!Q32</f>
        <v>460324.0468270792</v>
      </c>
      <c r="R32" s="135">
        <f>'[3]Ratebase Summary'!R32</f>
        <v>0</v>
      </c>
      <c r="S32" s="135">
        <f>'[3]Ratebase Summary'!S32</f>
        <v>64092.187658322975</v>
      </c>
      <c r="T32" s="135">
        <f>'[3]Ratebase Summary'!T32</f>
        <v>524416.23448540224</v>
      </c>
      <c r="U32" s="135">
        <f>'[3]Ratebase Summary'!U32</f>
        <v>460324.0468270792</v>
      </c>
      <c r="V32" s="113"/>
      <c r="W32" s="113"/>
      <c r="X32" s="113"/>
      <c r="Y32" s="113"/>
    </row>
    <row r="33" spans="1:25" x14ac:dyDescent="0.3">
      <c r="A33" s="103">
        <f>'[3]Ratebase Summary'!A33</f>
        <v>27</v>
      </c>
      <c r="B33" s="134">
        <f>'[3]Ratebase Summary'!B33</f>
        <v>362.01</v>
      </c>
      <c r="C33" s="103" t="str">
        <f>'[3]Ratebase Summary'!C33</f>
        <v>Station Equipment - Assigned</v>
      </c>
      <c r="D33" s="113" t="str">
        <f>'[3]Ratebase Summary'!D33</f>
        <v>DIR362.01</v>
      </c>
      <c r="E33" s="135">
        <f>'[3]Ratebase Summary'!E33</f>
        <v>35097708.251315653</v>
      </c>
      <c r="F33" s="135">
        <f>'[3]Ratebase Summary'!F33</f>
        <v>0</v>
      </c>
      <c r="G33" s="135">
        <f>'[3]Ratebase Summary'!G33</f>
        <v>0</v>
      </c>
      <c r="H33" s="135">
        <f>'[3]Ratebase Summary'!H33</f>
        <v>0</v>
      </c>
      <c r="I33" s="135">
        <f>'[3]Ratebase Summary'!I33</f>
        <v>0</v>
      </c>
      <c r="J33" s="135">
        <f>'[3]Ratebase Summary'!J33</f>
        <v>761541.00886707939</v>
      </c>
      <c r="K33" s="135">
        <f>'[3]Ratebase Summary'!K33</f>
        <v>13560393.247539967</v>
      </c>
      <c r="L33" s="135">
        <f>'[3]Ratebase Summary'!L33</f>
        <v>14201762.606173621</v>
      </c>
      <c r="M33" s="135">
        <f>'[3]Ratebase Summary'!M33</f>
        <v>6574011.3887349814</v>
      </c>
      <c r="N33" s="135">
        <f>'[3]Ratebase Summary'!N33</f>
        <v>0</v>
      </c>
      <c r="O33" s="135">
        <f>'[3]Ratebase Summary'!O33</f>
        <v>0</v>
      </c>
      <c r="P33" s="113"/>
      <c r="Q33" s="135">
        <f>'[3]Ratebase Summary'!Q33</f>
        <v>761541.00886707939</v>
      </c>
      <c r="R33" s="135">
        <f>'[3]Ratebase Summary'!R33</f>
        <v>0</v>
      </c>
      <c r="S33" s="135">
        <f>'[3]Ratebase Summary'!S33</f>
        <v>0</v>
      </c>
      <c r="T33" s="135">
        <f>'[3]Ratebase Summary'!T33</f>
        <v>761541.00886707939</v>
      </c>
      <c r="U33" s="135">
        <f>'[3]Ratebase Summary'!U33</f>
        <v>761541.00886707939</v>
      </c>
      <c r="V33" s="113"/>
      <c r="W33" s="113"/>
      <c r="X33" s="113"/>
      <c r="Y33" s="113"/>
    </row>
    <row r="34" spans="1:25" x14ac:dyDescent="0.3">
      <c r="A34" s="103">
        <f>'[3]Ratebase Summary'!A34</f>
        <v>28</v>
      </c>
      <c r="B34" s="134">
        <f>'[3]Ratebase Summary'!B34</f>
        <v>362.02</v>
      </c>
      <c r="C34" s="103" t="str">
        <f>'[3]Ratebase Summary'!C34</f>
        <v>Station Equipment - Allocated</v>
      </c>
      <c r="D34" s="113" t="str">
        <f>'[3]Ratebase Summary'!D34</f>
        <v>NCP_362</v>
      </c>
      <c r="E34" s="135">
        <f>'[3]Ratebase Summary'!E34</f>
        <v>382771525.11910033</v>
      </c>
      <c r="F34" s="135">
        <f>'[3]Ratebase Summary'!F34</f>
        <v>208447896.19434407</v>
      </c>
      <c r="G34" s="135">
        <f>'[3]Ratebase Summary'!G34</f>
        <v>53924614.375055522</v>
      </c>
      <c r="H34" s="135">
        <f>'[3]Ratebase Summary'!H34</f>
        <v>58078548.225764371</v>
      </c>
      <c r="I34" s="135">
        <f>'[3]Ratebase Summary'!I34</f>
        <v>32918182.582390293</v>
      </c>
      <c r="J34" s="135">
        <f>'[3]Ratebase Summary'!J34</f>
        <v>28923531.712034073</v>
      </c>
      <c r="K34" s="135">
        <f>'[3]Ratebase Summary'!K34</f>
        <v>0</v>
      </c>
      <c r="L34" s="135">
        <f>'[3]Ratebase Summary'!L34</f>
        <v>0</v>
      </c>
      <c r="M34" s="135">
        <f>'[3]Ratebase Summary'!M34</f>
        <v>0</v>
      </c>
      <c r="N34" s="135">
        <f>'[3]Ratebase Summary'!N34</f>
        <v>369107.23564576328</v>
      </c>
      <c r="O34" s="135">
        <f>'[3]Ratebase Summary'!O34</f>
        <v>109644.79386626516</v>
      </c>
      <c r="P34" s="113"/>
      <c r="Q34" s="135">
        <f>'[3]Ratebase Summary'!Q34</f>
        <v>25531157.873123337</v>
      </c>
      <c r="R34" s="135">
        <f>'[3]Ratebase Summary'!R34</f>
        <v>93281.092550123896</v>
      </c>
      <c r="S34" s="135">
        <f>'[3]Ratebase Summary'!S34</f>
        <v>3299092.7463606107</v>
      </c>
      <c r="T34" s="135">
        <f>'[3]Ratebase Summary'!T34</f>
        <v>28923531.712034073</v>
      </c>
      <c r="U34" s="135">
        <f>'[3]Ratebase Summary'!U34</f>
        <v>25624438.965673462</v>
      </c>
      <c r="V34" s="113"/>
      <c r="W34" s="113"/>
      <c r="X34" s="113"/>
      <c r="Y34" s="113"/>
    </row>
    <row r="35" spans="1:25" x14ac:dyDescent="0.3">
      <c r="A35" s="103">
        <f>'[3]Ratebase Summary'!A35</f>
        <v>29</v>
      </c>
      <c r="B35" s="134">
        <f>'[3]Ratebase Summary'!B35</f>
        <v>363.01</v>
      </c>
      <c r="C35" s="103" t="str">
        <f>'[3]Ratebase Summary'!C35</f>
        <v>Battery Storage</v>
      </c>
      <c r="D35" s="113" t="str">
        <f>'[3]Ratebase Summary'!D35</f>
        <v>DEM</v>
      </c>
      <c r="E35" s="135">
        <f>'[3]Ratebase Summary'!E35</f>
        <v>2897295.0557666672</v>
      </c>
      <c r="F35" s="135">
        <f>'[3]Ratebase Summary'!F35</f>
        <v>1577795.1581976237</v>
      </c>
      <c r="G35" s="135">
        <f>'[3]Ratebase Summary'!G35</f>
        <v>408169.12534013449</v>
      </c>
      <c r="H35" s="135">
        <f>'[3]Ratebase Summary'!H35</f>
        <v>439611.30747187947</v>
      </c>
      <c r="I35" s="135">
        <f>'[3]Ratebase Summary'!I35</f>
        <v>249166.09878728064</v>
      </c>
      <c r="J35" s="135">
        <f>'[3]Ratebase Summary'!J35</f>
        <v>218929.57005752227</v>
      </c>
      <c r="K35" s="135">
        <f>'[3]Ratebase Summary'!K35</f>
        <v>0</v>
      </c>
      <c r="L35" s="135">
        <f>'[3]Ratebase Summary'!L35</f>
        <v>0</v>
      </c>
      <c r="M35" s="135">
        <f>'[3]Ratebase Summary'!M35</f>
        <v>0</v>
      </c>
      <c r="N35" s="135">
        <f>'[3]Ratebase Summary'!N35</f>
        <v>2793.8665723669537</v>
      </c>
      <c r="O35" s="135">
        <f>'[3]Ratebase Summary'!O35</f>
        <v>829.92933985996103</v>
      </c>
      <c r="P35" s="113"/>
      <c r="Q35" s="135">
        <f>'[3]Ratebase Summary'!Q35</f>
        <v>193251.82940601997</v>
      </c>
      <c r="R35" s="135">
        <f>'[3]Ratebase Summary'!R35</f>
        <v>706.06832145597537</v>
      </c>
      <c r="S35" s="135">
        <f>'[3]Ratebase Summary'!S35</f>
        <v>24971.672330046335</v>
      </c>
      <c r="T35" s="135">
        <f>'[3]Ratebase Summary'!T35</f>
        <v>218929.57005752227</v>
      </c>
      <c r="U35" s="135">
        <f>'[3]Ratebase Summary'!U35</f>
        <v>193957.89772747594</v>
      </c>
      <c r="V35" s="113"/>
      <c r="W35" s="113"/>
      <c r="X35" s="113"/>
      <c r="Y35" s="113"/>
    </row>
    <row r="36" spans="1:25" x14ac:dyDescent="0.3">
      <c r="A36" s="103">
        <f>'[3]Ratebase Summary'!A36</f>
        <v>30</v>
      </c>
      <c r="B36" s="134">
        <f>'[3]Ratebase Summary'!B36</f>
        <v>364.01</v>
      </c>
      <c r="C36" s="103" t="str">
        <f>'[3]Ratebase Summary'!C36</f>
        <v xml:space="preserve">Poles Towers &amp; Fixtures </v>
      </c>
      <c r="D36" s="113" t="str">
        <f>'[3]Ratebase Summary'!D36</f>
        <v>OH_NCP</v>
      </c>
      <c r="E36" s="135">
        <f>'[3]Ratebase Summary'!E36</f>
        <v>332822112.07291597</v>
      </c>
      <c r="F36" s="135">
        <f>'[3]Ratebase Summary'!F36</f>
        <v>226091887.13043806</v>
      </c>
      <c r="G36" s="135">
        <f>'[3]Ratebase Summary'!G36</f>
        <v>43352567.342443854</v>
      </c>
      <c r="H36" s="135">
        <f>'[3]Ratebase Summary'!H36</f>
        <v>33490237.154935446</v>
      </c>
      <c r="I36" s="135">
        <f>'[3]Ratebase Summary'!I36</f>
        <v>13954934.590092976</v>
      </c>
      <c r="J36" s="135">
        <f>'[3]Ratebase Summary'!J36</f>
        <v>15478495.486796165</v>
      </c>
      <c r="K36" s="135">
        <f>'[3]Ratebase Summary'!K36</f>
        <v>0</v>
      </c>
      <c r="L36" s="135">
        <f>'[3]Ratebase Summary'!L36</f>
        <v>0</v>
      </c>
      <c r="M36" s="135">
        <f>'[3]Ratebase Summary'!M36</f>
        <v>0</v>
      </c>
      <c r="N36" s="135">
        <f>'[3]Ratebase Summary'!N36</f>
        <v>217794.93714399997</v>
      </c>
      <c r="O36" s="135">
        <f>'[3]Ratebase Summary'!O36</f>
        <v>236195.43106553608</v>
      </c>
      <c r="P36" s="113"/>
      <c r="Q36" s="135">
        <f>'[3]Ratebase Summary'!Q36</f>
        <v>11887388.182182193</v>
      </c>
      <c r="R36" s="135">
        <f>'[3]Ratebase Summary'!R36</f>
        <v>266305.33020986785</v>
      </c>
      <c r="S36" s="135">
        <f>'[3]Ratebase Summary'!S36</f>
        <v>3324801.9744041041</v>
      </c>
      <c r="T36" s="135">
        <f>'[3]Ratebase Summary'!T36</f>
        <v>15478495.486796165</v>
      </c>
      <c r="U36" s="135">
        <f>'[3]Ratebase Summary'!U36</f>
        <v>12153693.512392061</v>
      </c>
      <c r="V36" s="113"/>
      <c r="W36" s="113"/>
      <c r="X36" s="113"/>
      <c r="Y36" s="113"/>
    </row>
    <row r="37" spans="1:25" x14ac:dyDescent="0.3">
      <c r="A37" s="103">
        <f>'[3]Ratebase Summary'!A37</f>
        <v>31</v>
      </c>
      <c r="B37" s="134">
        <f>'[3]Ratebase Summary'!B37</f>
        <v>365.01</v>
      </c>
      <c r="C37" s="103" t="str">
        <f>'[3]Ratebase Summary'!C37</f>
        <v>OH Lines Direct Assignment</v>
      </c>
      <c r="D37" s="113" t="str">
        <f>'[3]Ratebase Summary'!D37</f>
        <v>DIR364.01</v>
      </c>
      <c r="E37" s="135">
        <f>'[3]Ratebase Summary'!E37</f>
        <v>1570594.1159978251</v>
      </c>
      <c r="F37" s="135">
        <f>'[3]Ratebase Summary'!F37</f>
        <v>0</v>
      </c>
      <c r="G37" s="135">
        <f>'[3]Ratebase Summary'!G37</f>
        <v>0</v>
      </c>
      <c r="H37" s="135">
        <f>'[3]Ratebase Summary'!H37</f>
        <v>0</v>
      </c>
      <c r="I37" s="135">
        <f>'[3]Ratebase Summary'!I37</f>
        <v>0</v>
      </c>
      <c r="J37" s="135">
        <f>'[3]Ratebase Summary'!J37</f>
        <v>0</v>
      </c>
      <c r="K37" s="135">
        <f>'[3]Ratebase Summary'!K37</f>
        <v>1570594.1159978251</v>
      </c>
      <c r="L37" s="135">
        <f>'[3]Ratebase Summary'!L37</f>
        <v>0</v>
      </c>
      <c r="M37" s="135">
        <f>'[3]Ratebase Summary'!M37</f>
        <v>0</v>
      </c>
      <c r="N37" s="135">
        <f>'[3]Ratebase Summary'!N37</f>
        <v>0</v>
      </c>
      <c r="O37" s="135">
        <f>'[3]Ratebase Summary'!O37</f>
        <v>0</v>
      </c>
      <c r="P37" s="113"/>
      <c r="Q37" s="135">
        <f>'[3]Ratebase Summary'!Q37</f>
        <v>0</v>
      </c>
      <c r="R37" s="135">
        <f>'[3]Ratebase Summary'!R37</f>
        <v>0</v>
      </c>
      <c r="S37" s="135">
        <f>'[3]Ratebase Summary'!S37</f>
        <v>0</v>
      </c>
      <c r="T37" s="135">
        <f>'[3]Ratebase Summary'!T37</f>
        <v>0</v>
      </c>
      <c r="U37" s="135">
        <f>'[3]Ratebase Summary'!U37</f>
        <v>0</v>
      </c>
      <c r="V37" s="113"/>
      <c r="W37" s="113"/>
      <c r="X37" s="113"/>
      <c r="Y37" s="113"/>
    </row>
    <row r="38" spans="1:25" x14ac:dyDescent="0.3">
      <c r="A38" s="103">
        <f>'[3]Ratebase Summary'!A38</f>
        <v>32</v>
      </c>
      <c r="B38" s="134">
        <f>'[3]Ratebase Summary'!B38</f>
        <v>365.02</v>
      </c>
      <c r="C38" s="103" t="str">
        <f>'[3]Ratebase Summary'!C38</f>
        <v xml:space="preserve">OVHD Cond &amp; Devices </v>
      </c>
      <c r="D38" s="113" t="str">
        <f>'[3]Ratebase Summary'!D38</f>
        <v>OH_NCP</v>
      </c>
      <c r="E38" s="135">
        <f>'[3]Ratebase Summary'!E38</f>
        <v>390472823.71608514</v>
      </c>
      <c r="F38" s="135">
        <f>'[3]Ratebase Summary'!F38</f>
        <v>265255024.78567058</v>
      </c>
      <c r="G38" s="135">
        <f>'[3]Ratebase Summary'!G38</f>
        <v>50862003.369046398</v>
      </c>
      <c r="H38" s="135">
        <f>'[3]Ratebase Summary'!H38</f>
        <v>39291342.114745148</v>
      </c>
      <c r="I38" s="135">
        <f>'[3]Ratebase Summary'!I38</f>
        <v>16372177.558241922</v>
      </c>
      <c r="J38" s="135">
        <f>'[3]Ratebase Summary'!J38</f>
        <v>18159646.310644921</v>
      </c>
      <c r="K38" s="135">
        <f>'[3]Ratebase Summary'!K38</f>
        <v>0</v>
      </c>
      <c r="L38" s="135">
        <f>'[3]Ratebase Summary'!L38</f>
        <v>0</v>
      </c>
      <c r="M38" s="135">
        <f>'[3]Ratebase Summary'!M38</f>
        <v>0</v>
      </c>
      <c r="N38" s="135">
        <f>'[3]Ratebase Summary'!N38</f>
        <v>255520.89543573774</v>
      </c>
      <c r="O38" s="135">
        <f>'[3]Ratebase Summary'!O38</f>
        <v>277108.6823005082</v>
      </c>
      <c r="P38" s="113"/>
      <c r="Q38" s="135">
        <f>'[3]Ratebase Summary'!Q38</f>
        <v>13946495.32507317</v>
      </c>
      <c r="R38" s="135">
        <f>'[3]Ratebase Summary'!R38</f>
        <v>312434.15171558713</v>
      </c>
      <c r="S38" s="135">
        <f>'[3]Ratebase Summary'!S38</f>
        <v>3900716.8338561621</v>
      </c>
      <c r="T38" s="135">
        <f>'[3]Ratebase Summary'!T38</f>
        <v>18159646.310644921</v>
      </c>
      <c r="U38" s="135">
        <f>'[3]Ratebase Summary'!U38</f>
        <v>14258929.476788757</v>
      </c>
      <c r="V38" s="113"/>
      <c r="W38" s="113"/>
      <c r="X38" s="113"/>
      <c r="Y38" s="113"/>
    </row>
    <row r="39" spans="1:25" x14ac:dyDescent="0.3">
      <c r="A39" s="103">
        <f>'[3]Ratebase Summary'!A39</f>
        <v>32</v>
      </c>
      <c r="B39" s="134">
        <f>'[3]Ratebase Summary'!B39</f>
        <v>366.01</v>
      </c>
      <c r="C39" s="103" t="str">
        <f>'[3]Ratebase Summary'!C39</f>
        <v>UG Conduit Direct Assignment</v>
      </c>
      <c r="D39" s="113" t="str">
        <f>'[3]Ratebase Summary'!D39</f>
        <v>DIR366.01</v>
      </c>
      <c r="E39" s="135">
        <f>'[3]Ratebase Summary'!E39</f>
        <v>32721604.036191806</v>
      </c>
      <c r="F39" s="135">
        <f>'[3]Ratebase Summary'!F39</f>
        <v>0</v>
      </c>
      <c r="G39" s="135">
        <f>'[3]Ratebase Summary'!G39</f>
        <v>0</v>
      </c>
      <c r="H39" s="135">
        <f>'[3]Ratebase Summary'!H39</f>
        <v>0</v>
      </c>
      <c r="I39" s="135">
        <f>'[3]Ratebase Summary'!I39</f>
        <v>0</v>
      </c>
      <c r="J39" s="135">
        <f>'[3]Ratebase Summary'!J39</f>
        <v>0</v>
      </c>
      <c r="K39" s="135">
        <f>'[3]Ratebase Summary'!K39</f>
        <v>26065398.946191806</v>
      </c>
      <c r="L39" s="135">
        <f>'[3]Ratebase Summary'!L39</f>
        <v>6656205.0899999999</v>
      </c>
      <c r="M39" s="135">
        <f>'[3]Ratebase Summary'!M39</f>
        <v>0</v>
      </c>
      <c r="N39" s="135">
        <f>'[3]Ratebase Summary'!N39</f>
        <v>0</v>
      </c>
      <c r="O39" s="135">
        <f>'[3]Ratebase Summary'!O39</f>
        <v>0</v>
      </c>
      <c r="P39" s="113"/>
      <c r="Q39" s="135">
        <f>'[3]Ratebase Summary'!Q39</f>
        <v>0</v>
      </c>
      <c r="R39" s="135">
        <f>'[3]Ratebase Summary'!R39</f>
        <v>0</v>
      </c>
      <c r="S39" s="135">
        <f>'[3]Ratebase Summary'!S39</f>
        <v>0</v>
      </c>
      <c r="T39" s="135">
        <f>'[3]Ratebase Summary'!T39</f>
        <v>0</v>
      </c>
      <c r="U39" s="135">
        <f>'[3]Ratebase Summary'!U39</f>
        <v>0</v>
      </c>
      <c r="V39" s="113"/>
      <c r="W39" s="113"/>
      <c r="X39" s="113"/>
      <c r="Y39" s="113"/>
    </row>
    <row r="40" spans="1:25" x14ac:dyDescent="0.3">
      <c r="A40" s="103">
        <f>'[3]Ratebase Summary'!A40</f>
        <v>33</v>
      </c>
      <c r="B40" s="134">
        <f>'[3]Ratebase Summary'!B40</f>
        <v>366.02</v>
      </c>
      <c r="C40" s="103" t="str">
        <f>'[3]Ratebase Summary'!C40</f>
        <v xml:space="preserve">UG Conduit </v>
      </c>
      <c r="D40" s="113" t="str">
        <f>'[3]Ratebase Summary'!D40</f>
        <v>UG_NCP</v>
      </c>
      <c r="E40" s="135">
        <f>'[3]Ratebase Summary'!E40</f>
        <v>626101392.58839118</v>
      </c>
      <c r="F40" s="135">
        <f>'[3]Ratebase Summary'!F40</f>
        <v>418008234.76924467</v>
      </c>
      <c r="G40" s="135">
        <f>'[3]Ratebase Summary'!G40</f>
        <v>77352113.352016091</v>
      </c>
      <c r="H40" s="135">
        <f>'[3]Ratebase Summary'!H40</f>
        <v>71386684.267556116</v>
      </c>
      <c r="I40" s="135">
        <f>'[3]Ratebase Summary'!I40</f>
        <v>30653550.071890745</v>
      </c>
      <c r="J40" s="135">
        <f>'[3]Ratebase Summary'!J40</f>
        <v>28229217.049654607</v>
      </c>
      <c r="K40" s="135">
        <f>'[3]Ratebase Summary'!K40</f>
        <v>0</v>
      </c>
      <c r="L40" s="135">
        <f>'[3]Ratebase Summary'!L40</f>
        <v>0</v>
      </c>
      <c r="M40" s="135">
        <f>'[3]Ratebase Summary'!M40</f>
        <v>0</v>
      </c>
      <c r="N40" s="135">
        <f>'[3]Ratebase Summary'!N40</f>
        <v>306312.14811090985</v>
      </c>
      <c r="O40" s="135">
        <f>'[3]Ratebase Summary'!O40</f>
        <v>165280.92991817844</v>
      </c>
      <c r="P40" s="113"/>
      <c r="Q40" s="135">
        <f>'[3]Ratebase Summary'!Q40</f>
        <v>20866238.789438609</v>
      </c>
      <c r="R40" s="135">
        <f>'[3]Ratebase Summary'!R40</f>
        <v>232286.71231744002</v>
      </c>
      <c r="S40" s="135">
        <f>'[3]Ratebase Summary'!S40</f>
        <v>7130691.547898557</v>
      </c>
      <c r="T40" s="135">
        <f>'[3]Ratebase Summary'!T40</f>
        <v>28229217.049654607</v>
      </c>
      <c r="U40" s="135">
        <f>'[3]Ratebase Summary'!U40</f>
        <v>21098525.50175605</v>
      </c>
      <c r="V40" s="113"/>
      <c r="W40" s="113"/>
      <c r="X40" s="113"/>
      <c r="Y40" s="113"/>
    </row>
    <row r="41" spans="1:25" x14ac:dyDescent="0.3">
      <c r="A41" s="103">
        <f>'[3]Ratebase Summary'!A41</f>
        <v>34</v>
      </c>
      <c r="B41" s="134">
        <f>'[3]Ratebase Summary'!B41</f>
        <v>367.01</v>
      </c>
      <c r="C41" s="103" t="str">
        <f>'[3]Ratebase Summary'!C41</f>
        <v xml:space="preserve">UG Conductor &amp; Devices </v>
      </c>
      <c r="D41" s="113" t="str">
        <f>'[3]Ratebase Summary'!D41</f>
        <v>UG_NCP</v>
      </c>
      <c r="E41" s="135">
        <f>'[3]Ratebase Summary'!E41</f>
        <v>839507907.99583304</v>
      </c>
      <c r="F41" s="135">
        <f>'[3]Ratebase Summary'!F41</f>
        <v>560486245.27954161</v>
      </c>
      <c r="G41" s="135">
        <f>'[3]Ratebase Summary'!G41</f>
        <v>103717563.36580877</v>
      </c>
      <c r="H41" s="135">
        <f>'[3]Ratebase Summary'!H41</f>
        <v>95718819.152369767</v>
      </c>
      <c r="I41" s="135">
        <f>'[3]Ratebase Summary'!I41</f>
        <v>41101805.551191904</v>
      </c>
      <c r="J41" s="135">
        <f>'[3]Ratebase Summary'!J41</f>
        <v>37851139.176902786</v>
      </c>
      <c r="K41" s="135">
        <f>'[3]Ratebase Summary'!K41</f>
        <v>0</v>
      </c>
      <c r="L41" s="135">
        <f>'[3]Ratebase Summary'!L41</f>
        <v>0</v>
      </c>
      <c r="M41" s="135">
        <f>'[3]Ratebase Summary'!M41</f>
        <v>0</v>
      </c>
      <c r="N41" s="135">
        <f>'[3]Ratebase Summary'!N41</f>
        <v>410718.57321894681</v>
      </c>
      <c r="O41" s="135">
        <f>'[3]Ratebase Summary'!O41</f>
        <v>221616.89679939006</v>
      </c>
      <c r="P41" s="113"/>
      <c r="Q41" s="135">
        <f>'[3]Ratebase Summary'!Q41</f>
        <v>27978491.473152347</v>
      </c>
      <c r="R41" s="135">
        <f>'[3]Ratebase Summary'!R41</f>
        <v>311461.58469103469</v>
      </c>
      <c r="S41" s="135">
        <f>'[3]Ratebase Summary'!S41</f>
        <v>9561186.1190594006</v>
      </c>
      <c r="T41" s="135">
        <f>'[3]Ratebase Summary'!T41</f>
        <v>37851139.176902786</v>
      </c>
      <c r="U41" s="135">
        <f>'[3]Ratebase Summary'!U41</f>
        <v>28289953.057843383</v>
      </c>
      <c r="V41" s="113"/>
      <c r="W41" s="113"/>
      <c r="X41" s="113"/>
      <c r="Y41" s="113"/>
    </row>
    <row r="42" spans="1:25" x14ac:dyDescent="0.3">
      <c r="A42" s="103">
        <f>'[3]Ratebase Summary'!A42</f>
        <v>35</v>
      </c>
      <c r="B42" s="134" t="str">
        <f>'[3]Ratebase Summary'!B42</f>
        <v>368.01</v>
      </c>
      <c r="C42" s="103" t="str">
        <f>'[3]Ratebase Summary'!C42</f>
        <v>Line Transf  OVHD</v>
      </c>
      <c r="D42" s="113" t="str">
        <f>'[3]Ratebase Summary'!D42</f>
        <v>OH_TFMR</v>
      </c>
      <c r="E42" s="135">
        <f>'[3]Ratebase Summary'!E42</f>
        <v>158181415.66</v>
      </c>
      <c r="F42" s="135">
        <f>'[3]Ratebase Summary'!F42</f>
        <v>115526683.12460129</v>
      </c>
      <c r="G42" s="135">
        <f>'[3]Ratebase Summary'!G42</f>
        <v>18108248.172830954</v>
      </c>
      <c r="H42" s="135">
        <f>'[3]Ratebase Summary'!H42</f>
        <v>2322391.4985946612</v>
      </c>
      <c r="I42" s="135">
        <f>'[3]Ratebase Summary'!I42</f>
        <v>29481.619275960766</v>
      </c>
      <c r="J42" s="135">
        <f>'[3]Ratebase Summary'!J42</f>
        <v>0</v>
      </c>
      <c r="K42" s="135">
        <f>'[3]Ratebase Summary'!K42</f>
        <v>0</v>
      </c>
      <c r="L42" s="135">
        <f>'[3]Ratebase Summary'!L42</f>
        <v>0</v>
      </c>
      <c r="M42" s="135">
        <f>'[3]Ratebase Summary'!M42</f>
        <v>0</v>
      </c>
      <c r="N42" s="135">
        <f>'[3]Ratebase Summary'!N42</f>
        <v>22194611.244697127</v>
      </c>
      <c r="O42" s="135">
        <f>'[3]Ratebase Summary'!O42</f>
        <v>0</v>
      </c>
      <c r="P42" s="113"/>
      <c r="Q42" s="135">
        <f>'[3]Ratebase Summary'!Q42</f>
        <v>0</v>
      </c>
      <c r="R42" s="135">
        <f>'[3]Ratebase Summary'!R42</f>
        <v>0</v>
      </c>
      <c r="S42" s="135">
        <f>'[3]Ratebase Summary'!S42</f>
        <v>0</v>
      </c>
      <c r="T42" s="135">
        <f>'[3]Ratebase Summary'!T42</f>
        <v>0</v>
      </c>
      <c r="U42" s="135">
        <f>'[3]Ratebase Summary'!U42</f>
        <v>0</v>
      </c>
      <c r="V42" s="113"/>
      <c r="W42" s="113"/>
      <c r="X42" s="113"/>
      <c r="Y42" s="113"/>
    </row>
    <row r="43" spans="1:25" x14ac:dyDescent="0.3">
      <c r="A43" s="103">
        <f>'[3]Ratebase Summary'!A43</f>
        <v>36</v>
      </c>
      <c r="B43" s="134" t="str">
        <f>'[3]Ratebase Summary'!B43</f>
        <v>368.02</v>
      </c>
      <c r="C43" s="103" t="str">
        <f>'[3]Ratebase Summary'!C43</f>
        <v>Line Transf  UNGD</v>
      </c>
      <c r="D43" s="113" t="str">
        <f>'[3]Ratebase Summary'!D43</f>
        <v>UG_TFMR</v>
      </c>
      <c r="E43" s="135">
        <f>'[3]Ratebase Summary'!E43</f>
        <v>296187610.29000002</v>
      </c>
      <c r="F43" s="135">
        <f>'[3]Ratebase Summary'!F43</f>
        <v>217855494.88272569</v>
      </c>
      <c r="G43" s="135">
        <f>'[3]Ratebase Summary'!G43</f>
        <v>42928899.365865998</v>
      </c>
      <c r="H43" s="135">
        <f>'[3]Ratebase Summary'!H43</f>
        <v>25988517.945842933</v>
      </c>
      <c r="I43" s="135">
        <f>'[3]Ratebase Summary'!I43</f>
        <v>8714606.3912499603</v>
      </c>
      <c r="J43" s="135">
        <f>'[3]Ratebase Summary'!J43</f>
        <v>0</v>
      </c>
      <c r="K43" s="135">
        <f>'[3]Ratebase Summary'!K43</f>
        <v>0</v>
      </c>
      <c r="L43" s="135">
        <f>'[3]Ratebase Summary'!L43</f>
        <v>0</v>
      </c>
      <c r="M43" s="135">
        <f>'[3]Ratebase Summary'!M43</f>
        <v>0</v>
      </c>
      <c r="N43" s="135">
        <f>'[3]Ratebase Summary'!N43</f>
        <v>682591.23001439066</v>
      </c>
      <c r="O43" s="135">
        <f>'[3]Ratebase Summary'!O43</f>
        <v>17500.474301096579</v>
      </c>
      <c r="P43" s="113"/>
      <c r="Q43" s="135">
        <f>'[3]Ratebase Summary'!Q43</f>
        <v>0</v>
      </c>
      <c r="R43" s="135">
        <f>'[3]Ratebase Summary'!R43</f>
        <v>0</v>
      </c>
      <c r="S43" s="135">
        <f>'[3]Ratebase Summary'!S43</f>
        <v>0</v>
      </c>
      <c r="T43" s="135">
        <f>'[3]Ratebase Summary'!T43</f>
        <v>0</v>
      </c>
      <c r="U43" s="135">
        <f>'[3]Ratebase Summary'!U43</f>
        <v>0</v>
      </c>
      <c r="V43" s="113"/>
      <c r="W43" s="113"/>
      <c r="X43" s="113"/>
      <c r="Y43" s="113"/>
    </row>
    <row r="44" spans="1:25" x14ac:dyDescent="0.3">
      <c r="A44" s="103">
        <f>'[3]Ratebase Summary'!A44</f>
        <v>37</v>
      </c>
      <c r="B44" s="134">
        <f>'[3]Ratebase Summary'!B44</f>
        <v>368.03</v>
      </c>
      <c r="C44" s="103" t="str">
        <f>'[3]Ratebase Summary'!C44</f>
        <v>Line Transf  Assigned</v>
      </c>
      <c r="D44" s="113" t="str">
        <f>'[3]Ratebase Summary'!D44</f>
        <v>DIR368.03</v>
      </c>
      <c r="E44" s="135">
        <f>'[3]Ratebase Summary'!E44</f>
        <v>2959610.05</v>
      </c>
      <c r="F44" s="135">
        <f>'[3]Ratebase Summary'!F44</f>
        <v>0</v>
      </c>
      <c r="G44" s="135">
        <f>'[3]Ratebase Summary'!G44</f>
        <v>0</v>
      </c>
      <c r="H44" s="135">
        <f>'[3]Ratebase Summary'!H44</f>
        <v>0</v>
      </c>
      <c r="I44" s="135">
        <f>'[3]Ratebase Summary'!I44</f>
        <v>0</v>
      </c>
      <c r="J44" s="135">
        <f>'[3]Ratebase Summary'!J44</f>
        <v>860858.16999999993</v>
      </c>
      <c r="K44" s="135">
        <f>'[3]Ratebase Summary'!K44</f>
        <v>2079354.69</v>
      </c>
      <c r="L44" s="135">
        <f>'[3]Ratebase Summary'!L44</f>
        <v>0</v>
      </c>
      <c r="M44" s="135">
        <f>'[3]Ratebase Summary'!M44</f>
        <v>0</v>
      </c>
      <c r="N44" s="135">
        <f>'[3]Ratebase Summary'!N44</f>
        <v>0</v>
      </c>
      <c r="O44" s="135">
        <f>'[3]Ratebase Summary'!O44</f>
        <v>19397.189999999995</v>
      </c>
      <c r="P44" s="113"/>
      <c r="Q44" s="135">
        <f>'[3]Ratebase Summary'!Q44</f>
        <v>813608.53999999992</v>
      </c>
      <c r="R44" s="135">
        <f>'[3]Ratebase Summary'!R44</f>
        <v>0</v>
      </c>
      <c r="S44" s="135">
        <f>'[3]Ratebase Summary'!S44</f>
        <v>47249.63</v>
      </c>
      <c r="T44" s="135">
        <f>'[3]Ratebase Summary'!T44</f>
        <v>860858.16999999993</v>
      </c>
      <c r="U44" s="135">
        <f>'[3]Ratebase Summary'!U44</f>
        <v>813608.53999999992</v>
      </c>
      <c r="V44" s="113"/>
      <c r="W44" s="113"/>
      <c r="X44" s="113"/>
      <c r="Y44" s="113"/>
    </row>
    <row r="45" spans="1:25" x14ac:dyDescent="0.3">
      <c r="A45" s="103">
        <f>'[3]Ratebase Summary'!A45</f>
        <v>38</v>
      </c>
      <c r="B45" s="134" t="str">
        <f>'[3]Ratebase Summary'!B45</f>
        <v>369.01</v>
      </c>
      <c r="C45" s="103" t="str">
        <f>'[3]Ratebase Summary'!C45</f>
        <v>Services - OVHD</v>
      </c>
      <c r="D45" s="113" t="str">
        <f>'[3]Ratebase Summary'!D45</f>
        <v>OH_SVC</v>
      </c>
      <c r="E45" s="135">
        <f>'[3]Ratebase Summary'!E45</f>
        <v>39681227</v>
      </c>
      <c r="F45" s="135">
        <f>'[3]Ratebase Summary'!F45</f>
        <v>34421864.686668307</v>
      </c>
      <c r="G45" s="135">
        <f>'[3]Ratebase Summary'!G45</f>
        <v>5076816.6766513577</v>
      </c>
      <c r="H45" s="135">
        <f>'[3]Ratebase Summary'!H45</f>
        <v>179788.74464848876</v>
      </c>
      <c r="I45" s="135">
        <f>'[3]Ratebase Summary'!I45</f>
        <v>2756.892031849773</v>
      </c>
      <c r="J45" s="135">
        <f>'[3]Ratebase Summary'!J45</f>
        <v>0</v>
      </c>
      <c r="K45" s="135">
        <f>'[3]Ratebase Summary'!K45</f>
        <v>0</v>
      </c>
      <c r="L45" s="135">
        <f>'[3]Ratebase Summary'!L45</f>
        <v>0</v>
      </c>
      <c r="M45" s="135">
        <f>'[3]Ratebase Summary'!M45</f>
        <v>0</v>
      </c>
      <c r="N45" s="135">
        <f>'[3]Ratebase Summary'!N45</f>
        <v>0</v>
      </c>
      <c r="O45" s="135">
        <f>'[3]Ratebase Summary'!O45</f>
        <v>0</v>
      </c>
      <c r="P45" s="113"/>
      <c r="Q45" s="135">
        <f>'[3]Ratebase Summary'!Q45</f>
        <v>0</v>
      </c>
      <c r="R45" s="135">
        <f>'[3]Ratebase Summary'!R45</f>
        <v>0</v>
      </c>
      <c r="S45" s="135">
        <f>'[3]Ratebase Summary'!S45</f>
        <v>0</v>
      </c>
      <c r="T45" s="135">
        <f>'[3]Ratebase Summary'!T45</f>
        <v>0</v>
      </c>
      <c r="U45" s="135">
        <f>'[3]Ratebase Summary'!U45</f>
        <v>0</v>
      </c>
      <c r="V45" s="113"/>
      <c r="W45" s="113"/>
      <c r="X45" s="113"/>
      <c r="Y45" s="113"/>
    </row>
    <row r="46" spans="1:25" x14ac:dyDescent="0.3">
      <c r="A46" s="103">
        <f>'[3]Ratebase Summary'!A46</f>
        <v>39</v>
      </c>
      <c r="B46" s="134" t="str">
        <f>'[3]Ratebase Summary'!B46</f>
        <v>369.02</v>
      </c>
      <c r="C46" s="103" t="str">
        <f>'[3]Ratebase Summary'!C46</f>
        <v>Services - UNGD</v>
      </c>
      <c r="D46" s="113" t="str">
        <f>'[3]Ratebase Summary'!D46</f>
        <v>RESID</v>
      </c>
      <c r="E46" s="135">
        <f>'[3]Ratebase Summary'!E46</f>
        <v>141200591</v>
      </c>
      <c r="F46" s="135">
        <f>'[3]Ratebase Summary'!F46</f>
        <v>141200591</v>
      </c>
      <c r="G46" s="135">
        <f>'[3]Ratebase Summary'!G46</f>
        <v>0</v>
      </c>
      <c r="H46" s="135">
        <f>'[3]Ratebase Summary'!H46</f>
        <v>0</v>
      </c>
      <c r="I46" s="135">
        <f>'[3]Ratebase Summary'!I46</f>
        <v>0</v>
      </c>
      <c r="J46" s="135">
        <f>'[3]Ratebase Summary'!J46</f>
        <v>0</v>
      </c>
      <c r="K46" s="135">
        <f>'[3]Ratebase Summary'!K46</f>
        <v>0</v>
      </c>
      <c r="L46" s="135">
        <f>'[3]Ratebase Summary'!L46</f>
        <v>0</v>
      </c>
      <c r="M46" s="135">
        <f>'[3]Ratebase Summary'!M46</f>
        <v>0</v>
      </c>
      <c r="N46" s="135">
        <f>'[3]Ratebase Summary'!N46</f>
        <v>0</v>
      </c>
      <c r="O46" s="135">
        <f>'[3]Ratebase Summary'!O46</f>
        <v>0</v>
      </c>
      <c r="P46" s="113"/>
      <c r="Q46" s="135">
        <f>'[3]Ratebase Summary'!Q46</f>
        <v>0</v>
      </c>
      <c r="R46" s="135">
        <f>'[3]Ratebase Summary'!R46</f>
        <v>0</v>
      </c>
      <c r="S46" s="135">
        <f>'[3]Ratebase Summary'!S46</f>
        <v>0</v>
      </c>
      <c r="T46" s="135">
        <f>'[3]Ratebase Summary'!T46</f>
        <v>0</v>
      </c>
      <c r="U46" s="135">
        <f>'[3]Ratebase Summary'!U46</f>
        <v>0</v>
      </c>
      <c r="V46" s="113"/>
      <c r="W46" s="113"/>
      <c r="X46" s="113"/>
      <c r="Y46" s="113"/>
    </row>
    <row r="47" spans="1:25" x14ac:dyDescent="0.3">
      <c r="A47" s="103">
        <f>'[3]Ratebase Summary'!A47</f>
        <v>40</v>
      </c>
      <c r="B47" s="134">
        <f>'[3]Ratebase Summary'!B47</f>
        <v>370.01</v>
      </c>
      <c r="C47" s="103" t="str">
        <f>'[3]Ratebase Summary'!C47</f>
        <v>Meters</v>
      </c>
      <c r="D47" s="113" t="str">
        <f>'[3]Ratebase Summary'!D47</f>
        <v>METER</v>
      </c>
      <c r="E47" s="135">
        <f>'[3]Ratebase Summary'!E47</f>
        <v>136044280.14375001</v>
      </c>
      <c r="F47" s="135">
        <f>'[3]Ratebase Summary'!F47</f>
        <v>88452023.525747895</v>
      </c>
      <c r="G47" s="135">
        <f>'[3]Ratebase Summary'!G47</f>
        <v>25069993.600194659</v>
      </c>
      <c r="H47" s="135">
        <f>'[3]Ratebase Summary'!H47</f>
        <v>6816310.6654023929</v>
      </c>
      <c r="I47" s="135">
        <f>'[3]Ratebase Summary'!I47</f>
        <v>777623.28688800591</v>
      </c>
      <c r="J47" s="135">
        <f>'[3]Ratebase Summary'!J47</f>
        <v>12956708.119440977</v>
      </c>
      <c r="K47" s="135">
        <f>'[3]Ratebase Summary'!K47</f>
        <v>766009.46925425529</v>
      </c>
      <c r="L47" s="135">
        <f>'[3]Ratebase Summary'!L47</f>
        <v>418776.31203883816</v>
      </c>
      <c r="M47" s="135">
        <f>'[3]Ratebase Summary'!M47</f>
        <v>588094.24947242113</v>
      </c>
      <c r="N47" s="135">
        <f>'[3]Ratebase Summary'!N47</f>
        <v>0</v>
      </c>
      <c r="O47" s="135">
        <f>'[3]Ratebase Summary'!O47</f>
        <v>198740.91531056986</v>
      </c>
      <c r="P47" s="113"/>
      <c r="Q47" s="135">
        <f>'[3]Ratebase Summary'!Q47</f>
        <v>9590070.5189442951</v>
      </c>
      <c r="R47" s="135">
        <f>'[3]Ratebase Summary'!R47</f>
        <v>22484.476366603812</v>
      </c>
      <c r="S47" s="135">
        <f>'[3]Ratebase Summary'!S47</f>
        <v>3344153.1241300781</v>
      </c>
      <c r="T47" s="135">
        <f>'[3]Ratebase Summary'!T47</f>
        <v>12956708.119440977</v>
      </c>
      <c r="U47" s="135">
        <f>'[3]Ratebase Summary'!U47</f>
        <v>9612554.9953108989</v>
      </c>
      <c r="V47" s="113"/>
      <c r="W47" s="113"/>
      <c r="X47" s="113"/>
      <c r="Y47" s="113"/>
    </row>
    <row r="48" spans="1:25" x14ac:dyDescent="0.3">
      <c r="A48" s="103">
        <f>'[3]Ratebase Summary'!A48</f>
        <v>41</v>
      </c>
      <c r="B48" s="134">
        <f>'[3]Ratebase Summary'!B48</f>
        <v>373</v>
      </c>
      <c r="C48" s="103" t="str">
        <f>'[3]Ratebase Summary'!C48</f>
        <v xml:space="preserve">Str &amp; Area Lighting Sys </v>
      </c>
      <c r="D48" s="113" t="str">
        <f>'[3]Ratebase Summary'!D48</f>
        <v>DIR373.00</v>
      </c>
      <c r="E48" s="135">
        <f>'[3]Ratebase Summary'!E48</f>
        <v>52258330.571666598</v>
      </c>
      <c r="F48" s="135">
        <f>'[3]Ratebase Summary'!F48</f>
        <v>0</v>
      </c>
      <c r="G48" s="135">
        <f>'[3]Ratebase Summary'!G48</f>
        <v>0</v>
      </c>
      <c r="H48" s="135">
        <f>'[3]Ratebase Summary'!H48</f>
        <v>0</v>
      </c>
      <c r="I48" s="135">
        <f>'[3]Ratebase Summary'!I48</f>
        <v>0</v>
      </c>
      <c r="J48" s="135">
        <f>'[3]Ratebase Summary'!J48</f>
        <v>0</v>
      </c>
      <c r="K48" s="135">
        <f>'[3]Ratebase Summary'!K48</f>
        <v>0</v>
      </c>
      <c r="L48" s="135">
        <f>'[3]Ratebase Summary'!L48</f>
        <v>0</v>
      </c>
      <c r="M48" s="135">
        <f>'[3]Ratebase Summary'!M48</f>
        <v>0</v>
      </c>
      <c r="N48" s="135">
        <f>'[3]Ratebase Summary'!N48</f>
        <v>52258330.571666598</v>
      </c>
      <c r="O48" s="135">
        <f>'[3]Ratebase Summary'!O48</f>
        <v>0</v>
      </c>
      <c r="P48" s="113"/>
      <c r="Q48" s="135">
        <f>'[3]Ratebase Summary'!Q48</f>
        <v>0</v>
      </c>
      <c r="R48" s="135">
        <f>'[3]Ratebase Summary'!R48</f>
        <v>0</v>
      </c>
      <c r="S48" s="135">
        <f>'[3]Ratebase Summary'!S48</f>
        <v>0</v>
      </c>
      <c r="T48" s="135">
        <f>'[3]Ratebase Summary'!T48</f>
        <v>0</v>
      </c>
      <c r="U48" s="135">
        <f>'[3]Ratebase Summary'!U48</f>
        <v>0</v>
      </c>
      <c r="V48" s="113"/>
      <c r="W48" s="113"/>
      <c r="X48" s="113"/>
      <c r="Y48" s="113"/>
    </row>
    <row r="49" spans="1:25" x14ac:dyDescent="0.3">
      <c r="A49" s="103">
        <f>'[3]Ratebase Summary'!A49</f>
        <v>42</v>
      </c>
      <c r="B49" s="134">
        <f>'[3]Ratebase Summary'!B49</f>
        <v>374</v>
      </c>
      <c r="C49" s="103" t="str">
        <f>'[3]Ratebase Summary'!C49</f>
        <v>Asset Retirement Obligation</v>
      </c>
      <c r="D49" s="113" t="str">
        <f>'[3]Ratebase Summary'!D49</f>
        <v>LINE.T</v>
      </c>
      <c r="E49" s="135">
        <f>'[3]Ratebase Summary'!E49</f>
        <v>2659127.9012499899</v>
      </c>
      <c r="F49" s="135">
        <f>'[3]Ratebase Summary'!F49</f>
        <v>1758052.5926942304</v>
      </c>
      <c r="G49" s="135">
        <f>'[3]Ratebase Summary'!G49</f>
        <v>329262.86303178634</v>
      </c>
      <c r="H49" s="135">
        <f>'[3]Ratebase Summary'!H49</f>
        <v>286924.90902881743</v>
      </c>
      <c r="I49" s="135">
        <f>'[3]Ratebase Summary'!I49</f>
        <v>122099.12451455314</v>
      </c>
      <c r="J49" s="135">
        <f>'[3]Ratebase Summary'!J49</f>
        <v>119271.62001902043</v>
      </c>
      <c r="K49" s="135">
        <f>'[3]Ratebase Summary'!K49</f>
        <v>33054.946962483315</v>
      </c>
      <c r="L49" s="135">
        <f>'[3]Ratebase Summary'!L49</f>
        <v>7961.3750707726149</v>
      </c>
      <c r="M49" s="135">
        <f>'[3]Ratebase Summary'!M49</f>
        <v>0</v>
      </c>
      <c r="N49" s="135">
        <f>'[3]Ratebase Summary'!N49</f>
        <v>1423.7535129609316</v>
      </c>
      <c r="O49" s="135">
        <f>'[3]Ratebase Summary'!O49</f>
        <v>1076.7164153655633</v>
      </c>
      <c r="P49" s="113"/>
      <c r="Q49" s="135">
        <f>'[3]Ratebase Summary'!Q49</f>
        <v>89321.835182081355</v>
      </c>
      <c r="R49" s="135">
        <f>'[3]Ratebase Summary'!R49</f>
        <v>1342.5887723738256</v>
      </c>
      <c r="S49" s="135">
        <f>'[3]Ratebase Summary'!S49</f>
        <v>28607.196064565243</v>
      </c>
      <c r="T49" s="135">
        <f>'[3]Ratebase Summary'!T49</f>
        <v>119271.62001902043</v>
      </c>
      <c r="U49" s="135">
        <f>'[3]Ratebase Summary'!U49</f>
        <v>90664.423954455182</v>
      </c>
      <c r="V49" s="113"/>
      <c r="W49" s="113"/>
      <c r="X49" s="113"/>
      <c r="Y49" s="113"/>
    </row>
    <row r="50" spans="1:25" x14ac:dyDescent="0.3">
      <c r="A50" s="122">
        <f>'[3]Ratebase Summary'!A50</f>
        <v>43</v>
      </c>
      <c r="B50" s="136"/>
      <c r="C50" s="122" t="str">
        <f>'[3]Ratebase Summary'!C50</f>
        <v>Sub-total</v>
      </c>
      <c r="D50" s="121"/>
      <c r="E50" s="137">
        <f>'[3]Ratebase Summary'!E50</f>
        <v>3527148862.6370139</v>
      </c>
      <c r="F50" s="137">
        <f>'[3]Ratebase Summary'!F50</f>
        <v>2299342340.018415</v>
      </c>
      <c r="G50" s="137">
        <f>'[3]Ratebase Summary'!G50</f>
        <v>428703775.94542003</v>
      </c>
      <c r="H50" s="137">
        <f>'[3]Ratebase Summary'!H50</f>
        <v>343466153.60354096</v>
      </c>
      <c r="I50" s="137">
        <f>'[3]Ratebase Summary'!I50</f>
        <v>150343032.37745991</v>
      </c>
      <c r="J50" s="137">
        <f>'[3]Ratebase Summary'!J50</f>
        <v>148717079.65869099</v>
      </c>
      <c r="K50" s="137">
        <f>'[3]Ratebase Summary'!K50</f>
        <v>49040986.247465841</v>
      </c>
      <c r="L50" s="137">
        <f>'[3]Ratebase Summary'!L50</f>
        <v>22190302.912372835</v>
      </c>
      <c r="M50" s="137">
        <f>'[3]Ratebase Summary'!M50</f>
        <v>7355148.9182074033</v>
      </c>
      <c r="N50" s="137">
        <f>'[3]Ratebase Summary'!N50</f>
        <v>76739180.844973132</v>
      </c>
      <c r="O50" s="137">
        <f>'[3]Ratebase Summary'!O50</f>
        <v>1250862.1104684644</v>
      </c>
      <c r="P50" s="113"/>
      <c r="Q50" s="137">
        <f>'[3]Ratebase Summary'!Q50</f>
        <v>116529051.77462205</v>
      </c>
      <c r="R50" s="137">
        <f>'[3]Ratebase Summary'!R50</f>
        <v>1241127.8252987426</v>
      </c>
      <c r="S50" s="137">
        <f>'[3]Ratebase Summary'!S50</f>
        <v>30946900.058770202</v>
      </c>
      <c r="T50" s="137">
        <f>'[3]Ratebase Summary'!T50</f>
        <v>148717079.65869099</v>
      </c>
      <c r="U50" s="137">
        <f>'[3]Ratebase Summary'!U50</f>
        <v>117770179.59992082</v>
      </c>
      <c r="V50" s="113"/>
      <c r="W50" s="113"/>
      <c r="X50" s="113"/>
      <c r="Y50" s="113"/>
    </row>
    <row r="51" spans="1:25" x14ac:dyDescent="0.3">
      <c r="A51" s="103">
        <f>'[3]Ratebase Summary'!A51</f>
        <v>44</v>
      </c>
      <c r="B51" s="134"/>
      <c r="C51" s="103"/>
      <c r="D51" s="113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13"/>
      <c r="Q51" s="135"/>
      <c r="R51" s="135"/>
      <c r="S51" s="135"/>
      <c r="T51" s="135"/>
      <c r="U51" s="135"/>
      <c r="V51" s="113"/>
      <c r="W51" s="113"/>
      <c r="X51" s="113"/>
      <c r="Y51" s="113"/>
    </row>
    <row r="52" spans="1:25" x14ac:dyDescent="0.3">
      <c r="A52" s="103">
        <f>'[3]Ratebase Summary'!A52</f>
        <v>45</v>
      </c>
      <c r="B52" s="134"/>
      <c r="C52" s="110" t="str">
        <f>'[3]Ratebase Summary'!C52</f>
        <v>General Plant</v>
      </c>
      <c r="D52" s="113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13"/>
      <c r="Q52" s="135"/>
      <c r="R52" s="135"/>
      <c r="S52" s="135"/>
      <c r="T52" s="135"/>
      <c r="U52" s="135"/>
      <c r="V52" s="113"/>
      <c r="W52" s="113"/>
      <c r="X52" s="113"/>
      <c r="Y52" s="113"/>
    </row>
    <row r="53" spans="1:25" x14ac:dyDescent="0.3">
      <c r="A53" s="103">
        <f>'[3]Ratebase Summary'!A53</f>
        <v>46</v>
      </c>
      <c r="B53" s="134">
        <f>'[3]Ratebase Summary'!B53</f>
        <v>389</v>
      </c>
      <c r="C53" s="103" t="str">
        <f>'[3]Ratebase Summary'!C53</f>
        <v>Land &amp; Land Rights</v>
      </c>
      <c r="D53" s="113" t="str">
        <f>'[3]Ratebase Summary'!D53</f>
        <v>SW.T</v>
      </c>
      <c r="E53" s="135">
        <f>'[3]Ratebase Summary'!E53</f>
        <v>34591566.081577167</v>
      </c>
      <c r="F53" s="135">
        <f>'[3]Ratebase Summary'!F53</f>
        <v>21196251.456623383</v>
      </c>
      <c r="G53" s="135">
        <f>'[3]Ratebase Summary'!G53</f>
        <v>4264016.5237157997</v>
      </c>
      <c r="H53" s="135">
        <f>'[3]Ratebase Summary'!H53</f>
        <v>3545951.8268920393</v>
      </c>
      <c r="I53" s="135">
        <f>'[3]Ratebase Summary'!I53</f>
        <v>2029993.6710878559</v>
      </c>
      <c r="J53" s="135">
        <f>'[3]Ratebase Summary'!J53</f>
        <v>1588216.6084786507</v>
      </c>
      <c r="K53" s="135">
        <f>'[3]Ratebase Summary'!K53</f>
        <v>641359.77412514307</v>
      </c>
      <c r="L53" s="135">
        <f>'[3]Ratebase Summary'!L53</f>
        <v>526761.90552403813</v>
      </c>
      <c r="M53" s="135">
        <f>'[3]Ratebase Summary'!M53</f>
        <v>373862.6239287486</v>
      </c>
      <c r="N53" s="135">
        <f>'[3]Ratebase Summary'!N53</f>
        <v>414806.94783389103</v>
      </c>
      <c r="O53" s="135">
        <f>'[3]Ratebase Summary'!O53</f>
        <v>10344.743367623774</v>
      </c>
      <c r="P53" s="113"/>
      <c r="Q53" s="135">
        <f>'[3]Ratebase Summary'!Q53</f>
        <v>1398934.7289931579</v>
      </c>
      <c r="R53" s="135">
        <f>'[3]Ratebase Summary'!R53</f>
        <v>7042.0194862059434</v>
      </c>
      <c r="S53" s="135">
        <f>'[3]Ratebase Summary'!S53</f>
        <v>182239.859999287</v>
      </c>
      <c r="T53" s="135">
        <f>'[3]Ratebase Summary'!T53</f>
        <v>1588216.6084786507</v>
      </c>
      <c r="U53" s="135">
        <f>'[3]Ratebase Summary'!U53</f>
        <v>1405976.7484793637</v>
      </c>
      <c r="V53" s="113"/>
      <c r="W53" s="113"/>
      <c r="X53" s="113"/>
      <c r="Y53" s="113"/>
    </row>
    <row r="54" spans="1:25" x14ac:dyDescent="0.3">
      <c r="A54" s="103">
        <f>'[3]Ratebase Summary'!A54</f>
        <v>47</v>
      </c>
      <c r="B54" s="134">
        <f>'[3]Ratebase Summary'!B54</f>
        <v>390</v>
      </c>
      <c r="C54" s="103" t="str">
        <f>'[3]Ratebase Summary'!C54</f>
        <v>Structures &amp; Improvements</v>
      </c>
      <c r="D54" s="113" t="str">
        <f>'[3]Ratebase Summary'!D54</f>
        <v>SW.T</v>
      </c>
      <c r="E54" s="135">
        <f>'[3]Ratebase Summary'!E54</f>
        <v>140669439.09722066</v>
      </c>
      <c r="F54" s="135">
        <f>'[3]Ratebase Summary'!F54</f>
        <v>86196294.100567997</v>
      </c>
      <c r="G54" s="135">
        <f>'[3]Ratebase Summary'!G54</f>
        <v>17339972.734331727</v>
      </c>
      <c r="H54" s="135">
        <f>'[3]Ratebase Summary'!H54</f>
        <v>14419903.781700231</v>
      </c>
      <c r="I54" s="135">
        <f>'[3]Ratebase Summary'!I54</f>
        <v>8255135.6712039579</v>
      </c>
      <c r="J54" s="135">
        <f>'[3]Ratebase Summary'!J54</f>
        <v>6458613.0316478452</v>
      </c>
      <c r="K54" s="135">
        <f>'[3]Ratebase Summary'!K54</f>
        <v>2608142.0966295404</v>
      </c>
      <c r="L54" s="135">
        <f>'[3]Ratebase Summary'!L54</f>
        <v>2142120.4698596606</v>
      </c>
      <c r="M54" s="135">
        <f>'[3]Ratebase Summary'!M54</f>
        <v>1520343.0074095784</v>
      </c>
      <c r="N54" s="135">
        <f>'[3]Ratebase Summary'!N54</f>
        <v>1686846.4569605018</v>
      </c>
      <c r="O54" s="135">
        <f>'[3]Ratebase Summary'!O54</f>
        <v>42067.746909653135</v>
      </c>
      <c r="P54" s="113"/>
      <c r="Q54" s="135">
        <f>'[3]Ratebase Summary'!Q54</f>
        <v>5688882.7524318192</v>
      </c>
      <c r="R54" s="135">
        <f>'[3]Ratebase Summary'!R54</f>
        <v>28636.94950671406</v>
      </c>
      <c r="S54" s="135">
        <f>'[3]Ratebase Summary'!S54</f>
        <v>741093.32970931206</v>
      </c>
      <c r="T54" s="135">
        <f>'[3]Ratebase Summary'!T54</f>
        <v>6458613.0316478452</v>
      </c>
      <c r="U54" s="135">
        <f>'[3]Ratebase Summary'!U54</f>
        <v>5717519.7019385332</v>
      </c>
      <c r="V54" s="113"/>
      <c r="W54" s="113"/>
      <c r="X54" s="113"/>
      <c r="Y54" s="113"/>
    </row>
    <row r="55" spans="1:25" x14ac:dyDescent="0.3">
      <c r="A55" s="103">
        <f>'[3]Ratebase Summary'!A55</f>
        <v>48</v>
      </c>
      <c r="B55" s="134">
        <f>'[3]Ratebase Summary'!B55</f>
        <v>391</v>
      </c>
      <c r="C55" s="103" t="str">
        <f>'[3]Ratebase Summary'!C55</f>
        <v>Office Furniture &amp; Equip</v>
      </c>
      <c r="D55" s="113" t="str">
        <f>'[3]Ratebase Summary'!D55</f>
        <v>SW.T</v>
      </c>
      <c r="E55" s="135">
        <f>'[3]Ratebase Summary'!E55</f>
        <v>83991254.610513493</v>
      </c>
      <c r="F55" s="135">
        <f>'[3]Ratebase Summary'!F55</f>
        <v>51466295.243275419</v>
      </c>
      <c r="G55" s="135">
        <f>'[3]Ratebase Summary'!G55</f>
        <v>10353393.560217826</v>
      </c>
      <c r="H55" s="135">
        <f>'[3]Ratebase Summary'!H55</f>
        <v>8609871.6093609575</v>
      </c>
      <c r="I55" s="135">
        <f>'[3]Ratebase Summary'!I55</f>
        <v>4928996.7064219499</v>
      </c>
      <c r="J55" s="135">
        <f>'[3]Ratebase Summary'!J55</f>
        <v>3856324.5510419663</v>
      </c>
      <c r="K55" s="135">
        <f>'[3]Ratebase Summary'!K55</f>
        <v>1557275.8966289109</v>
      </c>
      <c r="L55" s="135">
        <f>'[3]Ratebase Summary'!L55</f>
        <v>1279022.5577428238</v>
      </c>
      <c r="M55" s="135">
        <f>'[3]Ratebase Summary'!M55</f>
        <v>907770.14147612895</v>
      </c>
      <c r="N55" s="135">
        <f>'[3]Ratebase Summary'!N55</f>
        <v>1007186.4305756759</v>
      </c>
      <c r="O55" s="135">
        <f>'[3]Ratebase Summary'!O55</f>
        <v>25117.913771855863</v>
      </c>
      <c r="P55" s="113"/>
      <c r="Q55" s="135">
        <f>'[3]Ratebase Summary'!Q55</f>
        <v>3396732.1031160662</v>
      </c>
      <c r="R55" s="135">
        <f>'[3]Ratebase Summary'!R55</f>
        <v>17098.620231395824</v>
      </c>
      <c r="S55" s="135">
        <f>'[3]Ratebase Summary'!S55</f>
        <v>442493.82769450382</v>
      </c>
      <c r="T55" s="135">
        <f>'[3]Ratebase Summary'!T55</f>
        <v>3856324.5510419663</v>
      </c>
      <c r="U55" s="135">
        <f>'[3]Ratebase Summary'!U55</f>
        <v>3413830.7233474622</v>
      </c>
      <c r="V55" s="113"/>
      <c r="W55" s="113"/>
      <c r="X55" s="113"/>
      <c r="Y55" s="113"/>
    </row>
    <row r="56" spans="1:25" x14ac:dyDescent="0.3">
      <c r="A56" s="103">
        <f>'[3]Ratebase Summary'!A56</f>
        <v>49</v>
      </c>
      <c r="B56" s="134">
        <f>'[3]Ratebase Summary'!B56</f>
        <v>392</v>
      </c>
      <c r="C56" s="103" t="str">
        <f>'[3]Ratebase Summary'!C56</f>
        <v>Transportation Equip</v>
      </c>
      <c r="D56" s="113" t="str">
        <f>'[3]Ratebase Summary'!D56</f>
        <v>SW.T</v>
      </c>
      <c r="E56" s="135">
        <f>'[3]Ratebase Summary'!E56</f>
        <v>13379543.047083501</v>
      </c>
      <c r="F56" s="135">
        <f>'[3]Ratebase Summary'!F56</f>
        <v>8198419.1791691398</v>
      </c>
      <c r="G56" s="135">
        <f>'[3]Ratebase Summary'!G56</f>
        <v>1649263.0746462501</v>
      </c>
      <c r="H56" s="135">
        <f>'[3]Ratebase Summary'!H56</f>
        <v>1371525.5041908557</v>
      </c>
      <c r="I56" s="135">
        <f>'[3]Ratebase Summary'!I56</f>
        <v>785173.69359845668</v>
      </c>
      <c r="J56" s="135">
        <f>'[3]Ratebase Summary'!J56</f>
        <v>614300.38845654414</v>
      </c>
      <c r="K56" s="135">
        <f>'[3]Ratebase Summary'!K56</f>
        <v>248069.15900651395</v>
      </c>
      <c r="L56" s="135">
        <f>'[3]Ratebase Summary'!L56</f>
        <v>203744.27610191802</v>
      </c>
      <c r="M56" s="135">
        <f>'[3]Ratebase Summary'!M56</f>
        <v>144604.93227608775</v>
      </c>
      <c r="N56" s="135">
        <f>'[3]Ratebase Summary'!N56</f>
        <v>160441.63486800482</v>
      </c>
      <c r="O56" s="135">
        <f>'[3]Ratebase Summary'!O56</f>
        <v>4001.2047697333765</v>
      </c>
      <c r="P56" s="113"/>
      <c r="Q56" s="135">
        <f>'[3]Ratebase Summary'!Q56</f>
        <v>541088.75505906716</v>
      </c>
      <c r="R56" s="135">
        <f>'[3]Ratebase Summary'!R56</f>
        <v>2723.7564969419691</v>
      </c>
      <c r="S56" s="135">
        <f>'[3]Ratebase Summary'!S56</f>
        <v>70487.876900534931</v>
      </c>
      <c r="T56" s="135">
        <f>'[3]Ratebase Summary'!T56</f>
        <v>614300.38845654414</v>
      </c>
      <c r="U56" s="135">
        <f>'[3]Ratebase Summary'!U56</f>
        <v>543812.51155600918</v>
      </c>
      <c r="V56" s="113"/>
      <c r="W56" s="113"/>
      <c r="X56" s="113"/>
      <c r="Y56" s="113"/>
    </row>
    <row r="57" spans="1:25" x14ac:dyDescent="0.3">
      <c r="A57" s="103">
        <f>'[3]Ratebase Summary'!A57</f>
        <v>50</v>
      </c>
      <c r="B57" s="134">
        <f>'[3]Ratebase Summary'!B57</f>
        <v>393</v>
      </c>
      <c r="C57" s="103" t="str">
        <f>'[3]Ratebase Summary'!C57</f>
        <v>Stores Equip</v>
      </c>
      <c r="D57" s="113" t="str">
        <f>'[3]Ratebase Summary'!D57</f>
        <v>PTDP.T</v>
      </c>
      <c r="E57" s="135">
        <f>'[3]Ratebase Summary'!E57</f>
        <v>798002.50228599901</v>
      </c>
      <c r="F57" s="135">
        <f>'[3]Ratebase Summary'!F57</f>
        <v>458913.62032085907</v>
      </c>
      <c r="G57" s="135">
        <f>'[3]Ratebase Summary'!G57</f>
        <v>100388.19309977721</v>
      </c>
      <c r="H57" s="135">
        <f>'[3]Ratebase Summary'!H57</f>
        <v>93341.340857582807</v>
      </c>
      <c r="I57" s="135">
        <f>'[3]Ratebase Summary'!I57</f>
        <v>53929.03868285424</v>
      </c>
      <c r="J57" s="135">
        <f>'[3]Ratebase Summary'!J57</f>
        <v>42110.927340398739</v>
      </c>
      <c r="K57" s="135">
        <f>'[3]Ratebase Summary'!K57</f>
        <v>16976.207996116926</v>
      </c>
      <c r="L57" s="135">
        <f>'[3]Ratebase Summary'!L57</f>
        <v>14064.126749448929</v>
      </c>
      <c r="M57" s="135">
        <f>'[3]Ratebase Summary'!M57</f>
        <v>9419.2684455122089</v>
      </c>
      <c r="N57" s="135">
        <f>'[3]Ratebase Summary'!N57</f>
        <v>8586.759216662409</v>
      </c>
      <c r="O57" s="135">
        <f>'[3]Ratebase Summary'!O57</f>
        <v>273.0195767865788</v>
      </c>
      <c r="P57" s="113"/>
      <c r="Q57" s="135">
        <f>'[3]Ratebase Summary'!Q57</f>
        <v>37168.956376645998</v>
      </c>
      <c r="R57" s="135">
        <f>'[3]Ratebase Summary'!R57</f>
        <v>184.29562008332675</v>
      </c>
      <c r="S57" s="135">
        <f>'[3]Ratebase Summary'!S57</f>
        <v>4757.6753436694107</v>
      </c>
      <c r="T57" s="135">
        <f>'[3]Ratebase Summary'!T57</f>
        <v>42110.927340398739</v>
      </c>
      <c r="U57" s="135">
        <f>'[3]Ratebase Summary'!U57</f>
        <v>37353.251996729326</v>
      </c>
      <c r="V57" s="113"/>
      <c r="W57" s="113"/>
      <c r="X57" s="113"/>
      <c r="Y57" s="113"/>
    </row>
    <row r="58" spans="1:25" x14ac:dyDescent="0.3">
      <c r="A58" s="103">
        <f>'[3]Ratebase Summary'!A58</f>
        <v>51</v>
      </c>
      <c r="B58" s="134">
        <f>'[3]Ratebase Summary'!B58</f>
        <v>394</v>
      </c>
      <c r="C58" s="103" t="str">
        <f>'[3]Ratebase Summary'!C58</f>
        <v>Tools &amp; Shop &amp; Garage Equip</v>
      </c>
      <c r="D58" s="113" t="str">
        <f>'[3]Ratebase Summary'!D58</f>
        <v>SWPTD.T</v>
      </c>
      <c r="E58" s="135">
        <f>'[3]Ratebase Summary'!E58</f>
        <v>13311690.639508801</v>
      </c>
      <c r="F58" s="135">
        <f>'[3]Ratebase Summary'!F58</f>
        <v>7684679.3125205422</v>
      </c>
      <c r="G58" s="135">
        <f>'[3]Ratebase Summary'!G58</f>
        <v>1672244.2690796752</v>
      </c>
      <c r="H58" s="135">
        <f>'[3]Ratebase Summary'!H58</f>
        <v>1548335.022258976</v>
      </c>
      <c r="I58" s="135">
        <f>'[3]Ratebase Summary'!I58</f>
        <v>888877.50079457683</v>
      </c>
      <c r="J58" s="135">
        <f>'[3]Ratebase Summary'!J58</f>
        <v>697790.33896758722</v>
      </c>
      <c r="K58" s="135">
        <f>'[3]Ratebase Summary'!K58</f>
        <v>280010.5591834127</v>
      </c>
      <c r="L58" s="135">
        <f>'[3]Ratebase Summary'!L58</f>
        <v>229796.29916874715</v>
      </c>
      <c r="M58" s="135">
        <f>'[3]Ratebase Summary'!M58</f>
        <v>157624.9663305858</v>
      </c>
      <c r="N58" s="135">
        <f>'[3]Ratebase Summary'!N58</f>
        <v>147774.39828772505</v>
      </c>
      <c r="O58" s="135">
        <f>'[3]Ratebase Summary'!O58</f>
        <v>4557.9729169743132</v>
      </c>
      <c r="P58" s="113"/>
      <c r="Q58" s="135">
        <f>'[3]Ratebase Summary'!Q58</f>
        <v>614159.23396979517</v>
      </c>
      <c r="R58" s="135">
        <f>'[3]Ratebase Summary'!R58</f>
        <v>3123.589844132503</v>
      </c>
      <c r="S58" s="135">
        <f>'[3]Ratebase Summary'!S58</f>
        <v>80507.515153659537</v>
      </c>
      <c r="T58" s="135">
        <f>'[3]Ratebase Summary'!T58</f>
        <v>697790.33896758722</v>
      </c>
      <c r="U58" s="135">
        <f>'[3]Ratebase Summary'!U58</f>
        <v>617282.82381392771</v>
      </c>
      <c r="V58" s="113"/>
      <c r="W58" s="113"/>
      <c r="X58" s="113"/>
      <c r="Y58" s="113"/>
    </row>
    <row r="59" spans="1:25" x14ac:dyDescent="0.3">
      <c r="A59" s="103">
        <f>'[3]Ratebase Summary'!A59</f>
        <v>52</v>
      </c>
      <c r="B59" s="134">
        <f>'[3]Ratebase Summary'!B59</f>
        <v>395</v>
      </c>
      <c r="C59" s="103" t="str">
        <f>'[3]Ratebase Summary'!C59</f>
        <v>Lab Equip</v>
      </c>
      <c r="D59" s="113" t="str">
        <f>'[3]Ratebase Summary'!D59</f>
        <v>SWPTD.T</v>
      </c>
      <c r="E59" s="135">
        <f>'[3]Ratebase Summary'!E59</f>
        <v>12031126.7299999</v>
      </c>
      <c r="F59" s="135">
        <f>'[3]Ratebase Summary'!F59</f>
        <v>6945425.1298432155</v>
      </c>
      <c r="G59" s="135">
        <f>'[3]Ratebase Summary'!G59</f>
        <v>1511376.9745445356</v>
      </c>
      <c r="H59" s="135">
        <f>'[3]Ratebase Summary'!H59</f>
        <v>1399387.6043067609</v>
      </c>
      <c r="I59" s="135">
        <f>'[3]Ratebase Summary'!I59</f>
        <v>803368.86944810743</v>
      </c>
      <c r="J59" s="135">
        <f>'[3]Ratebase Summary'!J59</f>
        <v>630663.9950129136</v>
      </c>
      <c r="K59" s="135">
        <f>'[3]Ratebase Summary'!K59</f>
        <v>253073.97944443856</v>
      </c>
      <c r="L59" s="135">
        <f>'[3]Ratebase Summary'!L59</f>
        <v>207690.25304558798</v>
      </c>
      <c r="M59" s="135">
        <f>'[3]Ratebase Summary'!M59</f>
        <v>142461.69003558077</v>
      </c>
      <c r="N59" s="135">
        <f>'[3]Ratebase Summary'!N59</f>
        <v>133558.73129836377</v>
      </c>
      <c r="O59" s="135">
        <f>'[3]Ratebase Summary'!O59</f>
        <v>4119.5030203953702</v>
      </c>
      <c r="P59" s="113"/>
      <c r="Q59" s="135">
        <f>'[3]Ratebase Summary'!Q59</f>
        <v>555078.07207897352</v>
      </c>
      <c r="R59" s="135">
        <f>'[3]Ratebase Summary'!R59</f>
        <v>2823.105365426783</v>
      </c>
      <c r="S59" s="135">
        <f>'[3]Ratebase Summary'!S59</f>
        <v>72762.817568513332</v>
      </c>
      <c r="T59" s="135">
        <f>'[3]Ratebase Summary'!T59</f>
        <v>630663.9950129136</v>
      </c>
      <c r="U59" s="135">
        <f>'[3]Ratebase Summary'!U59</f>
        <v>557901.17744440027</v>
      </c>
      <c r="V59" s="113"/>
      <c r="W59" s="113"/>
      <c r="X59" s="113"/>
      <c r="Y59" s="113"/>
    </row>
    <row r="60" spans="1:25" x14ac:dyDescent="0.3">
      <c r="A60" s="103">
        <f>'[3]Ratebase Summary'!A60</f>
        <v>53</v>
      </c>
      <c r="B60" s="134">
        <f>'[3]Ratebase Summary'!B60</f>
        <v>396</v>
      </c>
      <c r="C60" s="103" t="str">
        <f>'[3]Ratebase Summary'!C60</f>
        <v>Power Operated Equip</v>
      </c>
      <c r="D60" s="113" t="str">
        <f>'[3]Ratebase Summary'!D60</f>
        <v>SWPTD.T</v>
      </c>
      <c r="E60" s="135">
        <f>'[3]Ratebase Summary'!E60</f>
        <v>6323256.5831426596</v>
      </c>
      <c r="F60" s="135">
        <f>'[3]Ratebase Summary'!F60</f>
        <v>3650340.1685143705</v>
      </c>
      <c r="G60" s="135">
        <f>'[3]Ratebase Summary'!G60</f>
        <v>794341.59562701662</v>
      </c>
      <c r="H60" s="135">
        <f>'[3]Ratebase Summary'!H60</f>
        <v>735482.8088741306</v>
      </c>
      <c r="I60" s="135">
        <f>'[3]Ratebase Summary'!I60</f>
        <v>422230.40338879923</v>
      </c>
      <c r="J60" s="135">
        <f>'[3]Ratebase Summary'!J60</f>
        <v>331461.07988977106</v>
      </c>
      <c r="K60" s="135">
        <f>'[3]Ratebase Summary'!K60</f>
        <v>133009.29683949641</v>
      </c>
      <c r="L60" s="135">
        <f>'[3]Ratebase Summary'!L60</f>
        <v>109156.75558053823</v>
      </c>
      <c r="M60" s="135">
        <f>'[3]Ratebase Summary'!M60</f>
        <v>74874.269017289524</v>
      </c>
      <c r="N60" s="135">
        <f>'[3]Ratebase Summary'!N60</f>
        <v>70195.098586461943</v>
      </c>
      <c r="O60" s="135">
        <f>'[3]Ratebase Summary'!O60</f>
        <v>2165.1068247862527</v>
      </c>
      <c r="P60" s="113"/>
      <c r="Q60" s="135">
        <f>'[3]Ratebase Summary'!Q60</f>
        <v>291735.02633626864</v>
      </c>
      <c r="R60" s="135">
        <f>'[3]Ratebase Summary'!R60</f>
        <v>1483.7529341560194</v>
      </c>
      <c r="S60" s="135">
        <f>'[3]Ratebase Summary'!S60</f>
        <v>38242.300619346403</v>
      </c>
      <c r="T60" s="135">
        <f>'[3]Ratebase Summary'!T60</f>
        <v>331461.07988977106</v>
      </c>
      <c r="U60" s="135">
        <f>'[3]Ratebase Summary'!U60</f>
        <v>293218.77927042468</v>
      </c>
      <c r="V60" s="113"/>
      <c r="W60" s="113"/>
      <c r="X60" s="113"/>
      <c r="Y60" s="113"/>
    </row>
    <row r="61" spans="1:25" x14ac:dyDescent="0.3">
      <c r="A61" s="103">
        <f>'[3]Ratebase Summary'!A61</f>
        <v>54</v>
      </c>
      <c r="B61" s="134">
        <f>'[3]Ratebase Summary'!B61</f>
        <v>397</v>
      </c>
      <c r="C61" s="103" t="str">
        <f>'[3]Ratebase Summary'!C61</f>
        <v>Communication Equip</v>
      </c>
      <c r="D61" s="113" t="str">
        <f>'[3]Ratebase Summary'!D61</f>
        <v>SW.T</v>
      </c>
      <c r="E61" s="135">
        <f>'[3]Ratebase Summary'!E61</f>
        <v>147993975.31044</v>
      </c>
      <c r="F61" s="135">
        <f>'[3]Ratebase Summary'!F61</f>
        <v>90684460.696217626</v>
      </c>
      <c r="G61" s="135">
        <f>'[3]Ratebase Summary'!G61</f>
        <v>18242850.139999568</v>
      </c>
      <c r="H61" s="135">
        <f>'[3]Ratebase Summary'!H61</f>
        <v>15170735.718743825</v>
      </c>
      <c r="I61" s="135">
        <f>'[3]Ratebase Summary'!I61</f>
        <v>8684973.4565596152</v>
      </c>
      <c r="J61" s="135">
        <f>'[3]Ratebase Summary'!J61</f>
        <v>6794907.4346189154</v>
      </c>
      <c r="K61" s="135">
        <f>'[3]Ratebase Summary'!K61</f>
        <v>2743945.8032383518</v>
      </c>
      <c r="L61" s="135">
        <f>'[3]Ratebase Summary'!L61</f>
        <v>2253658.83281369</v>
      </c>
      <c r="M61" s="135">
        <f>'[3]Ratebase Summary'!M61</f>
        <v>1599505.9548539768</v>
      </c>
      <c r="N61" s="135">
        <f>'[3]Ratebase Summary'!N61</f>
        <v>1774679.0952324779</v>
      </c>
      <c r="O61" s="135">
        <f>'[3]Ratebase Summary'!O61</f>
        <v>44258.178161997472</v>
      </c>
      <c r="P61" s="113"/>
      <c r="Q61" s="135">
        <f>'[3]Ratebase Summary'!Q61</f>
        <v>5985097.9644946726</v>
      </c>
      <c r="R61" s="135">
        <f>'[3]Ratebase Summary'!R61</f>
        <v>30128.050736975561</v>
      </c>
      <c r="S61" s="135">
        <f>'[3]Ratebase Summary'!S61</f>
        <v>779681.41938726674</v>
      </c>
      <c r="T61" s="135">
        <f>'[3]Ratebase Summary'!T61</f>
        <v>6794907.4346189154</v>
      </c>
      <c r="U61" s="135">
        <f>'[3]Ratebase Summary'!U61</f>
        <v>6015226.0152316485</v>
      </c>
      <c r="V61" s="113"/>
      <c r="W61" s="113"/>
      <c r="X61" s="113"/>
      <c r="Y61" s="113"/>
    </row>
    <row r="62" spans="1:25" x14ac:dyDescent="0.3">
      <c r="A62" s="103">
        <f>'[3]Ratebase Summary'!A62</f>
        <v>55</v>
      </c>
      <c r="B62" s="134">
        <f>'[3]Ratebase Summary'!B62</f>
        <v>398</v>
      </c>
      <c r="C62" s="103" t="str">
        <f>'[3]Ratebase Summary'!C62</f>
        <v>Miscellaneous Equip</v>
      </c>
      <c r="D62" s="113" t="str">
        <f>'[3]Ratebase Summary'!D62</f>
        <v>SW.T</v>
      </c>
      <c r="E62" s="135">
        <f>'[3]Ratebase Summary'!E62</f>
        <v>967417.93570825004</v>
      </c>
      <c r="F62" s="135">
        <f>'[3]Ratebase Summary'!F62</f>
        <v>592792.87270663679</v>
      </c>
      <c r="G62" s="135">
        <f>'[3]Ratebase Summary'!G62</f>
        <v>119251.20861746566</v>
      </c>
      <c r="H62" s="135">
        <f>'[3]Ratebase Summary'!H62</f>
        <v>99169.18443076135</v>
      </c>
      <c r="I62" s="135">
        <f>'[3]Ratebase Summary'!I62</f>
        <v>56772.5752038309</v>
      </c>
      <c r="J62" s="135">
        <f>'[3]Ratebase Summary'!J62</f>
        <v>44417.452196541912</v>
      </c>
      <c r="K62" s="135">
        <f>'[3]Ratebase Summary'!K62</f>
        <v>17936.827354599085</v>
      </c>
      <c r="L62" s="135">
        <f>'[3]Ratebase Summary'!L62</f>
        <v>14731.883316587167</v>
      </c>
      <c r="M62" s="135">
        <f>'[3]Ratebase Summary'!M62</f>
        <v>10455.768525387595</v>
      </c>
      <c r="N62" s="135">
        <f>'[3]Ratebase Summary'!N62</f>
        <v>11600.853232390167</v>
      </c>
      <c r="O62" s="135">
        <f>'[3]Ratebase Summary'!O62</f>
        <v>289.31012404980754</v>
      </c>
      <c r="P62" s="113"/>
      <c r="Q62" s="135">
        <f>'[3]Ratebase Summary'!Q62</f>
        <v>39123.829910491186</v>
      </c>
      <c r="R62" s="135">
        <f>'[3]Ratebase Summary'!R62</f>
        <v>196.94326468181731</v>
      </c>
      <c r="S62" s="135">
        <f>'[3]Ratebase Summary'!S62</f>
        <v>5096.679021368911</v>
      </c>
      <c r="T62" s="135">
        <f>'[3]Ratebase Summary'!T62</f>
        <v>44417.452196541912</v>
      </c>
      <c r="U62" s="135">
        <f>'[3]Ratebase Summary'!U62</f>
        <v>39320.773175173003</v>
      </c>
      <c r="V62" s="113"/>
      <c r="W62" s="113"/>
      <c r="X62" s="113"/>
      <c r="Y62" s="113"/>
    </row>
    <row r="63" spans="1:25" x14ac:dyDescent="0.3">
      <c r="A63" s="103">
        <f>'[3]Ratebase Summary'!A63</f>
        <v>56</v>
      </c>
      <c r="B63" s="134">
        <f>'[3]Ratebase Summary'!B63</f>
        <v>399</v>
      </c>
      <c r="C63" s="103" t="str">
        <f>'[3]Ratebase Summary'!C63</f>
        <v>Other Tangible Property</v>
      </c>
      <c r="D63" s="113" t="str">
        <f>'[3]Ratebase Summary'!D63</f>
        <v>SW.T</v>
      </c>
      <c r="E63" s="135">
        <f>'[3]Ratebase Summary'!E63</f>
        <v>545833.37664433336</v>
      </c>
      <c r="F63" s="135">
        <f>'[3]Ratebase Summary'!F63</f>
        <v>334463.65155849012</v>
      </c>
      <c r="G63" s="135">
        <f>'[3]Ratebase Summary'!G63</f>
        <v>67283.526039793287</v>
      </c>
      <c r="H63" s="135">
        <f>'[3]Ratebase Summary'!H63</f>
        <v>55952.912178828337</v>
      </c>
      <c r="I63" s="135">
        <f>'[3]Ratebase Summary'!I63</f>
        <v>32032.036290101118</v>
      </c>
      <c r="J63" s="135">
        <f>'[3]Ratebase Summary'!J63</f>
        <v>25061.069285041965</v>
      </c>
      <c r="K63" s="135">
        <f>'[3]Ratebase Summary'!K63</f>
        <v>10120.257935966001</v>
      </c>
      <c r="L63" s="135">
        <f>'[3]Ratebase Summary'!L63</f>
        <v>8311.9749161319178</v>
      </c>
      <c r="M63" s="135">
        <f>'[3]Ratebase Summary'!M63</f>
        <v>5899.3194450603823</v>
      </c>
      <c r="N63" s="135">
        <f>'[3]Ratebase Summary'!N63</f>
        <v>6545.3953850411908</v>
      </c>
      <c r="O63" s="135">
        <f>'[3]Ratebase Summary'!O63</f>
        <v>163.23360987915441</v>
      </c>
      <c r="P63" s="113"/>
      <c r="Q63" s="135">
        <f>'[3]Ratebase Summary'!Q63</f>
        <v>22074.319070452035</v>
      </c>
      <c r="R63" s="135">
        <f>'[3]Ratebase Summary'!R63</f>
        <v>111.11868325031125</v>
      </c>
      <c r="S63" s="135">
        <f>'[3]Ratebase Summary'!S63</f>
        <v>2875.6315313396199</v>
      </c>
      <c r="T63" s="135">
        <f>'[3]Ratebase Summary'!T63</f>
        <v>25061.069285041965</v>
      </c>
      <c r="U63" s="135">
        <f>'[3]Ratebase Summary'!U63</f>
        <v>22185.437753702347</v>
      </c>
      <c r="V63" s="113"/>
      <c r="W63" s="113"/>
      <c r="X63" s="113"/>
      <c r="Y63" s="113"/>
    </row>
    <row r="64" spans="1:25" x14ac:dyDescent="0.3">
      <c r="A64" s="122">
        <f>'[3]Ratebase Summary'!A64</f>
        <v>57</v>
      </c>
      <c r="B64" s="136"/>
      <c r="C64" s="122" t="str">
        <f>'[3]Ratebase Summary'!C64</f>
        <v>Sub-total</v>
      </c>
      <c r="D64" s="121"/>
      <c r="E64" s="137">
        <f>'[3]Ratebase Summary'!E64</f>
        <v>454603105.91412473</v>
      </c>
      <c r="F64" s="137">
        <f>'[3]Ratebase Summary'!F64</f>
        <v>277408335.43131769</v>
      </c>
      <c r="G64" s="137">
        <f>'[3]Ratebase Summary'!G64</f>
        <v>56114381.799919434</v>
      </c>
      <c r="H64" s="137">
        <f>'[3]Ratebase Summary'!H64</f>
        <v>47049657.313794948</v>
      </c>
      <c r="I64" s="137">
        <f>'[3]Ratebase Summary'!I64</f>
        <v>26941483.622680102</v>
      </c>
      <c r="J64" s="137">
        <f>'[3]Ratebase Summary'!J64</f>
        <v>21083866.876936175</v>
      </c>
      <c r="K64" s="137">
        <f>'[3]Ratebase Summary'!K64</f>
        <v>8509919.8583824877</v>
      </c>
      <c r="L64" s="137">
        <f>'[3]Ratebase Summary'!L64</f>
        <v>6989059.3348191706</v>
      </c>
      <c r="M64" s="137">
        <f>'[3]Ratebase Summary'!M64</f>
        <v>4946821.9417439364</v>
      </c>
      <c r="N64" s="137">
        <f>'[3]Ratebase Summary'!N64</f>
        <v>5422221.8014771957</v>
      </c>
      <c r="O64" s="137">
        <f>'[3]Ratebase Summary'!O64</f>
        <v>137357.93305373509</v>
      </c>
      <c r="P64" s="113"/>
      <c r="Q64" s="137">
        <f>'[3]Ratebase Summary'!Q64</f>
        <v>18570075.741837408</v>
      </c>
      <c r="R64" s="137">
        <f>'[3]Ratebase Summary'!R64</f>
        <v>93552.202169964134</v>
      </c>
      <c r="S64" s="137">
        <f>'[3]Ratebase Summary'!S64</f>
        <v>2420238.9329288015</v>
      </c>
      <c r="T64" s="137">
        <f>'[3]Ratebase Summary'!T64</f>
        <v>21083866.876936175</v>
      </c>
      <c r="U64" s="137">
        <f>'[3]Ratebase Summary'!U64</f>
        <v>18663627.944007378</v>
      </c>
      <c r="V64" s="113"/>
      <c r="W64" s="113"/>
      <c r="X64" s="113"/>
      <c r="Y64" s="113"/>
    </row>
    <row r="65" spans="1:25" x14ac:dyDescent="0.3">
      <c r="A65" s="103">
        <f>'[3]Ratebase Summary'!A65</f>
        <v>58</v>
      </c>
      <c r="B65" s="134"/>
      <c r="C65" s="103"/>
      <c r="D65" s="113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13"/>
      <c r="Q65" s="135"/>
      <c r="R65" s="135"/>
      <c r="S65" s="135"/>
      <c r="T65" s="135"/>
      <c r="U65" s="135"/>
      <c r="V65" s="113"/>
      <c r="W65" s="113"/>
      <c r="X65" s="113"/>
      <c r="Y65" s="113"/>
    </row>
    <row r="66" spans="1:25" x14ac:dyDescent="0.3">
      <c r="A66" s="122">
        <f>'[3]Ratebase Summary'!A66</f>
        <v>59</v>
      </c>
      <c r="B66" s="136"/>
      <c r="C66" s="122" t="str">
        <f>'[3]Ratebase Summary'!C66</f>
        <v>TOTAL PLANT-IN-SERVICE</v>
      </c>
      <c r="D66" s="121"/>
      <c r="E66" s="137">
        <f>'[3]Ratebase Summary'!E66</f>
        <v>9609442662.6340485</v>
      </c>
      <c r="F66" s="137">
        <f>'[3]Ratebase Summary'!F66</f>
        <v>5545457488.6787891</v>
      </c>
      <c r="G66" s="137">
        <f>'[3]Ratebase Summary'!G66</f>
        <v>1207741046.4684942</v>
      </c>
      <c r="H66" s="137">
        <f>'[3]Ratebase Summary'!H66</f>
        <v>1116587567.8116324</v>
      </c>
      <c r="I66" s="137">
        <f>'[3]Ratebase Summary'!I66</f>
        <v>645442293.35483623</v>
      </c>
      <c r="J66" s="137">
        <f>'[3]Ratebase Summary'!J66</f>
        <v>503636009.16662079</v>
      </c>
      <c r="K66" s="137">
        <f>'[3]Ratebase Summary'!K66</f>
        <v>203194457.72693482</v>
      </c>
      <c r="L66" s="137">
        <f>'[3]Ratebase Summary'!L66</f>
        <v>168505770.75160074</v>
      </c>
      <c r="M66" s="137">
        <f>'[3]Ratebase Summary'!M66</f>
        <v>111992210.30186239</v>
      </c>
      <c r="N66" s="137">
        <f>'[3]Ratebase Summary'!N66</f>
        <v>103623580.21183598</v>
      </c>
      <c r="O66" s="137">
        <f>'[3]Ratebase Summary'!O66</f>
        <v>3262238.1614442412</v>
      </c>
      <c r="P66" s="113"/>
      <c r="Q66" s="137">
        <f>'[3]Ratebase Summary'!Q66</f>
        <v>444677165.9117772</v>
      </c>
      <c r="R66" s="137">
        <f>'[3]Ratebase Summary'!R66</f>
        <v>2197864.487798091</v>
      </c>
      <c r="S66" s="137">
        <f>'[3]Ratebase Summary'!S66</f>
        <v>56760978.767045557</v>
      </c>
      <c r="T66" s="137">
        <f>'[3]Ratebase Summary'!T66</f>
        <v>503636009.16662079</v>
      </c>
      <c r="U66" s="137">
        <f>'[3]Ratebase Summary'!U66</f>
        <v>446875030.39957529</v>
      </c>
      <c r="V66" s="113"/>
      <c r="W66" s="113"/>
      <c r="X66" s="113"/>
      <c r="Y66" s="113"/>
    </row>
    <row r="67" spans="1:25" x14ac:dyDescent="0.3">
      <c r="A67" s="103">
        <f>'[3]Ratebase Summary'!A67</f>
        <v>60</v>
      </c>
      <c r="B67" s="134"/>
      <c r="C67" s="103"/>
      <c r="D67" s="113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13"/>
      <c r="Q67" s="135"/>
      <c r="R67" s="135"/>
      <c r="S67" s="135"/>
      <c r="T67" s="135"/>
      <c r="U67" s="135"/>
      <c r="V67" s="113"/>
      <c r="W67" s="113"/>
      <c r="X67" s="113"/>
      <c r="Y67" s="113"/>
    </row>
    <row r="68" spans="1:25" x14ac:dyDescent="0.3">
      <c r="A68" s="103">
        <f>'[3]Ratebase Summary'!A68</f>
        <v>61</v>
      </c>
      <c r="B68" s="134"/>
      <c r="C68" s="110" t="str">
        <f>'[3]Ratebase Summary'!C68</f>
        <v>Accumulated Reserve for Depreciation</v>
      </c>
      <c r="D68" s="113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13"/>
      <c r="Q68" s="135"/>
      <c r="R68" s="135"/>
      <c r="S68" s="135"/>
      <c r="T68" s="135"/>
      <c r="U68" s="135"/>
      <c r="V68" s="113"/>
      <c r="W68" s="113"/>
      <c r="X68" s="113"/>
      <c r="Y68" s="113"/>
    </row>
    <row r="69" spans="1:25" x14ac:dyDescent="0.3">
      <c r="A69" s="103">
        <f>'[3]Ratebase Summary'!A69</f>
        <v>62</v>
      </c>
      <c r="B69" s="134"/>
      <c r="C69" s="110" t="str">
        <f>'[3]Ratebase Summary'!C69</f>
        <v>Intangible Plant</v>
      </c>
      <c r="D69" s="113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13"/>
      <c r="Q69" s="135"/>
      <c r="R69" s="135"/>
      <c r="S69" s="135"/>
      <c r="T69" s="135"/>
      <c r="U69" s="135"/>
      <c r="V69" s="113"/>
      <c r="W69" s="113"/>
      <c r="X69" s="113"/>
      <c r="Y69" s="113"/>
    </row>
    <row r="70" spans="1:25" x14ac:dyDescent="0.3">
      <c r="A70" s="103">
        <f>'[3]Ratebase Summary'!A70</f>
        <v>63</v>
      </c>
      <c r="B70" s="134">
        <f>'[3]Ratebase Summary'!B70</f>
        <v>111</v>
      </c>
      <c r="C70" s="103" t="str">
        <f>'[3]Ratebase Summary'!C70</f>
        <v>Accum Amortization - Production</v>
      </c>
      <c r="D70" s="113" t="str">
        <f>'[3]Ratebase Summary'!D70</f>
        <v>PP.T</v>
      </c>
      <c r="E70" s="135">
        <f>'[3]Ratebase Summary'!E70</f>
        <v>-10020486</v>
      </c>
      <c r="F70" s="135">
        <f>'[3]Ratebase Summary'!F70</f>
        <v>-5353772.0563587956</v>
      </c>
      <c r="G70" s="135">
        <f>'[3]Ratebase Summary'!G70</f>
        <v>-1312531.7406676195</v>
      </c>
      <c r="H70" s="135">
        <f>'[3]Ratebase Summary'!H70</f>
        <v>-1325212.2587822995</v>
      </c>
      <c r="I70" s="135">
        <f>'[3]Ratebase Summary'!I70</f>
        <v>-857088.76150748669</v>
      </c>
      <c r="J70" s="135">
        <f>'[3]Ratebase Summary'!J70</f>
        <v>-609834.11733073532</v>
      </c>
      <c r="K70" s="135">
        <f>'[3]Ratebase Summary'!K70</f>
        <v>-266549.62596363976</v>
      </c>
      <c r="L70" s="135">
        <f>'[3]Ratebase Summary'!L70</f>
        <v>-255873.69593295135</v>
      </c>
      <c r="M70" s="135">
        <f>'[3]Ratebase Summary'!M70</f>
        <v>0</v>
      </c>
      <c r="N70" s="135">
        <f>'[3]Ratebase Summary'!N70</f>
        <v>-36216.528141509829</v>
      </c>
      <c r="O70" s="135">
        <f>'[3]Ratebase Summary'!O70</f>
        <v>-3407.2153149634196</v>
      </c>
      <c r="P70" s="113"/>
      <c r="Q70" s="135">
        <f>'[3]Ratebase Summary'!Q70</f>
        <v>-566186.6898908352</v>
      </c>
      <c r="R70" s="135">
        <f>'[3]Ratebase Summary'!R70</f>
        <v>-1550.1702878544099</v>
      </c>
      <c r="S70" s="135">
        <f>'[3]Ratebase Summary'!S70</f>
        <v>-42097.257152045735</v>
      </c>
      <c r="T70" s="135">
        <f>'[3]Ratebase Summary'!T70</f>
        <v>-609834.11733073532</v>
      </c>
      <c r="U70" s="135">
        <f>'[3]Ratebase Summary'!U70</f>
        <v>-567736.86017868959</v>
      </c>
      <c r="V70" s="113"/>
      <c r="W70" s="113"/>
      <c r="X70" s="113"/>
      <c r="Y70" s="113"/>
    </row>
    <row r="71" spans="1:25" x14ac:dyDescent="0.3">
      <c r="A71" s="103">
        <f>'[3]Ratebase Summary'!A71</f>
        <v>64</v>
      </c>
      <c r="B71" s="134">
        <f>'[3]Ratebase Summary'!B71</f>
        <v>111.01</v>
      </c>
      <c r="C71" s="103" t="str">
        <f>'[3]Ratebase Summary'!C71</f>
        <v>Accum Amortization - Transmission</v>
      </c>
      <c r="D71" s="113" t="str">
        <f>'[3]Ratebase Summary'!D71</f>
        <v>PC4</v>
      </c>
      <c r="E71" s="135">
        <f>'[3]Ratebase Summary'!E71</f>
        <v>-30632</v>
      </c>
      <c r="F71" s="135">
        <f>'[3]Ratebase Summary'!F71</f>
        <v>-16366.146874551057</v>
      </c>
      <c r="G71" s="135">
        <f>'[3]Ratebase Summary'!G71</f>
        <v>-4012.3275737454774</v>
      </c>
      <c r="H71" s="135">
        <f>'[3]Ratebase Summary'!H71</f>
        <v>-4051.091125821582</v>
      </c>
      <c r="I71" s="135">
        <f>'[3]Ratebase Summary'!I71</f>
        <v>-2620.0668253513181</v>
      </c>
      <c r="J71" s="135">
        <f>'[3]Ratebase Summary'!J71</f>
        <v>-1864.2248172468965</v>
      </c>
      <c r="K71" s="135">
        <f>'[3]Ratebase Summary'!K71</f>
        <v>-814.82556260427032</v>
      </c>
      <c r="L71" s="135">
        <f>'[3]Ratebase Summary'!L71</f>
        <v>-782.18991112987601</v>
      </c>
      <c r="M71" s="135">
        <f>'[3]Ratebase Summary'!M71</f>
        <v>0</v>
      </c>
      <c r="N71" s="135">
        <f>'[3]Ratebase Summary'!N71</f>
        <v>-110.71166508597777</v>
      </c>
      <c r="O71" s="135">
        <f>'[3]Ratebase Summary'!O71</f>
        <v>-10.415644463547924</v>
      </c>
      <c r="P71" s="113"/>
      <c r="Q71" s="135">
        <f>'[3]Ratebase Summary'!Q71</f>
        <v>-1730.7973570080396</v>
      </c>
      <c r="R71" s="135">
        <f>'[3]Ratebase Summary'!R71</f>
        <v>-4.7387737738026168</v>
      </c>
      <c r="S71" s="135">
        <f>'[3]Ratebase Summary'!S71</f>
        <v>-128.68868646505419</v>
      </c>
      <c r="T71" s="135">
        <f>'[3]Ratebase Summary'!T71</f>
        <v>-1864.2248172468965</v>
      </c>
      <c r="U71" s="135">
        <f>'[3]Ratebase Summary'!U71</f>
        <v>-1735.5361307818423</v>
      </c>
      <c r="V71" s="113"/>
      <c r="W71" s="113"/>
      <c r="X71" s="113"/>
      <c r="Y71" s="113"/>
    </row>
    <row r="72" spans="1:25" x14ac:dyDescent="0.3">
      <c r="A72" s="103">
        <f>'[3]Ratebase Summary'!A72</f>
        <v>65</v>
      </c>
      <c r="B72" s="134">
        <f>'[3]Ratebase Summary'!B72</f>
        <v>111.02</v>
      </c>
      <c r="C72" s="103" t="str">
        <f>'[3]Ratebase Summary'!C72</f>
        <v>Accum Amortization - General</v>
      </c>
      <c r="D72" s="113" t="str">
        <f>'[3]Ratebase Summary'!D72</f>
        <v>GP.T</v>
      </c>
      <c r="E72" s="135">
        <f>'[3]Ratebase Summary'!E72</f>
        <v>-57900107</v>
      </c>
      <c r="F72" s="135">
        <f>'[3]Ratebase Summary'!F72</f>
        <v>-35331857.823248819</v>
      </c>
      <c r="G72" s="135">
        <f>'[3]Ratebase Summary'!G72</f>
        <v>-7146956.6929618251</v>
      </c>
      <c r="H72" s="135">
        <f>'[3]Ratebase Summary'!H72</f>
        <v>-5992436.3853701008</v>
      </c>
      <c r="I72" s="135">
        <f>'[3]Ratebase Summary'!I72</f>
        <v>-3431377.3139653732</v>
      </c>
      <c r="J72" s="135">
        <f>'[3]Ratebase Summary'!J72</f>
        <v>-2685327.3377744216</v>
      </c>
      <c r="K72" s="135">
        <f>'[3]Ratebase Summary'!K72</f>
        <v>-1083858.1258062224</v>
      </c>
      <c r="L72" s="135">
        <f>'[3]Ratebase Summary'!L72</f>
        <v>-890155.12223935628</v>
      </c>
      <c r="M72" s="135">
        <f>'[3]Ratebase Summary'!M72</f>
        <v>-630047.43260823004</v>
      </c>
      <c r="N72" s="135">
        <f>'[3]Ratebase Summary'!N72</f>
        <v>-690596.29905513115</v>
      </c>
      <c r="O72" s="135">
        <f>'[3]Ratebase Summary'!O72</f>
        <v>-17494.466970519203</v>
      </c>
      <c r="P72" s="113"/>
      <c r="Q72" s="135">
        <f>'[3]Ratebase Summary'!Q72</f>
        <v>-2365160.638945566</v>
      </c>
      <c r="R72" s="135">
        <f>'[3]Ratebase Summary'!R72</f>
        <v>-11915.190295135761</v>
      </c>
      <c r="S72" s="135">
        <f>'[3]Ratebase Summary'!S72</f>
        <v>-308251.50853371993</v>
      </c>
      <c r="T72" s="135">
        <f>'[3]Ratebase Summary'!T72</f>
        <v>-2685327.3377744216</v>
      </c>
      <c r="U72" s="135">
        <f>'[3]Ratebase Summary'!U72</f>
        <v>-2377075.8292407016</v>
      </c>
      <c r="V72" s="113"/>
      <c r="W72" s="113"/>
      <c r="X72" s="113"/>
      <c r="Y72" s="113"/>
    </row>
    <row r="73" spans="1:25" x14ac:dyDescent="0.3">
      <c r="A73" s="122">
        <f>'[3]Ratebase Summary'!A73</f>
        <v>66</v>
      </c>
      <c r="B73" s="136"/>
      <c r="C73" s="122" t="str">
        <f>'[3]Ratebase Summary'!C73</f>
        <v>Sub-total</v>
      </c>
      <c r="D73" s="121"/>
      <c r="E73" s="137">
        <f>'[3]Ratebase Summary'!E73</f>
        <v>-67951225</v>
      </c>
      <c r="F73" s="137">
        <f>'[3]Ratebase Summary'!F73</f>
        <v>-40701996.026482165</v>
      </c>
      <c r="G73" s="137">
        <f>'[3]Ratebase Summary'!G73</f>
        <v>-8463500.7612031903</v>
      </c>
      <c r="H73" s="137">
        <f>'[3]Ratebase Summary'!H73</f>
        <v>-7321699.7352782218</v>
      </c>
      <c r="I73" s="137">
        <f>'[3]Ratebase Summary'!I73</f>
        <v>-4291086.1422982113</v>
      </c>
      <c r="J73" s="137">
        <f>'[3]Ratebase Summary'!J73</f>
        <v>-3297025.6799224038</v>
      </c>
      <c r="K73" s="137">
        <f>'[3]Ratebase Summary'!K73</f>
        <v>-1351222.5773324664</v>
      </c>
      <c r="L73" s="137">
        <f>'[3]Ratebase Summary'!L73</f>
        <v>-1146811.0080834376</v>
      </c>
      <c r="M73" s="137">
        <f>'[3]Ratebase Summary'!M73</f>
        <v>-630047.43260823004</v>
      </c>
      <c r="N73" s="137">
        <f>'[3]Ratebase Summary'!N73</f>
        <v>-726923.53886172699</v>
      </c>
      <c r="O73" s="137">
        <f>'[3]Ratebase Summary'!O73</f>
        <v>-20912.097929946169</v>
      </c>
      <c r="P73" s="113"/>
      <c r="Q73" s="137">
        <f>'[3]Ratebase Summary'!Q73</f>
        <v>-2933078.1261934093</v>
      </c>
      <c r="R73" s="137">
        <f>'[3]Ratebase Summary'!R73</f>
        <v>-13470.099356763973</v>
      </c>
      <c r="S73" s="137">
        <f>'[3]Ratebase Summary'!S73</f>
        <v>-350477.45437223068</v>
      </c>
      <c r="T73" s="137">
        <f>'[3]Ratebase Summary'!T73</f>
        <v>-3297025.6799224038</v>
      </c>
      <c r="U73" s="137">
        <f>'[3]Ratebase Summary'!U73</f>
        <v>-2946548.2255501729</v>
      </c>
      <c r="V73" s="113"/>
      <c r="W73" s="113"/>
      <c r="X73" s="113"/>
      <c r="Y73" s="113"/>
    </row>
    <row r="74" spans="1:25" x14ac:dyDescent="0.3">
      <c r="A74" s="103">
        <f>'[3]Ratebase Summary'!A74</f>
        <v>67</v>
      </c>
      <c r="B74" s="134"/>
      <c r="C74" s="103"/>
      <c r="D74" s="113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13"/>
      <c r="Q74" s="135"/>
      <c r="R74" s="135"/>
      <c r="S74" s="135"/>
      <c r="T74" s="135"/>
      <c r="U74" s="135"/>
      <c r="V74" s="113"/>
      <c r="W74" s="113"/>
      <c r="X74" s="113"/>
      <c r="Y74" s="113"/>
    </row>
    <row r="75" spans="1:25" x14ac:dyDescent="0.3">
      <c r="A75" s="103">
        <f>'[3]Ratebase Summary'!A75</f>
        <v>68</v>
      </c>
      <c r="B75" s="134"/>
      <c r="C75" s="110" t="str">
        <f>'[3]Ratebase Summary'!C75</f>
        <v>Production Plant</v>
      </c>
      <c r="D75" s="113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13"/>
      <c r="Q75" s="135"/>
      <c r="R75" s="135"/>
      <c r="S75" s="135"/>
      <c r="T75" s="135"/>
      <c r="U75" s="135"/>
      <c r="V75" s="113"/>
      <c r="W75" s="113"/>
      <c r="X75" s="113"/>
      <c r="Y75" s="113"/>
    </row>
    <row r="76" spans="1:25" x14ac:dyDescent="0.3">
      <c r="A76" s="103">
        <f>'[3]Ratebase Summary'!A76</f>
        <v>69</v>
      </c>
      <c r="B76" s="134">
        <f>'[3]Ratebase Summary'!B76</f>
        <v>108.01</v>
      </c>
      <c r="C76" s="103" t="str">
        <f>'[3]Ratebase Summary'!C76</f>
        <v>Accum Depreciation Thermal Baseload Generation</v>
      </c>
      <c r="D76" s="113" t="str">
        <f>'[3]Ratebase Summary'!D76</f>
        <v>PP.T</v>
      </c>
      <c r="E76" s="135">
        <f>'[3]Ratebase Summary'!E76</f>
        <v>-871773274.86631811</v>
      </c>
      <c r="F76" s="135">
        <f>'[3]Ratebase Summary'!F76</f>
        <v>-465773356.54774523</v>
      </c>
      <c r="G76" s="135">
        <f>'[3]Ratebase Summary'!G76</f>
        <v>-114189081.64013198</v>
      </c>
      <c r="H76" s="135">
        <f>'[3]Ratebase Summary'!H76</f>
        <v>-115292275.31794724</v>
      </c>
      <c r="I76" s="135">
        <f>'[3]Ratebase Summary'!I76</f>
        <v>-74565951.838114262</v>
      </c>
      <c r="J76" s="135">
        <f>'[3]Ratebase Summary'!J76</f>
        <v>-53055020.044998378</v>
      </c>
      <c r="K76" s="135">
        <f>'[3]Ratebase Summary'!K76</f>
        <v>-23189577.864857495</v>
      </c>
      <c r="L76" s="135">
        <f>'[3]Ratebase Summary'!L76</f>
        <v>-22260781.548481531</v>
      </c>
      <c r="M76" s="135">
        <f>'[3]Ratebase Summary'!M76</f>
        <v>0</v>
      </c>
      <c r="N76" s="135">
        <f>'[3]Ratebase Summary'!N76</f>
        <v>-3150805.3942904756</v>
      </c>
      <c r="O76" s="135">
        <f>'[3]Ratebase Summary'!O76</f>
        <v>-296424.66975158034</v>
      </c>
      <c r="P76" s="113"/>
      <c r="Q76" s="135">
        <f>'[3]Ratebase Summary'!Q76</f>
        <v>-49257733.091174804</v>
      </c>
      <c r="R76" s="135">
        <f>'[3]Ratebase Summary'!R76</f>
        <v>-134863.42163876104</v>
      </c>
      <c r="S76" s="135">
        <f>'[3]Ratebase Summary'!S76</f>
        <v>-3662423.5321848099</v>
      </c>
      <c r="T76" s="135">
        <f>'[3]Ratebase Summary'!T76</f>
        <v>-53055020.044998378</v>
      </c>
      <c r="U76" s="135">
        <f>'[3]Ratebase Summary'!U76</f>
        <v>-49392596.512813568</v>
      </c>
      <c r="V76" s="113"/>
      <c r="W76" s="113"/>
      <c r="X76" s="113"/>
      <c r="Y76" s="113"/>
    </row>
    <row r="77" spans="1:25" x14ac:dyDescent="0.3">
      <c r="A77" s="103">
        <f>'[3]Ratebase Summary'!A77</f>
        <v>70</v>
      </c>
      <c r="B77" s="134">
        <f>'[3]Ratebase Summary'!B77</f>
        <v>108.02</v>
      </c>
      <c r="C77" s="103" t="str">
        <f>'[3]Ratebase Summary'!C77</f>
        <v>Accum Depreciation Hydro Baseload Generation</v>
      </c>
      <c r="D77" s="113" t="str">
        <f>'[3]Ratebase Summary'!D77</f>
        <v>PP.T</v>
      </c>
      <c r="E77" s="135">
        <f>'[3]Ratebase Summary'!E77</f>
        <v>-145768922.11056733</v>
      </c>
      <c r="F77" s="135">
        <f>'[3]Ratebase Summary'!F77</f>
        <v>-77881809.513141096</v>
      </c>
      <c r="G77" s="135">
        <f>'[3]Ratebase Summary'!G77</f>
        <v>-19093518.724842846</v>
      </c>
      <c r="H77" s="135">
        <f>'[3]Ratebase Summary'!H77</f>
        <v>-19277983.376295924</v>
      </c>
      <c r="I77" s="135">
        <f>'[3]Ratebase Summary'!I77</f>
        <v>-12468148.243311496</v>
      </c>
      <c r="J77" s="135">
        <f>'[3]Ratebase Summary'!J77</f>
        <v>-8871312.4243225846</v>
      </c>
      <c r="K77" s="135">
        <f>'[3]Ratebase Summary'!K77</f>
        <v>-3877521.6756646996</v>
      </c>
      <c r="L77" s="135">
        <f>'[3]Ratebase Summary'!L77</f>
        <v>-3722217.9495678525</v>
      </c>
      <c r="M77" s="135">
        <f>'[3]Ratebase Summary'!M77</f>
        <v>0</v>
      </c>
      <c r="N77" s="135">
        <f>'[3]Ratebase Summary'!N77</f>
        <v>-526845.13203999447</v>
      </c>
      <c r="O77" s="135">
        <f>'[3]Ratebase Summary'!O77</f>
        <v>-49565.071380852671</v>
      </c>
      <c r="P77" s="113"/>
      <c r="Q77" s="135">
        <f>'[3]Ratebase Summary'!Q77</f>
        <v>-8236369.3236772232</v>
      </c>
      <c r="R77" s="135">
        <f>'[3]Ratebase Summary'!R77</f>
        <v>-22550.468305465947</v>
      </c>
      <c r="S77" s="135">
        <f>'[3]Ratebase Summary'!S77</f>
        <v>-612392.63233989628</v>
      </c>
      <c r="T77" s="135">
        <f>'[3]Ratebase Summary'!T77</f>
        <v>-8871312.4243225846</v>
      </c>
      <c r="U77" s="135">
        <f>'[3]Ratebase Summary'!U77</f>
        <v>-8258919.7919826889</v>
      </c>
      <c r="V77" s="113"/>
      <c r="W77" s="113"/>
      <c r="X77" s="113"/>
      <c r="Y77" s="113"/>
    </row>
    <row r="78" spans="1:25" x14ac:dyDescent="0.3">
      <c r="A78" s="103">
        <f>'[3]Ratebase Summary'!A78</f>
        <v>71</v>
      </c>
      <c r="B78" s="134">
        <f>'[3]Ratebase Summary'!B78</f>
        <v>108.03</v>
      </c>
      <c r="C78" s="103" t="str">
        <f>'[3]Ratebase Summary'!C78</f>
        <v>Accum Depreciation Other Production Generation</v>
      </c>
      <c r="D78" s="113" t="str">
        <f>'[3]Ratebase Summary'!D78</f>
        <v>PP.T</v>
      </c>
      <c r="E78" s="135">
        <f>'[3]Ratebase Summary'!E78</f>
        <v>-693250920.49401391</v>
      </c>
      <c r="F78" s="135">
        <f>'[3]Ratebase Summary'!F78</f>
        <v>-370391955.65822506</v>
      </c>
      <c r="G78" s="135">
        <f>'[3]Ratebase Summary'!G78</f>
        <v>-90805359.879295036</v>
      </c>
      <c r="H78" s="135">
        <f>'[3]Ratebase Summary'!H78</f>
        <v>-91682640.767202362</v>
      </c>
      <c r="I78" s="135">
        <f>'[3]Ratebase Summary'!I78</f>
        <v>-59296282.920822352</v>
      </c>
      <c r="J78" s="135">
        <f>'[3]Ratebase Summary'!J78</f>
        <v>-42190375.116355307</v>
      </c>
      <c r="K78" s="135">
        <f>'[3]Ratebase Summary'!K78</f>
        <v>-18440799.533738025</v>
      </c>
      <c r="L78" s="135">
        <f>'[3]Ratebase Summary'!L78</f>
        <v>-17702202.790934887</v>
      </c>
      <c r="M78" s="135">
        <f>'[3]Ratebase Summary'!M78</f>
        <v>0</v>
      </c>
      <c r="N78" s="135">
        <f>'[3]Ratebase Summary'!N78</f>
        <v>-2505581.2134460392</v>
      </c>
      <c r="O78" s="135">
        <f>'[3]Ratebase Summary'!O78</f>
        <v>-235722.61399493919</v>
      </c>
      <c r="P78" s="113"/>
      <c r="Q78" s="135">
        <f>'[3]Ratebase Summary'!Q78</f>
        <v>-39170699.299243599</v>
      </c>
      <c r="R78" s="135">
        <f>'[3]Ratebase Summary'!R78</f>
        <v>-107245.99375494765</v>
      </c>
      <c r="S78" s="135">
        <f>'[3]Ratebase Summary'!S78</f>
        <v>-2912429.823356763</v>
      </c>
      <c r="T78" s="135">
        <f>'[3]Ratebase Summary'!T78</f>
        <v>-42190375.116355307</v>
      </c>
      <c r="U78" s="135">
        <f>'[3]Ratebase Summary'!U78</f>
        <v>-39277945.292998545</v>
      </c>
      <c r="V78" s="113"/>
      <c r="W78" s="113"/>
      <c r="X78" s="113"/>
      <c r="Y78" s="113"/>
    </row>
    <row r="79" spans="1:25" x14ac:dyDescent="0.3">
      <c r="A79" s="122">
        <f>'[3]Ratebase Summary'!A79</f>
        <v>72</v>
      </c>
      <c r="B79" s="136"/>
      <c r="C79" s="122" t="str">
        <f>'[3]Ratebase Summary'!C79</f>
        <v>Sub-total</v>
      </c>
      <c r="D79" s="121"/>
      <c r="E79" s="137">
        <f>'[3]Ratebase Summary'!E79</f>
        <v>-1710793117.4708993</v>
      </c>
      <c r="F79" s="137">
        <f>'[3]Ratebase Summary'!F79</f>
        <v>-914047121.71911144</v>
      </c>
      <c r="G79" s="137">
        <f>'[3]Ratebase Summary'!G79</f>
        <v>-224087960.24426985</v>
      </c>
      <c r="H79" s="137">
        <f>'[3]Ratebase Summary'!H79</f>
        <v>-226252899.46144551</v>
      </c>
      <c r="I79" s="137">
        <f>'[3]Ratebase Summary'!I79</f>
        <v>-146330383.00224811</v>
      </c>
      <c r="J79" s="137">
        <f>'[3]Ratebase Summary'!J79</f>
        <v>-104116707.58567627</v>
      </c>
      <c r="K79" s="137">
        <f>'[3]Ratebase Summary'!K79</f>
        <v>-45507899.07426022</v>
      </c>
      <c r="L79" s="137">
        <f>'[3]Ratebase Summary'!L79</f>
        <v>-43685202.288984269</v>
      </c>
      <c r="M79" s="137">
        <f>'[3]Ratebase Summary'!M79</f>
        <v>0</v>
      </c>
      <c r="N79" s="137">
        <f>'[3]Ratebase Summary'!N79</f>
        <v>-6183231.7397765089</v>
      </c>
      <c r="O79" s="137">
        <f>'[3]Ratebase Summary'!O79</f>
        <v>-581712.3551273722</v>
      </c>
      <c r="P79" s="113"/>
      <c r="Q79" s="137">
        <f>'[3]Ratebase Summary'!Q79</f>
        <v>-96664801.714095622</v>
      </c>
      <c r="R79" s="137">
        <f>'[3]Ratebase Summary'!R79</f>
        <v>-264659.88369917462</v>
      </c>
      <c r="S79" s="137">
        <f>'[3]Ratebase Summary'!S79</f>
        <v>-7187245.9878814686</v>
      </c>
      <c r="T79" s="137">
        <f>'[3]Ratebase Summary'!T79</f>
        <v>-104116707.58567627</v>
      </c>
      <c r="U79" s="137">
        <f>'[3]Ratebase Summary'!U79</f>
        <v>-96929461.597794801</v>
      </c>
      <c r="V79" s="113"/>
      <c r="W79" s="113"/>
      <c r="X79" s="113"/>
      <c r="Y79" s="113"/>
    </row>
    <row r="80" spans="1:25" x14ac:dyDescent="0.3">
      <c r="A80" s="103">
        <f>'[3]Ratebase Summary'!A80</f>
        <v>73</v>
      </c>
      <c r="B80" s="134"/>
      <c r="C80" s="103"/>
      <c r="D80" s="113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13"/>
      <c r="Q80" s="135"/>
      <c r="R80" s="135"/>
      <c r="S80" s="135"/>
      <c r="T80" s="135"/>
      <c r="U80" s="135"/>
      <c r="V80" s="113"/>
      <c r="W80" s="113"/>
      <c r="X80" s="113"/>
      <c r="Y80" s="113"/>
    </row>
    <row r="81" spans="1:25" x14ac:dyDescent="0.3">
      <c r="A81" s="103">
        <f>'[3]Ratebase Summary'!A81</f>
        <v>74</v>
      </c>
      <c r="B81" s="134"/>
      <c r="C81" s="110" t="str">
        <f>'[3]Ratebase Summary'!C81</f>
        <v>Transmisson Plant</v>
      </c>
      <c r="D81" s="113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13"/>
      <c r="Q81" s="135"/>
      <c r="R81" s="135"/>
      <c r="S81" s="135"/>
      <c r="T81" s="135"/>
      <c r="U81" s="135"/>
      <c r="V81" s="113"/>
      <c r="W81" s="113"/>
      <c r="X81" s="113"/>
      <c r="Y81" s="113"/>
    </row>
    <row r="82" spans="1:25" x14ac:dyDescent="0.3">
      <c r="A82" s="103">
        <f>'[3]Ratebase Summary'!A82</f>
        <v>75</v>
      </c>
      <c r="B82" s="134" t="str">
        <f>'[3]Ratebase Summary'!B82</f>
        <v>108.04_IG</v>
      </c>
      <c r="C82" s="103" t="str">
        <f>'[3]Ratebase Summary'!C82</f>
        <v>Accum Depreciation Integrating Gen Transmisson Plant</v>
      </c>
      <c r="D82" s="113" t="str">
        <f>'[3]Ratebase Summary'!D82</f>
        <v>PC4</v>
      </c>
      <c r="E82" s="135">
        <f>'[3]Ratebase Summary'!E82</f>
        <v>-48274493</v>
      </c>
      <c r="F82" s="135">
        <f>'[3]Ratebase Summary'!F82</f>
        <v>-25792225.213256951</v>
      </c>
      <c r="G82" s="135">
        <f>'[3]Ratebase Summary'!G82</f>
        <v>-6323226.6705563795</v>
      </c>
      <c r="H82" s="135">
        <f>'[3]Ratebase Summary'!H82</f>
        <v>-6384316.0810863171</v>
      </c>
      <c r="I82" s="135">
        <f>'[3]Ratebase Summary'!I82</f>
        <v>-4129093.6804633858</v>
      </c>
      <c r="J82" s="135">
        <f>'[3]Ratebase Summary'!J82</f>
        <v>-2937924.6503855963</v>
      </c>
      <c r="K82" s="135">
        <f>'[3]Ratebase Summary'!K82</f>
        <v>-1284124.1485427301</v>
      </c>
      <c r="L82" s="135">
        <f>'[3]Ratebase Summary'!L82</f>
        <v>-1232692.0014856954</v>
      </c>
      <c r="M82" s="135">
        <f>'[3]Ratebase Summary'!M82</f>
        <v>0</v>
      </c>
      <c r="N82" s="135">
        <f>'[3]Ratebase Summary'!N82</f>
        <v>-174476.02184680657</v>
      </c>
      <c r="O82" s="135">
        <f>'[3]Ratebase Summary'!O82</f>
        <v>-16414.532376143674</v>
      </c>
      <c r="P82" s="113"/>
      <c r="Q82" s="135">
        <f>'[3]Ratebase Summary'!Q82</f>
        <v>-2727649.6766552334</v>
      </c>
      <c r="R82" s="135">
        <f>'[3]Ratebase Summary'!R82</f>
        <v>-7468.0693840434187</v>
      </c>
      <c r="S82" s="135">
        <f>'[3]Ratebase Summary'!S82</f>
        <v>-202806.90434631929</v>
      </c>
      <c r="T82" s="135">
        <f>'[3]Ratebase Summary'!T82</f>
        <v>-2937924.6503855963</v>
      </c>
      <c r="U82" s="135">
        <f>'[3]Ratebase Summary'!U82</f>
        <v>-2735117.7460392769</v>
      </c>
      <c r="V82" s="113"/>
      <c r="W82" s="113"/>
      <c r="X82" s="113"/>
      <c r="Y82" s="113"/>
    </row>
    <row r="83" spans="1:25" x14ac:dyDescent="0.3">
      <c r="A83" s="103">
        <f>'[3]Ratebase Summary'!A83</f>
        <v>76</v>
      </c>
      <c r="B83" s="134" t="str">
        <f>'[3]Ratebase Summary'!B83</f>
        <v>108.04_BT</v>
      </c>
      <c r="C83" s="103" t="str">
        <f>'[3]Ratebase Summary'!C83</f>
        <v>Accum Depreciation Bulk Transmisson Plant &gt;230kV</v>
      </c>
      <c r="D83" s="113" t="str">
        <f>'[3]Ratebase Summary'!D83</f>
        <v>PC3</v>
      </c>
      <c r="E83" s="135">
        <f>'[3]Ratebase Summary'!E83</f>
        <v>-383876104.99806446</v>
      </c>
      <c r="F83" s="135">
        <f>'[3]Ratebase Summary'!F83</f>
        <v>-188864587.22812593</v>
      </c>
      <c r="G83" s="135">
        <f>'[3]Ratebase Summary'!G83</f>
        <v>-46226883.201934256</v>
      </c>
      <c r="H83" s="135">
        <f>'[3]Ratebase Summary'!H83</f>
        <v>-46647711.122006468</v>
      </c>
      <c r="I83" s="135">
        <f>'[3]Ratebase Summary'!I83</f>
        <v>-30147428.614769027</v>
      </c>
      <c r="J83" s="135">
        <f>'[3]Ratebase Summary'!J83</f>
        <v>-21445466.308717337</v>
      </c>
      <c r="K83" s="135">
        <f>'[3]Ratebase Summary'!K83</f>
        <v>-9375013.6039809231</v>
      </c>
      <c r="L83" s="135">
        <f>'[3]Ratebase Summary'!L83</f>
        <v>-8992348.366872536</v>
      </c>
      <c r="M83" s="135">
        <f>'[3]Ratebase Summary'!M83</f>
        <v>-30780633.462605145</v>
      </c>
      <c r="N83" s="135">
        <f>'[3]Ratebase Summary'!N83</f>
        <v>-1275835.6300586821</v>
      </c>
      <c r="O83" s="135">
        <f>'[3]Ratebase Summary'!O83</f>
        <v>-120197.4589941848</v>
      </c>
      <c r="P83" s="113"/>
      <c r="Q83" s="135">
        <f>'[3]Ratebase Summary'!Q83</f>
        <v>-19919736.45867797</v>
      </c>
      <c r="R83" s="135">
        <f>'[3]Ratebase Summary'!R83</f>
        <v>-54190.202058607727</v>
      </c>
      <c r="S83" s="135">
        <f>'[3]Ratebase Summary'!S83</f>
        <v>-1471539.6479807578</v>
      </c>
      <c r="T83" s="135">
        <f>'[3]Ratebase Summary'!T83</f>
        <v>-21445466.308717337</v>
      </c>
      <c r="U83" s="135">
        <f>'[3]Ratebase Summary'!U83</f>
        <v>-19973926.660736579</v>
      </c>
      <c r="V83" s="113"/>
      <c r="W83" s="113"/>
      <c r="X83" s="113"/>
      <c r="Y83" s="113"/>
    </row>
    <row r="84" spans="1:25" x14ac:dyDescent="0.3">
      <c r="A84" s="103">
        <f>'[3]Ratebase Summary'!A84</f>
        <v>77</v>
      </c>
      <c r="B84" s="134" t="str">
        <f>'[3]Ratebase Summary'!B84</f>
        <v>108.04_L</v>
      </c>
      <c r="C84" s="103" t="str">
        <f>'[3]Ratebase Summary'!C84</f>
        <v>Accum Depreciation Transmission Sch 62</v>
      </c>
      <c r="D84" s="113" t="str">
        <f>'[3]Ratebase Summary'!D84</f>
        <v>DIR_449</v>
      </c>
      <c r="E84" s="135">
        <f>'[3]Ratebase Summary'!E84</f>
        <v>-184422</v>
      </c>
      <c r="F84" s="135">
        <f>'[3]Ratebase Summary'!F84</f>
        <v>0</v>
      </c>
      <c r="G84" s="135">
        <f>'[3]Ratebase Summary'!G84</f>
        <v>0</v>
      </c>
      <c r="H84" s="135">
        <f>'[3]Ratebase Summary'!H84</f>
        <v>0</v>
      </c>
      <c r="I84" s="135">
        <f>'[3]Ratebase Summary'!I84</f>
        <v>0</v>
      </c>
      <c r="J84" s="135">
        <f>'[3]Ratebase Summary'!J84</f>
        <v>0</v>
      </c>
      <c r="K84" s="135">
        <f>'[3]Ratebase Summary'!K84</f>
        <v>0</v>
      </c>
      <c r="L84" s="135">
        <f>'[3]Ratebase Summary'!L84</f>
        <v>0</v>
      </c>
      <c r="M84" s="135">
        <f>'[3]Ratebase Summary'!M84</f>
        <v>-184422</v>
      </c>
      <c r="N84" s="135">
        <f>'[3]Ratebase Summary'!N84</f>
        <v>0</v>
      </c>
      <c r="O84" s="135">
        <f>'[3]Ratebase Summary'!O84</f>
        <v>0</v>
      </c>
      <c r="P84" s="113"/>
      <c r="Q84" s="135">
        <f>'[3]Ratebase Summary'!Q84</f>
        <v>0</v>
      </c>
      <c r="R84" s="135">
        <f>'[3]Ratebase Summary'!R84</f>
        <v>0</v>
      </c>
      <c r="S84" s="135">
        <f>'[3]Ratebase Summary'!S84</f>
        <v>0</v>
      </c>
      <c r="T84" s="135">
        <f>'[3]Ratebase Summary'!T84</f>
        <v>0</v>
      </c>
      <c r="U84" s="135">
        <f>'[3]Ratebase Summary'!U84</f>
        <v>0</v>
      </c>
      <c r="V84" s="113"/>
      <c r="W84" s="113"/>
      <c r="X84" s="113"/>
      <c r="Y84" s="113"/>
    </row>
    <row r="85" spans="1:25" x14ac:dyDescent="0.3">
      <c r="A85" s="122">
        <f>'[3]Ratebase Summary'!A85</f>
        <v>78</v>
      </c>
      <c r="B85" s="136"/>
      <c r="C85" s="122" t="str">
        <f>'[3]Ratebase Summary'!C85</f>
        <v>Sub-total</v>
      </c>
      <c r="D85" s="121"/>
      <c r="E85" s="137">
        <f>'[3]Ratebase Summary'!E85</f>
        <v>-432335019.99806446</v>
      </c>
      <c r="F85" s="137">
        <f>'[3]Ratebase Summary'!F85</f>
        <v>-214656812.44138288</v>
      </c>
      <c r="G85" s="137">
        <f>'[3]Ratebase Summary'!G85</f>
        <v>-52550109.872490637</v>
      </c>
      <c r="H85" s="137">
        <f>'[3]Ratebase Summary'!H85</f>
        <v>-53032027.203092784</v>
      </c>
      <c r="I85" s="137">
        <f>'[3]Ratebase Summary'!I85</f>
        <v>-34276522.295232415</v>
      </c>
      <c r="J85" s="137">
        <f>'[3]Ratebase Summary'!J85</f>
        <v>-24383390.959102932</v>
      </c>
      <c r="K85" s="137">
        <f>'[3]Ratebase Summary'!K85</f>
        <v>-10659137.752523653</v>
      </c>
      <c r="L85" s="137">
        <f>'[3]Ratebase Summary'!L85</f>
        <v>-10225040.368358232</v>
      </c>
      <c r="M85" s="137">
        <f>'[3]Ratebase Summary'!M85</f>
        <v>-30965055.462605145</v>
      </c>
      <c r="N85" s="137">
        <f>'[3]Ratebase Summary'!N85</f>
        <v>-1450311.6519054887</v>
      </c>
      <c r="O85" s="137">
        <f>'[3]Ratebase Summary'!O85</f>
        <v>-136611.99137032847</v>
      </c>
      <c r="P85" s="113"/>
      <c r="Q85" s="137">
        <f>'[3]Ratebase Summary'!Q85</f>
        <v>-22647386.135333203</v>
      </c>
      <c r="R85" s="137">
        <f>'[3]Ratebase Summary'!R85</f>
        <v>-61658.271442651145</v>
      </c>
      <c r="S85" s="137">
        <f>'[3]Ratebase Summary'!S85</f>
        <v>-1674346.5523270771</v>
      </c>
      <c r="T85" s="137">
        <f>'[3]Ratebase Summary'!T85</f>
        <v>-24383390.959102932</v>
      </c>
      <c r="U85" s="137">
        <f>'[3]Ratebase Summary'!U85</f>
        <v>-22709044.406775855</v>
      </c>
      <c r="V85" s="113"/>
      <c r="W85" s="113"/>
      <c r="X85" s="113"/>
      <c r="Y85" s="113"/>
    </row>
    <row r="86" spans="1:25" x14ac:dyDescent="0.3">
      <c r="A86" s="103">
        <f>'[3]Ratebase Summary'!A86</f>
        <v>79</v>
      </c>
      <c r="B86" s="134"/>
      <c r="C86" s="103"/>
      <c r="D86" s="113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13"/>
      <c r="Q86" s="135"/>
      <c r="R86" s="135"/>
      <c r="S86" s="135"/>
      <c r="T86" s="135"/>
      <c r="U86" s="135"/>
      <c r="V86" s="113"/>
      <c r="W86" s="113"/>
      <c r="X86" s="113"/>
      <c r="Y86" s="113"/>
    </row>
    <row r="87" spans="1:25" x14ac:dyDescent="0.3">
      <c r="A87" s="103">
        <f>'[3]Ratebase Summary'!A87</f>
        <v>80</v>
      </c>
      <c r="B87" s="134"/>
      <c r="C87" s="110" t="str">
        <f>'[3]Ratebase Summary'!C87</f>
        <v>Distribution Plant</v>
      </c>
      <c r="D87" s="113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13"/>
      <c r="Q87" s="135"/>
      <c r="R87" s="135"/>
      <c r="S87" s="135"/>
      <c r="T87" s="135"/>
      <c r="U87" s="135"/>
      <c r="V87" s="113"/>
      <c r="W87" s="113"/>
      <c r="X87" s="113"/>
      <c r="Y87" s="113"/>
    </row>
    <row r="88" spans="1:25" x14ac:dyDescent="0.3">
      <c r="A88" s="103">
        <f>'[3]Ratebase Summary'!A88</f>
        <v>81</v>
      </c>
      <c r="B88" s="134" t="str">
        <f>'[3]Ratebase Summary'!B88</f>
        <v>108.05_360a</v>
      </c>
      <c r="C88" s="103" t="str">
        <f>'[3]Ratebase Summary'!C88</f>
        <v>Land Rights - Assigned</v>
      </c>
      <c r="D88" s="113" t="str">
        <f>'[3]Ratebase Summary'!D88</f>
        <v>DIR108.360</v>
      </c>
      <c r="E88" s="135">
        <f>'[3]Ratebase Summary'!E88</f>
        <v>-10855.815574864511</v>
      </c>
      <c r="F88" s="135">
        <f>'[3]Ratebase Summary'!F88</f>
        <v>0</v>
      </c>
      <c r="G88" s="135">
        <f>'[3]Ratebase Summary'!G88</f>
        <v>0</v>
      </c>
      <c r="H88" s="135">
        <f>'[3]Ratebase Summary'!H88</f>
        <v>0</v>
      </c>
      <c r="I88" s="135">
        <f>'[3]Ratebase Summary'!I88</f>
        <v>0</v>
      </c>
      <c r="J88" s="135">
        <f>'[3]Ratebase Summary'!J88</f>
        <v>0</v>
      </c>
      <c r="K88" s="135">
        <f>'[3]Ratebase Summary'!K88</f>
        <v>0</v>
      </c>
      <c r="L88" s="135">
        <f>'[3]Ratebase Summary'!L88</f>
        <v>-10855.815574864511</v>
      </c>
      <c r="M88" s="135">
        <f>'[3]Ratebase Summary'!M88</f>
        <v>0</v>
      </c>
      <c r="N88" s="135">
        <f>'[3]Ratebase Summary'!N88</f>
        <v>0</v>
      </c>
      <c r="O88" s="135">
        <f>'[3]Ratebase Summary'!O88</f>
        <v>0</v>
      </c>
      <c r="P88" s="113"/>
      <c r="Q88" s="135">
        <f>'[3]Ratebase Summary'!Q88</f>
        <v>0</v>
      </c>
      <c r="R88" s="135">
        <f>'[3]Ratebase Summary'!R88</f>
        <v>0</v>
      </c>
      <c r="S88" s="135">
        <f>'[3]Ratebase Summary'!S88</f>
        <v>0</v>
      </c>
      <c r="T88" s="135">
        <f>'[3]Ratebase Summary'!T88</f>
        <v>0</v>
      </c>
      <c r="U88" s="135">
        <f>'[3]Ratebase Summary'!U88</f>
        <v>0</v>
      </c>
      <c r="V88" s="113"/>
      <c r="W88" s="113"/>
      <c r="X88" s="113"/>
      <c r="Y88" s="113"/>
    </row>
    <row r="89" spans="1:25" x14ac:dyDescent="0.3">
      <c r="A89" s="103">
        <f>'[3]Ratebase Summary'!A89</f>
        <v>82</v>
      </c>
      <c r="B89" s="134" t="str">
        <f>'[3]Ratebase Summary'!B89</f>
        <v>108.05_360b</v>
      </c>
      <c r="C89" s="103" t="str">
        <f>'[3]Ratebase Summary'!C89</f>
        <v>Land Rights</v>
      </c>
      <c r="D89" s="113" t="str">
        <f>'[3]Ratebase Summary'!D89</f>
        <v>NCP_360</v>
      </c>
      <c r="E89" s="135">
        <f>'[3]Ratebase Summary'!E89</f>
        <v>-3040502.8237297074</v>
      </c>
      <c r="F89" s="135">
        <f>'[3]Ratebase Summary'!F89</f>
        <v>-1244798.4949166856</v>
      </c>
      <c r="G89" s="135">
        <f>'[3]Ratebase Summary'!G89</f>
        <v>-486715.04700845573</v>
      </c>
      <c r="H89" s="135">
        <f>'[3]Ratebase Summary'!H89</f>
        <v>-612276.4416678492</v>
      </c>
      <c r="I89" s="135">
        <f>'[3]Ratebase Summary'!I89</f>
        <v>-347648.48707669863</v>
      </c>
      <c r="J89" s="135">
        <f>'[3]Ratebase Summary'!J89</f>
        <v>-346351.30037344451</v>
      </c>
      <c r="K89" s="135">
        <f>'[3]Ratebase Summary'!K89</f>
        <v>0</v>
      </c>
      <c r="L89" s="135">
        <f>'[3]Ratebase Summary'!L89</f>
        <v>0</v>
      </c>
      <c r="M89" s="135">
        <f>'[3]Ratebase Summary'!M89</f>
        <v>0</v>
      </c>
      <c r="N89" s="135">
        <f>'[3]Ratebase Summary'!N89</f>
        <v>-2512.1031091175555</v>
      </c>
      <c r="O89" s="135">
        <f>'[3]Ratebase Summary'!O89</f>
        <v>-200.94957745623773</v>
      </c>
      <c r="P89" s="113"/>
      <c r="Q89" s="135">
        <f>'[3]Ratebase Summary'!Q89</f>
        <v>-329744.13645535387</v>
      </c>
      <c r="R89" s="135">
        <f>'[3]Ratebase Summary'!R89</f>
        <v>-61.731896907287904</v>
      </c>
      <c r="S89" s="135">
        <f>'[3]Ratebase Summary'!S89</f>
        <v>-16545.432021183369</v>
      </c>
      <c r="T89" s="135">
        <f>'[3]Ratebase Summary'!T89</f>
        <v>-346351.30037344451</v>
      </c>
      <c r="U89" s="135">
        <f>'[3]Ratebase Summary'!U89</f>
        <v>-329805.86835226114</v>
      </c>
      <c r="V89" s="113"/>
      <c r="W89" s="113"/>
      <c r="X89" s="113"/>
      <c r="Y89" s="113"/>
    </row>
    <row r="90" spans="1:25" x14ac:dyDescent="0.3">
      <c r="A90" s="103">
        <f>'[3]Ratebase Summary'!A90</f>
        <v>83</v>
      </c>
      <c r="B90" s="134" t="str">
        <f>'[3]Ratebase Summary'!B90</f>
        <v>108.05_361a</v>
      </c>
      <c r="C90" s="103" t="str">
        <f>'[3]Ratebase Summary'!C90</f>
        <v>Structures &amp; Improve - Assigned</v>
      </c>
      <c r="D90" s="113" t="str">
        <f>'[3]Ratebase Summary'!D90</f>
        <v>DIR108.361</v>
      </c>
      <c r="E90" s="135">
        <f>'[3]Ratebase Summary'!E90</f>
        <v>-217582.35384405742</v>
      </c>
      <c r="F90" s="135">
        <f>'[3]Ratebase Summary'!F90</f>
        <v>0</v>
      </c>
      <c r="G90" s="135">
        <f>'[3]Ratebase Summary'!G90</f>
        <v>0</v>
      </c>
      <c r="H90" s="135">
        <f>'[3]Ratebase Summary'!H90</f>
        <v>0</v>
      </c>
      <c r="I90" s="135">
        <f>'[3]Ratebase Summary'!I90</f>
        <v>0</v>
      </c>
      <c r="J90" s="135">
        <f>'[3]Ratebase Summary'!J90</f>
        <v>-9600.18</v>
      </c>
      <c r="K90" s="135">
        <f>'[3]Ratebase Summary'!K90</f>
        <v>-70878.129150457404</v>
      </c>
      <c r="L90" s="135">
        <f>'[3]Ratebase Summary'!L90</f>
        <v>-51224.674693600005</v>
      </c>
      <c r="M90" s="135">
        <f>'[3]Ratebase Summary'!M90</f>
        <v>-85879.37</v>
      </c>
      <c r="N90" s="135">
        <f>'[3]Ratebase Summary'!N90</f>
        <v>0</v>
      </c>
      <c r="O90" s="135">
        <f>'[3]Ratebase Summary'!O90</f>
        <v>0</v>
      </c>
      <c r="P90" s="113"/>
      <c r="Q90" s="135">
        <f>'[3]Ratebase Summary'!Q90</f>
        <v>-9600.18</v>
      </c>
      <c r="R90" s="135">
        <f>'[3]Ratebase Summary'!R90</f>
        <v>0</v>
      </c>
      <c r="S90" s="135">
        <f>'[3]Ratebase Summary'!S90</f>
        <v>0</v>
      </c>
      <c r="T90" s="135">
        <f>'[3]Ratebase Summary'!T90</f>
        <v>-9600.18</v>
      </c>
      <c r="U90" s="135">
        <f>'[3]Ratebase Summary'!U90</f>
        <v>-9600.18</v>
      </c>
      <c r="V90" s="113"/>
      <c r="W90" s="113"/>
      <c r="X90" s="113"/>
      <c r="Y90" s="113"/>
    </row>
    <row r="91" spans="1:25" x14ac:dyDescent="0.3">
      <c r="A91" s="103">
        <f>'[3]Ratebase Summary'!A91</f>
        <v>84</v>
      </c>
      <c r="B91" s="134" t="str">
        <f>'[3]Ratebase Summary'!B91</f>
        <v>108.05_361b</v>
      </c>
      <c r="C91" s="103" t="str">
        <f>'[3]Ratebase Summary'!C91</f>
        <v>Structures &amp; Improve - Allocated</v>
      </c>
      <c r="D91" s="113" t="str">
        <f>'[3]Ratebase Summary'!D91</f>
        <v>NCP_361</v>
      </c>
      <c r="E91" s="135">
        <f>'[3]Ratebase Summary'!E91</f>
        <v>-2040036.9785256782</v>
      </c>
      <c r="F91" s="135">
        <f>'[3]Ratebase Summary'!F91</f>
        <v>-1011881.3161263148</v>
      </c>
      <c r="G91" s="135">
        <f>'[3]Ratebase Summary'!G91</f>
        <v>-297959.50242396386</v>
      </c>
      <c r="H91" s="135">
        <f>'[3]Ratebase Summary'!H91</f>
        <v>-357903.65942521865</v>
      </c>
      <c r="I91" s="135">
        <f>'[3]Ratebase Summary'!I91</f>
        <v>-223220.36345395062</v>
      </c>
      <c r="J91" s="135">
        <f>'[3]Ratebase Summary'!J91</f>
        <v>-147066.27739040335</v>
      </c>
      <c r="K91" s="135">
        <f>'[3]Ratebase Summary'!K91</f>
        <v>0</v>
      </c>
      <c r="L91" s="135">
        <f>'[3]Ratebase Summary'!L91</f>
        <v>0</v>
      </c>
      <c r="M91" s="135">
        <f>'[3]Ratebase Summary'!M91</f>
        <v>0</v>
      </c>
      <c r="N91" s="135">
        <f>'[3]Ratebase Summary'!N91</f>
        <v>-1786.5734040847194</v>
      </c>
      <c r="O91" s="135">
        <f>'[3]Ratebase Summary'!O91</f>
        <v>-219.28630174209979</v>
      </c>
      <c r="P91" s="113"/>
      <c r="Q91" s="135">
        <f>'[3]Ratebase Summary'!Q91</f>
        <v>-129092.38789408363</v>
      </c>
      <c r="R91" s="135">
        <f>'[3]Ratebase Summary'!R91</f>
        <v>0</v>
      </c>
      <c r="S91" s="135">
        <f>'[3]Ratebase Summary'!S91</f>
        <v>-17973.889496319724</v>
      </c>
      <c r="T91" s="135">
        <f>'[3]Ratebase Summary'!T91</f>
        <v>-147066.27739040335</v>
      </c>
      <c r="U91" s="135">
        <f>'[3]Ratebase Summary'!U91</f>
        <v>-129092.38789408363</v>
      </c>
      <c r="V91" s="113"/>
      <c r="W91" s="113"/>
      <c r="X91" s="113"/>
      <c r="Y91" s="113"/>
    </row>
    <row r="92" spans="1:25" x14ac:dyDescent="0.3">
      <c r="A92" s="103">
        <f>'[3]Ratebase Summary'!A92</f>
        <v>85</v>
      </c>
      <c r="B92" s="134" t="str">
        <f>'[3]Ratebase Summary'!B92</f>
        <v>108.05_362a</v>
      </c>
      <c r="C92" s="103" t="str">
        <f>'[3]Ratebase Summary'!C92</f>
        <v>Station Equipment - Assigned</v>
      </c>
      <c r="D92" s="113" t="str">
        <f>'[3]Ratebase Summary'!D92</f>
        <v>DIR108.362</v>
      </c>
      <c r="E92" s="135">
        <f>'[3]Ratebase Summary'!E92</f>
        <v>-11333149.728808075</v>
      </c>
      <c r="F92" s="135">
        <f>'[3]Ratebase Summary'!F92</f>
        <v>0</v>
      </c>
      <c r="G92" s="135">
        <f>'[3]Ratebase Summary'!G92</f>
        <v>0</v>
      </c>
      <c r="H92" s="135">
        <f>'[3]Ratebase Summary'!H92</f>
        <v>0</v>
      </c>
      <c r="I92" s="135">
        <f>'[3]Ratebase Summary'!I92</f>
        <v>0</v>
      </c>
      <c r="J92" s="135">
        <f>'[3]Ratebase Summary'!J92</f>
        <v>-638813.49372105312</v>
      </c>
      <c r="K92" s="135">
        <f>'[3]Ratebase Summary'!K92</f>
        <v>-3466089.8366098646</v>
      </c>
      <c r="L92" s="135">
        <f>'[3]Ratebase Summary'!L92</f>
        <v>-3880379.2749589193</v>
      </c>
      <c r="M92" s="135">
        <f>'[3]Ratebase Summary'!M92</f>
        <v>-3347867.1235182378</v>
      </c>
      <c r="N92" s="135">
        <f>'[3]Ratebase Summary'!N92</f>
        <v>0</v>
      </c>
      <c r="O92" s="135">
        <f>'[3]Ratebase Summary'!O92</f>
        <v>0</v>
      </c>
      <c r="P92" s="113"/>
      <c r="Q92" s="135">
        <f>'[3]Ratebase Summary'!Q92</f>
        <v>-638813.49372105312</v>
      </c>
      <c r="R92" s="135">
        <f>'[3]Ratebase Summary'!R92</f>
        <v>0</v>
      </c>
      <c r="S92" s="135">
        <f>'[3]Ratebase Summary'!S92</f>
        <v>0</v>
      </c>
      <c r="T92" s="135">
        <f>'[3]Ratebase Summary'!T92</f>
        <v>-638813.49372105312</v>
      </c>
      <c r="U92" s="135">
        <f>'[3]Ratebase Summary'!U92</f>
        <v>-638813.49372105312</v>
      </c>
      <c r="V92" s="113"/>
      <c r="W92" s="113"/>
      <c r="X92" s="113"/>
      <c r="Y92" s="113"/>
    </row>
    <row r="93" spans="1:25" x14ac:dyDescent="0.3">
      <c r="A93" s="103">
        <f>'[3]Ratebase Summary'!A93</f>
        <v>86</v>
      </c>
      <c r="B93" s="134" t="str">
        <f>'[3]Ratebase Summary'!B93</f>
        <v>108.05_362b</v>
      </c>
      <c r="C93" s="103" t="str">
        <f>'[3]Ratebase Summary'!C93</f>
        <v>Station Equipment - Allocated</v>
      </c>
      <c r="D93" s="113" t="str">
        <f>'[3]Ratebase Summary'!D93</f>
        <v>NCP_362</v>
      </c>
      <c r="E93" s="135">
        <f>'[3]Ratebase Summary'!E93</f>
        <v>-111573268.02555588</v>
      </c>
      <c r="F93" s="135">
        <f>'[3]Ratebase Summary'!F93</f>
        <v>-60760039.515003785</v>
      </c>
      <c r="G93" s="135">
        <f>'[3]Ratebase Summary'!G93</f>
        <v>-15718372.60091578</v>
      </c>
      <c r="H93" s="135">
        <f>'[3]Ratebase Summary'!H93</f>
        <v>-16929194.055676185</v>
      </c>
      <c r="I93" s="135">
        <f>'[3]Ratebase Summary'!I93</f>
        <v>-9595251.9117936473</v>
      </c>
      <c r="J93" s="135">
        <f>'[3]Ratebase Summary'!J93</f>
        <v>-8430859.5184773076</v>
      </c>
      <c r="K93" s="135">
        <f>'[3]Ratebase Summary'!K93</f>
        <v>0</v>
      </c>
      <c r="L93" s="135">
        <f>'[3]Ratebase Summary'!L93</f>
        <v>0</v>
      </c>
      <c r="M93" s="135">
        <f>'[3]Ratebase Summary'!M93</f>
        <v>0</v>
      </c>
      <c r="N93" s="135">
        <f>'[3]Ratebase Summary'!N93</f>
        <v>-107590.29298238087</v>
      </c>
      <c r="O93" s="135">
        <f>'[3]Ratebase Summary'!O93</f>
        <v>-31960.130706800002</v>
      </c>
      <c r="P93" s="113"/>
      <c r="Q93" s="135">
        <f>'[3]Ratebase Summary'!Q93</f>
        <v>-7442023.5922576105</v>
      </c>
      <c r="R93" s="135">
        <f>'[3]Ratebase Summary'!R93</f>
        <v>-27190.309774409896</v>
      </c>
      <c r="S93" s="135">
        <f>'[3]Ratebase Summary'!S93</f>
        <v>-961645.61644528643</v>
      </c>
      <c r="T93" s="135">
        <f>'[3]Ratebase Summary'!T93</f>
        <v>-8430859.5184773076</v>
      </c>
      <c r="U93" s="135">
        <f>'[3]Ratebase Summary'!U93</f>
        <v>-7469213.9020320205</v>
      </c>
      <c r="V93" s="113"/>
      <c r="W93" s="113"/>
      <c r="X93" s="113"/>
      <c r="Y93" s="113"/>
    </row>
    <row r="94" spans="1:25" x14ac:dyDescent="0.3">
      <c r="A94" s="103">
        <f>'[3]Ratebase Summary'!A94</f>
        <v>87</v>
      </c>
      <c r="B94" s="134" t="str">
        <f>'[3]Ratebase Summary'!B94</f>
        <v>108.10_363</v>
      </c>
      <c r="C94" s="103" t="str">
        <f>'[3]Ratebase Summary'!C94</f>
        <v>Battery Storage</v>
      </c>
      <c r="D94" s="113" t="str">
        <f>'[3]Ratebase Summary'!D94</f>
        <v>NCP_362</v>
      </c>
      <c r="E94" s="135">
        <f>'[3]Ratebase Summary'!E94</f>
        <v>-227790.68922477314</v>
      </c>
      <c r="F94" s="135">
        <f>'[3]Ratebase Summary'!F94</f>
        <v>-124049.16987173825</v>
      </c>
      <c r="G94" s="135">
        <f>'[3]Ratebase Summary'!G94</f>
        <v>-32091.010612275706</v>
      </c>
      <c r="H94" s="135">
        <f>'[3]Ratebase Summary'!H94</f>
        <v>-34563.053052090589</v>
      </c>
      <c r="I94" s="135">
        <f>'[3]Ratebase Summary'!I94</f>
        <v>-19589.898951173142</v>
      </c>
      <c r="J94" s="135">
        <f>'[3]Ratebase Summary'!J94</f>
        <v>-17212.647208929116</v>
      </c>
      <c r="K94" s="135">
        <f>'[3]Ratebase Summary'!K94</f>
        <v>0</v>
      </c>
      <c r="L94" s="135">
        <f>'[3]Ratebase Summary'!L94</f>
        <v>0</v>
      </c>
      <c r="M94" s="135">
        <f>'[3]Ratebase Summary'!M94</f>
        <v>0</v>
      </c>
      <c r="N94" s="135">
        <f>'[3]Ratebase Summary'!N94</f>
        <v>-219.65895080475937</v>
      </c>
      <c r="O94" s="135">
        <f>'[3]Ratebase Summary'!O94</f>
        <v>-65.250577761585987</v>
      </c>
      <c r="P94" s="113"/>
      <c r="Q94" s="135">
        <f>'[3]Ratebase Summary'!Q94</f>
        <v>-15193.815806480561</v>
      </c>
      <c r="R94" s="135">
        <f>'[3]Ratebase Summary'!R94</f>
        <v>-55.512395696155899</v>
      </c>
      <c r="S94" s="135">
        <f>'[3]Ratebase Summary'!S94</f>
        <v>-1963.3190067523997</v>
      </c>
      <c r="T94" s="135">
        <f>'[3]Ratebase Summary'!T94</f>
        <v>-17212.647208929116</v>
      </c>
      <c r="U94" s="135">
        <f>'[3]Ratebase Summary'!U94</f>
        <v>-15249.328202176717</v>
      </c>
      <c r="V94" s="113"/>
      <c r="W94" s="113"/>
      <c r="X94" s="113"/>
      <c r="Y94" s="113"/>
    </row>
    <row r="95" spans="1:25" x14ac:dyDescent="0.3">
      <c r="A95" s="103">
        <f>'[3]Ratebase Summary'!A95</f>
        <v>88</v>
      </c>
      <c r="B95" s="134" t="str">
        <f>'[3]Ratebase Summary'!B95</f>
        <v>108.10_364a</v>
      </c>
      <c r="C95" s="103" t="str">
        <f>'[3]Ratebase Summary'!C95</f>
        <v xml:space="preserve">Poles Towers &amp; Fixtures </v>
      </c>
      <c r="D95" s="113" t="str">
        <f>'[3]Ratebase Summary'!D95</f>
        <v>OH_NCP</v>
      </c>
      <c r="E95" s="135">
        <f>'[3]Ratebase Summary'!E95</f>
        <v>-144225615.37689239</v>
      </c>
      <c r="F95" s="135">
        <f>'[3]Ratebase Summary'!F95</f>
        <v>-97974985.345824569</v>
      </c>
      <c r="G95" s="135">
        <f>'[3]Ratebase Summary'!G95</f>
        <v>-18786464.229162455</v>
      </c>
      <c r="H95" s="135">
        <f>'[3]Ratebase Summary'!H95</f>
        <v>-14512707.802690772</v>
      </c>
      <c r="I95" s="135">
        <f>'[3]Ratebase Summary'!I95</f>
        <v>-6047251.5370598324</v>
      </c>
      <c r="J95" s="135">
        <f>'[3]Ratebase Summary'!J95</f>
        <v>-6707473.6194287073</v>
      </c>
      <c r="K95" s="135">
        <f>'[3]Ratebase Summary'!K95</f>
        <v>0</v>
      </c>
      <c r="L95" s="135">
        <f>'[3]Ratebase Summary'!L95</f>
        <v>0</v>
      </c>
      <c r="M95" s="135">
        <f>'[3]Ratebase Summary'!M95</f>
        <v>0</v>
      </c>
      <c r="N95" s="135">
        <f>'[3]Ratebase Summary'!N95</f>
        <v>-94379.573039555791</v>
      </c>
      <c r="O95" s="135">
        <f>'[3]Ratebase Summary'!O95</f>
        <v>-102353.26968652286</v>
      </c>
      <c r="P95" s="113"/>
      <c r="Q95" s="135">
        <f>'[3]Ratebase Summary'!Q95</f>
        <v>-5151297.9865460778</v>
      </c>
      <c r="R95" s="135">
        <f>'[3]Ratebase Summary'!R95</f>
        <v>-115401.13692701445</v>
      </c>
      <c r="S95" s="135">
        <f>'[3]Ratebase Summary'!S95</f>
        <v>-1440774.4959556151</v>
      </c>
      <c r="T95" s="135">
        <f>'[3]Ratebase Summary'!T95</f>
        <v>-6707473.6194287073</v>
      </c>
      <c r="U95" s="135">
        <f>'[3]Ratebase Summary'!U95</f>
        <v>-5266699.123473092</v>
      </c>
      <c r="V95" s="113"/>
      <c r="W95" s="113"/>
      <c r="X95" s="113"/>
      <c r="Y95" s="113"/>
    </row>
    <row r="96" spans="1:25" x14ac:dyDescent="0.3">
      <c r="A96" s="103">
        <f>'[3]Ratebase Summary'!A96</f>
        <v>89</v>
      </c>
      <c r="B96" s="134" t="str">
        <f>'[3]Ratebase Summary'!B96</f>
        <v>108.10_364b</v>
      </c>
      <c r="C96" s="103" t="str">
        <f>'[3]Ratebase Summary'!C96</f>
        <v>Poles &amp; OH Conductor - Assigned</v>
      </c>
      <c r="D96" s="113" t="str">
        <f>'[3]Ratebase Summary'!D96</f>
        <v>DIR108.364</v>
      </c>
      <c r="E96" s="135">
        <f>'[3]Ratebase Summary'!E96</f>
        <v>-1425400.0629863495</v>
      </c>
      <c r="F96" s="135">
        <f>'[3]Ratebase Summary'!F96</f>
        <v>0</v>
      </c>
      <c r="G96" s="135">
        <f>'[3]Ratebase Summary'!G96</f>
        <v>0</v>
      </c>
      <c r="H96" s="135">
        <f>'[3]Ratebase Summary'!H96</f>
        <v>0</v>
      </c>
      <c r="I96" s="135">
        <f>'[3]Ratebase Summary'!I96</f>
        <v>0</v>
      </c>
      <c r="J96" s="135">
        <f>'[3]Ratebase Summary'!J96</f>
        <v>0</v>
      </c>
      <c r="K96" s="135">
        <f>'[3]Ratebase Summary'!K96</f>
        <v>-1425400.0629863495</v>
      </c>
      <c r="L96" s="135">
        <f>'[3]Ratebase Summary'!L96</f>
        <v>0</v>
      </c>
      <c r="M96" s="135">
        <f>'[3]Ratebase Summary'!M96</f>
        <v>0</v>
      </c>
      <c r="N96" s="135">
        <f>'[3]Ratebase Summary'!N96</f>
        <v>0</v>
      </c>
      <c r="O96" s="135">
        <f>'[3]Ratebase Summary'!O96</f>
        <v>0</v>
      </c>
      <c r="P96" s="113"/>
      <c r="Q96" s="135">
        <f>'[3]Ratebase Summary'!Q96</f>
        <v>0</v>
      </c>
      <c r="R96" s="135">
        <f>'[3]Ratebase Summary'!R96</f>
        <v>0</v>
      </c>
      <c r="S96" s="135">
        <f>'[3]Ratebase Summary'!S96</f>
        <v>0</v>
      </c>
      <c r="T96" s="135">
        <f>'[3]Ratebase Summary'!T96</f>
        <v>0</v>
      </c>
      <c r="U96" s="135">
        <f>'[3]Ratebase Summary'!U96</f>
        <v>0</v>
      </c>
      <c r="V96" s="113"/>
      <c r="W96" s="113"/>
      <c r="X96" s="113"/>
      <c r="Y96" s="113"/>
    </row>
    <row r="97" spans="1:25" x14ac:dyDescent="0.3">
      <c r="A97" s="103">
        <f>'[3]Ratebase Summary'!A97</f>
        <v>90</v>
      </c>
      <c r="B97" s="134" t="str">
        <f>'[3]Ratebase Summary'!B97</f>
        <v>108.10_365a</v>
      </c>
      <c r="C97" s="103" t="str">
        <f>'[3]Ratebase Summary'!C97</f>
        <v xml:space="preserve">OVHD Cond &amp; Devices </v>
      </c>
      <c r="D97" s="113" t="str">
        <f>'[3]Ratebase Summary'!D97</f>
        <v>OH_NCP</v>
      </c>
      <c r="E97" s="135">
        <f>'[3]Ratebase Summary'!E97</f>
        <v>-118834570.91214804</v>
      </c>
      <c r="F97" s="135">
        <f>'[3]Ratebase Summary'!F97</f>
        <v>-80726404.344123542</v>
      </c>
      <c r="G97" s="135">
        <f>'[3]Ratebase Summary'!G97</f>
        <v>-15479090.935372241</v>
      </c>
      <c r="H97" s="135">
        <f>'[3]Ratebase Summary'!H97</f>
        <v>-11957733.02820974</v>
      </c>
      <c r="I97" s="135">
        <f>'[3]Ratebase Summary'!I97</f>
        <v>-4982627.6679521762</v>
      </c>
      <c r="J97" s="135">
        <f>'[3]Ratebase Summary'!J97</f>
        <v>-5526617.0810672082</v>
      </c>
      <c r="K97" s="135">
        <f>'[3]Ratebase Summary'!K97</f>
        <v>0</v>
      </c>
      <c r="L97" s="135">
        <f>'[3]Ratebase Summary'!L97</f>
        <v>0</v>
      </c>
      <c r="M97" s="135">
        <f>'[3]Ratebase Summary'!M97</f>
        <v>0</v>
      </c>
      <c r="N97" s="135">
        <f>'[3]Ratebase Summary'!N97</f>
        <v>-77763.967487458445</v>
      </c>
      <c r="O97" s="135">
        <f>'[3]Ratebase Summary'!O97</f>
        <v>-84333.887935707637</v>
      </c>
      <c r="P97" s="113"/>
      <c r="Q97" s="135">
        <f>'[3]Ratebase Summary'!Q97</f>
        <v>-4244407.5157670872</v>
      </c>
      <c r="R97" s="135">
        <f>'[3]Ratebase Summary'!R97</f>
        <v>-95084.666851024464</v>
      </c>
      <c r="S97" s="135">
        <f>'[3]Ratebase Summary'!S97</f>
        <v>-1187124.8984490968</v>
      </c>
      <c r="T97" s="135">
        <f>'[3]Ratebase Summary'!T97</f>
        <v>-5526617.0810672082</v>
      </c>
      <c r="U97" s="135">
        <f>'[3]Ratebase Summary'!U97</f>
        <v>-4339492.1826181114</v>
      </c>
      <c r="V97" s="113"/>
      <c r="W97" s="113"/>
      <c r="X97" s="113"/>
      <c r="Y97" s="113"/>
    </row>
    <row r="98" spans="1:25" x14ac:dyDescent="0.3">
      <c r="A98" s="103">
        <f>'[3]Ratebase Summary'!A98</f>
        <v>91</v>
      </c>
      <c r="B98" s="134" t="str">
        <f>'[3]Ratebase Summary'!B98</f>
        <v>108.10_366a</v>
      </c>
      <c r="C98" s="103" t="str">
        <f>'[3]Ratebase Summary'!C98</f>
        <v>UG Conduit &amp; Conductor - Assigned</v>
      </c>
      <c r="D98" s="113" t="str">
        <f>'[3]Ratebase Summary'!D98</f>
        <v>DIR108.366</v>
      </c>
      <c r="E98" s="135">
        <f>'[3]Ratebase Summary'!E98</f>
        <v>-17302931.116034426</v>
      </c>
      <c r="F98" s="135">
        <f>'[3]Ratebase Summary'!F98</f>
        <v>0</v>
      </c>
      <c r="G98" s="135">
        <f>'[3]Ratebase Summary'!G98</f>
        <v>0</v>
      </c>
      <c r="H98" s="135">
        <f>'[3]Ratebase Summary'!H98</f>
        <v>0</v>
      </c>
      <c r="I98" s="135">
        <f>'[3]Ratebase Summary'!I98</f>
        <v>0</v>
      </c>
      <c r="J98" s="135">
        <f>'[3]Ratebase Summary'!J98</f>
        <v>0</v>
      </c>
      <c r="K98" s="135">
        <f>'[3]Ratebase Summary'!K98</f>
        <v>-15728319.098034427</v>
      </c>
      <c r="L98" s="135">
        <f>'[3]Ratebase Summary'!L98</f>
        <v>-1574612.0180000002</v>
      </c>
      <c r="M98" s="135">
        <f>'[3]Ratebase Summary'!M98</f>
        <v>0</v>
      </c>
      <c r="N98" s="135">
        <f>'[3]Ratebase Summary'!N98</f>
        <v>0</v>
      </c>
      <c r="O98" s="135">
        <f>'[3]Ratebase Summary'!O98</f>
        <v>0</v>
      </c>
      <c r="P98" s="113"/>
      <c r="Q98" s="135">
        <f>'[3]Ratebase Summary'!Q98</f>
        <v>0</v>
      </c>
      <c r="R98" s="135">
        <f>'[3]Ratebase Summary'!R98</f>
        <v>0</v>
      </c>
      <c r="S98" s="135">
        <f>'[3]Ratebase Summary'!S98</f>
        <v>0</v>
      </c>
      <c r="T98" s="135">
        <f>'[3]Ratebase Summary'!T98</f>
        <v>0</v>
      </c>
      <c r="U98" s="135">
        <f>'[3]Ratebase Summary'!U98</f>
        <v>0</v>
      </c>
      <c r="V98" s="113"/>
      <c r="W98" s="113"/>
      <c r="X98" s="113"/>
      <c r="Y98" s="113"/>
    </row>
    <row r="99" spans="1:25" x14ac:dyDescent="0.3">
      <c r="A99" s="103">
        <f>'[3]Ratebase Summary'!A99</f>
        <v>92</v>
      </c>
      <c r="B99" s="134" t="str">
        <f>'[3]Ratebase Summary'!B99</f>
        <v>108.10_366b</v>
      </c>
      <c r="C99" s="103" t="str">
        <f>'[3]Ratebase Summary'!C99</f>
        <v>UG Conduit &amp; Conductor</v>
      </c>
      <c r="D99" s="113" t="str">
        <f>'[3]Ratebase Summary'!D99</f>
        <v>UG_NCP</v>
      </c>
      <c r="E99" s="135">
        <f>'[3]Ratebase Summary'!E99</f>
        <v>-235450144.24281502</v>
      </c>
      <c r="F99" s="135">
        <f>'[3]Ratebase Summary'!F99</f>
        <v>-157195144.9656111</v>
      </c>
      <c r="G99" s="135">
        <f>'[3]Ratebase Summary'!G99</f>
        <v>-29088844.813018952</v>
      </c>
      <c r="H99" s="135">
        <f>'[3]Ratebase Summary'!H99</f>
        <v>-26845500.276442006</v>
      </c>
      <c r="I99" s="135">
        <f>'[3]Ratebase Summary'!I99</f>
        <v>-11527498.375532042</v>
      </c>
      <c r="J99" s="135">
        <f>'[3]Ratebase Summary'!J99</f>
        <v>-10615809.683356624</v>
      </c>
      <c r="K99" s="135">
        <f>'[3]Ratebase Summary'!K99</f>
        <v>0</v>
      </c>
      <c r="L99" s="135">
        <f>'[3]Ratebase Summary'!L99</f>
        <v>0</v>
      </c>
      <c r="M99" s="135">
        <f>'[3]Ratebase Summary'!M99</f>
        <v>0</v>
      </c>
      <c r="N99" s="135">
        <f>'[3]Ratebase Summary'!N99</f>
        <v>-115190.99032487518</v>
      </c>
      <c r="O99" s="135">
        <f>'[3]Ratebase Summary'!O99</f>
        <v>-62155.138529463904</v>
      </c>
      <c r="P99" s="113"/>
      <c r="Q99" s="135">
        <f>'[3]Ratebase Summary'!Q99</f>
        <v>-7846906.2534224363</v>
      </c>
      <c r="R99" s="135">
        <f>'[3]Ratebase Summary'!R99</f>
        <v>-87353.167663030355</v>
      </c>
      <c r="S99" s="135">
        <f>'[3]Ratebase Summary'!S99</f>
        <v>-2681550.262271157</v>
      </c>
      <c r="T99" s="135">
        <f>'[3]Ratebase Summary'!T99</f>
        <v>-10615809.683356624</v>
      </c>
      <c r="U99" s="135">
        <f>'[3]Ratebase Summary'!U99</f>
        <v>-7934259.4210854666</v>
      </c>
      <c r="V99" s="113"/>
      <c r="W99" s="113"/>
      <c r="X99" s="113"/>
      <c r="Y99" s="113"/>
    </row>
    <row r="100" spans="1:25" x14ac:dyDescent="0.3">
      <c r="A100" s="103">
        <f>'[3]Ratebase Summary'!A100</f>
        <v>93</v>
      </c>
      <c r="B100" s="134" t="str">
        <f>'[3]Ratebase Summary'!B100</f>
        <v>108.10_367a</v>
      </c>
      <c r="C100" s="103" t="str">
        <f>'[3]Ratebase Summary'!C100</f>
        <v xml:space="preserve">UNGDCond &amp; Devices </v>
      </c>
      <c r="D100" s="113" t="str">
        <f>'[3]Ratebase Summary'!D100</f>
        <v>UG_NCP</v>
      </c>
      <c r="E100" s="135">
        <f>'[3]Ratebase Summary'!E100</f>
        <v>-339678468.295748</v>
      </c>
      <c r="F100" s="135">
        <f>'[3]Ratebase Summary'!F100</f>
        <v>-226781793.81525803</v>
      </c>
      <c r="G100" s="135">
        <f>'[3]Ratebase Summary'!G100</f>
        <v>-41965802.494429842</v>
      </c>
      <c r="H100" s="135">
        <f>'[3]Ratebase Summary'!H100</f>
        <v>-38729381.304310538</v>
      </c>
      <c r="I100" s="135">
        <f>'[3]Ratebase Summary'!I100</f>
        <v>-16630454.842466876</v>
      </c>
      <c r="J100" s="135">
        <f>'[3]Ratebase Summary'!J100</f>
        <v>-15315182.6878602</v>
      </c>
      <c r="K100" s="135">
        <f>'[3]Ratebase Summary'!K100</f>
        <v>0</v>
      </c>
      <c r="L100" s="135">
        <f>'[3]Ratebase Summary'!L100</f>
        <v>0</v>
      </c>
      <c r="M100" s="135">
        <f>'[3]Ratebase Summary'!M100</f>
        <v>0</v>
      </c>
      <c r="N100" s="135">
        <f>'[3]Ratebase Summary'!N100</f>
        <v>-166183.37304848753</v>
      </c>
      <c r="O100" s="135">
        <f>'[3]Ratebase Summary'!O100</f>
        <v>-89669.778374079731</v>
      </c>
      <c r="P100" s="113"/>
      <c r="Q100" s="135">
        <f>'[3]Ratebase Summary'!Q100</f>
        <v>-11320549.858207181</v>
      </c>
      <c r="R100" s="135">
        <f>'[3]Ratebase Summary'!R100</f>
        <v>-126022.39122843639</v>
      </c>
      <c r="S100" s="135">
        <f>'[3]Ratebase Summary'!S100</f>
        <v>-3868610.4384245831</v>
      </c>
      <c r="T100" s="135">
        <f>'[3]Ratebase Summary'!T100</f>
        <v>-15315182.6878602</v>
      </c>
      <c r="U100" s="135">
        <f>'[3]Ratebase Summary'!U100</f>
        <v>-11446572.249435617</v>
      </c>
      <c r="V100" s="113"/>
      <c r="W100" s="113"/>
      <c r="X100" s="113"/>
      <c r="Y100" s="113"/>
    </row>
    <row r="101" spans="1:25" x14ac:dyDescent="0.3">
      <c r="A101" s="103">
        <f>'[3]Ratebase Summary'!A101</f>
        <v>94</v>
      </c>
      <c r="B101" s="134" t="str">
        <f>'[3]Ratebase Summary'!B101</f>
        <v>108.10_368a</v>
      </c>
      <c r="C101" s="103" t="str">
        <f>'[3]Ratebase Summary'!C101</f>
        <v>Line Transformers - Assigned</v>
      </c>
      <c r="D101" s="113" t="str">
        <f>'[3]Ratebase Summary'!D101</f>
        <v>DIR368.03</v>
      </c>
      <c r="E101" s="135">
        <f>'[3]Ratebase Summary'!E101</f>
        <v>-1583893</v>
      </c>
      <c r="F101" s="135">
        <f>'[3]Ratebase Summary'!F101</f>
        <v>0</v>
      </c>
      <c r="G101" s="135">
        <f>'[3]Ratebase Summary'!G101</f>
        <v>0</v>
      </c>
      <c r="H101" s="135">
        <f>'[3]Ratebase Summary'!H101</f>
        <v>0</v>
      </c>
      <c r="I101" s="135">
        <f>'[3]Ratebase Summary'!I101</f>
        <v>0</v>
      </c>
      <c r="J101" s="135">
        <f>'[3]Ratebase Summary'!J101</f>
        <v>-460705.027493676</v>
      </c>
      <c r="K101" s="135">
        <f>'[3]Ratebase Summary'!K101</f>
        <v>-1112807.1882335208</v>
      </c>
      <c r="L101" s="135">
        <f>'[3]Ratebase Summary'!L101</f>
        <v>0</v>
      </c>
      <c r="M101" s="135">
        <f>'[3]Ratebase Summary'!M101</f>
        <v>0</v>
      </c>
      <c r="N101" s="135">
        <f>'[3]Ratebase Summary'!N101</f>
        <v>0</v>
      </c>
      <c r="O101" s="135">
        <f>'[3]Ratebase Summary'!O101</f>
        <v>-10380.784272803099</v>
      </c>
      <c r="P101" s="113"/>
      <c r="Q101" s="135">
        <f>'[3]Ratebase Summary'!Q101</f>
        <v>-435418.46712076809</v>
      </c>
      <c r="R101" s="135">
        <f>'[3]Ratebase Summary'!R101</f>
        <v>0</v>
      </c>
      <c r="S101" s="135">
        <f>'[3]Ratebase Summary'!S101</f>
        <v>-25286.560372907912</v>
      </c>
      <c r="T101" s="135">
        <f>'[3]Ratebase Summary'!T101</f>
        <v>-460705.027493676</v>
      </c>
      <c r="U101" s="135">
        <f>'[3]Ratebase Summary'!U101</f>
        <v>-435418.46712076809</v>
      </c>
      <c r="V101" s="113"/>
      <c r="W101" s="113"/>
      <c r="X101" s="113"/>
      <c r="Y101" s="113"/>
    </row>
    <row r="102" spans="1:25" x14ac:dyDescent="0.3">
      <c r="A102" s="103">
        <f>'[3]Ratebase Summary'!A102</f>
        <v>95</v>
      </c>
      <c r="B102" s="134" t="str">
        <f>'[3]Ratebase Summary'!B102</f>
        <v>108.10_368b</v>
      </c>
      <c r="C102" s="103" t="str">
        <f>'[3]Ratebase Summary'!C102</f>
        <v>Line Transformers - OH</v>
      </c>
      <c r="D102" s="113" t="str">
        <f>'[3]Ratebase Summary'!D102</f>
        <v>OH_TFMR</v>
      </c>
      <c r="E102" s="135">
        <f>'[3]Ratebase Summary'!E102</f>
        <v>-61577305</v>
      </c>
      <c r="F102" s="135">
        <f>'[3]Ratebase Summary'!F102</f>
        <v>-44972551.122519948</v>
      </c>
      <c r="G102" s="135">
        <f>'[3]Ratebase Summary'!G102</f>
        <v>-7049229.6209489135</v>
      </c>
      <c r="H102" s="135">
        <f>'[3]Ratebase Summary'!H102</f>
        <v>-904067.07413564518</v>
      </c>
      <c r="I102" s="135">
        <f>'[3]Ratebase Summary'!I102</f>
        <v>-11476.687412836089</v>
      </c>
      <c r="J102" s="135">
        <f>'[3]Ratebase Summary'!J102</f>
        <v>0</v>
      </c>
      <c r="K102" s="135">
        <f>'[3]Ratebase Summary'!K102</f>
        <v>0</v>
      </c>
      <c r="L102" s="135">
        <f>'[3]Ratebase Summary'!L102</f>
        <v>0</v>
      </c>
      <c r="M102" s="135">
        <f>'[3]Ratebase Summary'!M102</f>
        <v>0</v>
      </c>
      <c r="N102" s="135">
        <f>'[3]Ratebase Summary'!N102</f>
        <v>-8639980.4949826598</v>
      </c>
      <c r="O102" s="135">
        <f>'[3]Ratebase Summary'!O102</f>
        <v>0</v>
      </c>
      <c r="P102" s="113"/>
      <c r="Q102" s="135">
        <f>'[3]Ratebase Summary'!Q102</f>
        <v>0</v>
      </c>
      <c r="R102" s="135">
        <f>'[3]Ratebase Summary'!R102</f>
        <v>0</v>
      </c>
      <c r="S102" s="135">
        <f>'[3]Ratebase Summary'!S102</f>
        <v>0</v>
      </c>
      <c r="T102" s="135">
        <f>'[3]Ratebase Summary'!T102</f>
        <v>0</v>
      </c>
      <c r="U102" s="135">
        <f>'[3]Ratebase Summary'!U102</f>
        <v>0</v>
      </c>
      <c r="V102" s="113"/>
      <c r="W102" s="113"/>
      <c r="X102" s="113"/>
      <c r="Y102" s="113"/>
    </row>
    <row r="103" spans="1:25" x14ac:dyDescent="0.3">
      <c r="A103" s="103">
        <f>'[3]Ratebase Summary'!A103</f>
        <v>96</v>
      </c>
      <c r="B103" s="134" t="str">
        <f>'[3]Ratebase Summary'!B103</f>
        <v>108.10_368c</v>
      </c>
      <c r="C103" s="103" t="str">
        <f>'[3]Ratebase Summary'!C103</f>
        <v>Line Transformers - UG</v>
      </c>
      <c r="D103" s="113" t="str">
        <f>'[3]Ratebase Summary'!D103</f>
        <v>UG_TFMR</v>
      </c>
      <c r="E103" s="135">
        <f>'[3]Ratebase Summary'!E103</f>
        <v>-116562996.72550035</v>
      </c>
      <c r="F103" s="135">
        <f>'[3]Ratebase Summary'!F103</f>
        <v>-85735825.721352816</v>
      </c>
      <c r="G103" s="135">
        <f>'[3]Ratebase Summary'!G103</f>
        <v>-16894431.037521746</v>
      </c>
      <c r="H103" s="135">
        <f>'[3]Ratebase Summary'!H103</f>
        <v>-10227637.574900184</v>
      </c>
      <c r="I103" s="135">
        <f>'[3]Ratebase Summary'!I103</f>
        <v>-3429585.1715495922</v>
      </c>
      <c r="J103" s="135">
        <f>'[3]Ratebase Summary'!J103</f>
        <v>0</v>
      </c>
      <c r="K103" s="135">
        <f>'[3]Ratebase Summary'!K103</f>
        <v>0</v>
      </c>
      <c r="L103" s="135">
        <f>'[3]Ratebase Summary'!L103</f>
        <v>0</v>
      </c>
      <c r="M103" s="135">
        <f>'[3]Ratebase Summary'!M103</f>
        <v>0</v>
      </c>
      <c r="N103" s="135">
        <f>'[3]Ratebase Summary'!N103</f>
        <v>-268630.00525619544</v>
      </c>
      <c r="O103" s="135">
        <f>'[3]Ratebase Summary'!O103</f>
        <v>-6887.2149198142733</v>
      </c>
      <c r="P103" s="113"/>
      <c r="Q103" s="135">
        <f>'[3]Ratebase Summary'!Q103</f>
        <v>0</v>
      </c>
      <c r="R103" s="135">
        <f>'[3]Ratebase Summary'!R103</f>
        <v>0</v>
      </c>
      <c r="S103" s="135">
        <f>'[3]Ratebase Summary'!S103</f>
        <v>0</v>
      </c>
      <c r="T103" s="135">
        <f>'[3]Ratebase Summary'!T103</f>
        <v>0</v>
      </c>
      <c r="U103" s="135">
        <f>'[3]Ratebase Summary'!U103</f>
        <v>0</v>
      </c>
      <c r="V103" s="113"/>
      <c r="W103" s="113"/>
      <c r="X103" s="113"/>
      <c r="Y103" s="113"/>
    </row>
    <row r="104" spans="1:25" x14ac:dyDescent="0.3">
      <c r="A104" s="103">
        <f>'[3]Ratebase Summary'!A104</f>
        <v>97</v>
      </c>
      <c r="B104" s="134" t="str">
        <f>'[3]Ratebase Summary'!B104</f>
        <v>108.10_369a</v>
      </c>
      <c r="C104" s="103" t="str">
        <f>'[3]Ratebase Summary'!C104</f>
        <v>Services - OH</v>
      </c>
      <c r="D104" s="113" t="str">
        <f>'[3]Ratebase Summary'!D104</f>
        <v>OH_SVC</v>
      </c>
      <c r="E104" s="135">
        <f>'[3]Ratebase Summary'!E104</f>
        <v>-29187822</v>
      </c>
      <c r="F104" s="135">
        <f>'[3]Ratebase Summary'!F104</f>
        <v>-25319258.887396809</v>
      </c>
      <c r="G104" s="135">
        <f>'[3]Ratebase Summary'!G104</f>
        <v>-3734290.3102449775</v>
      </c>
      <c r="H104" s="135">
        <f>'[3]Ratebase Summary'!H104</f>
        <v>-132244.94989541383</v>
      </c>
      <c r="I104" s="135">
        <f>'[3]Ratebase Summary'!I104</f>
        <v>-2027.8524627993361</v>
      </c>
      <c r="J104" s="135">
        <f>'[3]Ratebase Summary'!J104</f>
        <v>0</v>
      </c>
      <c r="K104" s="135">
        <f>'[3]Ratebase Summary'!K104</f>
        <v>0</v>
      </c>
      <c r="L104" s="135">
        <f>'[3]Ratebase Summary'!L104</f>
        <v>0</v>
      </c>
      <c r="M104" s="135">
        <f>'[3]Ratebase Summary'!M104</f>
        <v>0</v>
      </c>
      <c r="N104" s="135">
        <f>'[3]Ratebase Summary'!N104</f>
        <v>0</v>
      </c>
      <c r="O104" s="135">
        <f>'[3]Ratebase Summary'!O104</f>
        <v>0</v>
      </c>
      <c r="P104" s="113"/>
      <c r="Q104" s="135">
        <f>'[3]Ratebase Summary'!Q104</f>
        <v>0</v>
      </c>
      <c r="R104" s="135">
        <f>'[3]Ratebase Summary'!R104</f>
        <v>0</v>
      </c>
      <c r="S104" s="135">
        <f>'[3]Ratebase Summary'!S104</f>
        <v>0</v>
      </c>
      <c r="T104" s="135">
        <f>'[3]Ratebase Summary'!T104</f>
        <v>0</v>
      </c>
      <c r="U104" s="135">
        <f>'[3]Ratebase Summary'!U104</f>
        <v>0</v>
      </c>
      <c r="V104" s="113"/>
      <c r="W104" s="113"/>
      <c r="X104" s="113"/>
      <c r="Y104" s="113"/>
    </row>
    <row r="105" spans="1:25" x14ac:dyDescent="0.3">
      <c r="A105" s="103">
        <f>'[3]Ratebase Summary'!A105</f>
        <v>98</v>
      </c>
      <c r="B105" s="134" t="str">
        <f>'[3]Ratebase Summary'!B105</f>
        <v>108.10_369b</v>
      </c>
      <c r="C105" s="103" t="str">
        <f>'[3]Ratebase Summary'!C105</f>
        <v>Services - UG</v>
      </c>
      <c r="D105" s="113" t="str">
        <f>'[3]Ratebase Summary'!D105</f>
        <v>RESID</v>
      </c>
      <c r="E105" s="135">
        <f>'[3]Ratebase Summary'!E105</f>
        <v>-86306645.845380351</v>
      </c>
      <c r="F105" s="135">
        <f>'[3]Ratebase Summary'!F105</f>
        <v>-86306645.845380351</v>
      </c>
      <c r="G105" s="135">
        <f>'[3]Ratebase Summary'!G105</f>
        <v>0</v>
      </c>
      <c r="H105" s="135">
        <f>'[3]Ratebase Summary'!H105</f>
        <v>0</v>
      </c>
      <c r="I105" s="135">
        <f>'[3]Ratebase Summary'!I105</f>
        <v>0</v>
      </c>
      <c r="J105" s="135">
        <f>'[3]Ratebase Summary'!J105</f>
        <v>0</v>
      </c>
      <c r="K105" s="135">
        <f>'[3]Ratebase Summary'!K105</f>
        <v>0</v>
      </c>
      <c r="L105" s="135">
        <f>'[3]Ratebase Summary'!L105</f>
        <v>0</v>
      </c>
      <c r="M105" s="135">
        <f>'[3]Ratebase Summary'!M105</f>
        <v>0</v>
      </c>
      <c r="N105" s="135">
        <f>'[3]Ratebase Summary'!N105</f>
        <v>0</v>
      </c>
      <c r="O105" s="135">
        <f>'[3]Ratebase Summary'!O105</f>
        <v>0</v>
      </c>
      <c r="P105" s="113"/>
      <c r="Q105" s="135">
        <f>'[3]Ratebase Summary'!Q105</f>
        <v>0</v>
      </c>
      <c r="R105" s="135">
        <f>'[3]Ratebase Summary'!R105</f>
        <v>0</v>
      </c>
      <c r="S105" s="135">
        <f>'[3]Ratebase Summary'!S105</f>
        <v>0</v>
      </c>
      <c r="T105" s="135">
        <f>'[3]Ratebase Summary'!T105</f>
        <v>0</v>
      </c>
      <c r="U105" s="135">
        <f>'[3]Ratebase Summary'!U105</f>
        <v>0</v>
      </c>
      <c r="V105" s="113"/>
      <c r="W105" s="113"/>
      <c r="X105" s="113"/>
      <c r="Y105" s="113"/>
    </row>
    <row r="106" spans="1:25" x14ac:dyDescent="0.3">
      <c r="A106" s="103">
        <f>'[3]Ratebase Summary'!A106</f>
        <v>99</v>
      </c>
      <c r="B106" s="134" t="str">
        <f>'[3]Ratebase Summary'!B106</f>
        <v>108.10_370</v>
      </c>
      <c r="C106" s="103" t="str">
        <f>'[3]Ratebase Summary'!C106</f>
        <v>Meters</v>
      </c>
      <c r="D106" s="113" t="str">
        <f>'[3]Ratebase Summary'!D106</f>
        <v>D370.T</v>
      </c>
      <c r="E106" s="135">
        <f>'[3]Ratebase Summary'!E106</f>
        <v>-42422979.190129757</v>
      </c>
      <c r="F106" s="135">
        <f>'[3]Ratebase Summary'!F106</f>
        <v>-27582183.899188787</v>
      </c>
      <c r="G106" s="135">
        <f>'[3]Ratebase Summary'!G106</f>
        <v>-7817629.7869631844</v>
      </c>
      <c r="H106" s="135">
        <f>'[3]Ratebase Summary'!H106</f>
        <v>-2125544.7506229454</v>
      </c>
      <c r="I106" s="135">
        <f>'[3]Ratebase Summary'!I106</f>
        <v>-242487.93468238821</v>
      </c>
      <c r="J106" s="135">
        <f>'[3]Ratebase Summary'!J106</f>
        <v>-4040318.0372069599</v>
      </c>
      <c r="K106" s="135">
        <f>'[3]Ratebase Summary'!K106</f>
        <v>-238866.37306087816</v>
      </c>
      <c r="L106" s="135">
        <f>'[3]Ratebase Summary'!L106</f>
        <v>-130587.91411274993</v>
      </c>
      <c r="M106" s="135">
        <f>'[3]Ratebase Summary'!M106</f>
        <v>-183386.68910476545</v>
      </c>
      <c r="N106" s="135">
        <f>'[3]Ratebase Summary'!N106</f>
        <v>0</v>
      </c>
      <c r="O106" s="135">
        <f>'[3]Ratebase Summary'!O106</f>
        <v>-61973.805187097249</v>
      </c>
      <c r="P106" s="113"/>
      <c r="Q106" s="135">
        <f>'[3]Ratebase Summary'!Q106</f>
        <v>-2990492.2252311334</v>
      </c>
      <c r="R106" s="135">
        <f>'[3]Ratebase Summary'!R106</f>
        <v>-7011.3824116200367</v>
      </c>
      <c r="S106" s="135">
        <f>'[3]Ratebase Summary'!S106</f>
        <v>-1042814.4295642062</v>
      </c>
      <c r="T106" s="135">
        <f>'[3]Ratebase Summary'!T106</f>
        <v>-4040318.0372069599</v>
      </c>
      <c r="U106" s="135">
        <f>'[3]Ratebase Summary'!U106</f>
        <v>-2997503.6076427535</v>
      </c>
      <c r="V106" s="113"/>
      <c r="W106" s="113"/>
      <c r="X106" s="113"/>
      <c r="Y106" s="113"/>
    </row>
    <row r="107" spans="1:25" x14ac:dyDescent="0.3">
      <c r="A107" s="103">
        <f>'[3]Ratebase Summary'!A107</f>
        <v>100</v>
      </c>
      <c r="B107" s="134" t="str">
        <f>'[3]Ratebase Summary'!B107</f>
        <v>108.10_373</v>
      </c>
      <c r="C107" s="103" t="str">
        <f>'[3]Ratebase Summary'!C107</f>
        <v xml:space="preserve">Str &amp; Area Lighting Sys </v>
      </c>
      <c r="D107" s="113" t="str">
        <f>'[3]Ratebase Summary'!D107</f>
        <v>DIR373.00</v>
      </c>
      <c r="E107" s="135">
        <f>'[3]Ratebase Summary'!E107</f>
        <v>-20159019.939354461</v>
      </c>
      <c r="F107" s="135">
        <f>'[3]Ratebase Summary'!F107</f>
        <v>0</v>
      </c>
      <c r="G107" s="135">
        <f>'[3]Ratebase Summary'!G107</f>
        <v>0</v>
      </c>
      <c r="H107" s="135">
        <f>'[3]Ratebase Summary'!H107</f>
        <v>0</v>
      </c>
      <c r="I107" s="135">
        <f>'[3]Ratebase Summary'!I107</f>
        <v>0</v>
      </c>
      <c r="J107" s="135">
        <f>'[3]Ratebase Summary'!J107</f>
        <v>0</v>
      </c>
      <c r="K107" s="135">
        <f>'[3]Ratebase Summary'!K107</f>
        <v>0</v>
      </c>
      <c r="L107" s="135">
        <f>'[3]Ratebase Summary'!L107</f>
        <v>0</v>
      </c>
      <c r="M107" s="135">
        <f>'[3]Ratebase Summary'!M107</f>
        <v>0</v>
      </c>
      <c r="N107" s="135">
        <f>'[3]Ratebase Summary'!N107</f>
        <v>-20159019.939354461</v>
      </c>
      <c r="O107" s="135">
        <f>'[3]Ratebase Summary'!O107</f>
        <v>0</v>
      </c>
      <c r="P107" s="113"/>
      <c r="Q107" s="135">
        <f>'[3]Ratebase Summary'!Q107</f>
        <v>0</v>
      </c>
      <c r="R107" s="135">
        <f>'[3]Ratebase Summary'!R107</f>
        <v>0</v>
      </c>
      <c r="S107" s="135">
        <f>'[3]Ratebase Summary'!S107</f>
        <v>0</v>
      </c>
      <c r="T107" s="135">
        <f>'[3]Ratebase Summary'!T107</f>
        <v>0</v>
      </c>
      <c r="U107" s="135">
        <f>'[3]Ratebase Summary'!U107</f>
        <v>0</v>
      </c>
      <c r="V107" s="113"/>
      <c r="W107" s="113"/>
      <c r="X107" s="113"/>
      <c r="Y107" s="113"/>
    </row>
    <row r="108" spans="1:25" x14ac:dyDescent="0.3">
      <c r="A108" s="103">
        <f>'[3]Ratebase Summary'!A108</f>
        <v>101</v>
      </c>
      <c r="B108" s="134" t="str">
        <f>'[3]Ratebase Summary'!B108</f>
        <v>108.10_374</v>
      </c>
      <c r="C108" s="103" t="str">
        <f>'[3]Ratebase Summary'!C108</f>
        <v>Asset Retirement Obligation</v>
      </c>
      <c r="D108" s="113" t="str">
        <f>'[3]Ratebase Summary'!D108</f>
        <v>LINE.T</v>
      </c>
      <c r="E108" s="135">
        <f>'[3]Ratebase Summary'!E108</f>
        <v>-288060.25499999902</v>
      </c>
      <c r="F108" s="135">
        <f>'[3]Ratebase Summary'!F108</f>
        <v>-190447.80731188282</v>
      </c>
      <c r="G108" s="135">
        <f>'[3]Ratebase Summary'!G108</f>
        <v>-35668.665746533166</v>
      </c>
      <c r="H108" s="135">
        <f>'[3]Ratebase Summary'!H108</f>
        <v>-31082.24407778211</v>
      </c>
      <c r="I108" s="135">
        <f>'[3]Ratebase Summary'!I108</f>
        <v>-13226.857168624862</v>
      </c>
      <c r="J108" s="135">
        <f>'[3]Ratebase Summary'!J108</f>
        <v>-12920.556871593672</v>
      </c>
      <c r="K108" s="135">
        <f>'[3]Ratebase Summary'!K108</f>
        <v>-3580.8042353090336</v>
      </c>
      <c r="L108" s="135">
        <f>'[3]Ratebase Summary'!L108</f>
        <v>-862.44656827501422</v>
      </c>
      <c r="M108" s="135">
        <f>'[3]Ratebase Summary'!M108</f>
        <v>0</v>
      </c>
      <c r="N108" s="135">
        <f>'[3]Ratebase Summary'!N108</f>
        <v>-154.23357402548407</v>
      </c>
      <c r="O108" s="135">
        <f>'[3]Ratebase Summary'!O108</f>
        <v>-116.63944597290372</v>
      </c>
      <c r="P108" s="113"/>
      <c r="Q108" s="135">
        <f>'[3]Ratebase Summary'!Q108</f>
        <v>-9676.131263758758</v>
      </c>
      <c r="R108" s="135">
        <f>'[3]Ratebase Summary'!R108</f>
        <v>-145.44109140005637</v>
      </c>
      <c r="S108" s="135">
        <f>'[3]Ratebase Summary'!S108</f>
        <v>-3098.9845164348562</v>
      </c>
      <c r="T108" s="135">
        <f>'[3]Ratebase Summary'!T108</f>
        <v>-12920.556871593672</v>
      </c>
      <c r="U108" s="135">
        <f>'[3]Ratebase Summary'!U108</f>
        <v>-9821.5723551588144</v>
      </c>
      <c r="V108" s="113"/>
      <c r="W108" s="113"/>
      <c r="X108" s="113"/>
      <c r="Y108" s="113"/>
    </row>
    <row r="109" spans="1:25" x14ac:dyDescent="0.3">
      <c r="A109" s="122">
        <f>'[3]Ratebase Summary'!A109</f>
        <v>102</v>
      </c>
      <c r="B109" s="136"/>
      <c r="C109" s="122" t="str">
        <f>'[3]Ratebase Summary'!C109</f>
        <v>Sub-total</v>
      </c>
      <c r="D109" s="121"/>
      <c r="E109" s="137">
        <f>'[3]Ratebase Summary'!E109</f>
        <v>-1343449038.3772523</v>
      </c>
      <c r="F109" s="137">
        <f>'[3]Ratebase Summary'!F109</f>
        <v>-895926010.24988639</v>
      </c>
      <c r="G109" s="137">
        <f>'[3]Ratebase Summary'!G109</f>
        <v>-157386590.05436933</v>
      </c>
      <c r="H109" s="137">
        <f>'[3]Ratebase Summary'!H109</f>
        <v>-123399836.21510635</v>
      </c>
      <c r="I109" s="137">
        <f>'[3]Ratebase Summary'!I109</f>
        <v>-53072347.587562636</v>
      </c>
      <c r="J109" s="137">
        <f>'[3]Ratebase Summary'!J109</f>
        <v>-52268930.110456109</v>
      </c>
      <c r="K109" s="137">
        <f>'[3]Ratebase Summary'!K109</f>
        <v>-22045941.492310807</v>
      </c>
      <c r="L109" s="137">
        <f>'[3]Ratebase Summary'!L109</f>
        <v>-5648522.1439084085</v>
      </c>
      <c r="M109" s="137">
        <f>'[3]Ratebase Summary'!M109</f>
        <v>-3617133.1826230036</v>
      </c>
      <c r="N109" s="137">
        <f>'[3]Ratebase Summary'!N109</f>
        <v>-29633411.205514103</v>
      </c>
      <c r="O109" s="137">
        <f>'[3]Ratebase Summary'!O109</f>
        <v>-450316.13551522157</v>
      </c>
      <c r="P109" s="113"/>
      <c r="Q109" s="137">
        <f>'[3]Ratebase Summary'!Q109</f>
        <v>-40563216.043693021</v>
      </c>
      <c r="R109" s="137">
        <f>'[3]Ratebase Summary'!R109</f>
        <v>-458325.74023953907</v>
      </c>
      <c r="S109" s="137">
        <f>'[3]Ratebase Summary'!S109</f>
        <v>-11247388.326523542</v>
      </c>
      <c r="T109" s="137">
        <f>'[3]Ratebase Summary'!T109</f>
        <v>-52268930.110456109</v>
      </c>
      <c r="U109" s="137">
        <f>'[3]Ratebase Summary'!U109</f>
        <v>-41021541.783932559</v>
      </c>
      <c r="V109" s="113"/>
      <c r="W109" s="113"/>
      <c r="X109" s="113"/>
      <c r="Y109" s="113"/>
    </row>
    <row r="110" spans="1:25" x14ac:dyDescent="0.3">
      <c r="A110" s="103">
        <f>'[3]Ratebase Summary'!A110</f>
        <v>103</v>
      </c>
      <c r="B110" s="134"/>
      <c r="C110" s="103"/>
      <c r="D110" s="113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13"/>
      <c r="Q110" s="135"/>
      <c r="R110" s="135"/>
      <c r="S110" s="135"/>
      <c r="T110" s="135"/>
      <c r="U110" s="135"/>
      <c r="V110" s="113"/>
      <c r="W110" s="113"/>
      <c r="X110" s="113"/>
      <c r="Y110" s="113"/>
    </row>
    <row r="111" spans="1:25" x14ac:dyDescent="0.3">
      <c r="A111" s="103">
        <f>'[3]Ratebase Summary'!A111</f>
        <v>104</v>
      </c>
      <c r="B111" s="134"/>
      <c r="C111" s="110" t="str">
        <f>'[3]Ratebase Summary'!C111</f>
        <v>General Plant</v>
      </c>
      <c r="D111" s="113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13"/>
      <c r="Q111" s="135"/>
      <c r="R111" s="135"/>
      <c r="S111" s="135"/>
      <c r="T111" s="135"/>
      <c r="U111" s="135"/>
      <c r="V111" s="113"/>
      <c r="W111" s="113"/>
      <c r="X111" s="113"/>
      <c r="Y111" s="113"/>
    </row>
    <row r="112" spans="1:25" x14ac:dyDescent="0.3">
      <c r="A112" s="103">
        <f>'[3]Ratebase Summary'!A112</f>
        <v>105</v>
      </c>
      <c r="B112" s="134">
        <f>'[3]Ratebase Summary'!B112</f>
        <v>108.06</v>
      </c>
      <c r="C112" s="103" t="str">
        <f>'[3]Ratebase Summary'!C112</f>
        <v>Accum Depreciation General Plant</v>
      </c>
      <c r="D112" s="113" t="str">
        <f>'[3]Ratebase Summary'!D112</f>
        <v>GP.T</v>
      </c>
      <c r="E112" s="135">
        <f>'[3]Ratebase Summary'!E112</f>
        <v>-186855242.66914111</v>
      </c>
      <c r="F112" s="135">
        <f>'[3]Ratebase Summary'!F112</f>
        <v>-114022982.15985596</v>
      </c>
      <c r="G112" s="135">
        <f>'[3]Ratebase Summary'!G112</f>
        <v>-23064660.782219697</v>
      </c>
      <c r="H112" s="135">
        <f>'[3]Ratebase Summary'!H112</f>
        <v>-19338792.499428734</v>
      </c>
      <c r="I112" s="135">
        <f>'[3]Ratebase Summary'!I112</f>
        <v>-11073741.896373101</v>
      </c>
      <c r="J112" s="135">
        <f>'[3]Ratebase Summary'!J112</f>
        <v>-8666089.1895401534</v>
      </c>
      <c r="K112" s="135">
        <f>'[3]Ratebase Summary'!K112</f>
        <v>-3497827.2685479182</v>
      </c>
      <c r="L112" s="135">
        <f>'[3]Ratebase Summary'!L112</f>
        <v>-2872708.8773638001</v>
      </c>
      <c r="M112" s="135">
        <f>'[3]Ratebase Summary'!M112</f>
        <v>-2033289.2634046462</v>
      </c>
      <c r="N112" s="135">
        <f>'[3]Ratebase Summary'!N112</f>
        <v>-2228692.5833549369</v>
      </c>
      <c r="O112" s="135">
        <f>'[3]Ratebase Summary'!O112</f>
        <v>-56458.149052188099</v>
      </c>
      <c r="P112" s="113"/>
      <c r="Q112" s="135">
        <f>'[3]Ratebase Summary'!Q112</f>
        <v>-7632847.1230920963</v>
      </c>
      <c r="R112" s="135">
        <f>'[3]Ratebase Summary'!R112</f>
        <v>-38452.705692695665</v>
      </c>
      <c r="S112" s="135">
        <f>'[3]Ratebase Summary'!S112</f>
        <v>-994789.36075536208</v>
      </c>
      <c r="T112" s="135">
        <f>'[3]Ratebase Summary'!T112</f>
        <v>-8666089.1895401534</v>
      </c>
      <c r="U112" s="135">
        <f>'[3]Ratebase Summary'!U112</f>
        <v>-7671299.8287847918</v>
      </c>
      <c r="V112" s="113"/>
      <c r="W112" s="113"/>
      <c r="X112" s="113"/>
      <c r="Y112" s="113"/>
    </row>
    <row r="113" spans="1:25" x14ac:dyDescent="0.3">
      <c r="A113" s="103">
        <f>'[3]Ratebase Summary'!A113</f>
        <v>106</v>
      </c>
      <c r="B113" s="134">
        <f>'[3]Ratebase Summary'!B113</f>
        <v>108.07</v>
      </c>
      <c r="C113" s="103" t="str">
        <f>'[3]Ratebase Summary'!C113</f>
        <v>RWIP</v>
      </c>
      <c r="D113" s="113" t="str">
        <f>'[3]Ratebase Summary'!D113</f>
        <v>PTDGP.T</v>
      </c>
      <c r="E113" s="135">
        <f>'[3]Ratebase Summary'!E113</f>
        <v>9889632.4909608345</v>
      </c>
      <c r="F113" s="135">
        <f>'[3]Ratebase Summary'!F113</f>
        <v>5704189.8738397062</v>
      </c>
      <c r="G113" s="135">
        <f>'[3]Ratebase Summary'!G113</f>
        <v>1242974.0861960237</v>
      </c>
      <c r="H113" s="135">
        <f>'[3]Ratebase Summary'!H113</f>
        <v>1150306.3462042271</v>
      </c>
      <c r="I113" s="135">
        <f>'[3]Ratebase Summary'!I113</f>
        <v>664347.08874915354</v>
      </c>
      <c r="J113" s="135">
        <f>'[3]Ratebase Summary'!J113</f>
        <v>518809.83073057292</v>
      </c>
      <c r="K113" s="135">
        <f>'[3]Ratebase Summary'!K113</f>
        <v>209159.12739035339</v>
      </c>
      <c r="L113" s="135">
        <f>'[3]Ratebase Summary'!L113</f>
        <v>173215.65056087018</v>
      </c>
      <c r="M113" s="135">
        <f>'[3]Ratebase Summary'!M113</f>
        <v>116290.00705255818</v>
      </c>
      <c r="N113" s="135">
        <f>'[3]Ratebase Summary'!N113</f>
        <v>106976.15667886871</v>
      </c>
      <c r="O113" s="135">
        <f>'[3]Ratebase Summary'!O113</f>
        <v>3364.3235585026723</v>
      </c>
      <c r="P113" s="113"/>
      <c r="Q113" s="135">
        <f>'[3]Ratebase Summary'!Q113</f>
        <v>457882.66522461263</v>
      </c>
      <c r="R113" s="135">
        <f>'[3]Ratebase Summary'!R113</f>
        <v>2271.8886263815534</v>
      </c>
      <c r="S113" s="135">
        <f>'[3]Ratebase Summary'!S113</f>
        <v>58655.276879578727</v>
      </c>
      <c r="T113" s="135">
        <f>'[3]Ratebase Summary'!T113</f>
        <v>518809.83073057292</v>
      </c>
      <c r="U113" s="135">
        <f>'[3]Ratebase Summary'!U113</f>
        <v>460154.55385099421</v>
      </c>
      <c r="V113" s="113"/>
      <c r="W113" s="113"/>
      <c r="X113" s="113"/>
      <c r="Y113" s="113"/>
    </row>
    <row r="114" spans="1:25" x14ac:dyDescent="0.3">
      <c r="A114" s="122">
        <f>'[3]Ratebase Summary'!A114</f>
        <v>107</v>
      </c>
      <c r="B114" s="136"/>
      <c r="C114" s="122" t="str">
        <f>'[3]Ratebase Summary'!C114</f>
        <v>Sub-total</v>
      </c>
      <c r="D114" s="121"/>
      <c r="E114" s="137">
        <f>'[3]Ratebase Summary'!E114</f>
        <v>-176965610.17818028</v>
      </c>
      <c r="F114" s="137">
        <f>'[3]Ratebase Summary'!F114</f>
        <v>-108318792.28601626</v>
      </c>
      <c r="G114" s="137">
        <f>'[3]Ratebase Summary'!G114</f>
        <v>-21821686.696023673</v>
      </c>
      <c r="H114" s="137">
        <f>'[3]Ratebase Summary'!H114</f>
        <v>-18188486.153224505</v>
      </c>
      <c r="I114" s="137">
        <f>'[3]Ratebase Summary'!I114</f>
        <v>-10409394.807623947</v>
      </c>
      <c r="J114" s="137">
        <f>'[3]Ratebase Summary'!J114</f>
        <v>-8147279.3588095801</v>
      </c>
      <c r="K114" s="137">
        <f>'[3]Ratebase Summary'!K114</f>
        <v>-3288668.1411575647</v>
      </c>
      <c r="L114" s="137">
        <f>'[3]Ratebase Summary'!L114</f>
        <v>-2699493.2268029298</v>
      </c>
      <c r="M114" s="137">
        <f>'[3]Ratebase Summary'!M114</f>
        <v>-1916999.2563520879</v>
      </c>
      <c r="N114" s="137">
        <f>'[3]Ratebase Summary'!N114</f>
        <v>-2121716.426676068</v>
      </c>
      <c r="O114" s="137">
        <f>'[3]Ratebase Summary'!O114</f>
        <v>-53093.825493685428</v>
      </c>
      <c r="P114" s="113"/>
      <c r="Q114" s="137">
        <f>'[3]Ratebase Summary'!Q114</f>
        <v>-7174964.4578674836</v>
      </c>
      <c r="R114" s="137">
        <f>'[3]Ratebase Summary'!R114</f>
        <v>-36180.817066314114</v>
      </c>
      <c r="S114" s="137">
        <f>'[3]Ratebase Summary'!S114</f>
        <v>-936134.08387578337</v>
      </c>
      <c r="T114" s="137">
        <f>'[3]Ratebase Summary'!T114</f>
        <v>-8147279.3588095801</v>
      </c>
      <c r="U114" s="137">
        <f>'[3]Ratebase Summary'!U114</f>
        <v>-7211145.2749337973</v>
      </c>
      <c r="V114" s="113"/>
      <c r="W114" s="113"/>
      <c r="X114" s="113"/>
      <c r="Y114" s="113"/>
    </row>
    <row r="115" spans="1:25" x14ac:dyDescent="0.3">
      <c r="A115" s="103">
        <f>'[3]Ratebase Summary'!A115</f>
        <v>108</v>
      </c>
      <c r="B115" s="134"/>
      <c r="C115" s="103"/>
      <c r="D115" s="113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13"/>
      <c r="Q115" s="135"/>
      <c r="R115" s="135"/>
      <c r="S115" s="135"/>
      <c r="T115" s="135"/>
      <c r="U115" s="135"/>
      <c r="V115" s="113"/>
      <c r="W115" s="113"/>
      <c r="X115" s="113"/>
      <c r="Y115" s="113"/>
    </row>
    <row r="116" spans="1:25" x14ac:dyDescent="0.3">
      <c r="A116" s="103">
        <f>'[3]Ratebase Summary'!A116</f>
        <v>109</v>
      </c>
      <c r="B116" s="134"/>
      <c r="C116" s="110" t="str">
        <f>'[3]Ratebase Summary'!C116</f>
        <v>TOTAL ACCUMULATED RESERVE FOR DEPRECIATION</v>
      </c>
      <c r="D116" s="113"/>
      <c r="E116" s="135">
        <f>'[3]Ratebase Summary'!E116</f>
        <v>-3731494011.0243964</v>
      </c>
      <c r="F116" s="135">
        <f>'[3]Ratebase Summary'!F116</f>
        <v>-2173650732.7228794</v>
      </c>
      <c r="G116" s="135">
        <f>'[3]Ratebase Summary'!G116</f>
        <v>-464309847.62835675</v>
      </c>
      <c r="H116" s="135">
        <f>'[3]Ratebase Summary'!H116</f>
        <v>-428194948.76814747</v>
      </c>
      <c r="I116" s="135">
        <f>'[3]Ratebase Summary'!I116</f>
        <v>-248379733.83496538</v>
      </c>
      <c r="J116" s="135">
        <f>'[3]Ratebase Summary'!J116</f>
        <v>-192213333.69396728</v>
      </c>
      <c r="K116" s="135">
        <f>'[3]Ratebase Summary'!K116</f>
        <v>-82852869.037584707</v>
      </c>
      <c r="L116" s="135">
        <f>'[3]Ratebase Summary'!L116</f>
        <v>-63405069.036137275</v>
      </c>
      <c r="M116" s="135">
        <f>'[3]Ratebase Summary'!M116</f>
        <v>-37129235.334188461</v>
      </c>
      <c r="N116" s="135">
        <f>'[3]Ratebase Summary'!N116</f>
        <v>-40115594.562733904</v>
      </c>
      <c r="O116" s="135">
        <f>'[3]Ratebase Summary'!O116</f>
        <v>-1242646.4054365538</v>
      </c>
      <c r="P116" s="113"/>
      <c r="Q116" s="135">
        <f>'[3]Ratebase Summary'!Q116</f>
        <v>-169983446.47718275</v>
      </c>
      <c r="R116" s="135">
        <f>'[3]Ratebase Summary'!R116</f>
        <v>-834294.81180444302</v>
      </c>
      <c r="S116" s="135">
        <f>'[3]Ratebase Summary'!S116</f>
        <v>-21395592.404980104</v>
      </c>
      <c r="T116" s="135">
        <f>'[3]Ratebase Summary'!T116</f>
        <v>-192213333.69396728</v>
      </c>
      <c r="U116" s="135">
        <f>'[3]Ratebase Summary'!U116</f>
        <v>-170817741.28898719</v>
      </c>
      <c r="V116" s="113"/>
      <c r="W116" s="113"/>
      <c r="X116" s="113"/>
      <c r="Y116" s="113"/>
    </row>
    <row r="117" spans="1:25" x14ac:dyDescent="0.3">
      <c r="A117" s="103">
        <f>'[3]Ratebase Summary'!A117</f>
        <v>110</v>
      </c>
      <c r="B117" s="134"/>
      <c r="C117" s="110"/>
      <c r="D117" s="113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13"/>
      <c r="Q117" s="135"/>
      <c r="R117" s="135"/>
      <c r="S117" s="135"/>
      <c r="T117" s="135"/>
      <c r="U117" s="135"/>
      <c r="V117" s="113"/>
      <c r="W117" s="113"/>
      <c r="X117" s="113"/>
      <c r="Y117" s="113"/>
    </row>
    <row r="118" spans="1:25" x14ac:dyDescent="0.3">
      <c r="A118" s="103">
        <f>'[3]Ratebase Summary'!A118</f>
        <v>111</v>
      </c>
      <c r="B118" s="134"/>
      <c r="C118" s="110" t="str">
        <f>'[3]Ratebase Summary'!C118</f>
        <v>Rate Base Adjustments and Working Capital</v>
      </c>
      <c r="D118" s="113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13"/>
      <c r="Q118" s="135"/>
      <c r="R118" s="135"/>
      <c r="S118" s="135"/>
      <c r="T118" s="135"/>
      <c r="U118" s="135"/>
      <c r="V118" s="113"/>
      <c r="W118" s="113"/>
      <c r="X118" s="113"/>
      <c r="Y118" s="113"/>
    </row>
    <row r="119" spans="1:25" x14ac:dyDescent="0.3">
      <c r="A119" s="103">
        <f>'[3]Ratebase Summary'!A119</f>
        <v>112</v>
      </c>
      <c r="B119" s="134"/>
      <c r="C119" s="103" t="str">
        <f>'[3]Ratebase Summary'!C119</f>
        <v>Working Capital Assets</v>
      </c>
      <c r="D119" s="113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13"/>
      <c r="Q119" s="135"/>
      <c r="R119" s="135"/>
      <c r="S119" s="135"/>
      <c r="T119" s="135"/>
      <c r="U119" s="135"/>
      <c r="V119" s="113"/>
      <c r="W119" s="113"/>
      <c r="X119" s="113"/>
      <c r="Y119" s="113"/>
    </row>
    <row r="120" spans="1:25" x14ac:dyDescent="0.3">
      <c r="A120" s="103">
        <f>'[3]Ratebase Summary'!A120</f>
        <v>113</v>
      </c>
      <c r="B120" s="134" t="str">
        <f>'[3]Ratebase Summary'!B120</f>
        <v>WC</v>
      </c>
      <c r="C120" s="103" t="str">
        <f>'[3]Ratebase Summary'!C120</f>
        <v>Working Capital</v>
      </c>
      <c r="D120" s="113" t="str">
        <f>'[3]Ratebase Summary'!D120</f>
        <v>EPIS.T</v>
      </c>
      <c r="E120" s="135">
        <f>'[3]Ratebase Summary'!E120</f>
        <v>246011331.39146316</v>
      </c>
      <c r="F120" s="135">
        <f>'[3]Ratebase Summary'!F120</f>
        <v>141969251.27296346</v>
      </c>
      <c r="G120" s="135">
        <f>'[3]Ratebase Summary'!G120</f>
        <v>30919377.246837121</v>
      </c>
      <c r="H120" s="135">
        <f>'[3]Ratebase Summary'!H120</f>
        <v>28585757.136637002</v>
      </c>
      <c r="I120" s="135">
        <f>'[3]Ratebase Summary'!I120</f>
        <v>16523967.46608587</v>
      </c>
      <c r="J120" s="135">
        <f>'[3]Ratebase Summary'!J120</f>
        <v>12893584.935320398</v>
      </c>
      <c r="K120" s="135">
        <f>'[3]Ratebase Summary'!K120</f>
        <v>5201981.0962759135</v>
      </c>
      <c r="L120" s="135">
        <f>'[3]Ratebase Summary'!L120</f>
        <v>4313916.0578937158</v>
      </c>
      <c r="M120" s="135">
        <f>'[3]Ratebase Summary'!M120</f>
        <v>2867112.456892665</v>
      </c>
      <c r="N120" s="135">
        <f>'[3]Ratebase Summary'!N120</f>
        <v>2652867.1668535727</v>
      </c>
      <c r="O120" s="135">
        <f>'[3]Ratebase Summary'!O120</f>
        <v>83516.555703444916</v>
      </c>
      <c r="P120" s="113"/>
      <c r="Q120" s="135">
        <f>'[3]Ratebase Summary'!Q120</f>
        <v>11384179.65182513</v>
      </c>
      <c r="R120" s="135">
        <f>'[3]Ratebase Summary'!R120</f>
        <v>56267.526415836182</v>
      </c>
      <c r="S120" s="135">
        <f>'[3]Ratebase Summary'!S120</f>
        <v>1453137.7570794318</v>
      </c>
      <c r="T120" s="135">
        <f>'[3]Ratebase Summary'!T120</f>
        <v>12893584.935320398</v>
      </c>
      <c r="U120" s="135">
        <f>'[3]Ratebase Summary'!U120</f>
        <v>11440447.178240966</v>
      </c>
      <c r="V120" s="113"/>
      <c r="W120" s="113"/>
      <c r="X120" s="113"/>
      <c r="Y120" s="113"/>
    </row>
    <row r="121" spans="1:25" x14ac:dyDescent="0.3">
      <c r="A121" s="122">
        <f>'[3]Ratebase Summary'!A121</f>
        <v>114</v>
      </c>
      <c r="B121" s="136"/>
      <c r="C121" s="122" t="str">
        <f>'[3]Ratebase Summary'!C121</f>
        <v>Sub-total</v>
      </c>
      <c r="D121" s="121"/>
      <c r="E121" s="137">
        <f>'[3]Ratebase Summary'!E121</f>
        <v>246011331.39146316</v>
      </c>
      <c r="F121" s="137">
        <f>'[3]Ratebase Summary'!F121</f>
        <v>141969251.27296346</v>
      </c>
      <c r="G121" s="137">
        <f>'[3]Ratebase Summary'!G121</f>
        <v>30919377.246837121</v>
      </c>
      <c r="H121" s="137">
        <f>'[3]Ratebase Summary'!H121</f>
        <v>28585757.136637002</v>
      </c>
      <c r="I121" s="137">
        <f>'[3]Ratebase Summary'!I121</f>
        <v>16523967.46608587</v>
      </c>
      <c r="J121" s="137">
        <f>'[3]Ratebase Summary'!J121</f>
        <v>12893584.935320398</v>
      </c>
      <c r="K121" s="137">
        <f>'[3]Ratebase Summary'!K121</f>
        <v>5201981.0962759135</v>
      </c>
      <c r="L121" s="137">
        <f>'[3]Ratebase Summary'!L121</f>
        <v>4313916.0578937158</v>
      </c>
      <c r="M121" s="137">
        <f>'[3]Ratebase Summary'!M121</f>
        <v>2867112.456892665</v>
      </c>
      <c r="N121" s="137">
        <f>'[3]Ratebase Summary'!N121</f>
        <v>2652867.1668535727</v>
      </c>
      <c r="O121" s="137">
        <f>'[3]Ratebase Summary'!O121</f>
        <v>83516.555703444916</v>
      </c>
      <c r="P121" s="113"/>
      <c r="Q121" s="137">
        <f>'[3]Ratebase Summary'!Q121</f>
        <v>11384179.65182513</v>
      </c>
      <c r="R121" s="137">
        <f>'[3]Ratebase Summary'!R121</f>
        <v>56267.526415836182</v>
      </c>
      <c r="S121" s="137">
        <f>'[3]Ratebase Summary'!S121</f>
        <v>1453137.7570794318</v>
      </c>
      <c r="T121" s="137">
        <f>'[3]Ratebase Summary'!T121</f>
        <v>12893584.935320398</v>
      </c>
      <c r="U121" s="137">
        <f>'[3]Ratebase Summary'!U121</f>
        <v>11440447.178240966</v>
      </c>
      <c r="V121" s="113"/>
      <c r="W121" s="113"/>
      <c r="X121" s="113"/>
      <c r="Y121" s="113"/>
    </row>
    <row r="122" spans="1:25" x14ac:dyDescent="0.3">
      <c r="A122" s="103">
        <f>'[3]Ratebase Summary'!A122</f>
        <v>115</v>
      </c>
      <c r="B122" s="134"/>
      <c r="C122" s="103"/>
      <c r="D122" s="113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13"/>
      <c r="Q122" s="135"/>
      <c r="R122" s="135"/>
      <c r="S122" s="135"/>
      <c r="T122" s="135"/>
      <c r="U122" s="135"/>
      <c r="V122" s="113"/>
      <c r="W122" s="113"/>
      <c r="X122" s="113"/>
      <c r="Y122" s="113"/>
    </row>
    <row r="123" spans="1:25" x14ac:dyDescent="0.3">
      <c r="A123" s="103">
        <f>'[3]Ratebase Summary'!A123</f>
        <v>116</v>
      </c>
      <c r="B123" s="134"/>
      <c r="C123" s="110" t="str">
        <f>'[3]Ratebase Summary'!C123</f>
        <v>Other Items</v>
      </c>
      <c r="D123" s="113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13"/>
      <c r="Q123" s="135"/>
      <c r="R123" s="135"/>
      <c r="S123" s="135"/>
      <c r="T123" s="135"/>
      <c r="U123" s="135"/>
      <c r="V123" s="113"/>
      <c r="W123" s="113"/>
      <c r="X123" s="113"/>
      <c r="Y123" s="113"/>
    </row>
    <row r="124" spans="1:25" x14ac:dyDescent="0.3">
      <c r="A124" s="103">
        <f>'[3]Ratebase Summary'!A124</f>
        <v>117</v>
      </c>
      <c r="B124" s="134">
        <f>'[3]Ratebase Summary'!B124</f>
        <v>182.01</v>
      </c>
      <c r="C124" s="103" t="str">
        <f>'[3]Ratebase Summary'!C124</f>
        <v>Misc Def Debits - Production</v>
      </c>
      <c r="D124" s="113" t="str">
        <f>'[3]Ratebase Summary'!D124</f>
        <v>PC4</v>
      </c>
      <c r="E124" s="135">
        <f>'[3]Ratebase Summary'!E124</f>
        <v>237318147.37700513</v>
      </c>
      <c r="F124" s="135">
        <f>'[3]Ratebase Summary'!F124</f>
        <v>126794974.40481915</v>
      </c>
      <c r="G124" s="135">
        <f>'[3]Ratebase Summary'!G124</f>
        <v>31085079.213598546</v>
      </c>
      <c r="H124" s="135">
        <f>'[3]Ratebase Summary'!H124</f>
        <v>31385395.691936664</v>
      </c>
      <c r="I124" s="135">
        <f>'[3]Ratebase Summary'!I124</f>
        <v>20298687.810013261</v>
      </c>
      <c r="J124" s="135">
        <f>'[3]Ratebase Summary'!J124</f>
        <v>14442882.603919739</v>
      </c>
      <c r="K124" s="135">
        <f>'[3]Ratebase Summary'!K124</f>
        <v>6312773.9929704666</v>
      </c>
      <c r="L124" s="135">
        <f>'[3]Ratebase Summary'!L124</f>
        <v>6059932.7698591808</v>
      </c>
      <c r="M124" s="135">
        <f>'[3]Ratebase Summary'!M124</f>
        <v>0</v>
      </c>
      <c r="N124" s="135">
        <f>'[3]Ratebase Summary'!N124</f>
        <v>857726.79718032479</v>
      </c>
      <c r="O124" s="135">
        <f>'[3]Ratebase Summary'!O124</f>
        <v>80694.092707846488</v>
      </c>
      <c r="P124" s="113"/>
      <c r="Q124" s="135">
        <f>'[3]Ratebase Summary'!Q124</f>
        <v>13409167.610673966</v>
      </c>
      <c r="R124" s="135">
        <f>'[3]Ratebase Summary'!R124</f>
        <v>36713.14353739802</v>
      </c>
      <c r="S124" s="135">
        <f>'[3]Ratebase Summary'!S124</f>
        <v>997001.84970837471</v>
      </c>
      <c r="T124" s="135">
        <f>'[3]Ratebase Summary'!T124</f>
        <v>14442882.603919739</v>
      </c>
      <c r="U124" s="135">
        <f>'[3]Ratebase Summary'!U124</f>
        <v>13445880.754211364</v>
      </c>
      <c r="V124" s="113"/>
      <c r="W124" s="113"/>
      <c r="X124" s="113"/>
      <c r="Y124" s="113"/>
    </row>
    <row r="125" spans="1:25" x14ac:dyDescent="0.3">
      <c r="A125" s="103">
        <f>'[3]Ratebase Summary'!A125</f>
        <v>118</v>
      </c>
      <c r="B125" s="134">
        <f>'[3]Ratebase Summary'!B125</f>
        <v>182.02</v>
      </c>
      <c r="C125" s="103" t="str">
        <f>'[3]Ratebase Summary'!C125</f>
        <v>Misc Def Debits - Transmission</v>
      </c>
      <c r="D125" s="113" t="str">
        <f>'[3]Ratebase Summary'!D125</f>
        <v>PC4</v>
      </c>
      <c r="E125" s="135">
        <f>'[3]Ratebase Summary'!E125</f>
        <v>776259.08333333337</v>
      </c>
      <c r="F125" s="135">
        <f>'[3]Ratebase Summary'!F125</f>
        <v>414741.77887626347</v>
      </c>
      <c r="G125" s="135">
        <f>'[3]Ratebase Summary'!G125</f>
        <v>101678.1706851894</v>
      </c>
      <c r="H125" s="135">
        <f>'[3]Ratebase Summary'!H125</f>
        <v>102660.49503232118</v>
      </c>
      <c r="I125" s="135">
        <f>'[3]Ratebase Summary'!I125</f>
        <v>66396.274226929061</v>
      </c>
      <c r="J125" s="135">
        <f>'[3]Ratebase Summary'!J125</f>
        <v>47242.147028053238</v>
      </c>
      <c r="K125" s="135">
        <f>'[3]Ratebase Summary'!K125</f>
        <v>20648.855585784753</v>
      </c>
      <c r="L125" s="135">
        <f>'[3]Ratebase Summary'!L125</f>
        <v>19821.821082732404</v>
      </c>
      <c r="M125" s="135">
        <f>'[3]Ratebase Summary'!M125</f>
        <v>0</v>
      </c>
      <c r="N125" s="135">
        <f>'[3]Ratebase Summary'!N125</f>
        <v>2805.5933551171361</v>
      </c>
      <c r="O125" s="135">
        <f>'[3]Ratebase Summary'!O125</f>
        <v>263.94746094279247</v>
      </c>
      <c r="P125" s="113"/>
      <c r="Q125" s="135">
        <f>'[3]Ratebase Summary'!Q125</f>
        <v>43860.902643863184</v>
      </c>
      <c r="R125" s="135">
        <f>'[3]Ratebase Summary'!R125</f>
        <v>120.08736568869352</v>
      </c>
      <c r="S125" s="135">
        <f>'[3]Ratebase Summary'!S125</f>
        <v>3261.1570185013611</v>
      </c>
      <c r="T125" s="135">
        <f>'[3]Ratebase Summary'!T125</f>
        <v>47242.147028053238</v>
      </c>
      <c r="U125" s="135">
        <f>'[3]Ratebase Summary'!U125</f>
        <v>43980.990009551875</v>
      </c>
      <c r="V125" s="113"/>
      <c r="W125" s="113"/>
      <c r="X125" s="113"/>
      <c r="Y125" s="113"/>
    </row>
    <row r="126" spans="1:25" x14ac:dyDescent="0.3">
      <c r="A126" s="103">
        <f>'[3]Ratebase Summary'!A126</f>
        <v>119</v>
      </c>
      <c r="B126" s="134">
        <f>'[3]Ratebase Summary'!B126</f>
        <v>182.03</v>
      </c>
      <c r="C126" s="103" t="str">
        <f>'[3]Ratebase Summary'!C126</f>
        <v>Misc Def Debits - Distribution</v>
      </c>
      <c r="D126" s="113" t="str">
        <f>'[3]Ratebase Summary'!D126</f>
        <v>DP.T</v>
      </c>
      <c r="E126" s="135">
        <f>'[3]Ratebase Summary'!E126</f>
        <v>51386936.710416667</v>
      </c>
      <c r="F126" s="135">
        <f>'[3]Ratebase Summary'!F126</f>
        <v>33499056.576186065</v>
      </c>
      <c r="G126" s="135">
        <f>'[3]Ratebase Summary'!G126</f>
        <v>6245773.7566408673</v>
      </c>
      <c r="H126" s="135">
        <f>'[3]Ratebase Summary'!H126</f>
        <v>5003949.1342023825</v>
      </c>
      <c r="I126" s="135">
        <f>'[3]Ratebase Summary'!I126</f>
        <v>2190343.5864220061</v>
      </c>
      <c r="J126" s="135">
        <f>'[3]Ratebase Summary'!J126</f>
        <v>2166655.1250875322</v>
      </c>
      <c r="K126" s="135">
        <f>'[3]Ratebase Summary'!K126</f>
        <v>714476.80680844758</v>
      </c>
      <c r="L126" s="135">
        <f>'[3]Ratebase Summary'!L126</f>
        <v>323289.92502192181</v>
      </c>
      <c r="M126" s="135">
        <f>'[3]Ratebase Summary'!M126</f>
        <v>107156.96634165844</v>
      </c>
      <c r="N126" s="135">
        <f>'[3]Ratebase Summary'!N126</f>
        <v>1118011.0573336114</v>
      </c>
      <c r="O126" s="135">
        <f>'[3]Ratebase Summary'!O126</f>
        <v>18223.776372184315</v>
      </c>
      <c r="P126" s="113"/>
      <c r="Q126" s="135">
        <f>'[3]Ratebase Summary'!Q126</f>
        <v>1697708.6144275998</v>
      </c>
      <c r="R126" s="135">
        <f>'[3]Ratebase Summary'!R126</f>
        <v>18081.957833920624</v>
      </c>
      <c r="S126" s="135">
        <f>'[3]Ratebase Summary'!S126</f>
        <v>450864.55282601196</v>
      </c>
      <c r="T126" s="135">
        <f>'[3]Ratebase Summary'!T126</f>
        <v>2166655.1250875322</v>
      </c>
      <c r="U126" s="135">
        <f>'[3]Ratebase Summary'!U126</f>
        <v>1715790.5722615204</v>
      </c>
      <c r="V126" s="113"/>
      <c r="W126" s="113"/>
      <c r="X126" s="113"/>
      <c r="Y126" s="113"/>
    </row>
    <row r="127" spans="1:25" x14ac:dyDescent="0.3">
      <c r="A127" s="103">
        <f>'[3]Ratebase Summary'!A127</f>
        <v>120</v>
      </c>
      <c r="B127" s="134">
        <f>'[3]Ratebase Summary'!B127</f>
        <v>282</v>
      </c>
      <c r="C127" s="103" t="str">
        <f>'[3]Ratebase Summary'!C127</f>
        <v xml:space="preserve">Accum Deferred Income Tax - Prod </v>
      </c>
      <c r="D127" s="113" t="str">
        <f>'[3]Ratebase Summary'!D127</f>
        <v>PP.T</v>
      </c>
      <c r="E127" s="135">
        <f>'[3]Ratebase Summary'!E127</f>
        <v>-33375829.255674981</v>
      </c>
      <c r="F127" s="135">
        <f>'[3]Ratebase Summary'!F127</f>
        <v>-17832127.306683037</v>
      </c>
      <c r="G127" s="135">
        <f>'[3]Ratebase Summary'!G127</f>
        <v>-4371727.6057445062</v>
      </c>
      <c r="H127" s="135">
        <f>'[3]Ratebase Summary'!H127</f>
        <v>-4413963.3623204893</v>
      </c>
      <c r="I127" s="135">
        <f>'[3]Ratebase Summary'!I127</f>
        <v>-2854756.5618106555</v>
      </c>
      <c r="J127" s="135">
        <f>'[3]Ratebase Summary'!J127</f>
        <v>-2031210.7989887798</v>
      </c>
      <c r="K127" s="135">
        <f>'[3]Ratebase Summary'!K127</f>
        <v>-887812.70732043055</v>
      </c>
      <c r="L127" s="135">
        <f>'[3]Ratebase Summary'!L127</f>
        <v>-852253.75161211553</v>
      </c>
      <c r="M127" s="135">
        <f>'[3]Ratebase Summary'!M127</f>
        <v>0</v>
      </c>
      <c r="N127" s="135">
        <f>'[3]Ratebase Summary'!N127</f>
        <v>-120628.54630847047</v>
      </c>
      <c r="O127" s="135">
        <f>'[3]Ratebase Summary'!O127</f>
        <v>-11348.614886497515</v>
      </c>
      <c r="P127" s="113"/>
      <c r="Q127" s="135">
        <f>'[3]Ratebase Summary'!Q127</f>
        <v>-1885831.7140139025</v>
      </c>
      <c r="R127" s="135">
        <f>'[3]Ratebase Summary'!R127</f>
        <v>-5163.2444618603649</v>
      </c>
      <c r="S127" s="135">
        <f>'[3]Ratebase Summary'!S127</f>
        <v>-140215.84051301709</v>
      </c>
      <c r="T127" s="135">
        <f>'[3]Ratebase Summary'!T127</f>
        <v>-2031210.7989887798</v>
      </c>
      <c r="U127" s="135">
        <f>'[3]Ratebase Summary'!U127</f>
        <v>-1890994.9584757627</v>
      </c>
      <c r="V127" s="113"/>
      <c r="W127" s="113"/>
      <c r="X127" s="113"/>
      <c r="Y127" s="113"/>
    </row>
    <row r="128" spans="1:25" x14ac:dyDescent="0.3">
      <c r="A128" s="103">
        <f>'[3]Ratebase Summary'!A128</f>
        <v>121</v>
      </c>
      <c r="B128" s="134">
        <f>'[3]Ratebase Summary'!B128</f>
        <v>282.01</v>
      </c>
      <c r="C128" s="103" t="str">
        <f>'[3]Ratebase Summary'!C128</f>
        <v>Accum Deferred Income Tax - Trans</v>
      </c>
      <c r="D128" s="113" t="str">
        <f>'[3]Ratebase Summary'!D128</f>
        <v>PC4</v>
      </c>
      <c r="E128" s="135">
        <f>'[3]Ratebase Summary'!E128</f>
        <v>0</v>
      </c>
      <c r="F128" s="135">
        <f>'[3]Ratebase Summary'!F128</f>
        <v>0</v>
      </c>
      <c r="G128" s="135">
        <f>'[3]Ratebase Summary'!G128</f>
        <v>0</v>
      </c>
      <c r="H128" s="135">
        <f>'[3]Ratebase Summary'!H128</f>
        <v>0</v>
      </c>
      <c r="I128" s="135">
        <f>'[3]Ratebase Summary'!I128</f>
        <v>0</v>
      </c>
      <c r="J128" s="135">
        <f>'[3]Ratebase Summary'!J128</f>
        <v>0</v>
      </c>
      <c r="K128" s="135">
        <f>'[3]Ratebase Summary'!K128</f>
        <v>0</v>
      </c>
      <c r="L128" s="135">
        <f>'[3]Ratebase Summary'!L128</f>
        <v>0</v>
      </c>
      <c r="M128" s="135">
        <f>'[3]Ratebase Summary'!M128</f>
        <v>0</v>
      </c>
      <c r="N128" s="135">
        <f>'[3]Ratebase Summary'!N128</f>
        <v>0</v>
      </c>
      <c r="O128" s="135">
        <f>'[3]Ratebase Summary'!O128</f>
        <v>0</v>
      </c>
      <c r="P128" s="113"/>
      <c r="Q128" s="135">
        <f>'[3]Ratebase Summary'!Q128</f>
        <v>0</v>
      </c>
      <c r="R128" s="135">
        <f>'[3]Ratebase Summary'!R128</f>
        <v>0</v>
      </c>
      <c r="S128" s="135">
        <f>'[3]Ratebase Summary'!S128</f>
        <v>0</v>
      </c>
      <c r="T128" s="135">
        <f>'[3]Ratebase Summary'!T128</f>
        <v>0</v>
      </c>
      <c r="U128" s="135">
        <f>'[3]Ratebase Summary'!U128</f>
        <v>0</v>
      </c>
      <c r="V128" s="113"/>
      <c r="W128" s="113"/>
      <c r="X128" s="113"/>
      <c r="Y128" s="113"/>
    </row>
    <row r="129" spans="1:25" x14ac:dyDescent="0.3">
      <c r="A129" s="103">
        <f>'[3]Ratebase Summary'!A129</f>
        <v>122</v>
      </c>
      <c r="B129" s="134">
        <f>'[3]Ratebase Summary'!B129</f>
        <v>282.02</v>
      </c>
      <c r="C129" s="103" t="str">
        <f>'[3]Ratebase Summary'!C129</f>
        <v>Accum Deferred Income Tax - General</v>
      </c>
      <c r="D129" s="113" t="str">
        <f>'[3]Ratebase Summary'!D129</f>
        <v>PTDP.T</v>
      </c>
      <c r="E129" s="135">
        <f>'[3]Ratebase Summary'!E129</f>
        <v>-1211796278.4365394</v>
      </c>
      <c r="F129" s="135">
        <f>'[3]Ratebase Summary'!F129</f>
        <v>-696877285.01551723</v>
      </c>
      <c r="G129" s="135">
        <f>'[3]Ratebase Summary'!G129</f>
        <v>-152443179.62511867</v>
      </c>
      <c r="H129" s="135">
        <f>'[3]Ratebase Summary'!H129</f>
        <v>-141742274.18018445</v>
      </c>
      <c r="I129" s="135">
        <f>'[3]Ratebase Summary'!I129</f>
        <v>-81893237.412583381</v>
      </c>
      <c r="J129" s="135">
        <f>'[3]Ratebase Summary'!J129</f>
        <v>-63946998.770585217</v>
      </c>
      <c r="K129" s="135">
        <f>'[3]Ratebase Summary'!K129</f>
        <v>-25778998.953923516</v>
      </c>
      <c r="L129" s="135">
        <f>'[3]Ratebase Summary'!L129</f>
        <v>-21356896.006742023</v>
      </c>
      <c r="M129" s="135">
        <f>'[3]Ratebase Summary'!M129</f>
        <v>-14303507.088221673</v>
      </c>
      <c r="N129" s="135">
        <f>'[3]Ratebase Summary'!N129</f>
        <v>-13039311.070797782</v>
      </c>
      <c r="O129" s="135">
        <f>'[3]Ratebase Summary'!O129</f>
        <v>-414590.31286561402</v>
      </c>
      <c r="P129" s="113"/>
      <c r="Q129" s="135">
        <f>'[3]Ratebase Summary'!Q129</f>
        <v>-56442433.302605383</v>
      </c>
      <c r="R129" s="135">
        <f>'[3]Ratebase Summary'!R129</f>
        <v>-279859.70709286083</v>
      </c>
      <c r="S129" s="135">
        <f>'[3]Ratebase Summary'!S129</f>
        <v>-7224705.7608869728</v>
      </c>
      <c r="T129" s="135">
        <f>'[3]Ratebase Summary'!T129</f>
        <v>-63946998.770585217</v>
      </c>
      <c r="U129" s="135">
        <f>'[3]Ratebase Summary'!U129</f>
        <v>-56722293.009698242</v>
      </c>
      <c r="V129" s="113"/>
      <c r="W129" s="113"/>
      <c r="X129" s="113"/>
      <c r="Y129" s="113"/>
    </row>
    <row r="130" spans="1:25" x14ac:dyDescent="0.3">
      <c r="A130" s="103">
        <f>'[3]Ratebase Summary'!A130</f>
        <v>123</v>
      </c>
      <c r="B130" s="134">
        <f>'[3]Ratebase Summary'!B130</f>
        <v>235</v>
      </c>
      <c r="C130" s="103" t="str">
        <f>'[3]Ratebase Summary'!C130</f>
        <v>Customer Deposits</v>
      </c>
      <c r="D130" s="113" t="str">
        <f>'[3]Ratebase Summary'!D130</f>
        <v>DIR235.00</v>
      </c>
      <c r="E130" s="135">
        <f>'[3]Ratebase Summary'!E130</f>
        <v>-19040678.756270085</v>
      </c>
      <c r="F130" s="135">
        <f>'[3]Ratebase Summary'!F130</f>
        <v>-16610349.668784555</v>
      </c>
      <c r="G130" s="135">
        <f>'[3]Ratebase Summary'!G130</f>
        <v>-1460866.5554359197</v>
      </c>
      <c r="H130" s="135">
        <f>'[3]Ratebase Summary'!H130</f>
        <v>-639730.12994348397</v>
      </c>
      <c r="I130" s="135">
        <f>'[3]Ratebase Summary'!I130</f>
        <v>-282350.82301629806</v>
      </c>
      <c r="J130" s="135">
        <f>'[3]Ratebase Summary'!J130</f>
        <v>-23480.248927736589</v>
      </c>
      <c r="K130" s="135">
        <f>'[3]Ratebase Summary'!K130</f>
        <v>-236.1038863637726</v>
      </c>
      <c r="L130" s="135">
        <f>'[3]Ratebase Summary'!L130</f>
        <v>0</v>
      </c>
      <c r="M130" s="135">
        <f>'[3]Ratebase Summary'!M130</f>
        <v>0</v>
      </c>
      <c r="N130" s="135">
        <f>'[3]Ratebase Summary'!N130</f>
        <v>-23665.226275728721</v>
      </c>
      <c r="O130" s="135">
        <f>'[3]Ratebase Summary'!O130</f>
        <v>0</v>
      </c>
      <c r="P130" s="113"/>
      <c r="Q130" s="135">
        <f>'[3]Ratebase Summary'!Q130</f>
        <v>-23480.248927736589</v>
      </c>
      <c r="R130" s="135">
        <f>'[3]Ratebase Summary'!R130</f>
        <v>0</v>
      </c>
      <c r="S130" s="135">
        <f>'[3]Ratebase Summary'!S130</f>
        <v>0</v>
      </c>
      <c r="T130" s="135">
        <f>'[3]Ratebase Summary'!T130</f>
        <v>-23480.248927736589</v>
      </c>
      <c r="U130" s="135">
        <f>'[3]Ratebase Summary'!U130</f>
        <v>-23480.248927736589</v>
      </c>
      <c r="V130" s="113"/>
      <c r="W130" s="113"/>
      <c r="X130" s="113"/>
      <c r="Y130" s="113"/>
    </row>
    <row r="131" spans="1:25" x14ac:dyDescent="0.3">
      <c r="A131" s="103">
        <f>'[3]Ratebase Summary'!A131</f>
        <v>124</v>
      </c>
      <c r="B131" s="134">
        <f>'[3]Ratebase Summary'!B131</f>
        <v>235.01</v>
      </c>
      <c r="C131" s="103" t="str">
        <f>'[3]Ratebase Summary'!C131</f>
        <v>Customer Deposits - Transmission</v>
      </c>
      <c r="D131" s="113" t="str">
        <f>'[3]Ratebase Summary'!D131</f>
        <v>PC4</v>
      </c>
      <c r="E131" s="135">
        <f>'[3]Ratebase Summary'!E131</f>
        <v>-5962277.1433333335</v>
      </c>
      <c r="F131" s="135">
        <f>'[3]Ratebase Summary'!F131</f>
        <v>-3185541.3761612703</v>
      </c>
      <c r="G131" s="135">
        <f>'[3]Ratebase Summary'!G131</f>
        <v>-780967.90887009504</v>
      </c>
      <c r="H131" s="135">
        <f>'[3]Ratebase Summary'!H131</f>
        <v>-788512.92847501044</v>
      </c>
      <c r="I131" s="135">
        <f>'[3]Ratebase Summary'!I131</f>
        <v>-509975.33777742542</v>
      </c>
      <c r="J131" s="135">
        <f>'[3]Ratebase Summary'!J131</f>
        <v>-362856.65375770209</v>
      </c>
      <c r="K131" s="135">
        <f>'[3]Ratebase Summary'!K131</f>
        <v>-158599.3675802809</v>
      </c>
      <c r="L131" s="135">
        <f>'[3]Ratebase Summary'!L131</f>
        <v>-152247.09548431676</v>
      </c>
      <c r="M131" s="135">
        <f>'[3]Ratebase Summary'!M131</f>
        <v>0</v>
      </c>
      <c r="N131" s="135">
        <f>'[3]Ratebase Summary'!N131</f>
        <v>-21549.152201700846</v>
      </c>
      <c r="O131" s="135">
        <f>'[3]Ratebase Summary'!O131</f>
        <v>-2027.3230255320634</v>
      </c>
      <c r="P131" s="113"/>
      <c r="Q131" s="135">
        <f>'[3]Ratebase Summary'!Q131</f>
        <v>-336886.0512350084</v>
      </c>
      <c r="R131" s="135">
        <f>'[3]Ratebase Summary'!R131</f>
        <v>-922.36493075773001</v>
      </c>
      <c r="S131" s="135">
        <f>'[3]Ratebase Summary'!S131</f>
        <v>-25048.237591935955</v>
      </c>
      <c r="T131" s="135">
        <f>'[3]Ratebase Summary'!T131</f>
        <v>-362856.65375770209</v>
      </c>
      <c r="U131" s="135">
        <f>'[3]Ratebase Summary'!U131</f>
        <v>-337808.41616576613</v>
      </c>
      <c r="V131" s="113"/>
      <c r="W131" s="113"/>
      <c r="X131" s="113"/>
      <c r="Y131" s="113"/>
    </row>
    <row r="132" spans="1:25" x14ac:dyDescent="0.3">
      <c r="A132" s="103">
        <f>'[3]Ratebase Summary'!A132</f>
        <v>125</v>
      </c>
      <c r="B132" s="134">
        <f>'[3]Ratebase Summary'!B132</f>
        <v>252</v>
      </c>
      <c r="C132" s="103" t="str">
        <f>'[3]Ratebase Summary'!C132</f>
        <v>Customer Advances</v>
      </c>
      <c r="D132" s="113" t="str">
        <f>'[3]Ratebase Summary'!D132</f>
        <v>DIR252.00</v>
      </c>
      <c r="E132" s="135">
        <f>'[3]Ratebase Summary'!E132</f>
        <v>-54720677.887500003</v>
      </c>
      <c r="F132" s="135">
        <f>'[3]Ratebase Summary'!F132</f>
        <v>-21173102.935833331</v>
      </c>
      <c r="G132" s="135">
        <f>'[3]Ratebase Summary'!G132</f>
        <v>-31313866.958082631</v>
      </c>
      <c r="H132" s="135">
        <f>'[3]Ratebase Summary'!H132</f>
        <v>-2025260.4454428731</v>
      </c>
      <c r="I132" s="135">
        <f>'[3]Ratebase Summary'!I132</f>
        <v>-208447.54814116366</v>
      </c>
      <c r="J132" s="135">
        <f>'[3]Ratebase Summary'!J132</f>
        <v>0</v>
      </c>
      <c r="K132" s="135">
        <f>'[3]Ratebase Summary'!K132</f>
        <v>0</v>
      </c>
      <c r="L132" s="135">
        <f>'[3]Ratebase Summary'!L132</f>
        <v>0</v>
      </c>
      <c r="M132" s="135">
        <f>'[3]Ratebase Summary'!M132</f>
        <v>0</v>
      </c>
      <c r="N132" s="135">
        <f>'[3]Ratebase Summary'!N132</f>
        <v>0</v>
      </c>
      <c r="O132" s="135">
        <f>'[3]Ratebase Summary'!O132</f>
        <v>0</v>
      </c>
      <c r="P132" s="113"/>
      <c r="Q132" s="135">
        <f>'[3]Ratebase Summary'!Q132</f>
        <v>0</v>
      </c>
      <c r="R132" s="135">
        <f>'[3]Ratebase Summary'!R132</f>
        <v>0</v>
      </c>
      <c r="S132" s="135">
        <f>'[3]Ratebase Summary'!S132</f>
        <v>0</v>
      </c>
      <c r="T132" s="135">
        <f>'[3]Ratebase Summary'!T132</f>
        <v>0</v>
      </c>
      <c r="U132" s="135">
        <f>'[3]Ratebase Summary'!U132</f>
        <v>0</v>
      </c>
      <c r="V132" s="113"/>
      <c r="W132" s="113"/>
      <c r="X132" s="113"/>
      <c r="Y132" s="113"/>
    </row>
    <row r="133" spans="1:25" x14ac:dyDescent="0.3">
      <c r="A133" s="103">
        <f>'[3]Ratebase Summary'!A133</f>
        <v>126</v>
      </c>
      <c r="B133" s="134">
        <f>'[3]Ratebase Summary'!B133</f>
        <v>253</v>
      </c>
      <c r="C133" s="103" t="str">
        <f>'[3]Ratebase Summary'!C133</f>
        <v>Landlord Incentive</v>
      </c>
      <c r="D133" s="113" t="str">
        <f>'[3]Ratebase Summary'!D133</f>
        <v>SW.T</v>
      </c>
      <c r="E133" s="135">
        <f>'[3]Ratebase Summary'!E133</f>
        <v>-6362920.1743808333</v>
      </c>
      <c r="F133" s="135">
        <f>'[3]Ratebase Summary'!F133</f>
        <v>-3898928.8804252027</v>
      </c>
      <c r="G133" s="135">
        <f>'[3]Ratebase Summary'!G133</f>
        <v>-784341.38248208095</v>
      </c>
      <c r="H133" s="135">
        <f>'[3]Ratebase Summary'!H133</f>
        <v>-652257.50009423133</v>
      </c>
      <c r="I133" s="135">
        <f>'[3]Ratebase Summary'!I133</f>
        <v>-373405.69239244476</v>
      </c>
      <c r="J133" s="135">
        <f>'[3]Ratebase Summary'!J133</f>
        <v>-292143.33561953472</v>
      </c>
      <c r="K133" s="135">
        <f>'[3]Ratebase Summary'!K133</f>
        <v>-117974.45181271021</v>
      </c>
      <c r="L133" s="135">
        <f>'[3]Ratebase Summary'!L133</f>
        <v>-96894.831180808265</v>
      </c>
      <c r="M133" s="135">
        <f>'[3]Ratebase Summary'!M133</f>
        <v>-68769.885313464445</v>
      </c>
      <c r="N133" s="135">
        <f>'[3]Ratebase Summary'!N133</f>
        <v>-76301.358852072619</v>
      </c>
      <c r="O133" s="135">
        <f>'[3]Ratebase Summary'!O133</f>
        <v>-1902.8562082854539</v>
      </c>
      <c r="P133" s="113"/>
      <c r="Q133" s="135">
        <f>'[3]Ratebase Summary'!Q133</f>
        <v>-257326.01954940747</v>
      </c>
      <c r="R133" s="135">
        <f>'[3]Ratebase Summary'!R133</f>
        <v>-1295.3390936823344</v>
      </c>
      <c r="S133" s="135">
        <f>'[3]Ratebase Summary'!S133</f>
        <v>-33521.976976444894</v>
      </c>
      <c r="T133" s="135">
        <f>'[3]Ratebase Summary'!T133</f>
        <v>-292143.33561953472</v>
      </c>
      <c r="U133" s="135">
        <f>'[3]Ratebase Summary'!U133</f>
        <v>-258621.3586430898</v>
      </c>
      <c r="V133" s="113"/>
      <c r="W133" s="113"/>
      <c r="X133" s="113"/>
      <c r="Y133" s="113"/>
    </row>
    <row r="134" spans="1:25" x14ac:dyDescent="0.3">
      <c r="A134" s="103">
        <f>'[3]Ratebase Summary'!A134</f>
        <v>127</v>
      </c>
      <c r="B134" s="134">
        <f>'[3]Ratebase Summary'!B134</f>
        <v>114.01</v>
      </c>
      <c r="C134" s="103" t="str">
        <f>'[3]Ratebase Summary'!C134</f>
        <v>Acquisition Adjustment - Production</v>
      </c>
      <c r="D134" s="113" t="str">
        <f>'[3]Ratebase Summary'!D134</f>
        <v>PP.T</v>
      </c>
      <c r="E134" s="135">
        <f>'[3]Ratebase Summary'!E134</f>
        <v>281543144.61000001</v>
      </c>
      <c r="F134" s="135">
        <f>'[3]Ratebase Summary'!F134</f>
        <v>150423624.19072303</v>
      </c>
      <c r="G134" s="135">
        <f>'[3]Ratebase Summary'!G134</f>
        <v>36877883.334999785</v>
      </c>
      <c r="H134" s="135">
        <f>'[3]Ratebase Summary'!H134</f>
        <v>37234164.751419216</v>
      </c>
      <c r="I134" s="135">
        <f>'[3]Ratebase Summary'!I134</f>
        <v>24081413.329124767</v>
      </c>
      <c r="J134" s="135">
        <f>'[3]Ratebase Summary'!J134</f>
        <v>17134360.058360334</v>
      </c>
      <c r="K134" s="135">
        <f>'[3]Ratebase Summary'!K134</f>
        <v>7489179.6554001914</v>
      </c>
      <c r="L134" s="135">
        <f>'[3]Ratebase Summary'!L134</f>
        <v>7189220.6601502262</v>
      </c>
      <c r="M134" s="135">
        <f>'[3]Ratebase Summary'!M134</f>
        <v>0</v>
      </c>
      <c r="N134" s="135">
        <f>'[3]Ratebase Summary'!N134</f>
        <v>1017566.9343599938</v>
      </c>
      <c r="O134" s="135">
        <f>'[3]Ratebase Summary'!O134</f>
        <v>95731.695462490825</v>
      </c>
      <c r="P134" s="113"/>
      <c r="Q134" s="135">
        <f>'[3]Ratebase Summary'!Q134</f>
        <v>15908008.963656317</v>
      </c>
      <c r="R134" s="135">
        <f>'[3]Ratebase Summary'!R134</f>
        <v>43554.755480275053</v>
      </c>
      <c r="S134" s="135">
        <f>'[3]Ratebase Summary'!S134</f>
        <v>1182796.3392237432</v>
      </c>
      <c r="T134" s="135">
        <f>'[3]Ratebase Summary'!T134</f>
        <v>17134360.058360334</v>
      </c>
      <c r="U134" s="135">
        <f>'[3]Ratebase Summary'!U134</f>
        <v>15951563.719136592</v>
      </c>
      <c r="V134" s="113"/>
      <c r="W134" s="113"/>
      <c r="X134" s="113"/>
      <c r="Y134" s="113"/>
    </row>
    <row r="135" spans="1:25" x14ac:dyDescent="0.3">
      <c r="A135" s="103">
        <f>'[3]Ratebase Summary'!A135</f>
        <v>128</v>
      </c>
      <c r="B135" s="134">
        <f>'[3]Ratebase Summary'!B135</f>
        <v>114.02</v>
      </c>
      <c r="C135" s="103" t="str">
        <f>'[3]Ratebase Summary'!C135</f>
        <v>Acquisition Adjustment - Transmission</v>
      </c>
      <c r="D135" s="113" t="str">
        <f>'[3]Ratebase Summary'!D135</f>
        <v>PC4</v>
      </c>
      <c r="E135" s="135">
        <f>'[3]Ratebase Summary'!E135</f>
        <v>946172.25</v>
      </c>
      <c r="F135" s="135">
        <f>'[3]Ratebase Summary'!F135</f>
        <v>505523.43993615964</v>
      </c>
      <c r="G135" s="135">
        <f>'[3]Ratebase Summary'!G135</f>
        <v>123934.21938455862</v>
      </c>
      <c r="H135" s="135">
        <f>'[3]Ratebase Summary'!H135</f>
        <v>125131.56194416425</v>
      </c>
      <c r="I135" s="135">
        <f>'[3]Ratebase Summary'!I135</f>
        <v>80929.567879766721</v>
      </c>
      <c r="J135" s="135">
        <f>'[3]Ratebase Summary'!J135</f>
        <v>57582.847670420968</v>
      </c>
      <c r="K135" s="135">
        <f>'[3]Ratebase Summary'!K135</f>
        <v>25168.625487294277</v>
      </c>
      <c r="L135" s="135">
        <f>'[3]Ratebase Summary'!L135</f>
        <v>24160.563728814792</v>
      </c>
      <c r="M135" s="135">
        <f>'[3]Ratebase Summary'!M135</f>
        <v>0</v>
      </c>
      <c r="N135" s="135">
        <f>'[3]Ratebase Summary'!N135</f>
        <v>3419.7017907954437</v>
      </c>
      <c r="O135" s="135">
        <f>'[3]Ratebase Summary'!O135</f>
        <v>321.72217802543685</v>
      </c>
      <c r="P135" s="113"/>
      <c r="Q135" s="135">
        <f>'[3]Ratebase Summary'!Q135</f>
        <v>53461.492216451763</v>
      </c>
      <c r="R135" s="135">
        <f>'[3]Ratebase Summary'!R135</f>
        <v>146.37295128623052</v>
      </c>
      <c r="S135" s="135">
        <f>'[3]Ratebase Summary'!S135</f>
        <v>3974.982502682974</v>
      </c>
      <c r="T135" s="135">
        <f>'[3]Ratebase Summary'!T135</f>
        <v>57582.847670420968</v>
      </c>
      <c r="U135" s="135">
        <f>'[3]Ratebase Summary'!U135</f>
        <v>53607.865167737997</v>
      </c>
      <c r="V135" s="113"/>
      <c r="W135" s="113"/>
      <c r="X135" s="113"/>
      <c r="Y135" s="113"/>
    </row>
    <row r="136" spans="1:25" x14ac:dyDescent="0.3">
      <c r="A136" s="103">
        <f>'[3]Ratebase Summary'!A136</f>
        <v>129</v>
      </c>
      <c r="B136" s="134">
        <f>'[3]Ratebase Summary'!B136</f>
        <v>114.03</v>
      </c>
      <c r="C136" s="103" t="str">
        <f>'[3]Ratebase Summary'!C136</f>
        <v>Acquisition Adjustment - Distribution</v>
      </c>
      <c r="D136" s="113" t="str">
        <f>'[3]Ratebase Summary'!D136</f>
        <v>DP.T</v>
      </c>
      <c r="E136" s="135">
        <f>'[3]Ratebase Summary'!E136</f>
        <v>302358.00999999995</v>
      </c>
      <c r="F136" s="135">
        <f>'[3]Ratebase Summary'!F136</f>
        <v>197106.67207761056</v>
      </c>
      <c r="G136" s="135">
        <f>'[3]Ratebase Summary'!G136</f>
        <v>36749.801503255323</v>
      </c>
      <c r="H136" s="135">
        <f>'[3]Ratebase Summary'!H136</f>
        <v>29442.971292195311</v>
      </c>
      <c r="I136" s="135">
        <f>'[3]Ratebase Summary'!I136</f>
        <v>12887.865484936994</v>
      </c>
      <c r="J136" s="135">
        <f>'[3]Ratebase Summary'!J136</f>
        <v>12748.483834899824</v>
      </c>
      <c r="K136" s="135">
        <f>'[3]Ratebase Summary'!K136</f>
        <v>4203.9436348414511</v>
      </c>
      <c r="L136" s="135">
        <f>'[3]Ratebase Summary'!L136</f>
        <v>1902.2207712736199</v>
      </c>
      <c r="M136" s="135">
        <f>'[3]Ratebase Summary'!M136</f>
        <v>630.50590626339181</v>
      </c>
      <c r="N136" s="135">
        <f>'[3]Ratebase Summary'!N136</f>
        <v>6578.3177611531464</v>
      </c>
      <c r="O136" s="135">
        <f>'[3]Ratebase Summary'!O136</f>
        <v>107.22773357030468</v>
      </c>
      <c r="P136" s="113"/>
      <c r="Q136" s="135">
        <f>'[3]Ratebase Summary'!Q136</f>
        <v>9989.2274394735778</v>
      </c>
      <c r="R136" s="135">
        <f>'[3]Ratebase Summary'!R136</f>
        <v>106.39328081332944</v>
      </c>
      <c r="S136" s="135">
        <f>'[3]Ratebase Summary'!S136</f>
        <v>2652.8631146129173</v>
      </c>
      <c r="T136" s="135">
        <f>'[3]Ratebase Summary'!T136</f>
        <v>12748.483834899824</v>
      </c>
      <c r="U136" s="135">
        <f>'[3]Ratebase Summary'!U136</f>
        <v>10095.620720286906</v>
      </c>
      <c r="V136" s="113"/>
      <c r="W136" s="113"/>
      <c r="X136" s="113"/>
      <c r="Y136" s="113"/>
    </row>
    <row r="137" spans="1:25" x14ac:dyDescent="0.3">
      <c r="A137" s="103">
        <f>'[3]Ratebase Summary'!A137</f>
        <v>130</v>
      </c>
      <c r="B137" s="134">
        <f>'[3]Ratebase Summary'!B137</f>
        <v>115.01</v>
      </c>
      <c r="C137" s="103" t="str">
        <f>'[3]Ratebase Summary'!C137</f>
        <v>Accum Amort Acquition Adj - Production</v>
      </c>
      <c r="D137" s="113" t="str">
        <f>'[3]Ratebase Summary'!D137</f>
        <v>PP.T</v>
      </c>
      <c r="E137" s="135">
        <f>'[3]Ratebase Summary'!E137</f>
        <v>-113037112.00124998</v>
      </c>
      <c r="F137" s="135">
        <f>'[3]Ratebase Summary'!F137</f>
        <v>-60393770.478177562</v>
      </c>
      <c r="G137" s="135">
        <f>'[3]Ratebase Summary'!G137</f>
        <v>-14806147.862992005</v>
      </c>
      <c r="H137" s="135">
        <f>'[3]Ratebase Summary'!H137</f>
        <v>-14949191.737946073</v>
      </c>
      <c r="I137" s="135">
        <f>'[3]Ratebase Summary'!I137</f>
        <v>-9668476.9909897</v>
      </c>
      <c r="J137" s="135">
        <f>'[3]Ratebase Summary'!J137</f>
        <v>-6879295.8168793162</v>
      </c>
      <c r="K137" s="135">
        <f>'[3]Ratebase Summary'!K137</f>
        <v>-3006840.1796023906</v>
      </c>
      <c r="L137" s="135">
        <f>'[3]Ratebase Summary'!L137</f>
        <v>-2886409.2645153943</v>
      </c>
      <c r="M137" s="135">
        <f>'[3]Ratebase Summary'!M137</f>
        <v>0</v>
      </c>
      <c r="N137" s="135">
        <f>'[3]Ratebase Summary'!N137</f>
        <v>-408544.2310710547</v>
      </c>
      <c r="O137" s="135">
        <f>'[3]Ratebase Summary'!O137</f>
        <v>-38435.439076497321</v>
      </c>
      <c r="P137" s="113"/>
      <c r="Q137" s="135">
        <f>'[3]Ratebase Summary'!Q137</f>
        <v>-6386926.5701092072</v>
      </c>
      <c r="R137" s="135">
        <f>'[3]Ratebase Summary'!R137</f>
        <v>-17486.853676479252</v>
      </c>
      <c r="S137" s="135">
        <f>'[3]Ratebase Summary'!S137</f>
        <v>-474882.39309362997</v>
      </c>
      <c r="T137" s="135">
        <f>'[3]Ratebase Summary'!T137</f>
        <v>-6879295.8168793162</v>
      </c>
      <c r="U137" s="135">
        <f>'[3]Ratebase Summary'!U137</f>
        <v>-6404413.4237856865</v>
      </c>
      <c r="V137" s="113"/>
      <c r="W137" s="113"/>
      <c r="X137" s="113"/>
      <c r="Y137" s="113"/>
    </row>
    <row r="138" spans="1:25" x14ac:dyDescent="0.3">
      <c r="A138" s="103">
        <f>'[3]Ratebase Summary'!A138</f>
        <v>131</v>
      </c>
      <c r="B138" s="134">
        <f>'[3]Ratebase Summary'!B138</f>
        <v>115.02</v>
      </c>
      <c r="C138" s="103" t="str">
        <f>'[3]Ratebase Summary'!C138</f>
        <v>Accum Amort Acquition Adj - Transmission</v>
      </c>
      <c r="D138" s="113" t="str">
        <f>'[3]Ratebase Summary'!D138</f>
        <v>PC4</v>
      </c>
      <c r="E138" s="135">
        <f>'[3]Ratebase Summary'!E138</f>
        <v>-880239</v>
      </c>
      <c r="F138" s="135">
        <f>'[3]Ratebase Summary'!F138</f>
        <v>-470296.4468107844</v>
      </c>
      <c r="G138" s="135">
        <f>'[3]Ratebase Summary'!G138</f>
        <v>-115297.96327977753</v>
      </c>
      <c r="H138" s="135">
        <f>'[3]Ratebase Summary'!H138</f>
        <v>-116411.86998896785</v>
      </c>
      <c r="I138" s="135">
        <f>'[3]Ratebase Summary'!I138</f>
        <v>-75290.056224876578</v>
      </c>
      <c r="J138" s="135">
        <f>'[3]Ratebase Summary'!J138</f>
        <v>-53570.233380405807</v>
      </c>
      <c r="K138" s="135">
        <f>'[3]Ratebase Summary'!K138</f>
        <v>-23414.770122787289</v>
      </c>
      <c r="L138" s="135">
        <f>'[3]Ratebase Summary'!L138</f>
        <v>-22476.95433478228</v>
      </c>
      <c r="M138" s="135">
        <f>'[3]Ratebase Summary'!M138</f>
        <v>0</v>
      </c>
      <c r="N138" s="135">
        <f>'[3]Ratebase Summary'!N138</f>
        <v>-3181.4026300475316</v>
      </c>
      <c r="O138" s="135">
        <f>'[3]Ratebase Summary'!O138</f>
        <v>-299.30322757080705</v>
      </c>
      <c r="P138" s="113"/>
      <c r="Q138" s="135">
        <f>'[3]Ratebase Summary'!Q138</f>
        <v>-49736.0712567054</v>
      </c>
      <c r="R138" s="135">
        <f>'[3]Ratebase Summary'!R138</f>
        <v>-136.17307024935496</v>
      </c>
      <c r="S138" s="135">
        <f>'[3]Ratebase Summary'!S138</f>
        <v>-3697.9890534510587</v>
      </c>
      <c r="T138" s="135">
        <f>'[3]Ratebase Summary'!T138</f>
        <v>-53570.233380405807</v>
      </c>
      <c r="U138" s="135">
        <f>'[3]Ratebase Summary'!U138</f>
        <v>-49872.244326954751</v>
      </c>
      <c r="V138" s="113"/>
      <c r="W138" s="113"/>
      <c r="X138" s="113"/>
      <c r="Y138" s="113"/>
    </row>
    <row r="139" spans="1:25" x14ac:dyDescent="0.3">
      <c r="A139" s="103">
        <f>'[3]Ratebase Summary'!A139</f>
        <v>132</v>
      </c>
      <c r="B139" s="134">
        <f>'[3]Ratebase Summary'!B139</f>
        <v>115.03</v>
      </c>
      <c r="C139" s="103" t="str">
        <f>'[3]Ratebase Summary'!C139</f>
        <v>Accum Amort Acquition Adj - Distribution</v>
      </c>
      <c r="D139" s="113" t="str">
        <f>'[3]Ratebase Summary'!D139</f>
        <v>DP.T</v>
      </c>
      <c r="E139" s="135">
        <f>'[3]Ratebase Summary'!E139</f>
        <v>-302358.00999999995</v>
      </c>
      <c r="F139" s="135">
        <f>'[3]Ratebase Summary'!F139</f>
        <v>-197106.67207761056</v>
      </c>
      <c r="G139" s="135">
        <f>'[3]Ratebase Summary'!G139</f>
        <v>-36749.801503255323</v>
      </c>
      <c r="H139" s="135">
        <f>'[3]Ratebase Summary'!H139</f>
        <v>-29442.971292195311</v>
      </c>
      <c r="I139" s="135">
        <f>'[3]Ratebase Summary'!I139</f>
        <v>-12887.865484936994</v>
      </c>
      <c r="J139" s="135">
        <f>'[3]Ratebase Summary'!J139</f>
        <v>-12748.483834899824</v>
      </c>
      <c r="K139" s="135">
        <f>'[3]Ratebase Summary'!K139</f>
        <v>-4203.9436348414511</v>
      </c>
      <c r="L139" s="135">
        <f>'[3]Ratebase Summary'!L139</f>
        <v>-1902.2207712736199</v>
      </c>
      <c r="M139" s="135">
        <f>'[3]Ratebase Summary'!M139</f>
        <v>-630.50590626339181</v>
      </c>
      <c r="N139" s="135">
        <f>'[3]Ratebase Summary'!N139</f>
        <v>-6578.3177611531464</v>
      </c>
      <c r="O139" s="135">
        <f>'[3]Ratebase Summary'!O139</f>
        <v>-107.22773357030468</v>
      </c>
      <c r="P139" s="113"/>
      <c r="Q139" s="135">
        <f>'[3]Ratebase Summary'!Q139</f>
        <v>-9989.2274394735778</v>
      </c>
      <c r="R139" s="135">
        <f>'[3]Ratebase Summary'!R139</f>
        <v>-106.39328081332944</v>
      </c>
      <c r="S139" s="135">
        <f>'[3]Ratebase Summary'!S139</f>
        <v>-2652.8631146129173</v>
      </c>
      <c r="T139" s="135">
        <f>'[3]Ratebase Summary'!T139</f>
        <v>-12748.483834899824</v>
      </c>
      <c r="U139" s="135">
        <f>'[3]Ratebase Summary'!U139</f>
        <v>-10095.620720286906</v>
      </c>
      <c r="V139" s="113"/>
      <c r="W139" s="113"/>
      <c r="X139" s="113"/>
      <c r="Y139" s="113"/>
    </row>
    <row r="140" spans="1:25" x14ac:dyDescent="0.3">
      <c r="A140" s="103">
        <f>'[3]Ratebase Summary'!A140</f>
        <v>133</v>
      </c>
      <c r="B140" s="134">
        <f>'[3]Ratebase Summary'!B140</f>
        <v>230</v>
      </c>
      <c r="C140" s="103" t="str">
        <f>'[3]Ratebase Summary'!C140</f>
        <v>ARO - Production</v>
      </c>
      <c r="D140" s="113" t="str">
        <f>'[3]Ratebase Summary'!D140</f>
        <v>PP.T</v>
      </c>
      <c r="E140" s="135">
        <f>'[3]Ratebase Summary'!E140</f>
        <v>-68284233.78791666</v>
      </c>
      <c r="F140" s="135">
        <f>'[3]Ratebase Summary'!F140</f>
        <v>-36483083.030465722</v>
      </c>
      <c r="G140" s="135">
        <f>'[3]Ratebase Summary'!G140</f>
        <v>-8944199.3366198931</v>
      </c>
      <c r="H140" s="135">
        <f>'[3]Ratebase Summary'!H140</f>
        <v>-9030610.2615485564</v>
      </c>
      <c r="I140" s="135">
        <f>'[3]Ratebase Summary'!I140</f>
        <v>-5840599.8838552507</v>
      </c>
      <c r="J140" s="135">
        <f>'[3]Ratebase Summary'!J140</f>
        <v>-4155692.1929395171</v>
      </c>
      <c r="K140" s="135">
        <f>'[3]Ratebase Summary'!K140</f>
        <v>-1816392.6355850324</v>
      </c>
      <c r="L140" s="135">
        <f>'[3]Ratebase Summary'!L140</f>
        <v>-1743641.9025248827</v>
      </c>
      <c r="M140" s="135">
        <f>'[3]Ratebase Summary'!M140</f>
        <v>0</v>
      </c>
      <c r="N140" s="135">
        <f>'[3]Ratebase Summary'!N140</f>
        <v>-246796.20076326834</v>
      </c>
      <c r="O140" s="135">
        <f>'[3]Ratebase Summary'!O140</f>
        <v>-23218.343614544468</v>
      </c>
      <c r="P140" s="113"/>
      <c r="Q140" s="135">
        <f>'[3]Ratebase Summary'!Q140</f>
        <v>-3858258.4018492177</v>
      </c>
      <c r="R140" s="135">
        <f>'[3]Ratebase Summary'!R140</f>
        <v>-10563.578487803146</v>
      </c>
      <c r="S140" s="135">
        <f>'[3]Ratebase Summary'!S140</f>
        <v>-286870.21260249626</v>
      </c>
      <c r="T140" s="135">
        <f>'[3]Ratebase Summary'!T140</f>
        <v>-4155692.1929395171</v>
      </c>
      <c r="U140" s="135">
        <f>'[3]Ratebase Summary'!U140</f>
        <v>-3868821.9803370209</v>
      </c>
      <c r="V140" s="113"/>
      <c r="W140" s="113"/>
      <c r="X140" s="113"/>
      <c r="Y140" s="113"/>
    </row>
    <row r="141" spans="1:25" x14ac:dyDescent="0.3">
      <c r="A141" s="103">
        <f>'[3]Ratebase Summary'!A141</f>
        <v>134</v>
      </c>
      <c r="B141" s="134">
        <f>'[3]Ratebase Summary'!B141</f>
        <v>230.01</v>
      </c>
      <c r="C141" s="103" t="str">
        <f>'[3]Ratebase Summary'!C141</f>
        <v>ARO - Transmission</v>
      </c>
      <c r="D141" s="113" t="str">
        <f>'[3]Ratebase Summary'!D141</f>
        <v>PC4</v>
      </c>
      <c r="E141" s="135">
        <f>'[3]Ratebase Summary'!E141</f>
        <v>-6071941.4970833324</v>
      </c>
      <c r="F141" s="135">
        <f>'[3]Ratebase Summary'!F141</f>
        <v>-3244133.1403417094</v>
      </c>
      <c r="G141" s="135">
        <f>'[3]Ratebase Summary'!G141</f>
        <v>-795332.27653815784</v>
      </c>
      <c r="H141" s="135">
        <f>'[3]Ratebase Summary'!H141</f>
        <v>-803016.07192942349</v>
      </c>
      <c r="I141" s="135">
        <f>'[3]Ratebase Summary'!I141</f>
        <v>-519355.33043817116</v>
      </c>
      <c r="J141" s="135">
        <f>'[3]Ratebase Summary'!J141</f>
        <v>-369530.68776880461</v>
      </c>
      <c r="K141" s="135">
        <f>'[3]Ratebase Summary'!K141</f>
        <v>-161516.49080899521</v>
      </c>
      <c r="L141" s="135">
        <f>'[3]Ratebase Summary'!L141</f>
        <v>-155047.38116967282</v>
      </c>
      <c r="M141" s="135">
        <f>'[3]Ratebase Summary'!M141</f>
        <v>0</v>
      </c>
      <c r="N141" s="135">
        <f>'[3]Ratebase Summary'!N141</f>
        <v>-21945.506445767183</v>
      </c>
      <c r="O141" s="135">
        <f>'[3]Ratebase Summary'!O141</f>
        <v>-2064.6116426313301</v>
      </c>
      <c r="P141" s="113"/>
      <c r="Q141" s="135">
        <f>'[3]Ratebase Summary'!Q141</f>
        <v>-343082.40712520474</v>
      </c>
      <c r="R141" s="135">
        <f>'[3]Ratebase Summary'!R141</f>
        <v>-939.33001836126584</v>
      </c>
      <c r="S141" s="135">
        <f>'[3]Ratebase Summary'!S141</f>
        <v>-25508.950625238595</v>
      </c>
      <c r="T141" s="135">
        <f>'[3]Ratebase Summary'!T141</f>
        <v>-369530.68776880461</v>
      </c>
      <c r="U141" s="135">
        <f>'[3]Ratebase Summary'!U141</f>
        <v>-344021.73714356602</v>
      </c>
      <c r="V141" s="113"/>
      <c r="W141" s="113"/>
      <c r="X141" s="113"/>
      <c r="Y141" s="113"/>
    </row>
    <row r="142" spans="1:25" x14ac:dyDescent="0.3">
      <c r="A142" s="103">
        <f>'[3]Ratebase Summary'!A142</f>
        <v>135</v>
      </c>
      <c r="B142" s="134">
        <f>'[3]Ratebase Summary'!B142</f>
        <v>230.02</v>
      </c>
      <c r="C142" s="103" t="str">
        <f>'[3]Ratebase Summary'!C142</f>
        <v>ARO - Distribution</v>
      </c>
      <c r="D142" s="113" t="str">
        <f>'[3]Ratebase Summary'!D142</f>
        <v>DP.T</v>
      </c>
      <c r="E142" s="135">
        <f>'[3]Ratebase Summary'!E142</f>
        <v>-8827087.1591666676</v>
      </c>
      <c r="F142" s="135">
        <f>'[3]Ratebase Summary'!F142</f>
        <v>-5754363.0945393257</v>
      </c>
      <c r="G142" s="135">
        <f>'[3]Ratebase Summary'!G142</f>
        <v>-1072879.4681222735</v>
      </c>
      <c r="H142" s="135">
        <f>'[3]Ratebase Summary'!H142</f>
        <v>-859562.72109692113</v>
      </c>
      <c r="I142" s="135">
        <f>'[3]Ratebase Summary'!I142</f>
        <v>-376250.36601859715</v>
      </c>
      <c r="J142" s="135">
        <f>'[3]Ratebase Summary'!J142</f>
        <v>-372181.23626983829</v>
      </c>
      <c r="K142" s="135">
        <f>'[3]Ratebase Summary'!K142</f>
        <v>-122730.58973026519</v>
      </c>
      <c r="L142" s="135">
        <f>'[3]Ratebase Summary'!L142</f>
        <v>-55533.731499322566</v>
      </c>
      <c r="M142" s="135">
        <f>'[3]Ratebase Summary'!M142</f>
        <v>-18407.088302229298</v>
      </c>
      <c r="N142" s="135">
        <f>'[3]Ratebase Summary'!N142</f>
        <v>-192048.44031878951</v>
      </c>
      <c r="O142" s="135">
        <f>'[3]Ratebase Summary'!O142</f>
        <v>-3130.4232691073125</v>
      </c>
      <c r="P142" s="113"/>
      <c r="Q142" s="135">
        <f>'[3]Ratebase Summary'!Q142</f>
        <v>-291627.07236025459</v>
      </c>
      <c r="R142" s="135">
        <f>'[3]Ratebase Summary'!R142</f>
        <v>-3106.0621244628314</v>
      </c>
      <c r="S142" s="135">
        <f>'[3]Ratebase Summary'!S142</f>
        <v>-77448.101785120831</v>
      </c>
      <c r="T142" s="135">
        <f>'[3]Ratebase Summary'!T142</f>
        <v>-372181.23626983829</v>
      </c>
      <c r="U142" s="135">
        <f>'[3]Ratebase Summary'!U142</f>
        <v>-294733.13448471745</v>
      </c>
      <c r="V142" s="113"/>
      <c r="W142" s="113"/>
      <c r="X142" s="113"/>
      <c r="Y142" s="113"/>
    </row>
    <row r="143" spans="1:25" x14ac:dyDescent="0.3">
      <c r="A143" s="103">
        <f>'[3]Ratebase Summary'!A143</f>
        <v>136</v>
      </c>
      <c r="B143" s="134">
        <f>'[3]Ratebase Summary'!B143</f>
        <v>230.03</v>
      </c>
      <c r="C143" s="103" t="str">
        <f>'[3]Ratebase Summary'!C143</f>
        <v>ARO - General</v>
      </c>
      <c r="D143" s="113" t="str">
        <f>'[3]Ratebase Summary'!D143</f>
        <v>GP.T</v>
      </c>
      <c r="E143" s="135">
        <f>'[3]Ratebase Summary'!E143</f>
        <v>-1037096.4044746666</v>
      </c>
      <c r="F143" s="135">
        <f>'[3]Ratebase Summary'!F143</f>
        <v>-632857.94466496375</v>
      </c>
      <c r="G143" s="135">
        <f>'[3]Ratebase Summary'!G143</f>
        <v>-128015.01539896743</v>
      </c>
      <c r="H143" s="135">
        <f>'[3]Ratebase Summary'!H143</f>
        <v>-107335.45327145078</v>
      </c>
      <c r="I143" s="135">
        <f>'[3]Ratebase Summary'!I143</f>
        <v>-61462.219313505368</v>
      </c>
      <c r="J143" s="135">
        <f>'[3]Ratebase Summary'!J143</f>
        <v>-48099.105012765889</v>
      </c>
      <c r="K143" s="135">
        <f>'[3]Ratebase Summary'!K143</f>
        <v>-19413.873712431727</v>
      </c>
      <c r="L143" s="135">
        <f>'[3]Ratebase Summary'!L143</f>
        <v>-15944.300011382427</v>
      </c>
      <c r="M143" s="135">
        <f>'[3]Ratebase Summary'!M143</f>
        <v>-11285.297400339698</v>
      </c>
      <c r="N143" s="135">
        <f>'[3]Ratebase Summary'!N143</f>
        <v>-12369.837912278608</v>
      </c>
      <c r="O143" s="135">
        <f>'[3]Ratebase Summary'!O143</f>
        <v>-313.35777658107389</v>
      </c>
      <c r="P143" s="113"/>
      <c r="Q143" s="135">
        <f>'[3]Ratebase Summary'!Q143</f>
        <v>-42364.336125586982</v>
      </c>
      <c r="R143" s="135">
        <f>'[3]Ratebase Summary'!R143</f>
        <v>-213.42276645044436</v>
      </c>
      <c r="S143" s="135">
        <f>'[3]Ratebase Summary'!S143</f>
        <v>-5521.3461207284636</v>
      </c>
      <c r="T143" s="135">
        <f>'[3]Ratebase Summary'!T143</f>
        <v>-48099.105012765889</v>
      </c>
      <c r="U143" s="135">
        <f>'[3]Ratebase Summary'!U143</f>
        <v>-42577.758892037426</v>
      </c>
      <c r="V143" s="113"/>
      <c r="W143" s="113"/>
      <c r="X143" s="113"/>
      <c r="Y143" s="113"/>
    </row>
    <row r="144" spans="1:25" x14ac:dyDescent="0.3">
      <c r="A144" s="122">
        <f>'[3]Ratebase Summary'!A144</f>
        <v>137</v>
      </c>
      <c r="B144" s="136"/>
      <c r="C144" s="122" t="str">
        <f>'[3]Ratebase Summary'!C144</f>
        <v>Sub-total</v>
      </c>
      <c r="D144" s="121"/>
      <c r="E144" s="137">
        <f>'[3]Ratebase Summary'!E144</f>
        <v>-957425711.47283471</v>
      </c>
      <c r="F144" s="137">
        <f>'[3]Ratebase Summary'!F144</f>
        <v>-554917918.92786396</v>
      </c>
      <c r="G144" s="137">
        <f>'[3]Ratebase Summary'!G144</f>
        <v>-142582473.26337609</v>
      </c>
      <c r="H144" s="137">
        <f>'[3]Ratebase Summary'!H144</f>
        <v>-102276825.0277072</v>
      </c>
      <c r="I144" s="137">
        <f>'[3]Ratebase Summary'!I144</f>
        <v>-55945837.654894747</v>
      </c>
      <c r="J144" s="137">
        <f>'[3]Ratebase Summary'!J144</f>
        <v>-44686336.298063532</v>
      </c>
      <c r="K144" s="137">
        <f>'[3]Ratebase Summary'!K144</f>
        <v>-17531682.187833015</v>
      </c>
      <c r="L144" s="137">
        <f>'[3]Ratebase Summary'!L144</f>
        <v>-13720919.479231823</v>
      </c>
      <c r="M144" s="137">
        <f>'[3]Ratebase Summary'!M144</f>
        <v>-14294812.392896049</v>
      </c>
      <c r="N144" s="137">
        <f>'[3]Ratebase Summary'!N144</f>
        <v>-11166810.889557119</v>
      </c>
      <c r="O144" s="137">
        <f>'[3]Ratebase Summary'!O144</f>
        <v>-302095.35141137155</v>
      </c>
      <c r="P144" s="113"/>
      <c r="Q144" s="137">
        <f>'[3]Ratebase Summary'!Q144</f>
        <v>-38805744.611539416</v>
      </c>
      <c r="R144" s="137">
        <f>'[3]Ratebase Summary'!R144</f>
        <v>-221069.7585543989</v>
      </c>
      <c r="S144" s="137">
        <f>'[3]Ratebase Summary'!S144</f>
        <v>-5659521.9279697221</v>
      </c>
      <c r="T144" s="137">
        <f>'[3]Ratebase Summary'!T144</f>
        <v>-44686336.298063532</v>
      </c>
      <c r="U144" s="137">
        <f>'[3]Ratebase Summary'!U144</f>
        <v>-39026814.37009383</v>
      </c>
      <c r="V144" s="113"/>
      <c r="W144" s="113"/>
      <c r="X144" s="113"/>
      <c r="Y144" s="113"/>
    </row>
    <row r="145" spans="1:25" x14ac:dyDescent="0.3">
      <c r="A145" s="103">
        <f>'[3]Ratebase Summary'!A145</f>
        <v>138</v>
      </c>
      <c r="B145" s="134"/>
      <c r="C145" s="103"/>
      <c r="D145" s="113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13"/>
      <c r="Q145" s="135"/>
      <c r="R145" s="135"/>
      <c r="S145" s="135"/>
      <c r="T145" s="135"/>
      <c r="U145" s="135"/>
      <c r="V145" s="113"/>
      <c r="W145" s="113"/>
      <c r="X145" s="113"/>
      <c r="Y145" s="113"/>
    </row>
    <row r="146" spans="1:25" x14ac:dyDescent="0.3">
      <c r="A146" s="122">
        <f>'[3]Ratebase Summary'!A146</f>
        <v>139</v>
      </c>
      <c r="B146" s="136"/>
      <c r="C146" s="122" t="str">
        <f>'[3]Ratebase Summary'!C146</f>
        <v>TOTAL OTHER RATE BASE</v>
      </c>
      <c r="D146" s="121"/>
      <c r="E146" s="137">
        <f>'[3]Ratebase Summary'!E146</f>
        <v>-711414380.08137155</v>
      </c>
      <c r="F146" s="137">
        <f>'[3]Ratebase Summary'!F146</f>
        <v>-412948667.65490049</v>
      </c>
      <c r="G146" s="137">
        <f>'[3]Ratebase Summary'!G146</f>
        <v>-111663096.01653896</v>
      </c>
      <c r="H146" s="137">
        <f>'[3]Ratebase Summary'!H146</f>
        <v>-73691067.891070202</v>
      </c>
      <c r="I146" s="137">
        <f>'[3]Ratebase Summary'!I146</f>
        <v>-39421870.188808873</v>
      </c>
      <c r="J146" s="137">
        <f>'[3]Ratebase Summary'!J146</f>
        <v>-31792751.362743132</v>
      </c>
      <c r="K146" s="137">
        <f>'[3]Ratebase Summary'!K146</f>
        <v>-12329701.0915571</v>
      </c>
      <c r="L146" s="137">
        <f>'[3]Ratebase Summary'!L146</f>
        <v>-9407003.4213381074</v>
      </c>
      <c r="M146" s="137">
        <f>'[3]Ratebase Summary'!M146</f>
        <v>-11427699.936003383</v>
      </c>
      <c r="N146" s="137">
        <f>'[3]Ratebase Summary'!N146</f>
        <v>-8513943.7227035463</v>
      </c>
      <c r="O146" s="137">
        <f>'[3]Ratebase Summary'!O146</f>
        <v>-218578.79570792662</v>
      </c>
      <c r="P146" s="113"/>
      <c r="Q146" s="137">
        <f>'[3]Ratebase Summary'!Q146</f>
        <v>-27421564.959714286</v>
      </c>
      <c r="R146" s="137">
        <f>'[3]Ratebase Summary'!R146</f>
        <v>-164802.23213856271</v>
      </c>
      <c r="S146" s="137">
        <f>'[3]Ratebase Summary'!S146</f>
        <v>-4206384.1708902903</v>
      </c>
      <c r="T146" s="137">
        <f>'[3]Ratebase Summary'!T146</f>
        <v>-31792751.362743132</v>
      </c>
      <c r="U146" s="137">
        <f>'[3]Ratebase Summary'!U146</f>
        <v>-27586367.191852864</v>
      </c>
      <c r="V146" s="113"/>
      <c r="W146" s="113"/>
      <c r="X146" s="113"/>
      <c r="Y146" s="113"/>
    </row>
    <row r="147" spans="1:25" x14ac:dyDescent="0.3">
      <c r="A147" s="103">
        <f>'[3]Ratebase Summary'!A147</f>
        <v>140</v>
      </c>
      <c r="B147" s="134"/>
      <c r="C147" s="103"/>
      <c r="D147" s="113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13"/>
      <c r="Q147" s="135"/>
      <c r="R147" s="135"/>
      <c r="S147" s="135"/>
      <c r="T147" s="135"/>
      <c r="U147" s="135"/>
      <c r="V147" s="113"/>
      <c r="W147" s="113"/>
      <c r="X147" s="113"/>
      <c r="Y147" s="113"/>
    </row>
    <row r="148" spans="1:25" ht="15" thickBot="1" x14ac:dyDescent="0.35">
      <c r="A148" s="128">
        <f>'[3]Ratebase Summary'!A148</f>
        <v>141</v>
      </c>
      <c r="B148" s="138"/>
      <c r="C148" s="128" t="str">
        <f>'[3]Ratebase Summary'!C148</f>
        <v>TOTAL RATE BASE</v>
      </c>
      <c r="D148" s="127"/>
      <c r="E148" s="139">
        <f>'[3]Ratebase Summary'!E148</f>
        <v>5166534271.5282803</v>
      </c>
      <c r="F148" s="139">
        <f>'[3]Ratebase Summary'!F148</f>
        <v>2958858088.3010092</v>
      </c>
      <c r="G148" s="139">
        <f>'[3]Ratebase Summary'!G148</f>
        <v>631768102.8235985</v>
      </c>
      <c r="H148" s="139">
        <f>'[3]Ratebase Summary'!H148</f>
        <v>614701551.1524148</v>
      </c>
      <c r="I148" s="139">
        <f>'[3]Ratebase Summary'!I148</f>
        <v>357640689.33106196</v>
      </c>
      <c r="J148" s="139">
        <f>'[3]Ratebase Summary'!J148</f>
        <v>279629924.10991037</v>
      </c>
      <c r="K148" s="139">
        <f>'[3]Ratebase Summary'!K148</f>
        <v>108011887.59779301</v>
      </c>
      <c r="L148" s="139">
        <f>'[3]Ratebase Summary'!L148</f>
        <v>95693698.294125363</v>
      </c>
      <c r="M148" s="139">
        <f>'[3]Ratebase Summary'!M148</f>
        <v>63435275.031670541</v>
      </c>
      <c r="N148" s="139">
        <f>'[3]Ratebase Summary'!N148</f>
        <v>54994041.926398531</v>
      </c>
      <c r="O148" s="139">
        <f>'[3]Ratebase Summary'!O148</f>
        <v>1801012.9602997608</v>
      </c>
      <c r="P148" s="113"/>
      <c r="Q148" s="139">
        <f>'[3]Ratebase Summary'!Q148</f>
        <v>247272154.47488016</v>
      </c>
      <c r="R148" s="139">
        <f>'[3]Ratebase Summary'!R148</f>
        <v>1198767.4438550854</v>
      </c>
      <c r="S148" s="139">
        <f>'[3]Ratebase Summary'!S148</f>
        <v>31159002.191175163</v>
      </c>
      <c r="T148" s="139">
        <f>'[3]Ratebase Summary'!T148</f>
        <v>279629924.10991037</v>
      </c>
      <c r="U148" s="139">
        <f>'[3]Ratebase Summary'!U148</f>
        <v>248470921.91873524</v>
      </c>
      <c r="V148" s="113"/>
      <c r="W148" s="113"/>
      <c r="X148" s="113"/>
      <c r="Y148" s="113"/>
    </row>
    <row r="149" spans="1:25" ht="15" thickTop="1" x14ac:dyDescent="0.3">
      <c r="A149" s="103"/>
      <c r="B149" s="134"/>
      <c r="C149" s="103"/>
      <c r="D149" s="113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13"/>
      <c r="Q149" s="135"/>
      <c r="R149" s="135"/>
      <c r="S149" s="135"/>
      <c r="T149" s="135"/>
      <c r="U149" s="135"/>
      <c r="V149" s="113"/>
      <c r="W149" s="113"/>
      <c r="X149" s="113"/>
      <c r="Y149" s="113"/>
    </row>
    <row r="150" spans="1:25" x14ac:dyDescent="0.3">
      <c r="A150" s="103"/>
      <c r="B150" s="134"/>
      <c r="C150" s="103"/>
      <c r="D150" s="113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13"/>
      <c r="Q150" s="135"/>
      <c r="R150" s="113"/>
      <c r="S150" s="113"/>
      <c r="T150" s="113"/>
      <c r="U150" s="113"/>
      <c r="V150" s="113"/>
      <c r="W150" s="113"/>
      <c r="X150" s="113"/>
      <c r="Y150" s="113"/>
    </row>
    <row r="151" spans="1:25" x14ac:dyDescent="0.3">
      <c r="A151" s="103"/>
      <c r="B151" s="134"/>
      <c r="C151" s="103"/>
      <c r="D151" s="113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13"/>
      <c r="Q151" s="135"/>
      <c r="R151" s="113"/>
      <c r="S151" s="113"/>
      <c r="T151" s="113"/>
      <c r="U151" s="113"/>
      <c r="V151" s="113"/>
      <c r="W151" s="113"/>
      <c r="X151" s="113"/>
      <c r="Y151" s="113"/>
    </row>
    <row r="152" spans="1:25" x14ac:dyDescent="0.3">
      <c r="A152" s="103"/>
      <c r="B152" s="134"/>
      <c r="C152" s="103"/>
      <c r="D152" s="113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13"/>
      <c r="Q152" s="135"/>
      <c r="R152" s="113"/>
      <c r="S152" s="113"/>
      <c r="T152" s="113"/>
      <c r="U152" s="113"/>
      <c r="V152" s="113"/>
      <c r="W152" s="113"/>
      <c r="X152" s="113"/>
      <c r="Y152" s="113"/>
    </row>
    <row r="153" spans="1:25" x14ac:dyDescent="0.3">
      <c r="A153" s="103"/>
      <c r="B153" s="103"/>
      <c r="C153" s="10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29"/>
      <c r="Q153" s="113"/>
      <c r="R153" s="129"/>
      <c r="S153" s="129"/>
      <c r="T153" s="129"/>
      <c r="U153" s="129"/>
      <c r="V153" s="129"/>
      <c r="W153" s="129"/>
      <c r="X153" s="129"/>
      <c r="Y153" s="129"/>
    </row>
    <row r="154" spans="1:25" x14ac:dyDescent="0.3">
      <c r="A154" s="103"/>
      <c r="B154" s="103"/>
      <c r="C154" s="10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29"/>
      <c r="Q154" s="113"/>
      <c r="R154" s="129"/>
      <c r="S154" s="129"/>
      <c r="T154" s="129"/>
      <c r="U154" s="129"/>
      <c r="V154" s="129"/>
      <c r="W154" s="129"/>
      <c r="X154" s="129"/>
      <c r="Y154" s="129"/>
    </row>
    <row r="155" spans="1:25" x14ac:dyDescent="0.3">
      <c r="A155" s="103"/>
      <c r="B155" s="103"/>
      <c r="C155" s="10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29"/>
      <c r="Q155" s="113"/>
      <c r="R155" s="129"/>
      <c r="S155" s="129"/>
      <c r="T155" s="129"/>
      <c r="U155" s="129"/>
      <c r="V155" s="129"/>
      <c r="W155" s="129"/>
      <c r="X155" s="129"/>
      <c r="Y155" s="129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50" orientation="landscape" horizontalDpi="300" verticalDpi="300" r:id="rId1"/>
  <headerFooter>
    <oddFooter>&amp;L&amp;F&amp;C&amp;A&amp;RAdvice No. 2018-08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zoomScale="80" zoomScaleNormal="80" workbookViewId="0">
      <pane xSplit="4" ySplit="6" topLeftCell="E7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4.4" x14ac:dyDescent="0.3"/>
  <cols>
    <col min="1" max="1" width="8.21875" bestFit="1" customWidth="1"/>
    <col min="2" max="2" width="8" bestFit="1" customWidth="1"/>
    <col min="3" max="3" width="39.109375" bestFit="1" customWidth="1"/>
    <col min="4" max="4" width="10.88671875" bestFit="1" customWidth="1"/>
    <col min="5" max="5" width="15.109375" bestFit="1" customWidth="1"/>
    <col min="6" max="9" width="13.5546875" bestFit="1" customWidth="1"/>
    <col min="10" max="12" width="12.44140625" bestFit="1" customWidth="1"/>
    <col min="13" max="13" width="11.44140625" bestFit="1" customWidth="1"/>
    <col min="14" max="14" width="12.44140625" bestFit="1" customWidth="1"/>
    <col min="15" max="15" width="9.88671875" bestFit="1" customWidth="1"/>
    <col min="17" max="17" width="12.44140625" bestFit="1" customWidth="1"/>
    <col min="18" max="18" width="9.88671875" bestFit="1" customWidth="1"/>
    <col min="19" max="19" width="11.44140625" bestFit="1" customWidth="1"/>
    <col min="20" max="21" width="12.44140625" bestFit="1" customWidth="1"/>
  </cols>
  <sheetData>
    <row r="1" spans="1:21" x14ac:dyDescent="0.3">
      <c r="A1" s="282" t="str">
        <f>+'[2]Customer Summary'!A1</f>
        <v>Puget Sound Energy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03"/>
      <c r="Q1" s="103"/>
      <c r="R1" s="103"/>
      <c r="S1" s="103"/>
      <c r="T1" s="103"/>
      <c r="U1" s="103"/>
    </row>
    <row r="2" spans="1:21" x14ac:dyDescent="0.3">
      <c r="A2" s="286" t="s">
        <v>143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03"/>
      <c r="Q2" s="103"/>
      <c r="R2" s="103"/>
      <c r="S2" s="103"/>
      <c r="T2" s="103"/>
      <c r="U2" s="103"/>
    </row>
    <row r="3" spans="1:21" x14ac:dyDescent="0.3">
      <c r="A3" s="282" t="str">
        <f>+'[2]Customer Summary'!A3</f>
        <v>Adjusted Test Year Twelve Months ended September 2016 @ Proforma Rev Requirement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3"/>
      <c r="Q3" s="103"/>
      <c r="R3" s="103"/>
      <c r="S3" s="103"/>
      <c r="T3" s="103"/>
      <c r="U3" s="103"/>
    </row>
    <row r="4" spans="1:21" x14ac:dyDescent="0.3">
      <c r="A4" s="282" t="s">
        <v>186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103"/>
      <c r="Q4" s="103"/>
      <c r="R4" s="103"/>
      <c r="S4" s="103"/>
      <c r="T4" s="103"/>
      <c r="U4" s="103"/>
    </row>
    <row r="5" spans="1:21" ht="53.4" x14ac:dyDescent="0.3">
      <c r="A5" s="130" t="s">
        <v>10</v>
      </c>
      <c r="B5" s="130" t="s">
        <v>144</v>
      </c>
      <c r="C5" s="131" t="s">
        <v>89</v>
      </c>
      <c r="D5" s="131" t="s">
        <v>145</v>
      </c>
      <c r="E5" s="130" t="s">
        <v>82</v>
      </c>
      <c r="F5" s="130" t="str">
        <f>+'[2]Class Summary'!G6</f>
        <v>Residential
Sch 7</v>
      </c>
      <c r="G5" s="130" t="str">
        <f>+'[2]Class Summary'!H6</f>
        <v>Sec Volt
Sch 24
(kW&lt; 50)</v>
      </c>
      <c r="H5" s="130" t="str">
        <f>+'[2]Class Summary'!I6</f>
        <v>Sec Volt
Sch 25
(kW &gt; 50 &amp; &lt; 350)</v>
      </c>
      <c r="I5" s="130" t="str">
        <f>+'[2]Class Summary'!J6</f>
        <v>Sec Volt
Sch 26
(kW &gt; 350)</v>
      </c>
      <c r="J5" s="130" t="str">
        <f>+'[2]Class Summary'!K6</f>
        <v>Pri Volt
Sch 31/35/43</v>
      </c>
      <c r="K5" s="130" t="str">
        <f>+'[2]Class Summary'!L6</f>
        <v>Campus
Sch 40</v>
      </c>
      <c r="L5" s="130" t="str">
        <f>+'[2]Class Summary'!M6</f>
        <v>High Volt
Sch 46/49</v>
      </c>
      <c r="M5" s="130" t="str">
        <f>+'[2]Class Summary'!N6</f>
        <v>Choice /
Retail Wheeling
Sch 448/449</v>
      </c>
      <c r="N5" s="130" t="str">
        <f>+'[2]Class Summary'!O6</f>
        <v>Lighting
Sch 50-59</v>
      </c>
      <c r="O5" s="130" t="str">
        <f>+'[2]Class Summary'!P6</f>
        <v>Firm Resale</v>
      </c>
      <c r="P5" s="132"/>
      <c r="Q5" s="133" t="s">
        <v>146</v>
      </c>
      <c r="R5" s="133" t="s">
        <v>147</v>
      </c>
      <c r="S5" s="133" t="s">
        <v>148</v>
      </c>
      <c r="T5" s="133" t="s">
        <v>149</v>
      </c>
      <c r="U5" s="133" t="s">
        <v>150</v>
      </c>
    </row>
    <row r="6" spans="1:21" x14ac:dyDescent="0.3">
      <c r="A6" s="132"/>
      <c r="B6" s="132" t="s">
        <v>142</v>
      </c>
      <c r="C6" s="132" t="s">
        <v>91</v>
      </c>
      <c r="D6" s="132" t="s">
        <v>92</v>
      </c>
      <c r="E6" s="132" t="s">
        <v>93</v>
      </c>
      <c r="F6" s="132" t="s">
        <v>151</v>
      </c>
      <c r="G6" s="132" t="s">
        <v>152</v>
      </c>
      <c r="H6" s="132" t="s">
        <v>153</v>
      </c>
      <c r="I6" s="132" t="s">
        <v>154</v>
      </c>
      <c r="J6" s="132" t="s">
        <v>155</v>
      </c>
      <c r="K6" s="132" t="s">
        <v>156</v>
      </c>
      <c r="L6" s="132" t="s">
        <v>157</v>
      </c>
      <c r="M6" s="132" t="s">
        <v>158</v>
      </c>
      <c r="N6" s="132" t="s">
        <v>159</v>
      </c>
      <c r="O6" s="132" t="s">
        <v>160</v>
      </c>
      <c r="P6" s="132"/>
      <c r="Q6" s="132"/>
      <c r="R6" s="132"/>
      <c r="S6" s="132"/>
      <c r="T6" s="132"/>
      <c r="U6" s="132"/>
    </row>
    <row r="7" spans="1:21" x14ac:dyDescent="0.3">
      <c r="A7" s="113">
        <f>'[3]Expense Summary'!A7</f>
        <v>1</v>
      </c>
      <c r="B7" s="103"/>
      <c r="C7" s="110" t="str">
        <f>'[3]Expense Summary'!C7</f>
        <v>EXPENSES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1" x14ac:dyDescent="0.3">
      <c r="A8" s="113">
        <f>'[3]Expense Summary'!A8</f>
        <v>2</v>
      </c>
      <c r="B8" s="103"/>
      <c r="C8" s="110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1" x14ac:dyDescent="0.3">
      <c r="A9" s="113">
        <f>'[3]Expense Summary'!A9</f>
        <v>3</v>
      </c>
      <c r="B9" s="103"/>
      <c r="C9" s="110" t="str">
        <f>'[3]Expense Summary'!C9</f>
        <v>O &amp; M Expenses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1:21" x14ac:dyDescent="0.3">
      <c r="A10" s="113">
        <f>'[3]Expense Summary'!A10</f>
        <v>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1" x14ac:dyDescent="0.3">
      <c r="A11" s="113">
        <f>'[3]Expense Summary'!A11</f>
        <v>5</v>
      </c>
      <c r="B11" s="103"/>
      <c r="C11" s="110" t="str">
        <f>'[3]Expense Summary'!C11</f>
        <v>Production - O&amp;M - Fuel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x14ac:dyDescent="0.3">
      <c r="A12" s="113">
        <f>'[3]Expense Summary'!A12</f>
        <v>6</v>
      </c>
      <c r="B12" s="134" t="str">
        <f>'[3]Expense Summary'!B12</f>
        <v>FUEL.ST</v>
      </c>
      <c r="C12" s="103" t="str">
        <f>'[3]Expense Summary'!C12</f>
        <v>Steam Prod O&amp;M - Fuel</v>
      </c>
      <c r="D12" s="103" t="str">
        <f>'[3]Expense Summary'!D12</f>
        <v>PP.T</v>
      </c>
      <c r="E12" s="114">
        <f>'[3]Expense Summary'!E12</f>
        <v>69962949.456452519</v>
      </c>
      <c r="F12" s="114">
        <f>'[3]Expense Summary'!F12</f>
        <v>37379991.726987921</v>
      </c>
      <c r="G12" s="114">
        <f>'[3]Expense Summary'!G12</f>
        <v>9164085.6373950634</v>
      </c>
      <c r="H12" s="114">
        <f>'[3]Expense Summary'!H12</f>
        <v>9252620.9088318963</v>
      </c>
      <c r="I12" s="114">
        <f>'[3]Expense Summary'!I12</f>
        <v>5984186.565506082</v>
      </c>
      <c r="J12" s="114">
        <f>'[3]Expense Summary'!J12</f>
        <v>4257856.7075120481</v>
      </c>
      <c r="K12" s="114">
        <f>'[3]Expense Summary'!K12</f>
        <v>1861047.2594772801</v>
      </c>
      <c r="L12" s="114">
        <f>'[3]Expense Summary'!L12</f>
        <v>1786508.0052796616</v>
      </c>
      <c r="M12" s="114">
        <f>'[3]Expense Summary'!M12</f>
        <v>0</v>
      </c>
      <c r="N12" s="114">
        <f>'[3]Expense Summary'!N12</f>
        <v>252863.49662607606</v>
      </c>
      <c r="O12" s="114">
        <f>'[3]Expense Summary'!O12</f>
        <v>23789.148836497217</v>
      </c>
      <c r="P12" s="103"/>
      <c r="Q12" s="114">
        <f>'[3]Expense Summary'!Q12</f>
        <v>3953110.7341249371</v>
      </c>
      <c r="R12" s="114">
        <f>'[3]Expense Summary'!R12</f>
        <v>10823.275986619066</v>
      </c>
      <c r="S12" s="114">
        <f>'[3]Expense Summary'!S12</f>
        <v>293922.69740049134</v>
      </c>
      <c r="T12" s="114">
        <f>'[3]Expense Summary'!T12</f>
        <v>4257856.7075120481</v>
      </c>
      <c r="U12" s="114">
        <f>'[3]Expense Summary'!U12</f>
        <v>3963934.0101115569</v>
      </c>
    </row>
    <row r="13" spans="1:21" x14ac:dyDescent="0.3">
      <c r="A13" s="113">
        <f>'[3]Expense Summary'!A13</f>
        <v>7</v>
      </c>
      <c r="B13" s="134" t="str">
        <f>'[3]Expense Summary'!B13</f>
        <v>FUEL.OT</v>
      </c>
      <c r="C13" s="103" t="str">
        <f>'[3]Expense Summary'!C13</f>
        <v>Other Prod O&amp;M - Fuel</v>
      </c>
      <c r="D13" s="103" t="str">
        <f>'[3]Expense Summary'!D13</f>
        <v>PP.T</v>
      </c>
      <c r="E13" s="114">
        <f>'[3]Expense Summary'!E13</f>
        <v>171115373.90212974</v>
      </c>
      <c r="F13" s="114">
        <f>'[3]Expense Summary'!F13</f>
        <v>91423979.556541398</v>
      </c>
      <c r="G13" s="114">
        <f>'[3]Expense Summary'!G13</f>
        <v>22413519.619981792</v>
      </c>
      <c r="H13" s="114">
        <f>'[3]Expense Summary'!H13</f>
        <v>22630059.176892128</v>
      </c>
      <c r="I13" s="114">
        <f>'[3]Expense Summary'!I13</f>
        <v>14636122.828041162</v>
      </c>
      <c r="J13" s="114">
        <f>'[3]Expense Summary'!J13</f>
        <v>10413865.455759734</v>
      </c>
      <c r="K13" s="114">
        <f>'[3]Expense Summary'!K13</f>
        <v>4551749.1776587535</v>
      </c>
      <c r="L13" s="114">
        <f>'[3]Expense Summary'!L13</f>
        <v>4369441.0781360129</v>
      </c>
      <c r="M13" s="114">
        <f>'[3]Expense Summary'!M13</f>
        <v>0</v>
      </c>
      <c r="N13" s="114">
        <f>'[3]Expense Summary'!N13</f>
        <v>618453.51157333667</v>
      </c>
      <c r="O13" s="114">
        <f>'[3]Expense Summary'!O13</f>
        <v>58183.497545431266</v>
      </c>
      <c r="P13" s="103"/>
      <c r="Q13" s="114">
        <f>'[3]Expense Summary'!Q13</f>
        <v>9668517.7883666959</v>
      </c>
      <c r="R13" s="114">
        <f>'[3]Expense Summary'!R13</f>
        <v>26471.567189273996</v>
      </c>
      <c r="S13" s="114">
        <f>'[3]Expense Summary'!S13</f>
        <v>718876.10020376358</v>
      </c>
      <c r="T13" s="114">
        <f>'[3]Expense Summary'!T13</f>
        <v>10413865.455759734</v>
      </c>
      <c r="U13" s="114">
        <f>'[3]Expense Summary'!U13</f>
        <v>9694989.3555559702</v>
      </c>
    </row>
    <row r="14" spans="1:21" x14ac:dyDescent="0.3">
      <c r="A14" s="121">
        <f>'[3]Expense Summary'!A14</f>
        <v>8</v>
      </c>
      <c r="B14" s="136"/>
      <c r="C14" s="122" t="str">
        <f>'[3]Expense Summary'!C14</f>
        <v>Sub-total</v>
      </c>
      <c r="D14" s="122"/>
      <c r="E14" s="99">
        <f>'[3]Expense Summary'!E14</f>
        <v>241078323.35858226</v>
      </c>
      <c r="F14" s="99">
        <f>'[3]Expense Summary'!F14</f>
        <v>128803971.28352931</v>
      </c>
      <c r="G14" s="99">
        <f>'[3]Expense Summary'!G14</f>
        <v>31577605.257376857</v>
      </c>
      <c r="H14" s="99">
        <f>'[3]Expense Summary'!H14</f>
        <v>31882680.085724026</v>
      </c>
      <c r="I14" s="99">
        <f>'[3]Expense Summary'!I14</f>
        <v>20620309.393547244</v>
      </c>
      <c r="J14" s="99">
        <f>'[3]Expense Summary'!J14</f>
        <v>14671722.163271781</v>
      </c>
      <c r="K14" s="99">
        <f>'[3]Expense Summary'!K14</f>
        <v>6412796.4371360335</v>
      </c>
      <c r="L14" s="99">
        <f>'[3]Expense Summary'!L14</f>
        <v>6155949.083415674</v>
      </c>
      <c r="M14" s="99">
        <f>'[3]Expense Summary'!M14</f>
        <v>0</v>
      </c>
      <c r="N14" s="99">
        <f>'[3]Expense Summary'!N14</f>
        <v>871317.00819941272</v>
      </c>
      <c r="O14" s="99">
        <f>'[3]Expense Summary'!O14</f>
        <v>81972.646381928484</v>
      </c>
      <c r="P14" s="103"/>
      <c r="Q14" s="99">
        <f>'[3]Expense Summary'!Q14</f>
        <v>13621628.522491634</v>
      </c>
      <c r="R14" s="99">
        <f>'[3]Expense Summary'!R14</f>
        <v>37294.84317589306</v>
      </c>
      <c r="S14" s="99">
        <f>'[3]Expense Summary'!S14</f>
        <v>1012798.7976042549</v>
      </c>
      <c r="T14" s="99">
        <f>'[3]Expense Summary'!T14</f>
        <v>14671722.163271781</v>
      </c>
      <c r="U14" s="99">
        <f>'[3]Expense Summary'!U14</f>
        <v>13658923.365667528</v>
      </c>
    </row>
    <row r="15" spans="1:21" x14ac:dyDescent="0.3">
      <c r="A15" s="113">
        <f>'[3]Expense Summary'!A15</f>
        <v>9</v>
      </c>
      <c r="B15" s="134"/>
      <c r="C15" s="103"/>
      <c r="D15" s="10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03"/>
      <c r="Q15" s="114"/>
      <c r="R15" s="114"/>
      <c r="S15" s="114"/>
      <c r="T15" s="114"/>
      <c r="U15" s="114"/>
    </row>
    <row r="16" spans="1:21" x14ac:dyDescent="0.3">
      <c r="A16" s="113">
        <f>'[3]Expense Summary'!A16</f>
        <v>10</v>
      </c>
      <c r="B16" s="134"/>
      <c r="C16" s="110" t="str">
        <f>'[3]Expense Summary'!C16</f>
        <v>Production - O&amp;M - Purchase Power</v>
      </c>
      <c r="D16" s="103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03"/>
      <c r="Q16" s="114"/>
      <c r="R16" s="114"/>
      <c r="S16" s="114"/>
      <c r="T16" s="114"/>
      <c r="U16" s="114"/>
    </row>
    <row r="17" spans="1:21" x14ac:dyDescent="0.3">
      <c r="A17" s="113">
        <f>'[3]Expense Summary'!A17</f>
        <v>11</v>
      </c>
      <c r="B17" s="134">
        <f>'[3]Expense Summary'!B17</f>
        <v>555</v>
      </c>
      <c r="C17" s="103" t="str">
        <f>'[3]Expense Summary'!C17</f>
        <v>Purch Pwr - Other</v>
      </c>
      <c r="D17" s="103" t="str">
        <f>'[3]Expense Summary'!D17</f>
        <v>PC4</v>
      </c>
      <c r="E17" s="114">
        <f>'[3]Expense Summary'!E17</f>
        <v>390670460.01001596</v>
      </c>
      <c r="F17" s="114">
        <f>'[3]Expense Summary'!F17</f>
        <v>208728458.0854122</v>
      </c>
      <c r="G17" s="114">
        <f>'[3]Expense Summary'!G17</f>
        <v>51171907.121507466</v>
      </c>
      <c r="H17" s="114">
        <f>'[3]Expense Summary'!H17</f>
        <v>51666284.724053636</v>
      </c>
      <c r="I17" s="114">
        <f>'[3]Expense Summary'!I17</f>
        <v>33415471.138579976</v>
      </c>
      <c r="J17" s="114">
        <f>'[3]Expense Summary'!J17</f>
        <v>23775710.594017141</v>
      </c>
      <c r="K17" s="114">
        <f>'[3]Expense Summary'!K17</f>
        <v>10392017.412200652</v>
      </c>
      <c r="L17" s="114">
        <f>'[3]Expense Summary'!L17</f>
        <v>9975793.0398374945</v>
      </c>
      <c r="M17" s="114">
        <f>'[3]Expense Summary'!M17</f>
        <v>0</v>
      </c>
      <c r="N17" s="114">
        <f>'[3]Expense Summary'!N17</f>
        <v>1411980.1882872081</v>
      </c>
      <c r="O17" s="114">
        <f>'[3]Expense Summary'!O17</f>
        <v>132837.70612023515</v>
      </c>
      <c r="P17" s="103"/>
      <c r="Q17" s="114">
        <f>'[3]Expense Summary'!Q17</f>
        <v>22074020.620476976</v>
      </c>
      <c r="R17" s="114">
        <f>'[3]Expense Summary'!R17</f>
        <v>60436.763191919163</v>
      </c>
      <c r="S17" s="114">
        <f>'[3]Expense Summary'!S17</f>
        <v>1641253.2103482448</v>
      </c>
      <c r="T17" s="114">
        <f>'[3]Expense Summary'!T17</f>
        <v>23775710.594017141</v>
      </c>
      <c r="U17" s="114">
        <f>'[3]Expense Summary'!U17</f>
        <v>22134457.383668896</v>
      </c>
    </row>
    <row r="18" spans="1:21" x14ac:dyDescent="0.3">
      <c r="A18" s="113">
        <f>'[3]Expense Summary'!A18</f>
        <v>12</v>
      </c>
      <c r="B18" s="134">
        <f>'[3]Expense Summary'!B18</f>
        <v>555.01</v>
      </c>
      <c r="C18" s="103" t="str">
        <f>'[3]Expense Summary'!C18</f>
        <v>Purch Pwr - Res Exchange</v>
      </c>
      <c r="D18" s="103" t="str">
        <f>'[3]Expense Summary'!D18</f>
        <v>BPAX</v>
      </c>
      <c r="E18" s="114">
        <f>'[3]Expense Summary'!E18</f>
        <v>0</v>
      </c>
      <c r="F18" s="114">
        <f>'[3]Expense Summary'!F18</f>
        <v>0</v>
      </c>
      <c r="G18" s="114">
        <f>'[3]Expense Summary'!G18</f>
        <v>0</v>
      </c>
      <c r="H18" s="114">
        <f>'[3]Expense Summary'!H18</f>
        <v>0</v>
      </c>
      <c r="I18" s="114">
        <f>'[3]Expense Summary'!I18</f>
        <v>0</v>
      </c>
      <c r="J18" s="114">
        <f>'[3]Expense Summary'!J18</f>
        <v>0</v>
      </c>
      <c r="K18" s="114">
        <f>'[3]Expense Summary'!K18</f>
        <v>0</v>
      </c>
      <c r="L18" s="114">
        <f>'[3]Expense Summary'!L18</f>
        <v>0</v>
      </c>
      <c r="M18" s="114">
        <f>'[3]Expense Summary'!M18</f>
        <v>0</v>
      </c>
      <c r="N18" s="114">
        <f>'[3]Expense Summary'!N18</f>
        <v>0</v>
      </c>
      <c r="O18" s="114">
        <f>'[3]Expense Summary'!O18</f>
        <v>0</v>
      </c>
      <c r="P18" s="103"/>
      <c r="Q18" s="114">
        <f>'[3]Expense Summary'!Q18</f>
        <v>0</v>
      </c>
      <c r="R18" s="114">
        <f>'[3]Expense Summary'!R18</f>
        <v>0</v>
      </c>
      <c r="S18" s="114">
        <f>'[3]Expense Summary'!S18</f>
        <v>0</v>
      </c>
      <c r="T18" s="114">
        <f>'[3]Expense Summary'!T18</f>
        <v>0</v>
      </c>
      <c r="U18" s="114">
        <f>'[3]Expense Summary'!U18</f>
        <v>0</v>
      </c>
    </row>
    <row r="19" spans="1:21" x14ac:dyDescent="0.3">
      <c r="A19" s="121">
        <f>'[3]Expense Summary'!A19</f>
        <v>13</v>
      </c>
      <c r="B19" s="136"/>
      <c r="C19" s="122" t="str">
        <f>'[3]Expense Summary'!C19</f>
        <v>Sub-total</v>
      </c>
      <c r="D19" s="122"/>
      <c r="E19" s="99">
        <f>'[3]Expense Summary'!E19</f>
        <v>390670460.01001596</v>
      </c>
      <c r="F19" s="99">
        <f>'[3]Expense Summary'!F19</f>
        <v>208728458.0854122</v>
      </c>
      <c r="G19" s="99">
        <f>'[3]Expense Summary'!G19</f>
        <v>51171907.121507466</v>
      </c>
      <c r="H19" s="99">
        <f>'[3]Expense Summary'!H19</f>
        <v>51666284.724053636</v>
      </c>
      <c r="I19" s="99">
        <f>'[3]Expense Summary'!I19</f>
        <v>33415471.138579976</v>
      </c>
      <c r="J19" s="99">
        <f>'[3]Expense Summary'!J19</f>
        <v>23775710.594017141</v>
      </c>
      <c r="K19" s="99">
        <f>'[3]Expense Summary'!K19</f>
        <v>10392017.412200652</v>
      </c>
      <c r="L19" s="99">
        <f>'[3]Expense Summary'!L19</f>
        <v>9975793.0398374945</v>
      </c>
      <c r="M19" s="99">
        <f>'[3]Expense Summary'!M19</f>
        <v>0</v>
      </c>
      <c r="N19" s="99">
        <f>'[3]Expense Summary'!N19</f>
        <v>1411980.1882872081</v>
      </c>
      <c r="O19" s="99">
        <f>'[3]Expense Summary'!O19</f>
        <v>132837.70612023515</v>
      </c>
      <c r="P19" s="103"/>
      <c r="Q19" s="99">
        <f>'[3]Expense Summary'!Q19</f>
        <v>22074020.620476976</v>
      </c>
      <c r="R19" s="99">
        <f>'[3]Expense Summary'!R19</f>
        <v>60436.763191919163</v>
      </c>
      <c r="S19" s="99">
        <f>'[3]Expense Summary'!S19</f>
        <v>1641253.2103482448</v>
      </c>
      <c r="T19" s="99">
        <f>'[3]Expense Summary'!T19</f>
        <v>23775710.594017141</v>
      </c>
      <c r="U19" s="99">
        <f>'[3]Expense Summary'!U19</f>
        <v>22134457.383668896</v>
      </c>
    </row>
    <row r="20" spans="1:21" x14ac:dyDescent="0.3">
      <c r="A20" s="113">
        <f>'[3]Expense Summary'!A20</f>
        <v>14</v>
      </c>
      <c r="B20" s="134"/>
      <c r="C20" s="103"/>
      <c r="D20" s="10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03"/>
      <c r="Q20" s="114"/>
      <c r="R20" s="114"/>
      <c r="S20" s="114"/>
      <c r="T20" s="114"/>
      <c r="U20" s="114"/>
    </row>
    <row r="21" spans="1:21" x14ac:dyDescent="0.3">
      <c r="A21" s="113">
        <f>'[3]Expense Summary'!A21</f>
        <v>15</v>
      </c>
      <c r="B21" s="134"/>
      <c r="C21" s="110" t="str">
        <f>'[3]Expense Summary'!C21</f>
        <v>Production - O&amp;M - Wheeling</v>
      </c>
      <c r="D21" s="10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03"/>
      <c r="Q21" s="114"/>
      <c r="R21" s="114"/>
      <c r="S21" s="114"/>
      <c r="T21" s="114"/>
      <c r="U21" s="114"/>
    </row>
    <row r="22" spans="1:21" x14ac:dyDescent="0.3">
      <c r="A22" s="113">
        <f>'[3]Expense Summary'!A22</f>
        <v>16</v>
      </c>
      <c r="B22" s="134">
        <f>'[3]Expense Summary'!B22</f>
        <v>565</v>
      </c>
      <c r="C22" s="103" t="str">
        <f>'[3]Expense Summary'!C22</f>
        <v>Wheeling by Others - Wheeling</v>
      </c>
      <c r="D22" s="103" t="str">
        <f>'[3]Expense Summary'!D22</f>
        <v>PP.T</v>
      </c>
      <c r="E22" s="114">
        <f>'[3]Expense Summary'!E22</f>
        <v>108374278.4084723</v>
      </c>
      <c r="F22" s="114">
        <f>'[3]Expense Summary'!F22</f>
        <v>57902499.277113639</v>
      </c>
      <c r="G22" s="114">
        <f>'[3]Expense Summary'!G22</f>
        <v>14195387.357765816</v>
      </c>
      <c r="H22" s="114">
        <f>'[3]Expense Summary'!H22</f>
        <v>14332530.606159559</v>
      </c>
      <c r="I22" s="114">
        <f>'[3]Expense Summary'!I22</f>
        <v>9269647.8055440709</v>
      </c>
      <c r="J22" s="114">
        <f>'[3]Expense Summary'!J22</f>
        <v>6595521.655794546</v>
      </c>
      <c r="K22" s="114">
        <f>'[3]Expense Summary'!K22</f>
        <v>2882806.6197445565</v>
      </c>
      <c r="L22" s="114">
        <f>'[3]Expense Summary'!L22</f>
        <v>2767343.5360762398</v>
      </c>
      <c r="M22" s="114">
        <f>'[3]Expense Summary'!M22</f>
        <v>0</v>
      </c>
      <c r="N22" s="114">
        <f>'[3]Expense Summary'!N22</f>
        <v>391691.59098633123</v>
      </c>
      <c r="O22" s="114">
        <f>'[3]Expense Summary'!O22</f>
        <v>36849.959287549158</v>
      </c>
      <c r="P22" s="103"/>
      <c r="Q22" s="114">
        <f>'[3]Expense Summary'!Q22</f>
        <v>6123462.8701043781</v>
      </c>
      <c r="R22" s="114">
        <f>'[3]Expense Summary'!R22</f>
        <v>16765.512806112944</v>
      </c>
      <c r="S22" s="114">
        <f>'[3]Expense Summary'!S22</f>
        <v>455293.27288405533</v>
      </c>
      <c r="T22" s="114">
        <f>'[3]Expense Summary'!T22</f>
        <v>6595521.655794546</v>
      </c>
      <c r="U22" s="114">
        <f>'[3]Expense Summary'!U22</f>
        <v>6140228.382910491</v>
      </c>
    </row>
    <row r="23" spans="1:21" x14ac:dyDescent="0.3">
      <c r="A23" s="121">
        <f>'[3]Expense Summary'!A23</f>
        <v>17</v>
      </c>
      <c r="B23" s="136"/>
      <c r="C23" s="122" t="str">
        <f>'[3]Expense Summary'!C23</f>
        <v>Sub-total</v>
      </c>
      <c r="D23" s="122"/>
      <c r="E23" s="99">
        <f>'[3]Expense Summary'!E23</f>
        <v>108374278.4084723</v>
      </c>
      <c r="F23" s="99">
        <f>'[3]Expense Summary'!F23</f>
        <v>57902499.277113639</v>
      </c>
      <c r="G23" s="99">
        <f>'[3]Expense Summary'!G23</f>
        <v>14195387.357765816</v>
      </c>
      <c r="H23" s="99">
        <f>'[3]Expense Summary'!H23</f>
        <v>14332530.606159559</v>
      </c>
      <c r="I23" s="99">
        <f>'[3]Expense Summary'!I23</f>
        <v>9269647.8055440709</v>
      </c>
      <c r="J23" s="99">
        <f>'[3]Expense Summary'!J23</f>
        <v>6595521.655794546</v>
      </c>
      <c r="K23" s="99">
        <f>'[3]Expense Summary'!K23</f>
        <v>2882806.6197445565</v>
      </c>
      <c r="L23" s="99">
        <f>'[3]Expense Summary'!L23</f>
        <v>2767343.5360762398</v>
      </c>
      <c r="M23" s="99">
        <f>'[3]Expense Summary'!M23</f>
        <v>0</v>
      </c>
      <c r="N23" s="99">
        <f>'[3]Expense Summary'!N23</f>
        <v>391691.59098633123</v>
      </c>
      <c r="O23" s="99">
        <f>'[3]Expense Summary'!O23</f>
        <v>36849.959287549158</v>
      </c>
      <c r="P23" s="103"/>
      <c r="Q23" s="99">
        <f>'[3]Expense Summary'!Q23</f>
        <v>6123462.8701043781</v>
      </c>
      <c r="R23" s="99">
        <f>'[3]Expense Summary'!R23</f>
        <v>16765.512806112944</v>
      </c>
      <c r="S23" s="99">
        <f>'[3]Expense Summary'!S23</f>
        <v>455293.27288405533</v>
      </c>
      <c r="T23" s="99">
        <f>'[3]Expense Summary'!T23</f>
        <v>6595521.655794546</v>
      </c>
      <c r="U23" s="99">
        <f>'[3]Expense Summary'!U23</f>
        <v>6140228.382910491</v>
      </c>
    </row>
    <row r="24" spans="1:21" x14ac:dyDescent="0.3">
      <c r="A24" s="113">
        <f>'[3]Expense Summary'!A24</f>
        <v>18</v>
      </c>
      <c r="B24" s="134"/>
      <c r="C24" s="103"/>
      <c r="D24" s="10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03"/>
      <c r="Q24" s="114"/>
      <c r="R24" s="114"/>
      <c r="S24" s="114"/>
      <c r="T24" s="114"/>
      <c r="U24" s="114"/>
    </row>
    <row r="25" spans="1:21" x14ac:dyDescent="0.3">
      <c r="A25" s="113">
        <f>'[3]Expense Summary'!A25</f>
        <v>19</v>
      </c>
      <c r="B25" s="134"/>
      <c r="C25" s="110" t="str">
        <f>'[3]Expense Summary'!C25</f>
        <v>Production - O&amp;M - Other</v>
      </c>
      <c r="D25" s="10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03"/>
      <c r="Q25" s="114"/>
      <c r="R25" s="114"/>
      <c r="S25" s="114"/>
      <c r="T25" s="114"/>
      <c r="U25" s="114"/>
    </row>
    <row r="26" spans="1:21" x14ac:dyDescent="0.3">
      <c r="A26" s="113">
        <f>'[3]Expense Summary'!A26</f>
        <v>20</v>
      </c>
      <c r="B26" s="134">
        <f>'[3]Expense Summary'!B26</f>
        <v>500</v>
      </c>
      <c r="C26" s="103" t="str">
        <f>'[3]Expense Summary'!C26</f>
        <v xml:space="preserve">Steam Prod O&amp;M </v>
      </c>
      <c r="D26" s="103" t="str">
        <f>'[3]Expense Summary'!D26</f>
        <v>PP.T</v>
      </c>
      <c r="E26" s="114">
        <f>'[3]Expense Summary'!E26</f>
        <v>60662504.615358055</v>
      </c>
      <c r="F26" s="114">
        <f>'[3]Expense Summary'!F26</f>
        <v>32410925.186506964</v>
      </c>
      <c r="G26" s="114">
        <f>'[3]Expense Summary'!G26</f>
        <v>7945868.3716591606</v>
      </c>
      <c r="H26" s="114">
        <f>'[3]Expense Summary'!H26</f>
        <v>8022634.3078280156</v>
      </c>
      <c r="I26" s="114">
        <f>'[3]Expense Summary'!I26</f>
        <v>5188685.5538463332</v>
      </c>
      <c r="J26" s="114">
        <f>'[3]Expense Summary'!J26</f>
        <v>3691843.3853586083</v>
      </c>
      <c r="K26" s="114">
        <f>'[3]Expense Summary'!K26</f>
        <v>1613651.06595042</v>
      </c>
      <c r="L26" s="114">
        <f>'[3]Expense Summary'!L26</f>
        <v>1549020.6024419758</v>
      </c>
      <c r="M26" s="114">
        <f>'[3]Expense Summary'!M26</f>
        <v>0</v>
      </c>
      <c r="N26" s="114">
        <f>'[3]Expense Summary'!N26</f>
        <v>219249.37628140842</v>
      </c>
      <c r="O26" s="114">
        <f>'[3]Expense Summary'!O26</f>
        <v>20626.76548517578</v>
      </c>
      <c r="P26" s="103"/>
      <c r="Q26" s="114">
        <f>'[3]Expense Summary'!Q26</f>
        <v>3427608.4701537518</v>
      </c>
      <c r="R26" s="114">
        <f>'[3]Expense Summary'!R26</f>
        <v>9384.4961453525375</v>
      </c>
      <c r="S26" s="114">
        <f>'[3]Expense Summary'!S26</f>
        <v>254850.41905950362</v>
      </c>
      <c r="T26" s="114">
        <f>'[3]Expense Summary'!T26</f>
        <v>3691843.3853586083</v>
      </c>
      <c r="U26" s="114">
        <f>'[3]Expense Summary'!U26</f>
        <v>3436992.9662991045</v>
      </c>
    </row>
    <row r="27" spans="1:21" x14ac:dyDescent="0.3">
      <c r="A27" s="113">
        <f>'[3]Expense Summary'!A27</f>
        <v>21</v>
      </c>
      <c r="B27" s="134">
        <f>'[3]Expense Summary'!B27</f>
        <v>535</v>
      </c>
      <c r="C27" s="103" t="str">
        <f>'[3]Expense Summary'!C27</f>
        <v>Hydro Prod O&amp;M - O&amp;M</v>
      </c>
      <c r="D27" s="103" t="str">
        <f>'[3]Expense Summary'!D27</f>
        <v>PP.T</v>
      </c>
      <c r="E27" s="114">
        <f>'[3]Expense Summary'!E27</f>
        <v>15436637.925461741</v>
      </c>
      <c r="F27" s="114">
        <f>'[3]Expense Summary'!F27</f>
        <v>8247528.1906950902</v>
      </c>
      <c r="G27" s="114">
        <f>'[3]Expense Summary'!G27</f>
        <v>2021965.5260595235</v>
      </c>
      <c r="H27" s="114">
        <f>'[3]Expense Summary'!H27</f>
        <v>2041499.9644933057</v>
      </c>
      <c r="I27" s="114">
        <f>'[3]Expense Summary'!I27</f>
        <v>1320352.0149994222</v>
      </c>
      <c r="J27" s="114">
        <f>'[3]Expense Summary'!J27</f>
        <v>939454.28034409857</v>
      </c>
      <c r="K27" s="114">
        <f>'[3]Expense Summary'!K27</f>
        <v>410621.80668362428</v>
      </c>
      <c r="L27" s="114">
        <f>'[3]Expense Summary'!L27</f>
        <v>394175.45204560563</v>
      </c>
      <c r="M27" s="114">
        <f>'[3]Expense Summary'!M27</f>
        <v>0</v>
      </c>
      <c r="N27" s="114">
        <f>'[3]Expense Summary'!N27</f>
        <v>55791.848003957399</v>
      </c>
      <c r="O27" s="114">
        <f>'[3]Expense Summary'!O27</f>
        <v>5248.8421371157447</v>
      </c>
      <c r="P27" s="103"/>
      <c r="Q27" s="114">
        <f>'[3]Expense Summary'!Q27</f>
        <v>872215.0732070792</v>
      </c>
      <c r="R27" s="114">
        <f>'[3]Expense Summary'!R27</f>
        <v>2388.0495872572778</v>
      </c>
      <c r="S27" s="114">
        <f>'[3]Expense Summary'!S27</f>
        <v>64851.157549762029</v>
      </c>
      <c r="T27" s="114">
        <f>'[3]Expense Summary'!T27</f>
        <v>939454.28034409857</v>
      </c>
      <c r="U27" s="114">
        <f>'[3]Expense Summary'!U27</f>
        <v>874603.12279433652</v>
      </c>
    </row>
    <row r="28" spans="1:21" x14ac:dyDescent="0.3">
      <c r="A28" s="113">
        <f>'[3]Expense Summary'!A28</f>
        <v>22</v>
      </c>
      <c r="B28" s="134">
        <f>'[3]Expense Summary'!B28</f>
        <v>545</v>
      </c>
      <c r="C28" s="103" t="str">
        <f>'[3]Expense Summary'!C28</f>
        <v>Other Prod O&amp;M - O&amp;M</v>
      </c>
      <c r="D28" s="103" t="str">
        <f>'[3]Expense Summary'!D28</f>
        <v>PP.T</v>
      </c>
      <c r="E28" s="114">
        <f>'[3]Expense Summary'!E28</f>
        <v>62052466.298828706</v>
      </c>
      <c r="F28" s="114">
        <f>'[3]Expense Summary'!F28</f>
        <v>33153557.631717168</v>
      </c>
      <c r="G28" s="114">
        <f>'[3]Expense Summary'!G28</f>
        <v>8127932.2783266641</v>
      </c>
      <c r="H28" s="114">
        <f>'[3]Expense Summary'!H28</f>
        <v>8206457.1545614954</v>
      </c>
      <c r="I28" s="114">
        <f>'[3]Expense Summary'!I28</f>
        <v>5307574.052650555</v>
      </c>
      <c r="J28" s="114">
        <f>'[3]Expense Summary'!J28</f>
        <v>3776434.6972333882</v>
      </c>
      <c r="K28" s="114">
        <f>'[3]Expense Summary'!K28</f>
        <v>1650624.6984501705</v>
      </c>
      <c r="L28" s="114">
        <f>'[3]Expense Summary'!L28</f>
        <v>1584513.3553039448</v>
      </c>
      <c r="M28" s="114">
        <f>'[3]Expense Summary'!M28</f>
        <v>0</v>
      </c>
      <c r="N28" s="114">
        <f>'[3]Expense Summary'!N28</f>
        <v>224273.04343937209</v>
      </c>
      <c r="O28" s="114">
        <f>'[3]Expense Summary'!O28</f>
        <v>21099.387145954861</v>
      </c>
      <c r="P28" s="103"/>
      <c r="Q28" s="114">
        <f>'[3]Expense Summary'!Q28</f>
        <v>3506145.3599452591</v>
      </c>
      <c r="R28" s="114">
        <f>'[3]Expense Summary'!R28</f>
        <v>9599.5233708755604</v>
      </c>
      <c r="S28" s="114">
        <f>'[3]Expense Summary'!S28</f>
        <v>260689.81391725346</v>
      </c>
      <c r="T28" s="114">
        <f>'[3]Expense Summary'!T28</f>
        <v>3776434.6972333882</v>
      </c>
      <c r="U28" s="114">
        <f>'[3]Expense Summary'!U28</f>
        <v>3515744.8833161346</v>
      </c>
    </row>
    <row r="29" spans="1:21" x14ac:dyDescent="0.3">
      <c r="A29" s="113">
        <f>'[3]Expense Summary'!A29</f>
        <v>23</v>
      </c>
      <c r="B29" s="134">
        <f>'[3]Expense Summary'!B29</f>
        <v>556</v>
      </c>
      <c r="C29" s="103" t="str">
        <f>'[3]Expense Summary'!C29</f>
        <v>System Control &amp; Load Dispatch</v>
      </c>
      <c r="D29" s="103" t="str">
        <f>'[3]Expense Summary'!D29</f>
        <v>PP.T</v>
      </c>
      <c r="E29" s="114">
        <f>'[3]Expense Summary'!E29</f>
        <v>57539.812168258148</v>
      </c>
      <c r="F29" s="114">
        <f>'[3]Expense Summary'!F29</f>
        <v>30742.524715323612</v>
      </c>
      <c r="G29" s="114">
        <f>'[3]Expense Summary'!G29</f>
        <v>7536.8430057076812</v>
      </c>
      <c r="H29" s="114">
        <f>'[3]Expense Summary'!H29</f>
        <v>7609.6573013930292</v>
      </c>
      <c r="I29" s="114">
        <f>'[3]Expense Summary'!I29</f>
        <v>4921.5902650495982</v>
      </c>
      <c r="J29" s="114">
        <f>'[3]Expense Summary'!J29</f>
        <v>3501.8002684706125</v>
      </c>
      <c r="K29" s="114">
        <f>'[3]Expense Summary'!K29</f>
        <v>1530.5859827025654</v>
      </c>
      <c r="L29" s="114">
        <f>'[3]Expense Summary'!L29</f>
        <v>1469.2824682136195</v>
      </c>
      <c r="M29" s="114">
        <f>'[3]Expense Summary'!M29</f>
        <v>0</v>
      </c>
      <c r="N29" s="114">
        <f>'[3]Expense Summary'!N29</f>
        <v>207.96318927534162</v>
      </c>
      <c r="O29" s="114">
        <f>'[3]Expense Summary'!O29</f>
        <v>19.564972122091454</v>
      </c>
      <c r="P29" s="103"/>
      <c r="Q29" s="114">
        <f>'[3]Expense Summary'!Q29</f>
        <v>3251.1672376456072</v>
      </c>
      <c r="R29" s="114">
        <f>'[3]Expense Summary'!R29</f>
        <v>8.9014152798534329</v>
      </c>
      <c r="S29" s="114">
        <f>'[3]Expense Summary'!S29</f>
        <v>241.73161554515153</v>
      </c>
      <c r="T29" s="114">
        <f>'[3]Expense Summary'!T29</f>
        <v>3501.8002684706125</v>
      </c>
      <c r="U29" s="114">
        <f>'[3]Expense Summary'!U29</f>
        <v>3260.0686529254608</v>
      </c>
    </row>
    <row r="30" spans="1:21" x14ac:dyDescent="0.3">
      <c r="A30" s="121">
        <f>'[3]Expense Summary'!A30</f>
        <v>24</v>
      </c>
      <c r="B30" s="136"/>
      <c r="C30" s="122" t="str">
        <f>'[3]Expense Summary'!C30</f>
        <v>Sub-total</v>
      </c>
      <c r="D30" s="122"/>
      <c r="E30" s="99">
        <f>'[3]Expense Summary'!E30</f>
        <v>138209148.65181676</v>
      </c>
      <c r="F30" s="99">
        <f>'[3]Expense Summary'!F30</f>
        <v>73842753.533634543</v>
      </c>
      <c r="G30" s="99">
        <f>'[3]Expense Summary'!G30</f>
        <v>18103303.01905106</v>
      </c>
      <c r="H30" s="99">
        <f>'[3]Expense Summary'!H30</f>
        <v>18278201.084184211</v>
      </c>
      <c r="I30" s="99">
        <f>'[3]Expense Summary'!I30</f>
        <v>11821533.211761359</v>
      </c>
      <c r="J30" s="99">
        <f>'[3]Expense Summary'!J30</f>
        <v>8411234.1632045656</v>
      </c>
      <c r="K30" s="99">
        <f>'[3]Expense Summary'!K30</f>
        <v>3676428.1570669175</v>
      </c>
      <c r="L30" s="99">
        <f>'[3]Expense Summary'!L30</f>
        <v>3529178.6922597401</v>
      </c>
      <c r="M30" s="99">
        <f>'[3]Expense Summary'!M30</f>
        <v>0</v>
      </c>
      <c r="N30" s="99">
        <f>'[3]Expense Summary'!N30</f>
        <v>499522.23091401329</v>
      </c>
      <c r="O30" s="99">
        <f>'[3]Expense Summary'!O30</f>
        <v>46994.559740368473</v>
      </c>
      <c r="P30" s="103"/>
      <c r="Q30" s="99">
        <f>'[3]Expense Summary'!Q30</f>
        <v>7809220.0705437362</v>
      </c>
      <c r="R30" s="99">
        <f>'[3]Expense Summary'!R30</f>
        <v>21380.970518765225</v>
      </c>
      <c r="S30" s="99">
        <f>'[3]Expense Summary'!S30</f>
        <v>580633.12214206427</v>
      </c>
      <c r="T30" s="99">
        <f>'[3]Expense Summary'!T30</f>
        <v>8411234.1632045656</v>
      </c>
      <c r="U30" s="99">
        <f>'[3]Expense Summary'!U30</f>
        <v>7830601.0410625013</v>
      </c>
    </row>
    <row r="31" spans="1:21" x14ac:dyDescent="0.3">
      <c r="A31" s="113">
        <f>'[3]Expense Summary'!A31</f>
        <v>25</v>
      </c>
      <c r="B31" s="113"/>
      <c r="C31" s="103"/>
      <c r="D31" s="10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03"/>
      <c r="Q31" s="114"/>
      <c r="R31" s="114"/>
      <c r="S31" s="114"/>
      <c r="T31" s="114"/>
      <c r="U31" s="114"/>
    </row>
    <row r="32" spans="1:21" x14ac:dyDescent="0.3">
      <c r="A32" s="113">
        <f>'[3]Expense Summary'!A32</f>
        <v>26</v>
      </c>
      <c r="B32" s="113"/>
      <c r="C32" s="110" t="str">
        <f>'[3]Expense Summary'!C32</f>
        <v>Transmission  - O&amp;M</v>
      </c>
      <c r="D32" s="10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03"/>
      <c r="Q32" s="114"/>
      <c r="R32" s="114"/>
      <c r="S32" s="114"/>
      <c r="T32" s="114"/>
      <c r="U32" s="114"/>
    </row>
    <row r="33" spans="1:21" x14ac:dyDescent="0.3">
      <c r="A33" s="113">
        <f>'[3]Expense Summary'!A33</f>
        <v>27</v>
      </c>
      <c r="B33" s="134">
        <f>'[3]Expense Summary'!B33</f>
        <v>565.01</v>
      </c>
      <c r="C33" s="103" t="str">
        <f>'[3]Expense Summary'!C33</f>
        <v>Transmission O&amp;M</v>
      </c>
      <c r="D33" s="103" t="str">
        <f>'[3]Expense Summary'!D33</f>
        <v>TP.T</v>
      </c>
      <c r="E33" s="114">
        <f>'[3]Expense Summary'!E33</f>
        <v>20369033.610103901</v>
      </c>
      <c r="F33" s="114">
        <f>'[3]Expense Summary'!F33</f>
        <v>10126744.998812776</v>
      </c>
      <c r="G33" s="114">
        <f>'[3]Expense Summary'!G33</f>
        <v>2479186.6930730175</v>
      </c>
      <c r="H33" s="114">
        <f>'[3]Expense Summary'!H33</f>
        <v>2501942.7741527287</v>
      </c>
      <c r="I33" s="114">
        <f>'[3]Expense Summary'!I33</f>
        <v>1617113.9544768315</v>
      </c>
      <c r="J33" s="114">
        <f>'[3]Expense Summary'!J33</f>
        <v>1150375.0713113504</v>
      </c>
      <c r="K33" s="114">
        <f>'[3]Expense Summary'!K33</f>
        <v>502882.3581688765</v>
      </c>
      <c r="L33" s="114">
        <f>'[3]Expense Summary'!L33</f>
        <v>482407.96772455692</v>
      </c>
      <c r="M33" s="114">
        <f>'[3]Expense Summary'!M33</f>
        <v>1433512.9800283345</v>
      </c>
      <c r="N33" s="114">
        <f>'[3]Expense Summary'!N33</f>
        <v>68421.945557878207</v>
      </c>
      <c r="O33" s="114">
        <f>'[3]Expense Summary'!O33</f>
        <v>6444.8667975557164</v>
      </c>
      <c r="P33" s="103"/>
      <c r="Q33" s="114">
        <f>'[3]Expense Summary'!Q33</f>
        <v>1068465.4648576516</v>
      </c>
      <c r="R33" s="114">
        <f>'[3]Expense Summary'!R33</f>
        <v>2909.2090186321775</v>
      </c>
      <c r="S33" s="114">
        <f>'[3]Expense Summary'!S33</f>
        <v>79000.397435066741</v>
      </c>
      <c r="T33" s="114">
        <f>'[3]Expense Summary'!T33</f>
        <v>1150375.0713113504</v>
      </c>
      <c r="U33" s="114">
        <f>'[3]Expense Summary'!U33</f>
        <v>1071374.6738762837</v>
      </c>
    </row>
    <row r="34" spans="1:21" x14ac:dyDescent="0.3">
      <c r="A34" s="121">
        <f>'[3]Expense Summary'!A34</f>
        <v>28</v>
      </c>
      <c r="B34" s="136"/>
      <c r="C34" s="122" t="str">
        <f>'[3]Expense Summary'!C34</f>
        <v>Sub-total</v>
      </c>
      <c r="D34" s="122"/>
      <c r="E34" s="99">
        <f>'[3]Expense Summary'!E34</f>
        <v>20369033.610103901</v>
      </c>
      <c r="F34" s="99">
        <f>'[3]Expense Summary'!F34</f>
        <v>10126744.998812776</v>
      </c>
      <c r="G34" s="99">
        <f>'[3]Expense Summary'!G34</f>
        <v>2479186.6930730175</v>
      </c>
      <c r="H34" s="99">
        <f>'[3]Expense Summary'!H34</f>
        <v>2501942.7741527287</v>
      </c>
      <c r="I34" s="99">
        <f>'[3]Expense Summary'!I34</f>
        <v>1617113.9544768315</v>
      </c>
      <c r="J34" s="99">
        <f>'[3]Expense Summary'!J34</f>
        <v>1150375.0713113504</v>
      </c>
      <c r="K34" s="99">
        <f>'[3]Expense Summary'!K34</f>
        <v>502882.3581688765</v>
      </c>
      <c r="L34" s="99">
        <f>'[3]Expense Summary'!L34</f>
        <v>482407.96772455692</v>
      </c>
      <c r="M34" s="99">
        <f>'[3]Expense Summary'!M34</f>
        <v>1433512.9800283345</v>
      </c>
      <c r="N34" s="99">
        <f>'[3]Expense Summary'!N34</f>
        <v>68421.945557878207</v>
      </c>
      <c r="O34" s="99">
        <f>'[3]Expense Summary'!O34</f>
        <v>6444.8667975557164</v>
      </c>
      <c r="P34" s="103"/>
      <c r="Q34" s="99">
        <f>'[3]Expense Summary'!Q34</f>
        <v>1068465.4648576516</v>
      </c>
      <c r="R34" s="99">
        <f>'[3]Expense Summary'!R34</f>
        <v>2909.2090186321775</v>
      </c>
      <c r="S34" s="99">
        <f>'[3]Expense Summary'!S34</f>
        <v>79000.397435066741</v>
      </c>
      <c r="T34" s="99">
        <f>'[3]Expense Summary'!T34</f>
        <v>1150375.0713113504</v>
      </c>
      <c r="U34" s="99">
        <f>'[3]Expense Summary'!U34</f>
        <v>1071374.6738762837</v>
      </c>
    </row>
    <row r="35" spans="1:21" x14ac:dyDescent="0.3">
      <c r="A35" s="113">
        <f>'[3]Expense Summary'!A35</f>
        <v>29</v>
      </c>
      <c r="B35" s="134"/>
      <c r="C35" s="103"/>
      <c r="D35" s="10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03"/>
      <c r="Q35" s="114"/>
      <c r="R35" s="114"/>
      <c r="S35" s="114"/>
      <c r="T35" s="114"/>
      <c r="U35" s="114"/>
    </row>
    <row r="36" spans="1:21" x14ac:dyDescent="0.3">
      <c r="A36" s="113">
        <f>'[3]Expense Summary'!A36</f>
        <v>30</v>
      </c>
      <c r="B36" s="134"/>
      <c r="C36" s="110" t="str">
        <f>'[3]Expense Summary'!C36</f>
        <v>Distribution Expense - Operating</v>
      </c>
      <c r="D36" s="103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03"/>
      <c r="Q36" s="114"/>
      <c r="R36" s="114"/>
      <c r="S36" s="114"/>
      <c r="T36" s="114"/>
      <c r="U36" s="114"/>
    </row>
    <row r="37" spans="1:21" x14ac:dyDescent="0.3">
      <c r="A37" s="113">
        <f>'[3]Expense Summary'!A37</f>
        <v>31</v>
      </c>
      <c r="B37" s="134">
        <f>'[3]Expense Summary'!B37</f>
        <v>581</v>
      </c>
      <c r="C37" s="103" t="str">
        <f>'[3]Expense Summary'!C37</f>
        <v>Dist O&amp;M - Load Dispatch</v>
      </c>
      <c r="D37" s="103" t="str">
        <f>'[3]Expense Summary'!D37</f>
        <v>DES3.T</v>
      </c>
      <c r="E37" s="114">
        <f>'[3]Expense Summary'!E37</f>
        <v>3035353.5728904014</v>
      </c>
      <c r="F37" s="114">
        <f>'[3]Expense Summary'!F37</f>
        <v>1854374.6165460455</v>
      </c>
      <c r="G37" s="114">
        <f>'[3]Expense Summary'!G37</f>
        <v>421230.05997996253</v>
      </c>
      <c r="H37" s="114">
        <f>'[3]Expense Summary'!H37</f>
        <v>265771.58749784954</v>
      </c>
      <c r="I37" s="114">
        <f>'[3]Expense Summary'!I37</f>
        <v>105272.4020269367</v>
      </c>
      <c r="J37" s="114">
        <f>'[3]Expense Summary'!J37</f>
        <v>188146.2744092439</v>
      </c>
      <c r="K37" s="114">
        <f>'[3]Expense Summary'!K37</f>
        <v>31368.287517732893</v>
      </c>
      <c r="L37" s="114">
        <f>'[3]Expense Summary'!L37</f>
        <v>18706.336040645045</v>
      </c>
      <c r="M37" s="114">
        <f>'[3]Expense Summary'!M37</f>
        <v>9975.4998785525659</v>
      </c>
      <c r="N37" s="114">
        <f>'[3]Expense Summary'!N37</f>
        <v>138223.6277588974</v>
      </c>
      <c r="O37" s="114">
        <f>'[3]Expense Summary'!O37</f>
        <v>2284.881234536143</v>
      </c>
      <c r="P37" s="103"/>
      <c r="Q37" s="114">
        <f>'[3]Expense Summary'!Q37</f>
        <v>144265.67467910959</v>
      </c>
      <c r="R37" s="114">
        <f>'[3]Expense Summary'!R37</f>
        <v>1202.9521865600259</v>
      </c>
      <c r="S37" s="114">
        <f>'[3]Expense Summary'!S37</f>
        <v>42677.647543574261</v>
      </c>
      <c r="T37" s="114">
        <f>'[3]Expense Summary'!T37</f>
        <v>188146.2744092439</v>
      </c>
      <c r="U37" s="114">
        <f>'[3]Expense Summary'!U37</f>
        <v>145468.62686566962</v>
      </c>
    </row>
    <row r="38" spans="1:21" x14ac:dyDescent="0.3">
      <c r="A38" s="113">
        <f>'[3]Expense Summary'!A38</f>
        <v>32</v>
      </c>
      <c r="B38" s="134">
        <f>'[3]Expense Summary'!B38</f>
        <v>582</v>
      </c>
      <c r="C38" s="103" t="str">
        <f>'[3]Expense Summary'!C38</f>
        <v>Dist O&amp;M - Station</v>
      </c>
      <c r="D38" s="103" t="str">
        <f>'[3]Expense Summary'!D38</f>
        <v>D362.T</v>
      </c>
      <c r="E38" s="114">
        <f>'[3]Expense Summary'!E38</f>
        <v>1492885.0685930327</v>
      </c>
      <c r="F38" s="114">
        <f>'[3]Expense Summary'!F38</f>
        <v>744703.6703281682</v>
      </c>
      <c r="G38" s="114">
        <f>'[3]Expense Summary'!G38</f>
        <v>192651.78003377025</v>
      </c>
      <c r="H38" s="114">
        <f>'[3]Expense Summary'!H38</f>
        <v>207492.17824071189</v>
      </c>
      <c r="I38" s="114">
        <f>'[3]Expense Summary'!I38</f>
        <v>117603.92806643252</v>
      </c>
      <c r="J38" s="114">
        <f>'[3]Expense Summary'!J38</f>
        <v>106053.2776430751</v>
      </c>
      <c r="K38" s="114">
        <f>'[3]Expense Summary'!K38</f>
        <v>48446.03762813285</v>
      </c>
      <c r="L38" s="114">
        <f>'[3]Expense Summary'!L38</f>
        <v>50737.402156778378</v>
      </c>
      <c r="M38" s="114">
        <f>'[3]Expense Summary'!M38</f>
        <v>23486.39875648194</v>
      </c>
      <c r="N38" s="114">
        <f>'[3]Expense Summary'!N38</f>
        <v>1318.6773200810187</v>
      </c>
      <c r="O38" s="114">
        <f>'[3]Expense Summary'!O38</f>
        <v>391.7184194003807</v>
      </c>
      <c r="P38" s="103"/>
      <c r="Q38" s="114">
        <f>'[3]Expense Summary'!Q38</f>
        <v>93933.638658536234</v>
      </c>
      <c r="R38" s="114">
        <f>'[3]Expense Summary'!R38</f>
        <v>333.25724683511436</v>
      </c>
      <c r="S38" s="114">
        <f>'[3]Expense Summary'!S38</f>
        <v>11786.381737703749</v>
      </c>
      <c r="T38" s="114">
        <f>'[3]Expense Summary'!T38</f>
        <v>106053.2776430751</v>
      </c>
      <c r="U38" s="114">
        <f>'[3]Expense Summary'!U38</f>
        <v>94266.895905371348</v>
      </c>
    </row>
    <row r="39" spans="1:21" x14ac:dyDescent="0.3">
      <c r="A39" s="113">
        <f>'[3]Expense Summary'!A39</f>
        <v>33</v>
      </c>
      <c r="B39" s="134">
        <f>'[3]Expense Summary'!B39</f>
        <v>583</v>
      </c>
      <c r="C39" s="103" t="str">
        <f>'[3]Expense Summary'!C39</f>
        <v>Dist O&amp;M - OVHD Lines</v>
      </c>
      <c r="D39" s="103" t="str">
        <f>'[3]Expense Summary'!D39</f>
        <v>D364.T</v>
      </c>
      <c r="E39" s="114">
        <f>'[3]Expense Summary'!E39</f>
        <v>3558290.2716388209</v>
      </c>
      <c r="F39" s="114">
        <f>'[3]Expense Summary'!F39</f>
        <v>2411971.4133737409</v>
      </c>
      <c r="G39" s="114">
        <f>'[3]Expense Summary'!G39</f>
        <v>462489.62956379034</v>
      </c>
      <c r="H39" s="114">
        <f>'[3]Expense Summary'!H39</f>
        <v>357277.28079959308</v>
      </c>
      <c r="I39" s="114">
        <f>'[3]Expense Summary'!I39</f>
        <v>148872.67178846625</v>
      </c>
      <c r="J39" s="114">
        <f>'[3]Expense Summary'!J39</f>
        <v>165126.17551220703</v>
      </c>
      <c r="K39" s="114">
        <f>'[3]Expense Summary'!K39</f>
        <v>7709.8848449597017</v>
      </c>
      <c r="L39" s="114">
        <f>'[3]Expense Summary'!L39</f>
        <v>0</v>
      </c>
      <c r="M39" s="114">
        <f>'[3]Expense Summary'!M39</f>
        <v>0</v>
      </c>
      <c r="N39" s="114">
        <f>'[3]Expense Summary'!N39</f>
        <v>2323.4587009563561</v>
      </c>
      <c r="O39" s="114">
        <f>'[3]Expense Summary'!O39</f>
        <v>2519.7570551078147</v>
      </c>
      <c r="P39" s="103"/>
      <c r="Q39" s="114">
        <f>'[3]Expense Summary'!Q39</f>
        <v>126815.87490381145</v>
      </c>
      <c r="R39" s="114">
        <f>'[3]Expense Summary'!R39</f>
        <v>2840.9725437192924</v>
      </c>
      <c r="S39" s="114">
        <f>'[3]Expense Summary'!S39</f>
        <v>35469.328064676294</v>
      </c>
      <c r="T39" s="114">
        <f>'[3]Expense Summary'!T39</f>
        <v>165126.17551220703</v>
      </c>
      <c r="U39" s="114">
        <f>'[3]Expense Summary'!U39</f>
        <v>129656.84744753074</v>
      </c>
    </row>
    <row r="40" spans="1:21" x14ac:dyDescent="0.3">
      <c r="A40" s="113">
        <f>'[3]Expense Summary'!A40</f>
        <v>34</v>
      </c>
      <c r="B40" s="134">
        <f>'[3]Expense Summary'!B40</f>
        <v>584</v>
      </c>
      <c r="C40" s="103" t="str">
        <f>'[3]Expense Summary'!C40</f>
        <v>Dist O&amp;M - UNGD Lines</v>
      </c>
      <c r="D40" s="103" t="str">
        <f>'[3]Expense Summary'!D40</f>
        <v>D366.T</v>
      </c>
      <c r="E40" s="114">
        <f>'[3]Expense Summary'!E40</f>
        <v>2731426.3580004885</v>
      </c>
      <c r="F40" s="114">
        <f>'[3]Expense Summary'!F40</f>
        <v>1783775.270016426</v>
      </c>
      <c r="G40" s="114">
        <f>'[3]Expense Summary'!G40</f>
        <v>330086.28874740435</v>
      </c>
      <c r="H40" s="114">
        <f>'[3]Expense Summary'!H40</f>
        <v>304629.8886318166</v>
      </c>
      <c r="I40" s="114">
        <f>'[3]Expense Summary'!I40</f>
        <v>130808.53439797356</v>
      </c>
      <c r="J40" s="114">
        <f>'[3]Expense Summary'!J40</f>
        <v>120463.1274618249</v>
      </c>
      <c r="K40" s="114">
        <f>'[3]Expense Summary'!K40</f>
        <v>47516.685061944336</v>
      </c>
      <c r="L40" s="114">
        <f>'[3]Expense Summary'!L40</f>
        <v>12134.124692361554</v>
      </c>
      <c r="M40" s="114">
        <f>'[3]Expense Summary'!M40</f>
        <v>0</v>
      </c>
      <c r="N40" s="114">
        <f>'[3]Expense Summary'!N40</f>
        <v>1307.1322267310773</v>
      </c>
      <c r="O40" s="114">
        <f>'[3]Expense Summary'!O40</f>
        <v>705.30676400697712</v>
      </c>
      <c r="P40" s="103"/>
      <c r="Q40" s="114">
        <f>'[3]Expense Summary'!Q40</f>
        <v>89042.936561776616</v>
      </c>
      <c r="R40" s="114">
        <f>'[3]Expense Summary'!R40</f>
        <v>991.24193860440039</v>
      </c>
      <c r="S40" s="114">
        <f>'[3]Expense Summary'!S40</f>
        <v>30428.948961443875</v>
      </c>
      <c r="T40" s="114">
        <f>'[3]Expense Summary'!T40</f>
        <v>120463.1274618249</v>
      </c>
      <c r="U40" s="114">
        <f>'[3]Expense Summary'!U40</f>
        <v>90034.178500381022</v>
      </c>
    </row>
    <row r="41" spans="1:21" x14ac:dyDescent="0.3">
      <c r="A41" s="113">
        <f>'[3]Expense Summary'!A41</f>
        <v>35</v>
      </c>
      <c r="B41" s="134">
        <f>'[3]Expense Summary'!B41</f>
        <v>585</v>
      </c>
      <c r="C41" s="103" t="str">
        <f>'[3]Expense Summary'!C41</f>
        <v>Dist O&amp;M - Street Lighting</v>
      </c>
      <c r="D41" s="103" t="str">
        <f>'[3]Expense Summary'!D41</f>
        <v>DIR373.00</v>
      </c>
      <c r="E41" s="114">
        <f>'[3]Expense Summary'!E41</f>
        <v>544795.18788901914</v>
      </c>
      <c r="F41" s="114">
        <f>'[3]Expense Summary'!F41</f>
        <v>0</v>
      </c>
      <c r="G41" s="114">
        <f>'[3]Expense Summary'!G41</f>
        <v>0</v>
      </c>
      <c r="H41" s="114">
        <f>'[3]Expense Summary'!H41</f>
        <v>0</v>
      </c>
      <c r="I41" s="114">
        <f>'[3]Expense Summary'!I41</f>
        <v>0</v>
      </c>
      <c r="J41" s="114">
        <f>'[3]Expense Summary'!J41</f>
        <v>0</v>
      </c>
      <c r="K41" s="114">
        <f>'[3]Expense Summary'!K41</f>
        <v>0</v>
      </c>
      <c r="L41" s="114">
        <f>'[3]Expense Summary'!L41</f>
        <v>0</v>
      </c>
      <c r="M41" s="114">
        <f>'[3]Expense Summary'!M41</f>
        <v>0</v>
      </c>
      <c r="N41" s="114">
        <f>'[3]Expense Summary'!N41</f>
        <v>544795.18788901914</v>
      </c>
      <c r="O41" s="114">
        <f>'[3]Expense Summary'!O41</f>
        <v>0</v>
      </c>
      <c r="P41" s="103"/>
      <c r="Q41" s="114">
        <f>'[3]Expense Summary'!Q41</f>
        <v>0</v>
      </c>
      <c r="R41" s="114">
        <f>'[3]Expense Summary'!R41</f>
        <v>0</v>
      </c>
      <c r="S41" s="114">
        <f>'[3]Expense Summary'!S41</f>
        <v>0</v>
      </c>
      <c r="T41" s="114">
        <f>'[3]Expense Summary'!T41</f>
        <v>0</v>
      </c>
      <c r="U41" s="114">
        <f>'[3]Expense Summary'!U41</f>
        <v>0</v>
      </c>
    </row>
    <row r="42" spans="1:21" x14ac:dyDescent="0.3">
      <c r="A42" s="113">
        <f>'[3]Expense Summary'!A42</f>
        <v>36</v>
      </c>
      <c r="B42" s="134">
        <f>'[3]Expense Summary'!B42</f>
        <v>586</v>
      </c>
      <c r="C42" s="103" t="str">
        <f>'[3]Expense Summary'!C42</f>
        <v>Dist O&amp;M - Meter</v>
      </c>
      <c r="D42" s="103" t="str">
        <f>'[3]Expense Summary'!D42</f>
        <v>D370.T</v>
      </c>
      <c r="E42" s="114">
        <f>'[3]Expense Summary'!E42</f>
        <v>-874752.4805913025</v>
      </c>
      <c r="F42" s="114">
        <f>'[3]Expense Summary'!F42</f>
        <v>-568738.55270292913</v>
      </c>
      <c r="G42" s="114">
        <f>'[3]Expense Summary'!G42</f>
        <v>-161197.80314913768</v>
      </c>
      <c r="H42" s="114">
        <f>'[3]Expense Summary'!H42</f>
        <v>-43828.264273524634</v>
      </c>
      <c r="I42" s="114">
        <f>'[3]Expense Summary'!I42</f>
        <v>-5000.0477671835106</v>
      </c>
      <c r="J42" s="114">
        <f>'[3]Expense Summary'!J42</f>
        <v>-83310.467414010971</v>
      </c>
      <c r="K42" s="114">
        <f>'[3]Expense Summary'!K42</f>
        <v>-4925.3719647644475</v>
      </c>
      <c r="L42" s="114">
        <f>'[3]Expense Summary'!L42</f>
        <v>-2692.6940065526915</v>
      </c>
      <c r="M42" s="114">
        <f>'[3]Expense Summary'!M42</f>
        <v>-3781.3931096838865</v>
      </c>
      <c r="N42" s="114">
        <f>'[3]Expense Summary'!N42</f>
        <v>0</v>
      </c>
      <c r="O42" s="114">
        <f>'[3]Expense Summary'!O42</f>
        <v>-1277.8862035155819</v>
      </c>
      <c r="P42" s="103"/>
      <c r="Q42" s="114">
        <f>'[3]Expense Summary'!Q42</f>
        <v>-61663.290559720284</v>
      </c>
      <c r="R42" s="114">
        <f>'[3]Expense Summary'!R42</f>
        <v>-144.57315997189156</v>
      </c>
      <c r="S42" s="114">
        <f>'[3]Expense Summary'!S42</f>
        <v>-21502.603694318794</v>
      </c>
      <c r="T42" s="114">
        <f>'[3]Expense Summary'!T42</f>
        <v>-83310.467414010971</v>
      </c>
      <c r="U42" s="114">
        <f>'[3]Expense Summary'!U42</f>
        <v>-61807.863719692177</v>
      </c>
    </row>
    <row r="43" spans="1:21" x14ac:dyDescent="0.3">
      <c r="A43" s="113">
        <f>'[3]Expense Summary'!A43</f>
        <v>37</v>
      </c>
      <c r="B43" s="134">
        <f>'[3]Expense Summary'!B43</f>
        <v>587</v>
      </c>
      <c r="C43" s="103" t="str">
        <f>'[3]Expense Summary'!C43</f>
        <v>Dist O&amp;M - Cust Installations - Meters</v>
      </c>
      <c r="D43" s="103" t="str">
        <f>'[3]Expense Summary'!D43</f>
        <v>D370.T</v>
      </c>
      <c r="E43" s="114">
        <f>'[3]Expense Summary'!E43</f>
        <v>4619595.5303377612</v>
      </c>
      <c r="F43" s="114">
        <f>'[3]Expense Summary'!F43</f>
        <v>3003526.2937708115</v>
      </c>
      <c r="G43" s="114">
        <f>'[3]Expense Summary'!G43</f>
        <v>851290.69931262429</v>
      </c>
      <c r="H43" s="114">
        <f>'[3]Expense Summary'!H43</f>
        <v>231458.45051342365</v>
      </c>
      <c r="I43" s="114">
        <f>'[3]Expense Summary'!I43</f>
        <v>26405.41047810766</v>
      </c>
      <c r="J43" s="114">
        <f>'[3]Expense Summary'!J43</f>
        <v>439965.21465816506</v>
      </c>
      <c r="K43" s="114">
        <f>'[3]Expense Summary'!K43</f>
        <v>26011.045202519872</v>
      </c>
      <c r="L43" s="114">
        <f>'[3]Expense Summary'!L43</f>
        <v>14220.202255190692</v>
      </c>
      <c r="M43" s="114">
        <f>'[3]Expense Summary'!M43</f>
        <v>19969.656669207248</v>
      </c>
      <c r="N43" s="114">
        <f>'[3]Expense Summary'!N43</f>
        <v>0</v>
      </c>
      <c r="O43" s="114">
        <f>'[3]Expense Summary'!O43</f>
        <v>6748.5574777112188</v>
      </c>
      <c r="P43" s="103"/>
      <c r="Q43" s="114">
        <f>'[3]Expense Summary'!Q43</f>
        <v>325645.7886956174</v>
      </c>
      <c r="R43" s="114">
        <f>'[3]Expense Summary'!R43</f>
        <v>763.4954326296961</v>
      </c>
      <c r="S43" s="114">
        <f>'[3]Expense Summary'!S43</f>
        <v>113555.93052991793</v>
      </c>
      <c r="T43" s="114">
        <f>'[3]Expense Summary'!T43</f>
        <v>439965.21465816506</v>
      </c>
      <c r="U43" s="114">
        <f>'[3]Expense Summary'!U43</f>
        <v>326409.28412824712</v>
      </c>
    </row>
    <row r="44" spans="1:21" x14ac:dyDescent="0.3">
      <c r="A44" s="113">
        <f>'[3]Expense Summary'!A44</f>
        <v>38</v>
      </c>
      <c r="B44" s="134">
        <f>'[3]Expense Summary'!B44</f>
        <v>589</v>
      </c>
      <c r="C44" s="103" t="str">
        <f>'[3]Expense Summary'!C44</f>
        <v>Dist O&amp;M - Rents</v>
      </c>
      <c r="D44" s="103" t="str">
        <f>'[3]Expense Summary'!D44</f>
        <v>DES3.T</v>
      </c>
      <c r="E44" s="114">
        <f>'[3]Expense Summary'!E44</f>
        <v>1007980.8646408756</v>
      </c>
      <c r="F44" s="114">
        <f>'[3]Expense Summary'!F44</f>
        <v>615801.11985908204</v>
      </c>
      <c r="G44" s="114">
        <f>'[3]Expense Summary'!G44</f>
        <v>139882.16854322341</v>
      </c>
      <c r="H44" s="114">
        <f>'[3]Expense Summary'!H44</f>
        <v>88257.485703044775</v>
      </c>
      <c r="I44" s="114">
        <f>'[3]Expense Summary'!I44</f>
        <v>34958.881813853506</v>
      </c>
      <c r="J44" s="114">
        <f>'[3]Expense Summary'!J44</f>
        <v>62479.655105681086</v>
      </c>
      <c r="K44" s="114">
        <f>'[3]Expense Summary'!K44</f>
        <v>10416.787637797099</v>
      </c>
      <c r="L44" s="114">
        <f>'[3]Expense Summary'!L44</f>
        <v>6212.0040791679448</v>
      </c>
      <c r="M44" s="114">
        <f>'[3]Expense Summary'!M44</f>
        <v>3312.6661363649409</v>
      </c>
      <c r="N44" s="114">
        <f>'[3]Expense Summary'!N44</f>
        <v>45901.331912887712</v>
      </c>
      <c r="O44" s="114">
        <f>'[3]Expense Summary'!O44</f>
        <v>758.7638497732969</v>
      </c>
      <c r="P44" s="103"/>
      <c r="Q44" s="114">
        <f>'[3]Expense Summary'!Q44</f>
        <v>47907.776148323785</v>
      </c>
      <c r="R44" s="114">
        <f>'[3]Expense Summary'!R44</f>
        <v>399.47661977835389</v>
      </c>
      <c r="S44" s="114">
        <f>'[3]Expense Summary'!S44</f>
        <v>14172.402337578944</v>
      </c>
      <c r="T44" s="114">
        <f>'[3]Expense Summary'!T44</f>
        <v>62479.655105681086</v>
      </c>
      <c r="U44" s="114">
        <f>'[3]Expense Summary'!U44</f>
        <v>48307.252768102146</v>
      </c>
    </row>
    <row r="45" spans="1:21" x14ac:dyDescent="0.3">
      <c r="A45" s="113">
        <f>'[3]Expense Summary'!A45</f>
        <v>39</v>
      </c>
      <c r="B45" s="134">
        <f>'[3]Expense Summary'!B45</f>
        <v>580</v>
      </c>
      <c r="C45" s="103" t="str">
        <f>'[3]Expense Summary'!C45</f>
        <v>Dist O&amp;M - Supr &amp; Eng</v>
      </c>
      <c r="D45" s="103" t="str">
        <f>'[3]Expense Summary'!D45</f>
        <v>DES1.T</v>
      </c>
      <c r="E45" s="114">
        <f>'[3]Expense Summary'!E45</f>
        <v>1057332.8026858873</v>
      </c>
      <c r="F45" s="114">
        <f>'[3]Expense Summary'!F45</f>
        <v>645951.47268960124</v>
      </c>
      <c r="G45" s="114">
        <f>'[3]Expense Summary'!G45</f>
        <v>146730.96533859376</v>
      </c>
      <c r="H45" s="114">
        <f>'[3]Expense Summary'!H45</f>
        <v>92578.676828014228</v>
      </c>
      <c r="I45" s="114">
        <f>'[3]Expense Summary'!I45</f>
        <v>36670.510109510557</v>
      </c>
      <c r="J45" s="114">
        <f>'[3]Expense Summary'!J45</f>
        <v>65538.733086241613</v>
      </c>
      <c r="K45" s="114">
        <f>'[3]Expense Summary'!K45</f>
        <v>10926.80590913776</v>
      </c>
      <c r="L45" s="114">
        <f>'[3]Expense Summary'!L45</f>
        <v>6516.1511629121214</v>
      </c>
      <c r="M45" s="114">
        <f>'[3]Expense Summary'!M45</f>
        <v>3474.8581974056415</v>
      </c>
      <c r="N45" s="114">
        <f>'[3]Expense Summary'!N45</f>
        <v>48148.715537134827</v>
      </c>
      <c r="O45" s="114">
        <f>'[3]Expense Summary'!O45</f>
        <v>795.91382733576552</v>
      </c>
      <c r="P45" s="103"/>
      <c r="Q45" s="114">
        <f>'[3]Expense Summary'!Q45</f>
        <v>50253.397660879709</v>
      </c>
      <c r="R45" s="114">
        <f>'[3]Expense Summary'!R45</f>
        <v>419.03546864276763</v>
      </c>
      <c r="S45" s="114">
        <f>'[3]Expense Summary'!S45</f>
        <v>14866.299956719133</v>
      </c>
      <c r="T45" s="114">
        <f>'[3]Expense Summary'!T45</f>
        <v>65538.733086241613</v>
      </c>
      <c r="U45" s="114">
        <f>'[3]Expense Summary'!U45</f>
        <v>50672.433129522484</v>
      </c>
    </row>
    <row r="46" spans="1:21" x14ac:dyDescent="0.3">
      <c r="A46" s="113">
        <f>'[3]Expense Summary'!A46</f>
        <v>40</v>
      </c>
      <c r="B46" s="134">
        <f>'[3]Expense Summary'!B46</f>
        <v>588</v>
      </c>
      <c r="C46" s="103" t="str">
        <f>'[3]Expense Summary'!C46</f>
        <v>Dist O&amp;M - Miscellaneous</v>
      </c>
      <c r="D46" s="103" t="str">
        <f>'[3]Expense Summary'!D46</f>
        <v>DES1.T</v>
      </c>
      <c r="E46" s="114">
        <f>'[3]Expense Summary'!E46</f>
        <v>4895328.975615724</v>
      </c>
      <c r="F46" s="114">
        <f>'[3]Expense Summary'!F46</f>
        <v>2990680.8462448362</v>
      </c>
      <c r="G46" s="114">
        <f>'[3]Expense Summary'!G46</f>
        <v>679347.45277686813</v>
      </c>
      <c r="H46" s="114">
        <f>'[3]Expense Summary'!H46</f>
        <v>428628.60023740295</v>
      </c>
      <c r="I46" s="114">
        <f>'[3]Expense Summary'!I46</f>
        <v>169780.23403197725</v>
      </c>
      <c r="J46" s="114">
        <f>'[3]Expense Summary'!J46</f>
        <v>303436.77817166602</v>
      </c>
      <c r="K46" s="114">
        <f>'[3]Expense Summary'!K46</f>
        <v>50589.851598335503</v>
      </c>
      <c r="L46" s="114">
        <f>'[3]Expense Summary'!L46</f>
        <v>30169.028631538898</v>
      </c>
      <c r="M46" s="114">
        <f>'[3]Expense Summary'!M46</f>
        <v>16088.192834559361</v>
      </c>
      <c r="N46" s="114">
        <f>'[3]Expense Summary'!N46</f>
        <v>222923.00182957444</v>
      </c>
      <c r="O46" s="114">
        <f>'[3]Expense Summary'!O46</f>
        <v>3684.9892589660676</v>
      </c>
      <c r="P46" s="103"/>
      <c r="Q46" s="114">
        <f>'[3]Expense Summary'!Q46</f>
        <v>232667.43741187768</v>
      </c>
      <c r="R46" s="114">
        <f>'[3]Expense Summary'!R46</f>
        <v>1940.0859088517848</v>
      </c>
      <c r="S46" s="114">
        <f>'[3]Expense Summary'!S46</f>
        <v>68829.254850936559</v>
      </c>
      <c r="T46" s="114">
        <f>'[3]Expense Summary'!T46</f>
        <v>303436.77817166602</v>
      </c>
      <c r="U46" s="114">
        <f>'[3]Expense Summary'!U46</f>
        <v>234607.52332072947</v>
      </c>
    </row>
    <row r="47" spans="1:21" x14ac:dyDescent="0.3">
      <c r="A47" s="121">
        <f>'[3]Expense Summary'!A47</f>
        <v>41</v>
      </c>
      <c r="B47" s="136"/>
      <c r="C47" s="122" t="str">
        <f>'[3]Expense Summary'!C47</f>
        <v>Sub-total</v>
      </c>
      <c r="D47" s="122"/>
      <c r="E47" s="99">
        <f>'[3]Expense Summary'!E47</f>
        <v>22068236.151700709</v>
      </c>
      <c r="F47" s="99">
        <f>'[3]Expense Summary'!F47</f>
        <v>13482046.150125783</v>
      </c>
      <c r="G47" s="99">
        <f>'[3]Expense Summary'!G47</f>
        <v>3062511.2411471</v>
      </c>
      <c r="H47" s="99">
        <f>'[3]Expense Summary'!H47</f>
        <v>1932265.8841783321</v>
      </c>
      <c r="I47" s="99">
        <f>'[3]Expense Summary'!I47</f>
        <v>765372.52494607447</v>
      </c>
      <c r="J47" s="99">
        <f>'[3]Expense Summary'!J47</f>
        <v>1367898.7686340937</v>
      </c>
      <c r="K47" s="99">
        <f>'[3]Expense Summary'!K47</f>
        <v>228060.01343579555</v>
      </c>
      <c r="L47" s="99">
        <f>'[3]Expense Summary'!L47</f>
        <v>136002.55501204196</v>
      </c>
      <c r="M47" s="99">
        <f>'[3]Expense Summary'!M47</f>
        <v>72525.879362887805</v>
      </c>
      <c r="N47" s="99">
        <f>'[3]Expense Summary'!N47</f>
        <v>1004941.133175282</v>
      </c>
      <c r="O47" s="99">
        <f>'[3]Expense Summary'!O47</f>
        <v>16612.001683322083</v>
      </c>
      <c r="P47" s="103"/>
      <c r="Q47" s="99">
        <f>'[3]Expense Summary'!Q47</f>
        <v>1048869.2341602123</v>
      </c>
      <c r="R47" s="99">
        <f>'[3]Expense Summary'!R47</f>
        <v>8745.9441856495432</v>
      </c>
      <c r="S47" s="99">
        <f>'[3]Expense Summary'!S47</f>
        <v>310283.59028823196</v>
      </c>
      <c r="T47" s="99">
        <f>'[3]Expense Summary'!T47</f>
        <v>1367898.7686340937</v>
      </c>
      <c r="U47" s="99">
        <f>'[3]Expense Summary'!U47</f>
        <v>1057615.1783458616</v>
      </c>
    </row>
    <row r="48" spans="1:21" x14ac:dyDescent="0.3">
      <c r="A48" s="113">
        <f>'[3]Expense Summary'!A48</f>
        <v>42</v>
      </c>
      <c r="B48" s="134"/>
      <c r="C48" s="103"/>
      <c r="D48" s="10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03"/>
      <c r="Q48" s="114"/>
      <c r="R48" s="114"/>
      <c r="S48" s="114"/>
      <c r="T48" s="114"/>
      <c r="U48" s="114"/>
    </row>
    <row r="49" spans="1:21" x14ac:dyDescent="0.3">
      <c r="A49" s="113">
        <f>'[3]Expense Summary'!A49</f>
        <v>43</v>
      </c>
      <c r="B49" s="134"/>
      <c r="C49" s="110" t="str">
        <f>'[3]Expense Summary'!C49</f>
        <v>Customer Accounts Expense</v>
      </c>
      <c r="D49" s="10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03"/>
      <c r="Q49" s="114"/>
      <c r="R49" s="114"/>
      <c r="S49" s="114"/>
      <c r="T49" s="114"/>
      <c r="U49" s="114"/>
    </row>
    <row r="50" spans="1:21" x14ac:dyDescent="0.3">
      <c r="A50" s="113">
        <f>'[3]Expense Summary'!A50</f>
        <v>44</v>
      </c>
      <c r="B50" s="134">
        <f>'[3]Expense Summary'!B50</f>
        <v>901</v>
      </c>
      <c r="C50" s="103" t="str">
        <f>'[3]Expense Summary'!C50</f>
        <v>CAE - Suprv</v>
      </c>
      <c r="D50" s="103" t="str">
        <f>'[3]Expense Summary'!D50</f>
        <v>CAES1.T</v>
      </c>
      <c r="E50" s="114">
        <f>'[3]Expense Summary'!E50</f>
        <v>10693623.38392809</v>
      </c>
      <c r="F50" s="114">
        <f>'[3]Expense Summary'!F50</f>
        <v>9325329.3342255689</v>
      </c>
      <c r="G50" s="114">
        <f>'[3]Expense Summary'!G50</f>
        <v>1166607.03237309</v>
      </c>
      <c r="H50" s="114">
        <f>'[3]Expense Summary'!H50</f>
        <v>81311.038357400204</v>
      </c>
      <c r="I50" s="114">
        <f>'[3]Expense Summary'!I50</f>
        <v>23843.809894656075</v>
      </c>
      <c r="J50" s="114">
        <f>'[3]Expense Summary'!J50</f>
        <v>11398.795671734095</v>
      </c>
      <c r="K50" s="114">
        <f>'[3]Expense Summary'!K50</f>
        <v>13219.022986567059</v>
      </c>
      <c r="L50" s="114">
        <f>'[3]Expense Summary'!L50</f>
        <v>7681.6095800833618</v>
      </c>
      <c r="M50" s="114">
        <f>'[3]Expense Summary'!M50</f>
        <v>47539.605396819759</v>
      </c>
      <c r="N50" s="114">
        <f>'[3]Expense Summary'!N50</f>
        <v>16635.939447891775</v>
      </c>
      <c r="O50" s="114">
        <f>'[3]Expense Summary'!O50</f>
        <v>57.195994279692179</v>
      </c>
      <c r="P50" s="103"/>
      <c r="Q50" s="114">
        <f>'[3]Expense Summary'!Q50</f>
        <v>9549.7092924939079</v>
      </c>
      <c r="R50" s="114">
        <f>'[3]Expense Summary'!R50</f>
        <v>8.5425842437921577</v>
      </c>
      <c r="S50" s="114">
        <f>'[3]Expense Summary'!S50</f>
        <v>1840.5437949963946</v>
      </c>
      <c r="T50" s="114">
        <f>'[3]Expense Summary'!T50</f>
        <v>11398.795671734095</v>
      </c>
      <c r="U50" s="114">
        <f>'[3]Expense Summary'!U50</f>
        <v>9558.2518767377005</v>
      </c>
    </row>
    <row r="51" spans="1:21" x14ac:dyDescent="0.3">
      <c r="A51" s="113">
        <f>'[3]Expense Summary'!A51</f>
        <v>45</v>
      </c>
      <c r="B51" s="134">
        <f>'[3]Expense Summary'!B51</f>
        <v>902</v>
      </c>
      <c r="C51" s="103" t="str">
        <f>'[3]Expense Summary'!C51</f>
        <v>CAE - Meter Reading</v>
      </c>
      <c r="D51" s="103" t="str">
        <f>'[3]Expense Summary'!D51</f>
        <v>CUST_4</v>
      </c>
      <c r="E51" s="114">
        <f>'[3]Expense Summary'!E51</f>
        <v>23748366.311907738</v>
      </c>
      <c r="F51" s="114">
        <f>'[3]Expense Summary'!F51</f>
        <v>20868672.271481551</v>
      </c>
      <c r="G51" s="114">
        <f>'[3]Expense Summary'!G51</f>
        <v>2676341.9704342131</v>
      </c>
      <c r="H51" s="114">
        <f>'[3]Expense Summary'!H51</f>
        <v>167039.20035055163</v>
      </c>
      <c r="I51" s="114">
        <f>'[3]Expense Summary'!I51</f>
        <v>17154.700485776295</v>
      </c>
      <c r="J51" s="114">
        <f>'[3]Expense Summary'!J51</f>
        <v>13773.847105367826</v>
      </c>
      <c r="K51" s="114">
        <f>'[3]Expense Summary'!K51</f>
        <v>3401.7228457196297</v>
      </c>
      <c r="L51" s="114">
        <f>'[3]Expense Summary'!L51</f>
        <v>772.17021651304481</v>
      </c>
      <c r="M51" s="114">
        <f>'[3]Expense Summary'!M51</f>
        <v>1022.6038002470052</v>
      </c>
      <c r="N51" s="114">
        <f>'[3]Expense Summary'!N51</f>
        <v>0</v>
      </c>
      <c r="O51" s="114">
        <f>'[3]Expense Summary'!O51</f>
        <v>187.82518780047036</v>
      </c>
      <c r="P51" s="103"/>
      <c r="Q51" s="114">
        <f>'[3]Expense Summary'!Q51</f>
        <v>10330.38532902587</v>
      </c>
      <c r="R51" s="114">
        <f>'[3]Expense Summary'!R51</f>
        <v>20.869465311163374</v>
      </c>
      <c r="S51" s="114">
        <f>'[3]Expense Summary'!S51</f>
        <v>3422.5923110307931</v>
      </c>
      <c r="T51" s="114">
        <f>'[3]Expense Summary'!T51</f>
        <v>13773.847105367826</v>
      </c>
      <c r="U51" s="114">
        <f>'[3]Expense Summary'!U51</f>
        <v>10351.254794337034</v>
      </c>
    </row>
    <row r="52" spans="1:21" x14ac:dyDescent="0.3">
      <c r="A52" s="113">
        <f>'[3]Expense Summary'!A52</f>
        <v>46</v>
      </c>
      <c r="B52" s="134">
        <f>'[3]Expense Summary'!B52</f>
        <v>903</v>
      </c>
      <c r="C52" s="103" t="str">
        <f>'[3]Expense Summary'!C52</f>
        <v>CAE - Records &amp; Collections</v>
      </c>
      <c r="D52" s="103" t="str">
        <f>'[3]Expense Summary'!D52</f>
        <v>CUST_3</v>
      </c>
      <c r="E52" s="114">
        <f>'[3]Expense Summary'!E52</f>
        <v>13977291.207059458</v>
      </c>
      <c r="F52" s="114">
        <f>'[3]Expense Summary'!F52</f>
        <v>12028659.548760703</v>
      </c>
      <c r="G52" s="114">
        <f>'[3]Expense Summary'!G52</f>
        <v>1439911.9394548663</v>
      </c>
      <c r="H52" s="114">
        <f>'[3]Expense Summary'!H52</f>
        <v>119885.73169549058</v>
      </c>
      <c r="I52" s="114">
        <f>'[3]Expense Summary'!I52</f>
        <v>67150.609457919927</v>
      </c>
      <c r="J52" s="114">
        <f>'[3]Expense Summary'!J52</f>
        <v>26517.175217582117</v>
      </c>
      <c r="K52" s="114">
        <f>'[3]Expense Summary'!K52</f>
        <v>43401.206927964638</v>
      </c>
      <c r="L52" s="114">
        <f>'[3]Expense Summary'!L52</f>
        <v>26434.121816920393</v>
      </c>
      <c r="M52" s="114">
        <f>'[3]Expense Summary'!M52</f>
        <v>167369.14571108663</v>
      </c>
      <c r="N52" s="114">
        <f>'[3]Expense Summary'!N52</f>
        <v>57948.03038017614</v>
      </c>
      <c r="O52" s="114">
        <f>'[3]Expense Summary'!O52</f>
        <v>13.697636748464939</v>
      </c>
      <c r="P52" s="103"/>
      <c r="Q52" s="114">
        <f>'[3]Expense Summary'!Q52</f>
        <v>23432.218469481355</v>
      </c>
      <c r="R52" s="114">
        <f>'[3]Expense Summary'!R52</f>
        <v>9.2554472414425657</v>
      </c>
      <c r="S52" s="114">
        <f>'[3]Expense Summary'!S52</f>
        <v>3075.701300859319</v>
      </c>
      <c r="T52" s="114">
        <f>'[3]Expense Summary'!T52</f>
        <v>26517.175217582117</v>
      </c>
      <c r="U52" s="114">
        <f>'[3]Expense Summary'!U52</f>
        <v>23441.473916722796</v>
      </c>
    </row>
    <row r="53" spans="1:21" x14ac:dyDescent="0.3">
      <c r="A53" s="113">
        <f>'[3]Expense Summary'!A53</f>
        <v>47</v>
      </c>
      <c r="B53" s="134">
        <f>'[3]Expense Summary'!B53</f>
        <v>904</v>
      </c>
      <c r="C53" s="103" t="str">
        <f>'[3]Expense Summary'!C53</f>
        <v xml:space="preserve">CAE - Uncollect Accts </v>
      </c>
      <c r="D53" s="103" t="str">
        <f>'[3]Expense Summary'!D53</f>
        <v>DIR904.00</v>
      </c>
      <c r="E53" s="114">
        <f>'[3]Expense Summary'!E53</f>
        <v>3156.2620830000001</v>
      </c>
      <c r="F53" s="114">
        <f>'[3]Expense Summary'!F53</f>
        <v>2806.3921923543894</v>
      </c>
      <c r="G53" s="114">
        <f>'[3]Expense Summary'!G53</f>
        <v>223.31648439552188</v>
      </c>
      <c r="H53" s="114">
        <f>'[3]Expense Summary'!H53</f>
        <v>69.386885977642848</v>
      </c>
      <c r="I53" s="114">
        <f>'[3]Expense Summary'!I53</f>
        <v>49.170149628014293</v>
      </c>
      <c r="J53" s="114">
        <f>'[3]Expense Summary'!J53</f>
        <v>0.324787728001528</v>
      </c>
      <c r="K53" s="114">
        <f>'[3]Expense Summary'!K53</f>
        <v>0</v>
      </c>
      <c r="L53" s="114">
        <f>'[3]Expense Summary'!L53</f>
        <v>0</v>
      </c>
      <c r="M53" s="114">
        <f>'[3]Expense Summary'!M53</f>
        <v>0</v>
      </c>
      <c r="N53" s="114">
        <f>'[3]Expense Summary'!N53</f>
        <v>7.6715829164301059</v>
      </c>
      <c r="O53" s="114">
        <f>'[3]Expense Summary'!O53</f>
        <v>0</v>
      </c>
      <c r="P53" s="103"/>
      <c r="Q53" s="114">
        <f>'[3]Expense Summary'!Q53</f>
        <v>0.324787728001528</v>
      </c>
      <c r="R53" s="114">
        <f>'[3]Expense Summary'!R53</f>
        <v>0</v>
      </c>
      <c r="S53" s="114">
        <f>'[3]Expense Summary'!S53</f>
        <v>0</v>
      </c>
      <c r="T53" s="114">
        <f>'[3]Expense Summary'!T53</f>
        <v>0.324787728001528</v>
      </c>
      <c r="U53" s="114">
        <f>'[3]Expense Summary'!U53</f>
        <v>0.324787728001528</v>
      </c>
    </row>
    <row r="54" spans="1:21" x14ac:dyDescent="0.3">
      <c r="A54" s="113">
        <f>'[3]Expense Summary'!A54</f>
        <v>48</v>
      </c>
      <c r="B54" s="134">
        <f>'[3]Expense Summary'!B54</f>
        <v>905</v>
      </c>
      <c r="C54" s="103" t="str">
        <f>'[3]Expense Summary'!C54</f>
        <v>CAE - Miscellaneous</v>
      </c>
      <c r="D54" s="103" t="str">
        <f>'[3]Expense Summary'!D54</f>
        <v>CUST_1</v>
      </c>
      <c r="E54" s="114">
        <f>'[3]Expense Summary'!E54</f>
        <v>149938.94890763567</v>
      </c>
      <c r="F54" s="114">
        <f>'[3]Expense Summary'!F54</f>
        <v>131868.92814227473</v>
      </c>
      <c r="G54" s="114">
        <f>'[3]Expense Summary'!G54</f>
        <v>15856.382710297912</v>
      </c>
      <c r="H54" s="114">
        <f>'[3]Expense Summary'!H54</f>
        <v>1024.120242216022</v>
      </c>
      <c r="I54" s="114">
        <f>'[3]Expense Summary'!I54</f>
        <v>104.61732516334889</v>
      </c>
      <c r="J54" s="114">
        <f>'[3]Expense Summary'!J54</f>
        <v>85.253707138256033</v>
      </c>
      <c r="K54" s="114">
        <f>'[3]Expense Summary'!K54</f>
        <v>21.246191999754661</v>
      </c>
      <c r="L54" s="114">
        <f>'[3]Expense Summary'!L54</f>
        <v>3.3617392404675095</v>
      </c>
      <c r="M54" s="114">
        <f>'[3]Expense Summary'!M54</f>
        <v>2.1515131138992061</v>
      </c>
      <c r="N54" s="114">
        <f>'[3]Expense Summary'!N54</f>
        <v>971.81157963434759</v>
      </c>
      <c r="O54" s="114">
        <f>'[3]Expense Summary'!O54</f>
        <v>1.075756556949603</v>
      </c>
      <c r="P54" s="103"/>
      <c r="Q54" s="114">
        <f>'[3]Expense Summary'!Q54</f>
        <v>63.873045568882681</v>
      </c>
      <c r="R54" s="114">
        <f>'[3]Expense Summary'!R54</f>
        <v>0.13446956961870038</v>
      </c>
      <c r="S54" s="114">
        <f>'[3]Expense Summary'!S54</f>
        <v>21.246191999754661</v>
      </c>
      <c r="T54" s="114">
        <f>'[3]Expense Summary'!T54</f>
        <v>85.253707138256033</v>
      </c>
      <c r="U54" s="114">
        <f>'[3]Expense Summary'!U54</f>
        <v>64.007515138501375</v>
      </c>
    </row>
    <row r="55" spans="1:21" x14ac:dyDescent="0.3">
      <c r="A55" s="121">
        <f>'[3]Expense Summary'!A55</f>
        <v>49</v>
      </c>
      <c r="B55" s="136"/>
      <c r="C55" s="122" t="str">
        <f>'[3]Expense Summary'!C55</f>
        <v>Sub-total</v>
      </c>
      <c r="D55" s="122"/>
      <c r="E55" s="99">
        <f>'[3]Expense Summary'!E55</f>
        <v>48572376.113885924</v>
      </c>
      <c r="F55" s="99">
        <f>'[3]Expense Summary'!F55</f>
        <v>42357336.474802449</v>
      </c>
      <c r="G55" s="99">
        <f>'[3]Expense Summary'!G55</f>
        <v>5298940.6414568629</v>
      </c>
      <c r="H55" s="99">
        <f>'[3]Expense Summary'!H55</f>
        <v>369329.47753163613</v>
      </c>
      <c r="I55" s="99">
        <f>'[3]Expense Summary'!I55</f>
        <v>108302.90731314366</v>
      </c>
      <c r="J55" s="99">
        <f>'[3]Expense Summary'!J55</f>
        <v>51775.396489550294</v>
      </c>
      <c r="K55" s="99">
        <f>'[3]Expense Summary'!K55</f>
        <v>60043.198952251078</v>
      </c>
      <c r="L55" s="99">
        <f>'[3]Expense Summary'!L55</f>
        <v>34891.263352757269</v>
      </c>
      <c r="M55" s="99">
        <f>'[3]Expense Summary'!M55</f>
        <v>215933.50642126732</v>
      </c>
      <c r="N55" s="99">
        <f>'[3]Expense Summary'!N55</f>
        <v>75563.452990618694</v>
      </c>
      <c r="O55" s="99">
        <f>'[3]Expense Summary'!O55</f>
        <v>259.7945753855771</v>
      </c>
      <c r="P55" s="103"/>
      <c r="Q55" s="99">
        <f>'[3]Expense Summary'!Q55</f>
        <v>43376.510924298018</v>
      </c>
      <c r="R55" s="99">
        <f>'[3]Expense Summary'!R55</f>
        <v>38.801966366016799</v>
      </c>
      <c r="S55" s="99">
        <f>'[3]Expense Summary'!S55</f>
        <v>8360.0835988862618</v>
      </c>
      <c r="T55" s="99">
        <f>'[3]Expense Summary'!T55</f>
        <v>51775.396489550294</v>
      </c>
      <c r="U55" s="99">
        <f>'[3]Expense Summary'!U55</f>
        <v>43415.312890664034</v>
      </c>
    </row>
    <row r="56" spans="1:21" x14ac:dyDescent="0.3">
      <c r="A56" s="113">
        <f>'[3]Expense Summary'!A56</f>
        <v>50</v>
      </c>
      <c r="B56" s="134"/>
      <c r="C56" s="103"/>
      <c r="D56" s="10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03"/>
      <c r="Q56" s="114"/>
      <c r="R56" s="114"/>
      <c r="S56" s="114"/>
      <c r="T56" s="114"/>
      <c r="U56" s="114"/>
    </row>
    <row r="57" spans="1:21" x14ac:dyDescent="0.3">
      <c r="A57" s="113">
        <f>'[3]Expense Summary'!A57</f>
        <v>51</v>
      </c>
      <c r="B57" s="134"/>
      <c r="C57" s="103" t="str">
        <f>'[3]Expense Summary'!C57</f>
        <v>Customer Service &amp; Information Expense</v>
      </c>
      <c r="D57" s="103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03"/>
      <c r="Q57" s="114"/>
      <c r="R57" s="114"/>
      <c r="S57" s="114"/>
      <c r="T57" s="114"/>
      <c r="U57" s="114"/>
    </row>
    <row r="58" spans="1:21" x14ac:dyDescent="0.3">
      <c r="A58" s="113">
        <f>'[3]Expense Summary'!A58</f>
        <v>52</v>
      </c>
      <c r="B58" s="134">
        <f>'[3]Expense Summary'!B58</f>
        <v>908.01</v>
      </c>
      <c r="C58" s="103" t="str">
        <f>'[3]Expense Summary'!C58</f>
        <v>Cust Svc Exp - Cust Assistance</v>
      </c>
      <c r="D58" s="103" t="str">
        <f>'[3]Expense Summary'!D58</f>
        <v>RESID</v>
      </c>
      <c r="E58" s="114">
        <f>'[3]Expense Summary'!E58</f>
        <v>1050586.348390691</v>
      </c>
      <c r="F58" s="114">
        <f>'[3]Expense Summary'!F58</f>
        <v>1050586.348390691</v>
      </c>
      <c r="G58" s="114">
        <f>'[3]Expense Summary'!G58</f>
        <v>0</v>
      </c>
      <c r="H58" s="114">
        <f>'[3]Expense Summary'!H58</f>
        <v>0</v>
      </c>
      <c r="I58" s="114">
        <f>'[3]Expense Summary'!I58</f>
        <v>0</v>
      </c>
      <c r="J58" s="114">
        <f>'[3]Expense Summary'!J58</f>
        <v>0</v>
      </c>
      <c r="K58" s="114">
        <f>'[3]Expense Summary'!K58</f>
        <v>0</v>
      </c>
      <c r="L58" s="114">
        <f>'[3]Expense Summary'!L58</f>
        <v>0</v>
      </c>
      <c r="M58" s="114">
        <f>'[3]Expense Summary'!M58</f>
        <v>0</v>
      </c>
      <c r="N58" s="114">
        <f>'[3]Expense Summary'!N58</f>
        <v>0</v>
      </c>
      <c r="O58" s="114">
        <f>'[3]Expense Summary'!O58</f>
        <v>0</v>
      </c>
      <c r="P58" s="103"/>
      <c r="Q58" s="114">
        <f>'[3]Expense Summary'!Q58</f>
        <v>0</v>
      </c>
      <c r="R58" s="114">
        <f>'[3]Expense Summary'!R58</f>
        <v>0</v>
      </c>
      <c r="S58" s="114">
        <f>'[3]Expense Summary'!S58</f>
        <v>0</v>
      </c>
      <c r="T58" s="114">
        <f>'[3]Expense Summary'!T58</f>
        <v>0</v>
      </c>
      <c r="U58" s="114">
        <f>'[3]Expense Summary'!U58</f>
        <v>0</v>
      </c>
    </row>
    <row r="59" spans="1:21" x14ac:dyDescent="0.3">
      <c r="A59" s="113">
        <f>'[3]Expense Summary'!A59</f>
        <v>53</v>
      </c>
      <c r="B59" s="134">
        <f>'[3]Expense Summary'!B59</f>
        <v>908.02</v>
      </c>
      <c r="C59" s="103" t="str">
        <f>'[3]Expense Summary'!C59</f>
        <v>Cust Svc Exp - Weatherization</v>
      </c>
      <c r="D59" s="103" t="str">
        <f>'[3]Expense Summary'!D59</f>
        <v>PC4</v>
      </c>
      <c r="E59" s="114">
        <f>'[3]Expense Summary'!E59</f>
        <v>26209.79999999702</v>
      </c>
      <c r="F59" s="114">
        <f>'[3]Expense Summary'!F59</f>
        <v>14003.442032925032</v>
      </c>
      <c r="G59" s="114">
        <f>'[3]Expense Summary'!G59</f>
        <v>3433.0864208129487</v>
      </c>
      <c r="H59" s="114">
        <f>'[3]Expense Summary'!H59</f>
        <v>3466.2538583685828</v>
      </c>
      <c r="I59" s="114">
        <f>'[3]Expense Summary'!I59</f>
        <v>2241.8199098682808</v>
      </c>
      <c r="J59" s="114">
        <f>'[3]Expense Summary'!J59</f>
        <v>1595.0953125839694</v>
      </c>
      <c r="K59" s="114">
        <f>'[3]Expense Summary'!K59</f>
        <v>697.19296914151789</v>
      </c>
      <c r="L59" s="114">
        <f>'[3]Expense Summary'!L59</f>
        <v>669.26877555267333</v>
      </c>
      <c r="M59" s="114">
        <f>'[3]Expense Summary'!M59</f>
        <v>0</v>
      </c>
      <c r="N59" s="114">
        <f>'[3]Expense Summary'!N59</f>
        <v>94.728734642534931</v>
      </c>
      <c r="O59" s="114">
        <f>'[3]Expense Summary'!O59</f>
        <v>8.9119861014843078</v>
      </c>
      <c r="P59" s="103"/>
      <c r="Q59" s="114">
        <f>'[3]Expense Summary'!Q59</f>
        <v>1480.9301569503839</v>
      </c>
      <c r="R59" s="114">
        <f>'[3]Expense Summary'!R59</f>
        <v>4.0546589467418936</v>
      </c>
      <c r="S59" s="114">
        <f>'[3]Expense Summary'!S59</f>
        <v>110.1104966868436</v>
      </c>
      <c r="T59" s="114">
        <f>'[3]Expense Summary'!T59</f>
        <v>1595.0953125839694</v>
      </c>
      <c r="U59" s="114">
        <f>'[3]Expense Summary'!U59</f>
        <v>1484.9848158971258</v>
      </c>
    </row>
    <row r="60" spans="1:21" x14ac:dyDescent="0.3">
      <c r="A60" s="113">
        <f>'[3]Expense Summary'!A60</f>
        <v>54</v>
      </c>
      <c r="B60" s="134">
        <f>'[3]Expense Summary'!B60</f>
        <v>909</v>
      </c>
      <c r="C60" s="103" t="str">
        <f>'[3]Expense Summary'!C60</f>
        <v>Cust Svc Exp - Info &amp; Instruct</v>
      </c>
      <c r="D60" s="103" t="str">
        <f>'[3]Expense Summary'!D60</f>
        <v>CUST_1</v>
      </c>
      <c r="E60" s="114">
        <f>'[3]Expense Summary'!E60</f>
        <v>1130091.1193819544</v>
      </c>
      <c r="F60" s="114">
        <f>'[3]Expense Summary'!F60</f>
        <v>993897.22084688209</v>
      </c>
      <c r="G60" s="114">
        <f>'[3]Expense Summary'!G60</f>
        <v>119509.68989030107</v>
      </c>
      <c r="H60" s="114">
        <f>'[3]Expense Summary'!H60</f>
        <v>7718.8028817019704</v>
      </c>
      <c r="I60" s="114">
        <f>'[3]Expense Summary'!I60</f>
        <v>788.50165992176119</v>
      </c>
      <c r="J60" s="114">
        <f>'[3]Expense Summary'!J60</f>
        <v>642.55790795680787</v>
      </c>
      <c r="K60" s="114">
        <f>'[3]Expense Summary'!K60</f>
        <v>160.13272785043478</v>
      </c>
      <c r="L60" s="114">
        <f>'[3]Expense Summary'!L60</f>
        <v>25.337456938359935</v>
      </c>
      <c r="M60" s="114">
        <f>'[3]Expense Summary'!M60</f>
        <v>16.21597244055036</v>
      </c>
      <c r="N60" s="114">
        <f>'[3]Expense Summary'!N60</f>
        <v>7324.5520517410896</v>
      </c>
      <c r="O60" s="114">
        <f>'[3]Expense Summary'!O60</f>
        <v>8.1079862202751798</v>
      </c>
      <c r="P60" s="103"/>
      <c r="Q60" s="114">
        <f>'[3]Expense Summary'!Q60</f>
        <v>481.41168182883877</v>
      </c>
      <c r="R60" s="114">
        <f>'[3]Expense Summary'!R60</f>
        <v>1.0134982775343975</v>
      </c>
      <c r="S60" s="114">
        <f>'[3]Expense Summary'!S60</f>
        <v>160.13272785043478</v>
      </c>
      <c r="T60" s="114">
        <f>'[3]Expense Summary'!T60</f>
        <v>642.55790795680787</v>
      </c>
      <c r="U60" s="114">
        <f>'[3]Expense Summary'!U60</f>
        <v>482.42518010637309</v>
      </c>
    </row>
    <row r="61" spans="1:21" x14ac:dyDescent="0.3">
      <c r="A61" s="113">
        <f>'[3]Expense Summary'!A61</f>
        <v>55</v>
      </c>
      <c r="B61" s="134">
        <f>'[3]Expense Summary'!B61</f>
        <v>910</v>
      </c>
      <c r="C61" s="103" t="str">
        <f>'[3]Expense Summary'!C61</f>
        <v>Cust Svc Exp - Misc</v>
      </c>
      <c r="D61" s="103" t="str">
        <f>'[3]Expense Summary'!D61</f>
        <v>CUST_1</v>
      </c>
      <c r="E61" s="114">
        <f>'[3]Expense Summary'!E61</f>
        <v>93009.688080266744</v>
      </c>
      <c r="F61" s="114">
        <f>'[3]Expense Summary'!F61</f>
        <v>81800.545911173045</v>
      </c>
      <c r="G61" s="114">
        <f>'[3]Expense Summary'!G61</f>
        <v>9835.9847171840411</v>
      </c>
      <c r="H61" s="114">
        <f>'[3]Expense Summary'!H61</f>
        <v>635.27925851925625</v>
      </c>
      <c r="I61" s="114">
        <f>'[3]Expense Summary'!I61</f>
        <v>64.895911650207637</v>
      </c>
      <c r="J61" s="114">
        <f>'[3]Expense Summary'!J61</f>
        <v>52.884329031146066</v>
      </c>
      <c r="K61" s="114">
        <f>'[3]Expense Summary'!K61</f>
        <v>13.179375373692555</v>
      </c>
      <c r="L61" s="114">
        <f>'[3]Expense Summary'!L61</f>
        <v>2.0853442046981892</v>
      </c>
      <c r="M61" s="114">
        <f>'[3]Expense Summary'!M61</f>
        <v>1.334620291006841</v>
      </c>
      <c r="N61" s="114">
        <f>'[3]Expense Summary'!N61</f>
        <v>602.83130269415244</v>
      </c>
      <c r="O61" s="114">
        <f>'[3]Expense Summary'!O61</f>
        <v>0.66731014550342049</v>
      </c>
      <c r="P61" s="103"/>
      <c r="Q61" s="114">
        <f>'[3]Expense Summary'!Q61</f>
        <v>39.621539889265591</v>
      </c>
      <c r="R61" s="114">
        <f>'[3]Expense Summary'!R61</f>
        <v>8.3413768187927562E-2</v>
      </c>
      <c r="S61" s="114">
        <f>'[3]Expense Summary'!S61</f>
        <v>13.179375373692555</v>
      </c>
      <c r="T61" s="114">
        <f>'[3]Expense Summary'!T61</f>
        <v>52.884329031146066</v>
      </c>
      <c r="U61" s="114">
        <f>'[3]Expense Summary'!U61</f>
        <v>39.704953657453515</v>
      </c>
    </row>
    <row r="62" spans="1:21" x14ac:dyDescent="0.3">
      <c r="A62" s="113">
        <f>'[3]Expense Summary'!A62</f>
        <v>56</v>
      </c>
      <c r="B62" s="134">
        <f>'[3]Expense Summary'!B62</f>
        <v>911</v>
      </c>
      <c r="C62" s="103" t="str">
        <f>'[3]Expense Summary'!C62</f>
        <v>Cust Svc Exp - Demonstration</v>
      </c>
      <c r="D62" s="103" t="str">
        <f>'[3]Expense Summary'!D62</f>
        <v>DIR373.00</v>
      </c>
      <c r="E62" s="114">
        <f>'[3]Expense Summary'!E62</f>
        <v>0</v>
      </c>
      <c r="F62" s="114">
        <f>'[3]Expense Summary'!F62</f>
        <v>0</v>
      </c>
      <c r="G62" s="114">
        <f>'[3]Expense Summary'!G62</f>
        <v>0</v>
      </c>
      <c r="H62" s="114">
        <f>'[3]Expense Summary'!H62</f>
        <v>0</v>
      </c>
      <c r="I62" s="114">
        <f>'[3]Expense Summary'!I62</f>
        <v>0</v>
      </c>
      <c r="J62" s="114">
        <f>'[3]Expense Summary'!J62</f>
        <v>0</v>
      </c>
      <c r="K62" s="114">
        <f>'[3]Expense Summary'!K62</f>
        <v>0</v>
      </c>
      <c r="L62" s="114">
        <f>'[3]Expense Summary'!L62</f>
        <v>0</v>
      </c>
      <c r="M62" s="114">
        <f>'[3]Expense Summary'!M62</f>
        <v>0</v>
      </c>
      <c r="N62" s="114">
        <f>'[3]Expense Summary'!N62</f>
        <v>0</v>
      </c>
      <c r="O62" s="114">
        <f>'[3]Expense Summary'!O62</f>
        <v>0</v>
      </c>
      <c r="P62" s="103"/>
      <c r="Q62" s="114">
        <f>'[3]Expense Summary'!Q62</f>
        <v>0</v>
      </c>
      <c r="R62" s="114">
        <f>'[3]Expense Summary'!R62</f>
        <v>0</v>
      </c>
      <c r="S62" s="114">
        <f>'[3]Expense Summary'!S62</f>
        <v>0</v>
      </c>
      <c r="T62" s="114">
        <f>'[3]Expense Summary'!T62</f>
        <v>0</v>
      </c>
      <c r="U62" s="114">
        <f>'[3]Expense Summary'!U62</f>
        <v>0</v>
      </c>
    </row>
    <row r="63" spans="1:21" x14ac:dyDescent="0.3">
      <c r="A63" s="113">
        <f>'[3]Expense Summary'!A63</f>
        <v>57</v>
      </c>
      <c r="B63" s="134">
        <f>'[3]Expense Summary'!B63</f>
        <v>912</v>
      </c>
      <c r="C63" s="103" t="str">
        <f>'[3]Expense Summary'!C63</f>
        <v>Cust Svc Exp - Demonstration &amp; Selling</v>
      </c>
      <c r="D63" s="103" t="str">
        <f>'[3]Expense Summary'!D63</f>
        <v>CUST_1</v>
      </c>
      <c r="E63" s="114">
        <f>'[3]Expense Summary'!E63</f>
        <v>324927.73416097631</v>
      </c>
      <c r="F63" s="114">
        <f>'[3]Expense Summary'!F63</f>
        <v>285768.79016205971</v>
      </c>
      <c r="G63" s="114">
        <f>'[3]Expense Summary'!G63</f>
        <v>34361.842226999936</v>
      </c>
      <c r="H63" s="114">
        <f>'[3]Expense Summary'!H63</f>
        <v>2219.3370851000823</v>
      </c>
      <c r="I63" s="114">
        <f>'[3]Expense Summary'!I63</f>
        <v>226.71274319956197</v>
      </c>
      <c r="J63" s="114">
        <f>'[3]Expense Summary'!J63</f>
        <v>184.7504873888461</v>
      </c>
      <c r="K63" s="114">
        <f>'[3]Expense Summary'!K63</f>
        <v>46.04191957009099</v>
      </c>
      <c r="L63" s="114">
        <f>'[3]Expense Summary'!L63</f>
        <v>7.2851138560270554</v>
      </c>
      <c r="M63" s="114">
        <f>'[3]Expense Summary'!M63</f>
        <v>4.662472867857316</v>
      </c>
      <c r="N63" s="114">
        <f>'[3]Expense Summary'!N63</f>
        <v>2105.9807135003011</v>
      </c>
      <c r="O63" s="114">
        <f>'[3]Expense Summary'!O63</f>
        <v>2.3312364339286575</v>
      </c>
      <c r="P63" s="103"/>
      <c r="Q63" s="114">
        <f>'[3]Expense Summary'!Q63</f>
        <v>138.41716326451404</v>
      </c>
      <c r="R63" s="114">
        <f>'[3]Expense Summary'!R63</f>
        <v>0.29140455424108219</v>
      </c>
      <c r="S63" s="114">
        <f>'[3]Expense Summary'!S63</f>
        <v>46.04191957009099</v>
      </c>
      <c r="T63" s="114">
        <f>'[3]Expense Summary'!T63</f>
        <v>184.7504873888461</v>
      </c>
      <c r="U63" s="114">
        <f>'[3]Expense Summary'!U63</f>
        <v>138.70856781875511</v>
      </c>
    </row>
    <row r="64" spans="1:21" x14ac:dyDescent="0.3">
      <c r="A64" s="113">
        <f>'[3]Expense Summary'!A64</f>
        <v>58</v>
      </c>
      <c r="B64" s="134">
        <f>'[3]Expense Summary'!B64</f>
        <v>913</v>
      </c>
      <c r="C64" s="103" t="str">
        <f>'[3]Expense Summary'!C64</f>
        <v>Cust Svc Exp - Advertising</v>
      </c>
      <c r="D64" s="103" t="str">
        <f>'[3]Expense Summary'!D64</f>
        <v>CUST_1</v>
      </c>
      <c r="E64" s="114">
        <f>'[3]Expense Summary'!E64</f>
        <v>0</v>
      </c>
      <c r="F64" s="114">
        <f>'[3]Expense Summary'!F64</f>
        <v>0</v>
      </c>
      <c r="G64" s="114">
        <f>'[3]Expense Summary'!G64</f>
        <v>0</v>
      </c>
      <c r="H64" s="114">
        <f>'[3]Expense Summary'!H64</f>
        <v>0</v>
      </c>
      <c r="I64" s="114">
        <f>'[3]Expense Summary'!I64</f>
        <v>0</v>
      </c>
      <c r="J64" s="114">
        <f>'[3]Expense Summary'!J64</f>
        <v>0</v>
      </c>
      <c r="K64" s="114">
        <f>'[3]Expense Summary'!K64</f>
        <v>0</v>
      </c>
      <c r="L64" s="114">
        <f>'[3]Expense Summary'!L64</f>
        <v>0</v>
      </c>
      <c r="M64" s="114">
        <f>'[3]Expense Summary'!M64</f>
        <v>0</v>
      </c>
      <c r="N64" s="114">
        <f>'[3]Expense Summary'!N64</f>
        <v>0</v>
      </c>
      <c r="O64" s="114">
        <f>'[3]Expense Summary'!O64</f>
        <v>0</v>
      </c>
      <c r="P64" s="103"/>
      <c r="Q64" s="114">
        <f>'[3]Expense Summary'!Q64</f>
        <v>0</v>
      </c>
      <c r="R64" s="114">
        <f>'[3]Expense Summary'!R64</f>
        <v>0</v>
      </c>
      <c r="S64" s="114">
        <f>'[3]Expense Summary'!S64</f>
        <v>0</v>
      </c>
      <c r="T64" s="114">
        <f>'[3]Expense Summary'!T64</f>
        <v>0</v>
      </c>
      <c r="U64" s="114">
        <f>'[3]Expense Summary'!U64</f>
        <v>0</v>
      </c>
    </row>
    <row r="65" spans="1:21" x14ac:dyDescent="0.3">
      <c r="A65" s="113">
        <f>'[3]Expense Summary'!A65</f>
        <v>59</v>
      </c>
      <c r="B65" s="134">
        <f>'[3]Expense Summary'!B65</f>
        <v>916</v>
      </c>
      <c r="C65" s="103" t="str">
        <f>'[3]Expense Summary'!C65</f>
        <v>Cust Svc Exp - Misc Selling</v>
      </c>
      <c r="D65" s="103" t="str">
        <f>'[3]Expense Summary'!D65</f>
        <v>CUST_1</v>
      </c>
      <c r="E65" s="114">
        <f>'[3]Expense Summary'!E65</f>
        <v>0</v>
      </c>
      <c r="F65" s="114">
        <f>'[3]Expense Summary'!F65</f>
        <v>0</v>
      </c>
      <c r="G65" s="114">
        <f>'[3]Expense Summary'!G65</f>
        <v>0</v>
      </c>
      <c r="H65" s="114">
        <f>'[3]Expense Summary'!H65</f>
        <v>0</v>
      </c>
      <c r="I65" s="114">
        <f>'[3]Expense Summary'!I65</f>
        <v>0</v>
      </c>
      <c r="J65" s="114">
        <f>'[3]Expense Summary'!J65</f>
        <v>0</v>
      </c>
      <c r="K65" s="114">
        <f>'[3]Expense Summary'!K65</f>
        <v>0</v>
      </c>
      <c r="L65" s="114">
        <f>'[3]Expense Summary'!L65</f>
        <v>0</v>
      </c>
      <c r="M65" s="114">
        <f>'[3]Expense Summary'!M65</f>
        <v>0</v>
      </c>
      <c r="N65" s="114">
        <f>'[3]Expense Summary'!N65</f>
        <v>0</v>
      </c>
      <c r="O65" s="114">
        <f>'[3]Expense Summary'!O65</f>
        <v>0</v>
      </c>
      <c r="P65" s="103"/>
      <c r="Q65" s="114">
        <f>'[3]Expense Summary'!Q65</f>
        <v>0</v>
      </c>
      <c r="R65" s="114">
        <f>'[3]Expense Summary'!R65</f>
        <v>0</v>
      </c>
      <c r="S65" s="114">
        <f>'[3]Expense Summary'!S65</f>
        <v>0</v>
      </c>
      <c r="T65" s="114">
        <f>'[3]Expense Summary'!T65</f>
        <v>0</v>
      </c>
      <c r="U65" s="114">
        <f>'[3]Expense Summary'!U65</f>
        <v>0</v>
      </c>
    </row>
    <row r="66" spans="1:21" x14ac:dyDescent="0.3">
      <c r="A66" s="121">
        <f>'[3]Expense Summary'!A66</f>
        <v>60</v>
      </c>
      <c r="B66" s="136"/>
      <c r="C66" s="122" t="str">
        <f>'[3]Expense Summary'!C66</f>
        <v>Sub-total</v>
      </c>
      <c r="D66" s="122"/>
      <c r="E66" s="99">
        <f>'[3]Expense Summary'!E66</f>
        <v>2624824.6900138855</v>
      </c>
      <c r="F66" s="99">
        <f>'[3]Expense Summary'!F66</f>
        <v>2426056.3473437307</v>
      </c>
      <c r="G66" s="99">
        <f>'[3]Expense Summary'!G66</f>
        <v>167140.60325529799</v>
      </c>
      <c r="H66" s="99">
        <f>'[3]Expense Summary'!H66</f>
        <v>14039.673083689891</v>
      </c>
      <c r="I66" s="99">
        <f>'[3]Expense Summary'!I66</f>
        <v>3321.9302246398115</v>
      </c>
      <c r="J66" s="99">
        <f>'[3]Expense Summary'!J66</f>
        <v>2475.2880369607697</v>
      </c>
      <c r="K66" s="99">
        <f>'[3]Expense Summary'!K66</f>
        <v>916.54699193573617</v>
      </c>
      <c r="L66" s="99">
        <f>'[3]Expense Summary'!L66</f>
        <v>703.97669055175857</v>
      </c>
      <c r="M66" s="99">
        <f>'[3]Expense Summary'!M66</f>
        <v>22.21306559941452</v>
      </c>
      <c r="N66" s="99">
        <f>'[3]Expense Summary'!N66</f>
        <v>10128.092802578078</v>
      </c>
      <c r="O66" s="99">
        <f>'[3]Expense Summary'!O66</f>
        <v>20.01851890119157</v>
      </c>
      <c r="P66" s="103"/>
      <c r="Q66" s="99">
        <f>'[3]Expense Summary'!Q66</f>
        <v>2140.380541933002</v>
      </c>
      <c r="R66" s="99">
        <f>'[3]Expense Summary'!R66</f>
        <v>5.4429755467053011</v>
      </c>
      <c r="S66" s="99">
        <f>'[3]Expense Summary'!S66</f>
        <v>329.46451948106193</v>
      </c>
      <c r="T66" s="99">
        <f>'[3]Expense Summary'!T66</f>
        <v>2475.2880369607697</v>
      </c>
      <c r="U66" s="99">
        <f>'[3]Expense Summary'!U66</f>
        <v>2145.8235174797073</v>
      </c>
    </row>
    <row r="67" spans="1:21" x14ac:dyDescent="0.3">
      <c r="A67" s="113">
        <f>'[3]Expense Summary'!A67</f>
        <v>61</v>
      </c>
      <c r="B67" s="134"/>
      <c r="C67" s="103"/>
      <c r="D67" s="103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03"/>
      <c r="Q67" s="114"/>
      <c r="R67" s="114"/>
      <c r="S67" s="114"/>
      <c r="T67" s="114"/>
      <c r="U67" s="114"/>
    </row>
    <row r="68" spans="1:21" x14ac:dyDescent="0.3">
      <c r="A68" s="113">
        <f>'[3]Expense Summary'!A68</f>
        <v>62</v>
      </c>
      <c r="B68" s="134"/>
      <c r="C68" s="110" t="str">
        <f>'[3]Expense Summary'!C68</f>
        <v>General Expenses</v>
      </c>
      <c r="D68" s="103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03"/>
      <c r="Q68" s="114"/>
      <c r="R68" s="114"/>
      <c r="S68" s="114"/>
      <c r="T68" s="114"/>
      <c r="U68" s="114"/>
    </row>
    <row r="69" spans="1:21" x14ac:dyDescent="0.3">
      <c r="A69" s="113">
        <f>'[3]Expense Summary'!A69</f>
        <v>63</v>
      </c>
      <c r="B69" s="134">
        <f>'[3]Expense Summary'!B69</f>
        <v>920</v>
      </c>
      <c r="C69" s="103" t="str">
        <f>'[3]Expense Summary'!C69</f>
        <v>A&amp;G Exp - Salaries</v>
      </c>
      <c r="D69" s="103" t="str">
        <f>'[3]Expense Summary'!D69</f>
        <v>ADJPTDCE.T</v>
      </c>
      <c r="E69" s="114">
        <f>'[3]Expense Summary'!E69</f>
        <v>30089742.919553831</v>
      </c>
      <c r="F69" s="114">
        <f>'[3]Expense Summary'!F69</f>
        <v>18617083.746755928</v>
      </c>
      <c r="G69" s="114">
        <f>'[3]Expense Summary'!G69</f>
        <v>3759521.3361880085</v>
      </c>
      <c r="H69" s="114">
        <f>'[3]Expense Summary'!H69</f>
        <v>2997051.8708726102</v>
      </c>
      <c r="I69" s="114">
        <f>'[3]Expense Summary'!I69</f>
        <v>1735075.9297115109</v>
      </c>
      <c r="J69" s="114">
        <f>'[3]Expense Summary'!J69</f>
        <v>1408802.2101777501</v>
      </c>
      <c r="K69" s="114">
        <f>'[3]Expense Summary'!K69</f>
        <v>501864.0464691979</v>
      </c>
      <c r="L69" s="114">
        <f>'[3]Expense Summary'!L69</f>
        <v>442300.07388654933</v>
      </c>
      <c r="M69" s="114">
        <f>'[3]Expense Summary'!M69</f>
        <v>179534.64763554526</v>
      </c>
      <c r="N69" s="114">
        <f>'[3]Expense Summary'!N69</f>
        <v>437808.9192031913</v>
      </c>
      <c r="O69" s="114">
        <f>'[3]Expense Summary'!O69</f>
        <v>10700.138653545582</v>
      </c>
      <c r="P69" s="103"/>
      <c r="Q69" s="114">
        <f>'[3]Expense Summary'!Q69</f>
        <v>1238778.6863473828</v>
      </c>
      <c r="R69" s="114">
        <f>'[3]Expense Summary'!R69</f>
        <v>7349.3866684241693</v>
      </c>
      <c r="S69" s="114">
        <f>'[3]Expense Summary'!S69</f>
        <v>162674.13716194313</v>
      </c>
      <c r="T69" s="114">
        <f>'[3]Expense Summary'!T69</f>
        <v>1408802.2101777501</v>
      </c>
      <c r="U69" s="114">
        <f>'[3]Expense Summary'!U69</f>
        <v>1246128.073015807</v>
      </c>
    </row>
    <row r="70" spans="1:21" x14ac:dyDescent="0.3">
      <c r="A70" s="113">
        <f>'[3]Expense Summary'!A70</f>
        <v>64</v>
      </c>
      <c r="B70" s="134">
        <f>'[3]Expense Summary'!B70</f>
        <v>921</v>
      </c>
      <c r="C70" s="103" t="str">
        <f>'[3]Expense Summary'!C70</f>
        <v>A&amp;G Exp - Office Supplies</v>
      </c>
      <c r="D70" s="103" t="str">
        <f>'[3]Expense Summary'!D70</f>
        <v>ADJPTDCE.T</v>
      </c>
      <c r="E70" s="114">
        <f>'[3]Expense Summary'!E70</f>
        <v>3432585.6418920001</v>
      </c>
      <c r="F70" s="114">
        <f>'[3]Expense Summary'!F70</f>
        <v>2123804.5979278479</v>
      </c>
      <c r="G70" s="114">
        <f>'[3]Expense Summary'!G70</f>
        <v>428879.6681808586</v>
      </c>
      <c r="H70" s="114">
        <f>'[3]Expense Summary'!H70</f>
        <v>341898.47508725151</v>
      </c>
      <c r="I70" s="114">
        <f>'[3]Expense Summary'!I70</f>
        <v>197934.45028238406</v>
      </c>
      <c r="J70" s="114">
        <f>'[3]Expense Summary'!J70</f>
        <v>160713.71071034615</v>
      </c>
      <c r="K70" s="114">
        <f>'[3]Expense Summary'!K70</f>
        <v>57251.779275671266</v>
      </c>
      <c r="L70" s="114">
        <f>'[3]Expense Summary'!L70</f>
        <v>50456.824675764037</v>
      </c>
      <c r="M70" s="114">
        <f>'[3]Expense Summary'!M70</f>
        <v>20481.000962471837</v>
      </c>
      <c r="N70" s="114">
        <f>'[3]Expense Summary'!N70</f>
        <v>49944.481545321658</v>
      </c>
      <c r="O70" s="114">
        <f>'[3]Expense Summary'!O70</f>
        <v>1220.6532440842395</v>
      </c>
      <c r="P70" s="103"/>
      <c r="Q70" s="114">
        <f>'[3]Expense Summary'!Q70</f>
        <v>141317.72224197225</v>
      </c>
      <c r="R70" s="114">
        <f>'[3]Expense Summary'!R70</f>
        <v>838.40527392313652</v>
      </c>
      <c r="S70" s="114">
        <f>'[3]Expense Summary'!S70</f>
        <v>18557.583194450759</v>
      </c>
      <c r="T70" s="114">
        <f>'[3]Expense Summary'!T70</f>
        <v>160713.71071034615</v>
      </c>
      <c r="U70" s="114">
        <f>'[3]Expense Summary'!U70</f>
        <v>142156.12751589538</v>
      </c>
    </row>
    <row r="71" spans="1:21" x14ac:dyDescent="0.3">
      <c r="A71" s="113">
        <f>'[3]Expense Summary'!A71</f>
        <v>65</v>
      </c>
      <c r="B71" s="134">
        <f>'[3]Expense Summary'!B71</f>
        <v>922</v>
      </c>
      <c r="C71" s="103" t="str">
        <f>'[3]Expense Summary'!C71</f>
        <v>A&amp;G Exp - Transf (credit)</v>
      </c>
      <c r="D71" s="103" t="str">
        <f>'[3]Expense Summary'!D71</f>
        <v>ADJPTDCE.T</v>
      </c>
      <c r="E71" s="114">
        <f>'[3]Expense Summary'!E71</f>
        <v>-156178.807734</v>
      </c>
      <c r="F71" s="114">
        <f>'[3]Expense Summary'!F71</f>
        <v>-96630.733962265585</v>
      </c>
      <c r="G71" s="114">
        <f>'[3]Expense Summary'!G71</f>
        <v>-19513.545247168371</v>
      </c>
      <c r="H71" s="114">
        <f>'[3]Expense Summary'!H71</f>
        <v>-15555.998240372435</v>
      </c>
      <c r="I71" s="114">
        <f>'[3]Expense Summary'!I71</f>
        <v>-9005.7961197869699</v>
      </c>
      <c r="J71" s="114">
        <f>'[3]Expense Summary'!J71</f>
        <v>-7312.2940965906946</v>
      </c>
      <c r="K71" s="114">
        <f>'[3]Expense Summary'!K71</f>
        <v>-2604.8919271817535</v>
      </c>
      <c r="L71" s="114">
        <f>'[3]Expense Summary'!L71</f>
        <v>-2295.7290923004557</v>
      </c>
      <c r="M71" s="114">
        <f>'[3]Expense Summary'!M71</f>
        <v>-931.86263803011025</v>
      </c>
      <c r="N71" s="114">
        <f>'[3]Expense Summary'!N71</f>
        <v>-2272.4180528651532</v>
      </c>
      <c r="O71" s="114">
        <f>'[3]Expense Summary'!O71</f>
        <v>-55.538357438516023</v>
      </c>
      <c r="P71" s="103"/>
      <c r="Q71" s="114">
        <f>'[3]Expense Summary'!Q71</f>
        <v>-6429.798313574086</v>
      </c>
      <c r="R71" s="114">
        <f>'[3]Expense Summary'!R71</f>
        <v>-38.146502298786039</v>
      </c>
      <c r="S71" s="114">
        <f>'[3]Expense Summary'!S71</f>
        <v>-844.34928071782224</v>
      </c>
      <c r="T71" s="114">
        <f>'[3]Expense Summary'!T71</f>
        <v>-7312.2940965906946</v>
      </c>
      <c r="U71" s="114">
        <f>'[3]Expense Summary'!U71</f>
        <v>-6467.9448158728719</v>
      </c>
    </row>
    <row r="72" spans="1:21" x14ac:dyDescent="0.3">
      <c r="A72" s="113">
        <f>'[3]Expense Summary'!A72</f>
        <v>66</v>
      </c>
      <c r="B72" s="134">
        <f>'[3]Expense Summary'!B72</f>
        <v>923</v>
      </c>
      <c r="C72" s="103" t="str">
        <f>'[3]Expense Summary'!C72</f>
        <v>A&amp;G Exp - Outside Svcs</v>
      </c>
      <c r="D72" s="103" t="str">
        <f>'[3]Expense Summary'!D72</f>
        <v>ADJPTDCE.T</v>
      </c>
      <c r="E72" s="114">
        <f>'[3]Expense Summary'!E72</f>
        <v>12344244.369874001</v>
      </c>
      <c r="F72" s="114">
        <f>'[3]Expense Summary'!F72</f>
        <v>7637613.64923527</v>
      </c>
      <c r="G72" s="114">
        <f>'[3]Expense Summary'!G72</f>
        <v>1542334.5494089099</v>
      </c>
      <c r="H72" s="114">
        <f>'[3]Expense Summary'!H72</f>
        <v>1229533.2925293115</v>
      </c>
      <c r="I72" s="114">
        <f>'[3]Expense Summary'!I72</f>
        <v>711810.71017813787</v>
      </c>
      <c r="J72" s="114">
        <f>'[3]Expense Summary'!J72</f>
        <v>577957.70464863139</v>
      </c>
      <c r="K72" s="114">
        <f>'[3]Expense Summary'!K72</f>
        <v>205888.5131266333</v>
      </c>
      <c r="L72" s="114">
        <f>'[3]Expense Summary'!L72</f>
        <v>181452.53721396197</v>
      </c>
      <c r="M72" s="114">
        <f>'[3]Expense Summary'!M72</f>
        <v>73653.655639316916</v>
      </c>
      <c r="N72" s="114">
        <f>'[3]Expense Summary'!N72</f>
        <v>179610.05185067735</v>
      </c>
      <c r="O72" s="114">
        <f>'[3]Expense Summary'!O72</f>
        <v>4389.7060431535174</v>
      </c>
      <c r="P72" s="103"/>
      <c r="Q72" s="114">
        <f>'[3]Expense Summary'!Q72</f>
        <v>508205.9645822437</v>
      </c>
      <c r="R72" s="114">
        <f>'[3]Expense Summary'!R72</f>
        <v>3015.0681328940818</v>
      </c>
      <c r="S72" s="114">
        <f>'[3]Expense Summary'!S72</f>
        <v>66736.671933493664</v>
      </c>
      <c r="T72" s="114">
        <f>'[3]Expense Summary'!T72</f>
        <v>577957.70464863139</v>
      </c>
      <c r="U72" s="114">
        <f>'[3]Expense Summary'!U72</f>
        <v>511221.0327151377</v>
      </c>
    </row>
    <row r="73" spans="1:21" x14ac:dyDescent="0.3">
      <c r="A73" s="113">
        <f>'[3]Expense Summary'!A73</f>
        <v>67</v>
      </c>
      <c r="B73" s="134">
        <f>'[3]Expense Summary'!B73</f>
        <v>924</v>
      </c>
      <c r="C73" s="103" t="str">
        <f>'[3]Expense Summary'!C73</f>
        <v>A&amp;G Exp - Prop Insurance - Other</v>
      </c>
      <c r="D73" s="103" t="str">
        <f>'[3]Expense Summary'!D73</f>
        <v>PTDGP.T</v>
      </c>
      <c r="E73" s="114">
        <f>'[3]Expense Summary'!E73</f>
        <v>5144046.4191528326</v>
      </c>
      <c r="F73" s="114">
        <f>'[3]Expense Summary'!F73</f>
        <v>2967007.8763303142</v>
      </c>
      <c r="G73" s="114">
        <f>'[3]Expense Summary'!G73</f>
        <v>646527.19937171449</v>
      </c>
      <c r="H73" s="114">
        <f>'[3]Expense Summary'!H73</f>
        <v>598326.50470368902</v>
      </c>
      <c r="I73" s="114">
        <f>'[3]Expense Summary'!I73</f>
        <v>345557.05341712543</v>
      </c>
      <c r="J73" s="114">
        <f>'[3]Expense Summary'!J73</f>
        <v>269856.52443912037</v>
      </c>
      <c r="K73" s="114">
        <f>'[3]Expense Summary'!K73</f>
        <v>108793.14891315505</v>
      </c>
      <c r="L73" s="114">
        <f>'[3]Expense Summary'!L73</f>
        <v>90097.316338425866</v>
      </c>
      <c r="M73" s="114">
        <f>'[3]Expense Summary'!M73</f>
        <v>60487.707193237766</v>
      </c>
      <c r="N73" s="114">
        <f>'[3]Expense Summary'!N73</f>
        <v>55643.151168825992</v>
      </c>
      <c r="O73" s="114">
        <f>'[3]Expense Summary'!O73</f>
        <v>1749.937277224928</v>
      </c>
      <c r="P73" s="103"/>
      <c r="Q73" s="114">
        <f>'[3]Expense Summary'!Q73</f>
        <v>238165.54220732083</v>
      </c>
      <c r="R73" s="114">
        <f>'[3]Expense Summary'!R73</f>
        <v>1181.7123198393642</v>
      </c>
      <c r="S73" s="114">
        <f>'[3]Expense Summary'!S73</f>
        <v>30509.269911960153</v>
      </c>
      <c r="T73" s="114">
        <f>'[3]Expense Summary'!T73</f>
        <v>269856.52443912037</v>
      </c>
      <c r="U73" s="114">
        <f>'[3]Expense Summary'!U73</f>
        <v>239347.25452716023</v>
      </c>
    </row>
    <row r="74" spans="1:21" x14ac:dyDescent="0.3">
      <c r="A74" s="113">
        <f>'[3]Expense Summary'!A74</f>
        <v>68</v>
      </c>
      <c r="B74" s="134">
        <f>'[3]Expense Summary'!B74</f>
        <v>925</v>
      </c>
      <c r="C74" s="103" t="str">
        <f>'[3]Expense Summary'!C74</f>
        <v>A&amp;G Exp - Injuries &amp; Damages - Other</v>
      </c>
      <c r="D74" s="103" t="str">
        <f>'[3]Expense Summary'!D74</f>
        <v>SW.T</v>
      </c>
      <c r="E74" s="114">
        <f>'[3]Expense Summary'!E74</f>
        <v>3484900.8888392011</v>
      </c>
      <c r="F74" s="114">
        <f>'[3]Expense Summary'!F74</f>
        <v>2135400.1541024814</v>
      </c>
      <c r="G74" s="114">
        <f>'[3]Expense Summary'!G74</f>
        <v>429575.08597554435</v>
      </c>
      <c r="H74" s="114">
        <f>'[3]Expense Summary'!H74</f>
        <v>357234.20686345629</v>
      </c>
      <c r="I74" s="114">
        <f>'[3]Expense Summary'!I74</f>
        <v>204510.16100365802</v>
      </c>
      <c r="J74" s="114">
        <f>'[3]Expense Summary'!J74</f>
        <v>160003.66845212461</v>
      </c>
      <c r="K74" s="114">
        <f>'[3]Expense Summary'!K74</f>
        <v>64613.300295321977</v>
      </c>
      <c r="L74" s="114">
        <f>'[3]Expense Summary'!L74</f>
        <v>53068.225602685816</v>
      </c>
      <c r="M74" s="114">
        <f>'[3]Expense Summary'!M74</f>
        <v>37664.504329190757</v>
      </c>
      <c r="N74" s="114">
        <f>'[3]Expense Summary'!N74</f>
        <v>41789.408949971832</v>
      </c>
      <c r="O74" s="114">
        <f>'[3]Expense Summary'!O74</f>
        <v>1042.1732647671397</v>
      </c>
      <c r="P74" s="103"/>
      <c r="Q74" s="114">
        <f>'[3]Expense Summary'!Q74</f>
        <v>140934.61015899762</v>
      </c>
      <c r="R74" s="114">
        <f>'[3]Expense Summary'!R74</f>
        <v>709.442871387428</v>
      </c>
      <c r="S74" s="114">
        <f>'[3]Expense Summary'!S74</f>
        <v>18359.615421739552</v>
      </c>
      <c r="T74" s="114">
        <f>'[3]Expense Summary'!T74</f>
        <v>160003.66845212461</v>
      </c>
      <c r="U74" s="114">
        <f>'[3]Expense Summary'!U74</f>
        <v>141644.05303038505</v>
      </c>
    </row>
    <row r="75" spans="1:21" x14ac:dyDescent="0.3">
      <c r="A75" s="113">
        <f>'[3]Expense Summary'!A75</f>
        <v>69</v>
      </c>
      <c r="B75" s="134">
        <f>'[3]Expense Summary'!B75</f>
        <v>926</v>
      </c>
      <c r="C75" s="103" t="str">
        <f>'[3]Expense Summary'!C75</f>
        <v>A&amp;G Exp - Pensions &amp; Benefits</v>
      </c>
      <c r="D75" s="103" t="str">
        <f>'[3]Expense Summary'!D75</f>
        <v>SW.T</v>
      </c>
      <c r="E75" s="114">
        <f>'[3]Expense Summary'!E75</f>
        <v>30064065.727749698</v>
      </c>
      <c r="F75" s="114">
        <f>'[3]Expense Summary'!F75</f>
        <v>18421990.362362374</v>
      </c>
      <c r="G75" s="114">
        <f>'[3]Expense Summary'!G75</f>
        <v>3705922.7885457375</v>
      </c>
      <c r="H75" s="114">
        <f>'[3]Expense Summary'!H75</f>
        <v>3081841.6413905192</v>
      </c>
      <c r="I75" s="114">
        <f>'[3]Expense Summary'!I75</f>
        <v>1764298.9337509237</v>
      </c>
      <c r="J75" s="114">
        <f>'[3]Expense Summary'!J75</f>
        <v>1380343.6477724465</v>
      </c>
      <c r="K75" s="114">
        <f>'[3]Expense Summary'!K75</f>
        <v>557415.71107132302</v>
      </c>
      <c r="L75" s="114">
        <f>'[3]Expense Summary'!L75</f>
        <v>457816.92893585534</v>
      </c>
      <c r="M75" s="114">
        <f>'[3]Expense Summary'!M75</f>
        <v>324929.79567435628</v>
      </c>
      <c r="N75" s="114">
        <f>'[3]Expense Summary'!N75</f>
        <v>360515.14159825933</v>
      </c>
      <c r="O75" s="114">
        <f>'[3]Expense Summary'!O75</f>
        <v>8990.77664791186</v>
      </c>
      <c r="P75" s="103"/>
      <c r="Q75" s="114">
        <f>'[3]Expense Summary'!Q75</f>
        <v>1215835.8353044081</v>
      </c>
      <c r="R75" s="114">
        <f>'[3]Expense Summary'!R75</f>
        <v>6120.3281802885313</v>
      </c>
      <c r="S75" s="114">
        <f>'[3]Expense Summary'!S75</f>
        <v>158387.48428774995</v>
      </c>
      <c r="T75" s="114">
        <f>'[3]Expense Summary'!T75</f>
        <v>1380343.6477724465</v>
      </c>
      <c r="U75" s="114">
        <f>'[3]Expense Summary'!U75</f>
        <v>1221956.1634846965</v>
      </c>
    </row>
    <row r="76" spans="1:21" x14ac:dyDescent="0.3">
      <c r="A76" s="113">
        <f>'[3]Expense Summary'!A76</f>
        <v>70</v>
      </c>
      <c r="B76" s="134">
        <f>'[3]Expense Summary'!B76</f>
        <v>928</v>
      </c>
      <c r="C76" s="103" t="str">
        <f>'[3]Expense Summary'!C76</f>
        <v xml:space="preserve">A&amp;G Exp - Reg Comm Exp </v>
      </c>
      <c r="D76" s="103" t="str">
        <f>'[3]Expense Summary'!D76</f>
        <v>PTDE.T</v>
      </c>
      <c r="E76" s="114">
        <f>'[3]Expense Summary'!E76</f>
        <v>8322384.0846997648</v>
      </c>
      <c r="F76" s="114">
        <f>'[3]Expense Summary'!F76</f>
        <v>4508593.3069257038</v>
      </c>
      <c r="G76" s="114">
        <f>'[3]Expense Summary'!G76</f>
        <v>1085603.9101129007</v>
      </c>
      <c r="H76" s="114">
        <f>'[3]Expense Summary'!H76</f>
        <v>1073653.0890460412</v>
      </c>
      <c r="I76" s="114">
        <f>'[3]Expense Summary'!I76</f>
        <v>678761.51314969745</v>
      </c>
      <c r="J76" s="114">
        <f>'[3]Expense Summary'!J76</f>
        <v>497553.19359328155</v>
      </c>
      <c r="K76" s="114">
        <f>'[3]Expense Summary'!K76</f>
        <v>207752.79965520615</v>
      </c>
      <c r="L76" s="114">
        <f>'[3]Expense Summary'!L76</f>
        <v>196367.62655755968</v>
      </c>
      <c r="M76" s="114">
        <f>'[3]Expense Summary'!M76</f>
        <v>12994.067673371617</v>
      </c>
      <c r="N76" s="114">
        <f>'[3]Expense Summary'!N76</f>
        <v>58090.904978162333</v>
      </c>
      <c r="O76" s="114">
        <f>'[3]Expense Summary'!O76</f>
        <v>3013.6730078393257</v>
      </c>
      <c r="P76" s="103"/>
      <c r="Q76" s="114">
        <f>'[3]Expense Summary'!Q76</f>
        <v>456270.01133307023</v>
      </c>
      <c r="R76" s="114">
        <f>'[3]Expense Summary'!R76</f>
        <v>1576.6936344651858</v>
      </c>
      <c r="S76" s="114">
        <f>'[3]Expense Summary'!S76</f>
        <v>39706.488625746133</v>
      </c>
      <c r="T76" s="114">
        <f>'[3]Expense Summary'!T76</f>
        <v>497553.19359328155</v>
      </c>
      <c r="U76" s="114">
        <f>'[3]Expense Summary'!U76</f>
        <v>457846.70496753545</v>
      </c>
    </row>
    <row r="77" spans="1:21" x14ac:dyDescent="0.3">
      <c r="A77" s="113">
        <f>'[3]Expense Summary'!A77</f>
        <v>71</v>
      </c>
      <c r="B77" s="134">
        <f>'[3]Expense Summary'!B77</f>
        <v>930</v>
      </c>
      <c r="C77" s="103" t="str">
        <f>'[3]Expense Summary'!C77</f>
        <v>A&amp;G Exp - Miscellaneous</v>
      </c>
      <c r="D77" s="103" t="str">
        <f>'[3]Expense Summary'!D77</f>
        <v>ADJPTDCE.T</v>
      </c>
      <c r="E77" s="114">
        <f>'[3]Expense Summary'!E77</f>
        <v>3867698.3369920002</v>
      </c>
      <c r="F77" s="114">
        <f>'[3]Expense Summary'!F77</f>
        <v>2393016.9174086251</v>
      </c>
      <c r="G77" s="114">
        <f>'[3]Expense Summary'!G77</f>
        <v>483244.22241610533</v>
      </c>
      <c r="H77" s="114">
        <f>'[3]Expense Summary'!H77</f>
        <v>385237.34044001723</v>
      </c>
      <c r="I77" s="114">
        <f>'[3]Expense Summary'!I77</f>
        <v>223024.51389636414</v>
      </c>
      <c r="J77" s="114">
        <f>'[3]Expense Summary'!J77</f>
        <v>181085.69355420515</v>
      </c>
      <c r="K77" s="114">
        <f>'[3]Expense Summary'!K77</f>
        <v>64508.983779439171</v>
      </c>
      <c r="L77" s="114">
        <f>'[3]Expense Summary'!L77</f>
        <v>56852.704418114437</v>
      </c>
      <c r="M77" s="114">
        <f>'[3]Expense Summary'!M77</f>
        <v>23077.16154135688</v>
      </c>
      <c r="N77" s="114">
        <f>'[3]Expense Summary'!N77</f>
        <v>56275.416950207567</v>
      </c>
      <c r="O77" s="114">
        <f>'[3]Expense Summary'!O77</f>
        <v>1375.3825875663456</v>
      </c>
      <c r="P77" s="103"/>
      <c r="Q77" s="114">
        <f>'[3]Expense Summary'!Q77</f>
        <v>159231.08010249335</v>
      </c>
      <c r="R77" s="114">
        <f>'[3]Expense Summary'!R77</f>
        <v>944.68107193109995</v>
      </c>
      <c r="S77" s="114">
        <f>'[3]Expense Summary'!S77</f>
        <v>20909.932379780712</v>
      </c>
      <c r="T77" s="114">
        <f>'[3]Expense Summary'!T77</f>
        <v>181085.69355420515</v>
      </c>
      <c r="U77" s="114">
        <f>'[3]Expense Summary'!U77</f>
        <v>160175.76117442444</v>
      </c>
    </row>
    <row r="78" spans="1:21" x14ac:dyDescent="0.3">
      <c r="A78" s="113">
        <f>'[3]Expense Summary'!A78</f>
        <v>72</v>
      </c>
      <c r="B78" s="134">
        <f>'[3]Expense Summary'!B78</f>
        <v>931</v>
      </c>
      <c r="C78" s="103" t="str">
        <f>'[3]Expense Summary'!C78</f>
        <v>A&amp;G Exp - Rents</v>
      </c>
      <c r="D78" s="103" t="str">
        <f>'[3]Expense Summary'!D78</f>
        <v>ADJPTDCE.T</v>
      </c>
      <c r="E78" s="114">
        <f>'[3]Expense Summary'!E78</f>
        <v>7281686.8702663016</v>
      </c>
      <c r="F78" s="114">
        <f>'[3]Expense Summary'!F78</f>
        <v>4505315.1382461516</v>
      </c>
      <c r="G78" s="114">
        <f>'[3]Expense Summary'!G78</f>
        <v>909800.3005674124</v>
      </c>
      <c r="H78" s="114">
        <f>'[3]Expense Summary'!H78</f>
        <v>725283.4733745124</v>
      </c>
      <c r="I78" s="114">
        <f>'[3]Expense Summary'!I78</f>
        <v>419886.59225416684</v>
      </c>
      <c r="J78" s="114">
        <f>'[3]Expense Summary'!J78</f>
        <v>340928.68736299541</v>
      </c>
      <c r="K78" s="114">
        <f>'[3]Expense Summary'!K78</f>
        <v>121450.58359600179</v>
      </c>
      <c r="L78" s="114">
        <f>'[3]Expense Summary'!L78</f>
        <v>107036.16343111175</v>
      </c>
      <c r="M78" s="114">
        <f>'[3]Expense Summary'!M78</f>
        <v>43447.200261590726</v>
      </c>
      <c r="N78" s="114">
        <f>'[3]Expense Summary'!N78</f>
        <v>105949.30861225945</v>
      </c>
      <c r="O78" s="114">
        <f>'[3]Expense Summary'!O78</f>
        <v>2589.4225601016578</v>
      </c>
      <c r="P78" s="103"/>
      <c r="Q78" s="114">
        <f>'[3]Expense Summary'!Q78</f>
        <v>299783.16928987677</v>
      </c>
      <c r="R78" s="114">
        <f>'[3]Expense Summary'!R78</f>
        <v>1778.5440224946931</v>
      </c>
      <c r="S78" s="114">
        <f>'[3]Expense Summary'!S78</f>
        <v>39366.974050623932</v>
      </c>
      <c r="T78" s="114">
        <f>'[3]Expense Summary'!T78</f>
        <v>340928.68736299541</v>
      </c>
      <c r="U78" s="114">
        <f>'[3]Expense Summary'!U78</f>
        <v>301561.71331237146</v>
      </c>
    </row>
    <row r="79" spans="1:21" x14ac:dyDescent="0.3">
      <c r="A79" s="121">
        <f>'[3]Expense Summary'!A79</f>
        <v>73</v>
      </c>
      <c r="B79" s="136"/>
      <c r="C79" s="122" t="str">
        <f>'[3]Expense Summary'!C79</f>
        <v>Sub-total</v>
      </c>
      <c r="D79" s="122"/>
      <c r="E79" s="99">
        <f>'[3]Expense Summary'!E79</f>
        <v>103875176.45128563</v>
      </c>
      <c r="F79" s="99">
        <f>'[3]Expense Summary'!F79</f>
        <v>63213195.015332431</v>
      </c>
      <c r="G79" s="99">
        <f>'[3]Expense Summary'!G79</f>
        <v>12971895.515520023</v>
      </c>
      <c r="H79" s="99">
        <f>'[3]Expense Summary'!H79</f>
        <v>10774503.896067036</v>
      </c>
      <c r="I79" s="99">
        <f>'[3]Expense Summary'!I79</f>
        <v>6271854.0615241807</v>
      </c>
      <c r="J79" s="99">
        <f>'[3]Expense Summary'!J79</f>
        <v>4969932.746614309</v>
      </c>
      <c r="K79" s="99">
        <f>'[3]Expense Summary'!K79</f>
        <v>1886933.9742547679</v>
      </c>
      <c r="L79" s="99">
        <f>'[3]Expense Summary'!L79</f>
        <v>1633152.6719677276</v>
      </c>
      <c r="M79" s="99">
        <f>'[3]Expense Summary'!M79</f>
        <v>775337.87827240815</v>
      </c>
      <c r="N79" s="99">
        <f>'[3]Expense Summary'!N79</f>
        <v>1343354.3668040116</v>
      </c>
      <c r="O79" s="99">
        <f>'[3]Expense Summary'!O79</f>
        <v>35016.324928756076</v>
      </c>
      <c r="P79" s="103"/>
      <c r="Q79" s="99">
        <f>'[3]Expense Summary'!Q79</f>
        <v>4392092.8232541913</v>
      </c>
      <c r="R79" s="99">
        <f>'[3]Expense Summary'!R79</f>
        <v>23476.115673348901</v>
      </c>
      <c r="S79" s="99">
        <f>'[3]Expense Summary'!S79</f>
        <v>554363.80768677022</v>
      </c>
      <c r="T79" s="99">
        <f>'[3]Expense Summary'!T79</f>
        <v>4969932.746614309</v>
      </c>
      <c r="U79" s="99">
        <f>'[3]Expense Summary'!U79</f>
        <v>4415568.9389275406</v>
      </c>
    </row>
    <row r="80" spans="1:21" x14ac:dyDescent="0.3">
      <c r="A80" s="113">
        <f>'[3]Expense Summary'!A80</f>
        <v>74</v>
      </c>
      <c r="B80" s="134"/>
      <c r="C80" s="103"/>
      <c r="D80" s="103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03"/>
      <c r="Q80" s="114"/>
      <c r="R80" s="114"/>
      <c r="S80" s="114"/>
      <c r="T80" s="114"/>
      <c r="U80" s="114"/>
    </row>
    <row r="81" spans="1:21" x14ac:dyDescent="0.3">
      <c r="A81" s="121">
        <f>'[3]Expense Summary'!A81</f>
        <v>75</v>
      </c>
      <c r="B81" s="136"/>
      <c r="C81" s="122" t="str">
        <f>'[3]Expense Summary'!C81</f>
        <v>TOTAL OPERATING EXPENSES</v>
      </c>
      <c r="D81" s="122"/>
      <c r="E81" s="99">
        <f>'[3]Expense Summary'!E81</f>
        <v>1075841857.4458773</v>
      </c>
      <c r="F81" s="99">
        <f>'[3]Expense Summary'!F81</f>
        <v>600883061.16610682</v>
      </c>
      <c r="G81" s="99">
        <f>'[3]Expense Summary'!G81</f>
        <v>139027877.4501535</v>
      </c>
      <c r="H81" s="99">
        <f>'[3]Expense Summary'!H81</f>
        <v>131751778.20513487</v>
      </c>
      <c r="I81" s="99">
        <f>'[3]Expense Summary'!I81</f>
        <v>83892926.92791751</v>
      </c>
      <c r="J81" s="99">
        <f>'[3]Expense Summary'!J81</f>
        <v>60996645.847374305</v>
      </c>
      <c r="K81" s="99">
        <f>'[3]Expense Summary'!K81</f>
        <v>26042884.717951782</v>
      </c>
      <c r="L81" s="99">
        <f>'[3]Expense Summary'!L81</f>
        <v>24715422.78633678</v>
      </c>
      <c r="M81" s="99">
        <f>'[3]Expense Summary'!M81</f>
        <v>2497332.4571504975</v>
      </c>
      <c r="N81" s="99">
        <f>'[3]Expense Summary'!N81</f>
        <v>5676920.0097173341</v>
      </c>
      <c r="O81" s="99">
        <f>'[3]Expense Summary'!O81</f>
        <v>357007.87803400191</v>
      </c>
      <c r="P81" s="103"/>
      <c r="Q81" s="99">
        <f>'[3]Expense Summary'!Q81</f>
        <v>56183276.497355014</v>
      </c>
      <c r="R81" s="99">
        <f>'[3]Expense Summary'!R81</f>
        <v>171053.60351223373</v>
      </c>
      <c r="S81" s="99">
        <f>'[3]Expense Summary'!S81</f>
        <v>4642315.7465070561</v>
      </c>
      <c r="T81" s="99">
        <f>'[3]Expense Summary'!T81</f>
        <v>60996645.847374305</v>
      </c>
      <c r="U81" s="99">
        <f>'[3]Expense Summary'!U81</f>
        <v>56354330.100867249</v>
      </c>
    </row>
    <row r="82" spans="1:21" x14ac:dyDescent="0.3">
      <c r="A82" s="113">
        <f>'[3]Expense Summary'!A82</f>
        <v>76</v>
      </c>
      <c r="B82" s="134"/>
      <c r="C82" s="103"/>
      <c r="D82" s="103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03"/>
      <c r="Q82" s="114"/>
      <c r="R82" s="114"/>
      <c r="S82" s="114"/>
      <c r="T82" s="114"/>
      <c r="U82" s="114"/>
    </row>
    <row r="83" spans="1:21" x14ac:dyDescent="0.3">
      <c r="A83" s="113">
        <f>'[3]Expense Summary'!A83</f>
        <v>77</v>
      </c>
      <c r="B83" s="134"/>
      <c r="C83" s="110" t="str">
        <f>'[3]Expense Summary'!C83</f>
        <v>Distribution Expense - Maintenance</v>
      </c>
      <c r="D83" s="10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03"/>
      <c r="Q83" s="114"/>
      <c r="R83" s="114"/>
      <c r="S83" s="114"/>
      <c r="T83" s="114"/>
      <c r="U83" s="114"/>
    </row>
    <row r="84" spans="1:21" x14ac:dyDescent="0.3">
      <c r="A84" s="113">
        <f>'[3]Expense Summary'!A84</f>
        <v>78</v>
      </c>
      <c r="B84" s="134">
        <f>'[3]Expense Summary'!B84</f>
        <v>591</v>
      </c>
      <c r="C84" s="103" t="str">
        <f>'[3]Expense Summary'!C84</f>
        <v>Dist O&amp;M - Structure</v>
      </c>
      <c r="D84" s="103" t="str">
        <f>'[3]Expense Summary'!D84</f>
        <v>D361.T</v>
      </c>
      <c r="E84" s="114">
        <f>'[3]Expense Summary'!E84</f>
        <v>0</v>
      </c>
      <c r="F84" s="114">
        <f>'[3]Expense Summary'!F84</f>
        <v>0</v>
      </c>
      <c r="G84" s="114">
        <f>'[3]Expense Summary'!G84</f>
        <v>0</v>
      </c>
      <c r="H84" s="114">
        <f>'[3]Expense Summary'!H84</f>
        <v>0</v>
      </c>
      <c r="I84" s="114">
        <f>'[3]Expense Summary'!I84</f>
        <v>0</v>
      </c>
      <c r="J84" s="114">
        <f>'[3]Expense Summary'!J84</f>
        <v>0</v>
      </c>
      <c r="K84" s="114">
        <f>'[3]Expense Summary'!K84</f>
        <v>0</v>
      </c>
      <c r="L84" s="114">
        <f>'[3]Expense Summary'!L84</f>
        <v>0</v>
      </c>
      <c r="M84" s="114">
        <f>'[3]Expense Summary'!M84</f>
        <v>0</v>
      </c>
      <c r="N84" s="114">
        <f>'[3]Expense Summary'!N84</f>
        <v>0</v>
      </c>
      <c r="O84" s="114">
        <f>'[3]Expense Summary'!O84</f>
        <v>0</v>
      </c>
      <c r="P84" s="103"/>
      <c r="Q84" s="114">
        <f>'[3]Expense Summary'!Q84</f>
        <v>0</v>
      </c>
      <c r="R84" s="114">
        <f>'[3]Expense Summary'!R84</f>
        <v>0</v>
      </c>
      <c r="S84" s="114">
        <f>'[3]Expense Summary'!S84</f>
        <v>0</v>
      </c>
      <c r="T84" s="114">
        <f>'[3]Expense Summary'!T84</f>
        <v>0</v>
      </c>
      <c r="U84" s="114">
        <f>'[3]Expense Summary'!U84</f>
        <v>0</v>
      </c>
    </row>
    <row r="85" spans="1:21" x14ac:dyDescent="0.3">
      <c r="A85" s="113">
        <f>'[3]Expense Summary'!A85</f>
        <v>79</v>
      </c>
      <c r="B85" s="134">
        <f>'[3]Expense Summary'!B85</f>
        <v>592</v>
      </c>
      <c r="C85" s="103" t="str">
        <f>'[3]Expense Summary'!C85</f>
        <v>Dist O&amp;M - Station Eqpt</v>
      </c>
      <c r="D85" s="103" t="str">
        <f>'[3]Expense Summary'!D85</f>
        <v>D362.T</v>
      </c>
      <c r="E85" s="114">
        <f>'[3]Expense Summary'!E85</f>
        <v>1606368.6299677708</v>
      </c>
      <c r="F85" s="114">
        <f>'[3]Expense Summary'!F85</f>
        <v>801313.26905456407</v>
      </c>
      <c r="G85" s="114">
        <f>'[3]Expense Summary'!G85</f>
        <v>207296.45065400729</v>
      </c>
      <c r="H85" s="114">
        <f>'[3]Expense Summary'!H85</f>
        <v>223264.96064676123</v>
      </c>
      <c r="I85" s="114">
        <f>'[3]Expense Summary'!I85</f>
        <v>126543.74056064905</v>
      </c>
      <c r="J85" s="114">
        <f>'[3]Expense Summary'!J85</f>
        <v>114115.05272248073</v>
      </c>
      <c r="K85" s="114">
        <f>'[3]Expense Summary'!K85</f>
        <v>52128.724929518023</v>
      </c>
      <c r="L85" s="114">
        <f>'[3]Expense Summary'!L85</f>
        <v>54594.270453465157</v>
      </c>
      <c r="M85" s="114">
        <f>'[3]Expense Summary'!M85</f>
        <v>25271.74729457451</v>
      </c>
      <c r="N85" s="114">
        <f>'[3]Expense Summary'!N85</f>
        <v>1418.9182574010799</v>
      </c>
      <c r="O85" s="114">
        <f>'[3]Expense Summary'!O85</f>
        <v>421.49539434965379</v>
      </c>
      <c r="P85" s="103"/>
      <c r="Q85" s="114">
        <f>'[3]Expense Summary'!Q85</f>
        <v>101074.12393239922</v>
      </c>
      <c r="R85" s="114">
        <f>'[3]Expense Summary'!R85</f>
        <v>358.59022123510061</v>
      </c>
      <c r="S85" s="114">
        <f>'[3]Expense Summary'!S85</f>
        <v>12682.338568846402</v>
      </c>
      <c r="T85" s="114">
        <f>'[3]Expense Summary'!T85</f>
        <v>114115.05272248073</v>
      </c>
      <c r="U85" s="114">
        <f>'[3]Expense Summary'!U85</f>
        <v>101432.71415363433</v>
      </c>
    </row>
    <row r="86" spans="1:21" x14ac:dyDescent="0.3">
      <c r="A86" s="113">
        <f>'[3]Expense Summary'!A86</f>
        <v>80</v>
      </c>
      <c r="B86" s="134">
        <f>'[3]Expense Summary'!B86</f>
        <v>593</v>
      </c>
      <c r="C86" s="103" t="str">
        <f>'[3]Expense Summary'!C86</f>
        <v>Dist O&amp;M - OVHD Lines</v>
      </c>
      <c r="D86" s="103" t="str">
        <f>'[3]Expense Summary'!D86</f>
        <v>D364.T</v>
      </c>
      <c r="E86" s="114">
        <f>'[3]Expense Summary'!E86</f>
        <v>40427144.020738162</v>
      </c>
      <c r="F86" s="114">
        <f>'[3]Expense Summary'!F86</f>
        <v>27403361.799782123</v>
      </c>
      <c r="G86" s="114">
        <f>'[3]Expense Summary'!G86</f>
        <v>5254527.7184095401</v>
      </c>
      <c r="H86" s="114">
        <f>'[3]Expense Summary'!H86</f>
        <v>4059168.5847963747</v>
      </c>
      <c r="I86" s="114">
        <f>'[3]Expense Summary'!I86</f>
        <v>1691401.342693862</v>
      </c>
      <c r="J86" s="114">
        <f>'[3]Expense Summary'!J86</f>
        <v>1876063.8310575909</v>
      </c>
      <c r="K86" s="114">
        <f>'[3]Expense Summary'!K86</f>
        <v>87595.053021613028</v>
      </c>
      <c r="L86" s="114">
        <f>'[3]Expense Summary'!L86</f>
        <v>0</v>
      </c>
      <c r="M86" s="114">
        <f>'[3]Expense Summary'!M86</f>
        <v>0</v>
      </c>
      <c r="N86" s="114">
        <f>'[3]Expense Summary'!N86</f>
        <v>26397.733843826816</v>
      </c>
      <c r="O86" s="114">
        <f>'[3]Expense Summary'!O86</f>
        <v>28627.957133243828</v>
      </c>
      <c r="P86" s="103"/>
      <c r="Q86" s="114">
        <f>'[3]Expense Summary'!Q86</f>
        <v>1440805.3439920961</v>
      </c>
      <c r="R86" s="114">
        <f>'[3]Expense Summary'!R86</f>
        <v>32277.413425017123</v>
      </c>
      <c r="S86" s="114">
        <f>'[3]Expense Summary'!S86</f>
        <v>402981.07364047755</v>
      </c>
      <c r="T86" s="114">
        <f>'[3]Expense Summary'!T86</f>
        <v>1876063.8310575909</v>
      </c>
      <c r="U86" s="114">
        <f>'[3]Expense Summary'!U86</f>
        <v>1473082.7574171133</v>
      </c>
    </row>
    <row r="87" spans="1:21" x14ac:dyDescent="0.3">
      <c r="A87" s="113">
        <f>'[3]Expense Summary'!A87</f>
        <v>81</v>
      </c>
      <c r="B87" s="134">
        <f>'[3]Expense Summary'!B87</f>
        <v>594</v>
      </c>
      <c r="C87" s="103" t="str">
        <f>'[3]Expense Summary'!C87</f>
        <v>Dist O&amp;M - UNGD Lines</v>
      </c>
      <c r="D87" s="103" t="str">
        <f>'[3]Expense Summary'!D87</f>
        <v>D366.T</v>
      </c>
      <c r="E87" s="114">
        <f>'[3]Expense Summary'!E87</f>
        <v>16035169.241148585</v>
      </c>
      <c r="F87" s="114">
        <f>'[3]Expense Summary'!F87</f>
        <v>10471868.757914282</v>
      </c>
      <c r="G87" s="114">
        <f>'[3]Expense Summary'!G87</f>
        <v>1937811.5352602606</v>
      </c>
      <c r="H87" s="114">
        <f>'[3]Expense Summary'!H87</f>
        <v>1788366.6553248335</v>
      </c>
      <c r="I87" s="114">
        <f>'[3]Expense Summary'!I87</f>
        <v>767927.34357062879</v>
      </c>
      <c r="J87" s="114">
        <f>'[3]Expense Summary'!J87</f>
        <v>707193.37920662714</v>
      </c>
      <c r="K87" s="114">
        <f>'[3]Expense Summary'!K87</f>
        <v>278952.45446207194</v>
      </c>
      <c r="L87" s="114">
        <f>'[3]Expense Summary'!L87</f>
        <v>71234.848585722968</v>
      </c>
      <c r="M87" s="114">
        <f>'[3]Expense Summary'!M87</f>
        <v>0</v>
      </c>
      <c r="N87" s="114">
        <f>'[3]Expense Summary'!N87</f>
        <v>7673.6780454648015</v>
      </c>
      <c r="O87" s="114">
        <f>'[3]Expense Summary'!O87</f>
        <v>4140.5887786987159</v>
      </c>
      <c r="P87" s="103"/>
      <c r="Q87" s="114">
        <f>'[3]Expense Summary'!Q87</f>
        <v>522737.34318876697</v>
      </c>
      <c r="R87" s="114">
        <f>'[3]Expense Summary'!R87</f>
        <v>5819.2058511441419</v>
      </c>
      <c r="S87" s="114">
        <f>'[3]Expense Summary'!S87</f>
        <v>178636.83016671604</v>
      </c>
      <c r="T87" s="114">
        <f>'[3]Expense Summary'!T87</f>
        <v>707193.37920662714</v>
      </c>
      <c r="U87" s="114">
        <f>'[3]Expense Summary'!U87</f>
        <v>528556.54903991113</v>
      </c>
    </row>
    <row r="88" spans="1:21" x14ac:dyDescent="0.3">
      <c r="A88" s="113">
        <f>'[3]Expense Summary'!A88</f>
        <v>82</v>
      </c>
      <c r="B88" s="134">
        <f>'[3]Expense Summary'!B88</f>
        <v>595</v>
      </c>
      <c r="C88" s="103" t="str">
        <f>'[3]Expense Summary'!C88</f>
        <v>Dist O&amp;M - Lines Transformers</v>
      </c>
      <c r="D88" s="103" t="str">
        <f>'[3]Expense Summary'!D88</f>
        <v>D368.T</v>
      </c>
      <c r="E88" s="114">
        <f>'[3]Expense Summary'!E88</f>
        <v>255787.53384975073</v>
      </c>
      <c r="F88" s="114">
        <f>'[3]Expense Summary'!F88</f>
        <v>186463.29669579834</v>
      </c>
      <c r="G88" s="114">
        <f>'[3]Expense Summary'!G88</f>
        <v>34138.560792302269</v>
      </c>
      <c r="H88" s="114">
        <f>'[3]Expense Summary'!H88</f>
        <v>15834.516227049267</v>
      </c>
      <c r="I88" s="114">
        <f>'[3]Expense Summary'!I88</f>
        <v>4890.6377862977251</v>
      </c>
      <c r="J88" s="114">
        <f>'[3]Expense Summary'!J88</f>
        <v>481.4848031924015</v>
      </c>
      <c r="K88" s="114">
        <f>'[3]Expense Summary'!K88</f>
        <v>1162.9995724868907</v>
      </c>
      <c r="L88" s="114">
        <f>'[3]Expense Summary'!L88</f>
        <v>0</v>
      </c>
      <c r="M88" s="114">
        <f>'[3]Expense Summary'!M88</f>
        <v>0</v>
      </c>
      <c r="N88" s="114">
        <f>'[3]Expense Summary'!N88</f>
        <v>12795.400816291491</v>
      </c>
      <c r="O88" s="114">
        <f>'[3]Expense Summary'!O88</f>
        <v>20.637156332352383</v>
      </c>
      <c r="P88" s="103"/>
      <c r="Q88" s="114">
        <f>'[3]Expense Summary'!Q88</f>
        <v>455.05771032823804</v>
      </c>
      <c r="R88" s="114">
        <f>'[3]Expense Summary'!R88</f>
        <v>0</v>
      </c>
      <c r="S88" s="114">
        <f>'[3]Expense Summary'!S88</f>
        <v>26.427092864163431</v>
      </c>
      <c r="T88" s="114">
        <f>'[3]Expense Summary'!T88</f>
        <v>481.4848031924015</v>
      </c>
      <c r="U88" s="114">
        <f>'[3]Expense Summary'!U88</f>
        <v>455.05771032823804</v>
      </c>
    </row>
    <row r="89" spans="1:21" x14ac:dyDescent="0.3">
      <c r="A89" s="113">
        <f>'[3]Expense Summary'!A89</f>
        <v>83</v>
      </c>
      <c r="B89" s="134">
        <f>'[3]Expense Summary'!B89</f>
        <v>596</v>
      </c>
      <c r="C89" s="103" t="str">
        <f>'[3]Expense Summary'!C89</f>
        <v>Dist O&amp;M - Street Lighting</v>
      </c>
      <c r="D89" s="103" t="str">
        <f>'[3]Expense Summary'!D89</f>
        <v>DIR373.00</v>
      </c>
      <c r="E89" s="114">
        <f>'[3]Expense Summary'!E89</f>
        <v>2559355.7282619877</v>
      </c>
      <c r="F89" s="114">
        <f>'[3]Expense Summary'!F89</f>
        <v>0</v>
      </c>
      <c r="G89" s="114">
        <f>'[3]Expense Summary'!G89</f>
        <v>0</v>
      </c>
      <c r="H89" s="114">
        <f>'[3]Expense Summary'!H89</f>
        <v>0</v>
      </c>
      <c r="I89" s="114">
        <f>'[3]Expense Summary'!I89</f>
        <v>0</v>
      </c>
      <c r="J89" s="114">
        <f>'[3]Expense Summary'!J89</f>
        <v>0</v>
      </c>
      <c r="K89" s="114">
        <f>'[3]Expense Summary'!K89</f>
        <v>0</v>
      </c>
      <c r="L89" s="114">
        <f>'[3]Expense Summary'!L89</f>
        <v>0</v>
      </c>
      <c r="M89" s="114">
        <f>'[3]Expense Summary'!M89</f>
        <v>0</v>
      </c>
      <c r="N89" s="114">
        <f>'[3]Expense Summary'!N89</f>
        <v>2559355.7282619877</v>
      </c>
      <c r="O89" s="114">
        <f>'[3]Expense Summary'!O89</f>
        <v>0</v>
      </c>
      <c r="P89" s="103"/>
      <c r="Q89" s="114">
        <f>'[3]Expense Summary'!Q89</f>
        <v>0</v>
      </c>
      <c r="R89" s="114">
        <f>'[3]Expense Summary'!R89</f>
        <v>0</v>
      </c>
      <c r="S89" s="114">
        <f>'[3]Expense Summary'!S89</f>
        <v>0</v>
      </c>
      <c r="T89" s="114">
        <f>'[3]Expense Summary'!T89</f>
        <v>0</v>
      </c>
      <c r="U89" s="114">
        <f>'[3]Expense Summary'!U89</f>
        <v>0</v>
      </c>
    </row>
    <row r="90" spans="1:21" x14ac:dyDescent="0.3">
      <c r="A90" s="113">
        <f>'[3]Expense Summary'!A90</f>
        <v>84</v>
      </c>
      <c r="B90" s="134">
        <f>'[3]Expense Summary'!B90</f>
        <v>597</v>
      </c>
      <c r="C90" s="103" t="str">
        <f>'[3]Expense Summary'!C90</f>
        <v>Dist O&amp;M - Meters</v>
      </c>
      <c r="D90" s="103" t="str">
        <f>'[3]Expense Summary'!D90</f>
        <v>D370.T</v>
      </c>
      <c r="E90" s="114">
        <f>'[3]Expense Summary'!E90</f>
        <v>501019.50165024918</v>
      </c>
      <c r="F90" s="114">
        <f>'[3]Expense Summary'!F90</f>
        <v>325748.26887245831</v>
      </c>
      <c r="G90" s="114">
        <f>'[3]Expense Summary'!G90</f>
        <v>92326.966533781946</v>
      </c>
      <c r="H90" s="114">
        <f>'[3]Expense Summary'!H90</f>
        <v>25102.889802236776</v>
      </c>
      <c r="I90" s="114">
        <f>'[3]Expense Summary'!I90</f>
        <v>2863.8060435660013</v>
      </c>
      <c r="J90" s="114">
        <f>'[3]Expense Summary'!J90</f>
        <v>47716.548157488141</v>
      </c>
      <c r="K90" s="114">
        <f>'[3]Expense Summary'!K90</f>
        <v>2821.0350493208171</v>
      </c>
      <c r="L90" s="114">
        <f>'[3]Expense Summary'!L90</f>
        <v>1542.2559400434081</v>
      </c>
      <c r="M90" s="114">
        <f>'[3]Expense Summary'!M90</f>
        <v>2165.8145971496479</v>
      </c>
      <c r="N90" s="114">
        <f>'[3]Expense Summary'!N90</f>
        <v>0</v>
      </c>
      <c r="O90" s="114">
        <f>'[3]Expense Summary'!O90</f>
        <v>731.91665420408015</v>
      </c>
      <c r="P90" s="103"/>
      <c r="Q90" s="114">
        <f>'[3]Expense Summary'!Q90</f>
        <v>35318.003425908486</v>
      </c>
      <c r="R90" s="114">
        <f>'[3]Expense Summary'!R90</f>
        <v>82.80510677964125</v>
      </c>
      <c r="S90" s="114">
        <f>'[3]Expense Summary'!S90</f>
        <v>12315.739624800013</v>
      </c>
      <c r="T90" s="114">
        <f>'[3]Expense Summary'!T90</f>
        <v>47716.548157488141</v>
      </c>
      <c r="U90" s="114">
        <f>'[3]Expense Summary'!U90</f>
        <v>35400.808532688126</v>
      </c>
    </row>
    <row r="91" spans="1:21" x14ac:dyDescent="0.3">
      <c r="A91" s="121">
        <f>'[3]Expense Summary'!A91</f>
        <v>85</v>
      </c>
      <c r="B91" s="136"/>
      <c r="C91" s="122" t="str">
        <f>'[3]Expense Summary'!C91</f>
        <v>Sub-total</v>
      </c>
      <c r="D91" s="122"/>
      <c r="E91" s="99">
        <f>'[3]Expense Summary'!E91</f>
        <v>61384844.655616507</v>
      </c>
      <c r="F91" s="99">
        <f>'[3]Expense Summary'!F91</f>
        <v>39188755.392319225</v>
      </c>
      <c r="G91" s="99">
        <f>'[3]Expense Summary'!G91</f>
        <v>7526101.2316498924</v>
      </c>
      <c r="H91" s="99">
        <f>'[3]Expense Summary'!H91</f>
        <v>6111737.6067972556</v>
      </c>
      <c r="I91" s="99">
        <f>'[3]Expense Summary'!I91</f>
        <v>2593626.8706550035</v>
      </c>
      <c r="J91" s="99">
        <f>'[3]Expense Summary'!J91</f>
        <v>2745570.295947379</v>
      </c>
      <c r="K91" s="99">
        <f>'[3]Expense Summary'!K91</f>
        <v>422660.26703501074</v>
      </c>
      <c r="L91" s="99">
        <f>'[3]Expense Summary'!L91</f>
        <v>127371.37497923154</v>
      </c>
      <c r="M91" s="99">
        <f>'[3]Expense Summary'!M91</f>
        <v>27437.561891724159</v>
      </c>
      <c r="N91" s="99">
        <f>'[3]Expense Summary'!N91</f>
        <v>2607641.4592249719</v>
      </c>
      <c r="O91" s="99">
        <f>'[3]Expense Summary'!O91</f>
        <v>33942.595116828634</v>
      </c>
      <c r="P91" s="103"/>
      <c r="Q91" s="99">
        <f>'[3]Expense Summary'!Q91</f>
        <v>2100389.872249499</v>
      </c>
      <c r="R91" s="99">
        <f>'[3]Expense Summary'!R91</f>
        <v>38538.014604176002</v>
      </c>
      <c r="S91" s="99">
        <f>'[3]Expense Summary'!S91</f>
        <v>606642.40909370419</v>
      </c>
      <c r="T91" s="99">
        <f>'[3]Expense Summary'!T91</f>
        <v>2745570.295947379</v>
      </c>
      <c r="U91" s="99">
        <f>'[3]Expense Summary'!U91</f>
        <v>2138927.8868536754</v>
      </c>
    </row>
    <row r="92" spans="1:21" x14ac:dyDescent="0.3">
      <c r="A92" s="113">
        <f>'[3]Expense Summary'!A92</f>
        <v>86</v>
      </c>
      <c r="B92" s="134"/>
      <c r="C92" s="103"/>
      <c r="D92" s="103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03"/>
      <c r="Q92" s="114"/>
      <c r="R92" s="114"/>
      <c r="S92" s="114"/>
      <c r="T92" s="114"/>
      <c r="U92" s="114"/>
    </row>
    <row r="93" spans="1:21" x14ac:dyDescent="0.3">
      <c r="A93" s="113">
        <f>'[3]Expense Summary'!A93</f>
        <v>87</v>
      </c>
      <c r="B93" s="134"/>
      <c r="C93" s="110" t="str">
        <f>'[3]Expense Summary'!C93</f>
        <v>General Expense - Maintenance &amp; Other</v>
      </c>
      <c r="D93" s="103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03"/>
      <c r="Q93" s="114"/>
      <c r="R93" s="114"/>
      <c r="S93" s="114"/>
      <c r="T93" s="114"/>
      <c r="U93" s="114"/>
    </row>
    <row r="94" spans="1:21" x14ac:dyDescent="0.3">
      <c r="A94" s="113">
        <f>'[3]Expense Summary'!A94</f>
        <v>88</v>
      </c>
      <c r="B94" s="134">
        <f>'[3]Expense Summary'!B94</f>
        <v>935</v>
      </c>
      <c r="C94" s="103" t="str">
        <f>'[3]Expense Summary'!C94</f>
        <v>A&amp;G Exp - Maint of Gen Plant</v>
      </c>
      <c r="D94" s="103" t="str">
        <f>'[3]Expense Summary'!D94</f>
        <v>GP.T</v>
      </c>
      <c r="E94" s="114">
        <f>'[3]Expense Summary'!E94</f>
        <v>12120662.048645999</v>
      </c>
      <c r="F94" s="114">
        <f>'[3]Expense Summary'!F94</f>
        <v>7396281.8104361761</v>
      </c>
      <c r="G94" s="114">
        <f>'[3]Expense Summary'!G94</f>
        <v>1496125.8491577385</v>
      </c>
      <c r="H94" s="114">
        <f>'[3]Expense Summary'!H94</f>
        <v>1254441.4861803416</v>
      </c>
      <c r="I94" s="114">
        <f>'[3]Expense Summary'!I94</f>
        <v>718315.85361258395</v>
      </c>
      <c r="J94" s="114">
        <f>'[3]Expense Summary'!J94</f>
        <v>562139.63734391774</v>
      </c>
      <c r="K94" s="114">
        <f>'[3]Expense Summary'!K94</f>
        <v>226892.12045110832</v>
      </c>
      <c r="L94" s="114">
        <f>'[3]Expense Summary'!L94</f>
        <v>186342.82329624033</v>
      </c>
      <c r="M94" s="114">
        <f>'[3]Expense Summary'!M94</f>
        <v>131892.53700794411</v>
      </c>
      <c r="N94" s="114">
        <f>'[3]Expense Summary'!N94</f>
        <v>144567.6836640891</v>
      </c>
      <c r="O94" s="114">
        <f>'[3]Expense Summary'!O94</f>
        <v>3662.2474958615016</v>
      </c>
      <c r="P94" s="103"/>
      <c r="Q94" s="114">
        <f>'[3]Expense Summary'!Q94</f>
        <v>495116.74987783434</v>
      </c>
      <c r="R94" s="114">
        <f>'[3]Expense Summary'!R94</f>
        <v>2494.2958190499912</v>
      </c>
      <c r="S94" s="114">
        <f>'[3]Expense Summary'!S94</f>
        <v>64528.591647033361</v>
      </c>
      <c r="T94" s="114">
        <f>'[3]Expense Summary'!T94</f>
        <v>562139.63734391774</v>
      </c>
      <c r="U94" s="114">
        <f>'[3]Expense Summary'!U94</f>
        <v>497611.04569688439</v>
      </c>
    </row>
    <row r="95" spans="1:21" x14ac:dyDescent="0.3">
      <c r="A95" s="121">
        <f>'[3]Expense Summary'!A95</f>
        <v>89</v>
      </c>
      <c r="B95" s="136"/>
      <c r="C95" s="122" t="str">
        <f>'[3]Expense Summary'!C95</f>
        <v>Sub-total</v>
      </c>
      <c r="D95" s="122"/>
      <c r="E95" s="99">
        <f>'[3]Expense Summary'!E95</f>
        <v>12120662.048645999</v>
      </c>
      <c r="F95" s="99">
        <f>'[3]Expense Summary'!F95</f>
        <v>7396281.8104361761</v>
      </c>
      <c r="G95" s="99">
        <f>'[3]Expense Summary'!G95</f>
        <v>1496125.8491577385</v>
      </c>
      <c r="H95" s="99">
        <f>'[3]Expense Summary'!H95</f>
        <v>1254441.4861803416</v>
      </c>
      <c r="I95" s="99">
        <f>'[3]Expense Summary'!I95</f>
        <v>718315.85361258395</v>
      </c>
      <c r="J95" s="99">
        <f>'[3]Expense Summary'!J95</f>
        <v>562139.63734391774</v>
      </c>
      <c r="K95" s="99">
        <f>'[3]Expense Summary'!K95</f>
        <v>226892.12045110832</v>
      </c>
      <c r="L95" s="99">
        <f>'[3]Expense Summary'!L95</f>
        <v>186342.82329624033</v>
      </c>
      <c r="M95" s="99">
        <f>'[3]Expense Summary'!M95</f>
        <v>131892.53700794411</v>
      </c>
      <c r="N95" s="99">
        <f>'[3]Expense Summary'!N95</f>
        <v>144567.6836640891</v>
      </c>
      <c r="O95" s="99">
        <f>'[3]Expense Summary'!O95</f>
        <v>3662.2474958615016</v>
      </c>
      <c r="P95" s="103"/>
      <c r="Q95" s="99">
        <f>'[3]Expense Summary'!Q95</f>
        <v>495116.74987783434</v>
      </c>
      <c r="R95" s="99">
        <f>'[3]Expense Summary'!R95</f>
        <v>2494.2958190499912</v>
      </c>
      <c r="S95" s="99">
        <f>'[3]Expense Summary'!S95</f>
        <v>64528.591647033361</v>
      </c>
      <c r="T95" s="99">
        <f>'[3]Expense Summary'!T95</f>
        <v>562139.63734391774</v>
      </c>
      <c r="U95" s="99">
        <f>'[3]Expense Summary'!U95</f>
        <v>497611.04569688439</v>
      </c>
    </row>
    <row r="96" spans="1:21" x14ac:dyDescent="0.3">
      <c r="A96" s="113">
        <f>'[3]Expense Summary'!A96</f>
        <v>90</v>
      </c>
      <c r="B96" s="134"/>
      <c r="C96" s="103"/>
      <c r="D96" s="103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03"/>
      <c r="Q96" s="114"/>
      <c r="R96" s="114"/>
      <c r="S96" s="114"/>
      <c r="T96" s="114"/>
      <c r="U96" s="114"/>
    </row>
    <row r="97" spans="1:21" x14ac:dyDescent="0.3">
      <c r="A97" s="121">
        <f>'[3]Expense Summary'!A97</f>
        <v>91</v>
      </c>
      <c r="B97" s="136"/>
      <c r="C97" s="122" t="str">
        <f>'[3]Expense Summary'!C97</f>
        <v>TOTAL MAINTENANCE EXPENSES</v>
      </c>
      <c r="D97" s="122"/>
      <c r="E97" s="99">
        <f>'[3]Expense Summary'!E97</f>
        <v>73505506.70426251</v>
      </c>
      <c r="F97" s="99">
        <f>'[3]Expense Summary'!F97</f>
        <v>46585037.202755399</v>
      </c>
      <c r="G97" s="99">
        <f>'[3]Expense Summary'!G97</f>
        <v>9022227.08080763</v>
      </c>
      <c r="H97" s="99">
        <f>'[3]Expense Summary'!H97</f>
        <v>7366179.0929775974</v>
      </c>
      <c r="I97" s="99">
        <f>'[3]Expense Summary'!I97</f>
        <v>3311942.7242675875</v>
      </c>
      <c r="J97" s="99">
        <f>'[3]Expense Summary'!J97</f>
        <v>3307709.9332912965</v>
      </c>
      <c r="K97" s="99">
        <f>'[3]Expense Summary'!K97</f>
        <v>649552.38748611906</v>
      </c>
      <c r="L97" s="99">
        <f>'[3]Expense Summary'!L97</f>
        <v>313714.19827547186</v>
      </c>
      <c r="M97" s="99">
        <f>'[3]Expense Summary'!M97</f>
        <v>159330.09889966826</v>
      </c>
      <c r="N97" s="99">
        <f>'[3]Expense Summary'!N97</f>
        <v>2752209.142889061</v>
      </c>
      <c r="O97" s="99">
        <f>'[3]Expense Summary'!O97</f>
        <v>37604.842612690132</v>
      </c>
      <c r="P97" s="103"/>
      <c r="Q97" s="99">
        <f>'[3]Expense Summary'!Q97</f>
        <v>2595506.6221273332</v>
      </c>
      <c r="R97" s="99">
        <f>'[3]Expense Summary'!R97</f>
        <v>41032.310423225994</v>
      </c>
      <c r="S97" s="99">
        <f>'[3]Expense Summary'!S97</f>
        <v>671171.00074073754</v>
      </c>
      <c r="T97" s="99">
        <f>'[3]Expense Summary'!T97</f>
        <v>3307709.9332912965</v>
      </c>
      <c r="U97" s="99">
        <f>'[3]Expense Summary'!U97</f>
        <v>2636538.9325505598</v>
      </c>
    </row>
    <row r="98" spans="1:21" x14ac:dyDescent="0.3">
      <c r="A98" s="113">
        <f>'[3]Expense Summary'!A98</f>
        <v>92</v>
      </c>
      <c r="B98" s="134"/>
      <c r="C98" s="103"/>
      <c r="D98" s="103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03"/>
      <c r="Q98" s="114"/>
      <c r="R98" s="114"/>
      <c r="S98" s="114"/>
      <c r="T98" s="114"/>
      <c r="U98" s="114"/>
    </row>
    <row r="99" spans="1:21" x14ac:dyDescent="0.3">
      <c r="A99" s="121">
        <f>'[3]Expense Summary'!A99</f>
        <v>93</v>
      </c>
      <c r="B99" s="136"/>
      <c r="C99" s="122" t="str">
        <f>'[3]Expense Summary'!C99</f>
        <v>TOTAL O &amp; M EXPENSES</v>
      </c>
      <c r="D99" s="122"/>
      <c r="E99" s="99">
        <f>'[3]Expense Summary'!E99</f>
        <v>1149347364.1501398</v>
      </c>
      <c r="F99" s="99">
        <f>'[3]Expense Summary'!F99</f>
        <v>647468098.36886227</v>
      </c>
      <c r="G99" s="99">
        <f>'[3]Expense Summary'!G99</f>
        <v>148050104.53096113</v>
      </c>
      <c r="H99" s="99">
        <f>'[3]Expense Summary'!H99</f>
        <v>139117957.29811245</v>
      </c>
      <c r="I99" s="99">
        <f>'[3]Expense Summary'!I99</f>
        <v>87204869.652185097</v>
      </c>
      <c r="J99" s="99">
        <f>'[3]Expense Summary'!J99</f>
        <v>64304355.780665599</v>
      </c>
      <c r="K99" s="99">
        <f>'[3]Expense Summary'!K99</f>
        <v>26692437.105437901</v>
      </c>
      <c r="L99" s="99">
        <f>'[3]Expense Summary'!L99</f>
        <v>25029136.984612253</v>
      </c>
      <c r="M99" s="99">
        <f>'[3]Expense Summary'!M99</f>
        <v>2656662.5560501656</v>
      </c>
      <c r="N99" s="99">
        <f>'[3]Expense Summary'!N99</f>
        <v>8429129.1526063941</v>
      </c>
      <c r="O99" s="99">
        <f>'[3]Expense Summary'!O99</f>
        <v>394612.72064669203</v>
      </c>
      <c r="P99" s="103"/>
      <c r="Q99" s="99">
        <f>'[3]Expense Summary'!Q99</f>
        <v>58778783.119482346</v>
      </c>
      <c r="R99" s="99">
        <f>'[3]Expense Summary'!R99</f>
        <v>212085.91393545974</v>
      </c>
      <c r="S99" s="99">
        <f>'[3]Expense Summary'!S99</f>
        <v>5313486.7472477937</v>
      </c>
      <c r="T99" s="99">
        <f>'[3]Expense Summary'!T99</f>
        <v>64304355.780665599</v>
      </c>
      <c r="U99" s="99">
        <f>'[3]Expense Summary'!U99</f>
        <v>58990869.033417806</v>
      </c>
    </row>
    <row r="100" spans="1:21" x14ac:dyDescent="0.3">
      <c r="A100" s="113">
        <f>'[3]Expense Summary'!A100</f>
        <v>94</v>
      </c>
      <c r="B100" s="134"/>
      <c r="C100" s="103"/>
      <c r="D100" s="103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03"/>
      <c r="Q100" s="114"/>
      <c r="R100" s="114"/>
      <c r="S100" s="114"/>
      <c r="T100" s="114"/>
      <c r="U100" s="114"/>
    </row>
    <row r="101" spans="1:21" x14ac:dyDescent="0.3">
      <c r="A101" s="113">
        <f>'[3]Expense Summary'!A101</f>
        <v>95</v>
      </c>
      <c r="B101" s="134"/>
      <c r="C101" s="110" t="str">
        <f>'[3]Expense Summary'!C101</f>
        <v>Depreciation Expense</v>
      </c>
      <c r="D101" s="103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03"/>
      <c r="Q101" s="114"/>
      <c r="R101" s="114"/>
      <c r="S101" s="114"/>
      <c r="T101" s="114"/>
      <c r="U101" s="114"/>
    </row>
    <row r="102" spans="1:21" x14ac:dyDescent="0.3">
      <c r="A102" s="113">
        <f>'[3]Expense Summary'!A102</f>
        <v>96</v>
      </c>
      <c r="B102" s="134">
        <f>'[3]Expense Summary'!B102</f>
        <v>403.01</v>
      </c>
      <c r="C102" s="103" t="str">
        <f>'[3]Expense Summary'!C102</f>
        <v>Depr Exp - Production Steam Baseload</v>
      </c>
      <c r="D102" s="103" t="str">
        <f>'[3]Expense Summary'!D102</f>
        <v>PP.T</v>
      </c>
      <c r="E102" s="114">
        <f>'[3]Expense Summary'!E102</f>
        <v>48946116.846999623</v>
      </c>
      <c r="F102" s="114">
        <f>'[3]Expense Summary'!F102</f>
        <v>26151062.198254563</v>
      </c>
      <c r="G102" s="114">
        <f>'[3]Expense Summary'!G102</f>
        <v>6411199.2117062099</v>
      </c>
      <c r="H102" s="114">
        <f>'[3]Expense Summary'!H102</f>
        <v>6473138.5349407941</v>
      </c>
      <c r="I102" s="114">
        <f>'[3]Expense Summary'!I102</f>
        <v>4186540.1208080761</v>
      </c>
      <c r="J102" s="114">
        <f>'[3]Expense Summary'!J102</f>
        <v>2978798.8291343404</v>
      </c>
      <c r="K102" s="114">
        <f>'[3]Expense Summary'!K102</f>
        <v>1301989.6577811053</v>
      </c>
      <c r="L102" s="114">
        <f>'[3]Expense Summary'!L102</f>
        <v>1249841.9556903616</v>
      </c>
      <c r="M102" s="114">
        <f>'[3]Expense Summary'!M102</f>
        <v>0</v>
      </c>
      <c r="N102" s="114">
        <f>'[3]Expense Summary'!N102</f>
        <v>176903.43743876199</v>
      </c>
      <c r="O102" s="114">
        <f>'[3]Expense Summary'!O102</f>
        <v>16642.901245417255</v>
      </c>
      <c r="P102" s="103"/>
      <c r="Q102" s="114">
        <f>'[3]Expense Summary'!Q102</f>
        <v>2765598.3832134251</v>
      </c>
      <c r="R102" s="114">
        <f>'[3]Expense Summary'!R102</f>
        <v>7571.9696671467827</v>
      </c>
      <c r="S102" s="114">
        <f>'[3]Expense Summary'!S102</f>
        <v>205628.47625376863</v>
      </c>
      <c r="T102" s="114">
        <f>'[3]Expense Summary'!T102</f>
        <v>2978798.8291343404</v>
      </c>
      <c r="U102" s="114">
        <f>'[3]Expense Summary'!U102</f>
        <v>2773170.352880572</v>
      </c>
    </row>
    <row r="103" spans="1:21" x14ac:dyDescent="0.3">
      <c r="A103" s="113">
        <f>'[3]Expense Summary'!A103</f>
        <v>97</v>
      </c>
      <c r="B103" s="134">
        <f>'[3]Expense Summary'!B103</f>
        <v>403.02</v>
      </c>
      <c r="C103" s="103" t="str">
        <f>'[3]Expense Summary'!C103</f>
        <v>Depr Exp - Production Hydro</v>
      </c>
      <c r="D103" s="103" t="str">
        <f>'[3]Expense Summary'!D103</f>
        <v>PP.T</v>
      </c>
      <c r="E103" s="114">
        <f>'[3]Expense Summary'!E103</f>
        <v>18723216.799551114</v>
      </c>
      <c r="F103" s="114">
        <f>'[3]Expense Summary'!F103</f>
        <v>10003490.340347195</v>
      </c>
      <c r="G103" s="114">
        <f>'[3]Expense Summary'!G103</f>
        <v>2452457.5291869119</v>
      </c>
      <c r="H103" s="114">
        <f>'[3]Expense Summary'!H103</f>
        <v>2476150.9997223518</v>
      </c>
      <c r="I103" s="114">
        <f>'[3]Expense Summary'!I103</f>
        <v>1601465.1083952847</v>
      </c>
      <c r="J103" s="114">
        <f>'[3]Expense Summary'!J103</f>
        <v>1139471.3181123401</v>
      </c>
      <c r="K103" s="114">
        <f>'[3]Expense Summary'!K103</f>
        <v>498046.34573178249</v>
      </c>
      <c r="L103" s="114">
        <f>'[3]Expense Summary'!L103</f>
        <v>478098.4357699884</v>
      </c>
      <c r="M103" s="114">
        <f>'[3]Expense Summary'!M103</f>
        <v>0</v>
      </c>
      <c r="N103" s="114">
        <f>'[3]Expense Summary'!N103</f>
        <v>67670.361309873842</v>
      </c>
      <c r="O103" s="114">
        <f>'[3]Expense Summary'!O103</f>
        <v>6366.3609753869168</v>
      </c>
      <c r="P103" s="103"/>
      <c r="Q103" s="114">
        <f>'[3]Expense Summary'!Q103</f>
        <v>1057916.3669153694</v>
      </c>
      <c r="R103" s="114">
        <f>'[3]Expense Summary'!R103</f>
        <v>2896.4837010620718</v>
      </c>
      <c r="S103" s="114">
        <f>'[3]Expense Summary'!S103</f>
        <v>78658.46749590848</v>
      </c>
      <c r="T103" s="114">
        <f>'[3]Expense Summary'!T103</f>
        <v>1139471.3181123401</v>
      </c>
      <c r="U103" s="114">
        <f>'[3]Expense Summary'!U103</f>
        <v>1060812.8506164316</v>
      </c>
    </row>
    <row r="104" spans="1:21" x14ac:dyDescent="0.3">
      <c r="A104" s="113">
        <f>'[3]Expense Summary'!A104</f>
        <v>98</v>
      </c>
      <c r="B104" s="134">
        <f>'[3]Expense Summary'!B104</f>
        <v>403.03</v>
      </c>
      <c r="C104" s="103" t="str">
        <f>'[3]Expense Summary'!C104</f>
        <v>Depr Exp - Production Other</v>
      </c>
      <c r="D104" s="103" t="str">
        <f>'[3]Expense Summary'!D104</f>
        <v>PP.T</v>
      </c>
      <c r="E104" s="114">
        <f>'[3]Expense Summary'!E104</f>
        <v>78350457.767330021</v>
      </c>
      <c r="F104" s="114">
        <f>'[3]Expense Summary'!F104</f>
        <v>41861292.096775688</v>
      </c>
      <c r="G104" s="114">
        <f>'[3]Expense Summary'!G104</f>
        <v>10262722.059135504</v>
      </c>
      <c r="H104" s="114">
        <f>'[3]Expense Summary'!H104</f>
        <v>10361871.381734438</v>
      </c>
      <c r="I104" s="114">
        <f>'[3]Expense Summary'!I104</f>
        <v>6701600.7817730121</v>
      </c>
      <c r="J104" s="114">
        <f>'[3]Expense Summary'!J104</f>
        <v>4768309.8659085752</v>
      </c>
      <c r="K104" s="114">
        <f>'[3]Expense Summary'!K104</f>
        <v>2084158.9132465003</v>
      </c>
      <c r="L104" s="114">
        <f>'[3]Expense Summary'!L104</f>
        <v>2000683.5204365682</v>
      </c>
      <c r="M104" s="114">
        <f>'[3]Expense Summary'!M104</f>
        <v>0</v>
      </c>
      <c r="N104" s="114">
        <f>'[3]Expense Summary'!N104</f>
        <v>283178.03733578243</v>
      </c>
      <c r="O104" s="114">
        <f>'[3]Expense Summary'!O104</f>
        <v>26641.110983962404</v>
      </c>
      <c r="P104" s="103"/>
      <c r="Q104" s="114">
        <f>'[3]Expense Summary'!Q104</f>
        <v>4427029.4209997663</v>
      </c>
      <c r="R104" s="114">
        <f>'[3]Expense Summary'!R104</f>
        <v>12120.824446110375</v>
      </c>
      <c r="S104" s="114">
        <f>'[3]Expense Summary'!S104</f>
        <v>329159.62046269921</v>
      </c>
      <c r="T104" s="114">
        <f>'[3]Expense Summary'!T104</f>
        <v>4768309.8659085752</v>
      </c>
      <c r="U104" s="114">
        <f>'[3]Expense Summary'!U104</f>
        <v>4439150.2454458764</v>
      </c>
    </row>
    <row r="105" spans="1:21" x14ac:dyDescent="0.3">
      <c r="A105" s="113">
        <f>'[3]Expense Summary'!A105</f>
        <v>99</v>
      </c>
      <c r="B105" s="134">
        <f>'[3]Expense Summary'!B105</f>
        <v>403.04</v>
      </c>
      <c r="C105" s="103" t="str">
        <f>'[3]Expense Summary'!C105</f>
        <v>Depr Exp - Transmission</v>
      </c>
      <c r="D105" s="103" t="str">
        <f>'[3]Expense Summary'!D105</f>
        <v>TP.T</v>
      </c>
      <c r="E105" s="114">
        <f>'[3]Expense Summary'!E105</f>
        <v>29979152.236311428</v>
      </c>
      <c r="F105" s="114">
        <f>'[3]Expense Summary'!F105</f>
        <v>14904547.549429124</v>
      </c>
      <c r="G105" s="114">
        <f>'[3]Expense Summary'!G105</f>
        <v>3648868.0178231765</v>
      </c>
      <c r="H105" s="114">
        <f>'[3]Expense Summary'!H105</f>
        <v>3682360.4275294533</v>
      </c>
      <c r="I105" s="114">
        <f>'[3]Expense Summary'!I105</f>
        <v>2380068.998495664</v>
      </c>
      <c r="J105" s="114">
        <f>'[3]Expense Summary'!J105</f>
        <v>1693122.5139023506</v>
      </c>
      <c r="K105" s="114">
        <f>'[3]Expense Summary'!K105</f>
        <v>740142.46630835312</v>
      </c>
      <c r="L105" s="114">
        <f>'[3]Expense Summary'!L105</f>
        <v>710008.24983912078</v>
      </c>
      <c r="M105" s="114">
        <f>'[3]Expense Summary'!M105</f>
        <v>2109845.0070640678</v>
      </c>
      <c r="N105" s="114">
        <f>'[3]Expense Summary'!N105</f>
        <v>100703.448256217</v>
      </c>
      <c r="O105" s="114">
        <f>'[3]Expense Summary'!O105</f>
        <v>9485.5576639055944</v>
      </c>
      <c r="P105" s="103"/>
      <c r="Q105" s="114">
        <f>'[3]Expense Summary'!Q105</f>
        <v>1572567.9206655989</v>
      </c>
      <c r="R105" s="114">
        <f>'[3]Expense Summary'!R105</f>
        <v>4281.7750574853781</v>
      </c>
      <c r="S105" s="114">
        <f>'[3]Expense Summary'!S105</f>
        <v>116272.81817926619</v>
      </c>
      <c r="T105" s="114">
        <f>'[3]Expense Summary'!T105</f>
        <v>1693122.5139023506</v>
      </c>
      <c r="U105" s="114">
        <f>'[3]Expense Summary'!U105</f>
        <v>1576849.6957230843</v>
      </c>
    </row>
    <row r="106" spans="1:21" x14ac:dyDescent="0.3">
      <c r="A106" s="113">
        <f>'[3]Expense Summary'!A106</f>
        <v>100</v>
      </c>
      <c r="B106" s="134">
        <f>'[3]Expense Summary'!B106</f>
        <v>403.05</v>
      </c>
      <c r="C106" s="103" t="str">
        <f>'[3]Expense Summary'!C106</f>
        <v>Depr Exp - Distribution</v>
      </c>
      <c r="D106" s="103" t="str">
        <f>'[3]Expense Summary'!D106</f>
        <v>DP.T</v>
      </c>
      <c r="E106" s="114">
        <f>'[3]Expense Summary'!E106</f>
        <v>116557093.08126344</v>
      </c>
      <c r="F106" s="114">
        <f>'[3]Expense Summary'!F106</f>
        <v>75983370.588687658</v>
      </c>
      <c r="G106" s="114">
        <f>'[3]Expense Summary'!G106</f>
        <v>14166815.142528839</v>
      </c>
      <c r="H106" s="114">
        <f>'[3]Expense Summary'!H106</f>
        <v>11350078.489712829</v>
      </c>
      <c r="I106" s="114">
        <f>'[3]Expense Summary'!I106</f>
        <v>4968190.3150063846</v>
      </c>
      <c r="J106" s="114">
        <f>'[3]Expense Summary'!J106</f>
        <v>4914459.5738985101</v>
      </c>
      <c r="K106" s="114">
        <f>'[3]Expense Summary'!K106</f>
        <v>1620593.5789648832</v>
      </c>
      <c r="L106" s="114">
        <f>'[3]Expense Summary'!L106</f>
        <v>733294.02947999316</v>
      </c>
      <c r="M106" s="114">
        <f>'[3]Expense Summary'!M106</f>
        <v>243056.02356831406</v>
      </c>
      <c r="N106" s="114">
        <f>'[3]Expense Summary'!N106</f>
        <v>2535899.7289499817</v>
      </c>
      <c r="O106" s="114">
        <f>'[3]Expense Summary'!O106</f>
        <v>41335.61046603966</v>
      </c>
      <c r="P106" s="103"/>
      <c r="Q106" s="114">
        <f>'[3]Expense Summary'!Q106</f>
        <v>3850783.7529180488</v>
      </c>
      <c r="R106" s="114">
        <f>'[3]Expense Summary'!R106</f>
        <v>41013.934226449775</v>
      </c>
      <c r="S106" s="114">
        <f>'[3]Expense Summary'!S106</f>
        <v>1022661.8867540117</v>
      </c>
      <c r="T106" s="114">
        <f>'[3]Expense Summary'!T106</f>
        <v>4914459.5738985101</v>
      </c>
      <c r="U106" s="114">
        <f>'[3]Expense Summary'!U106</f>
        <v>3891797.6871444983</v>
      </c>
    </row>
    <row r="107" spans="1:21" x14ac:dyDescent="0.3">
      <c r="A107" s="113">
        <f>'[3]Expense Summary'!A107</f>
        <v>101</v>
      </c>
      <c r="B107" s="134">
        <f>'[3]Expense Summary'!B107</f>
        <v>403.06</v>
      </c>
      <c r="C107" s="103" t="str">
        <f>'[3]Expense Summary'!C107</f>
        <v>Depr Exp - General</v>
      </c>
      <c r="D107" s="103" t="str">
        <f>'[3]Expense Summary'!D107</f>
        <v>GP.T</v>
      </c>
      <c r="E107" s="114">
        <f>'[3]Expense Summary'!E107</f>
        <v>27073545.530993275</v>
      </c>
      <c r="F107" s="114">
        <f>'[3]Expense Summary'!F107</f>
        <v>16520844.451501755</v>
      </c>
      <c r="G107" s="114">
        <f>'[3]Expense Summary'!G107</f>
        <v>3341849.7384631624</v>
      </c>
      <c r="H107" s="114">
        <f>'[3]Expense Summary'!H107</f>
        <v>2802006.8999336772</v>
      </c>
      <c r="I107" s="114">
        <f>'[3]Expense Summary'!I107</f>
        <v>1604479.7627689866</v>
      </c>
      <c r="J107" s="114">
        <f>'[3]Expense Summary'!J107</f>
        <v>1255633.8098797773</v>
      </c>
      <c r="K107" s="114">
        <f>'[3]Expense Summary'!K107</f>
        <v>506801.86684545845</v>
      </c>
      <c r="L107" s="114">
        <f>'[3]Expense Summary'!L107</f>
        <v>416228.16399275564</v>
      </c>
      <c r="M107" s="114">
        <f>'[3]Expense Summary'!M107</f>
        <v>294604.25441708323</v>
      </c>
      <c r="N107" s="114">
        <f>'[3]Expense Summary'!N107</f>
        <v>322916.33495607431</v>
      </c>
      <c r="O107" s="114">
        <f>'[3]Expense Summary'!O107</f>
        <v>8180.248234546606</v>
      </c>
      <c r="P107" s="103"/>
      <c r="Q107" s="114">
        <f>'[3]Expense Summary'!Q107</f>
        <v>1105926.8724081274</v>
      </c>
      <c r="R107" s="114">
        <f>'[3]Expense Summary'!R107</f>
        <v>5571.4309295802723</v>
      </c>
      <c r="S107" s="114">
        <f>'[3]Expense Summary'!S107</f>
        <v>144135.50654206958</v>
      </c>
      <c r="T107" s="114">
        <f>'[3]Expense Summary'!T107</f>
        <v>1255633.8098797773</v>
      </c>
      <c r="U107" s="114">
        <f>'[3]Expense Summary'!U107</f>
        <v>1111498.3033377076</v>
      </c>
    </row>
    <row r="108" spans="1:21" x14ac:dyDescent="0.3">
      <c r="A108" s="113">
        <f>'[3]Expense Summary'!A108</f>
        <v>102</v>
      </c>
      <c r="B108" s="134">
        <f>'[3]Expense Summary'!B108</f>
        <v>403.07</v>
      </c>
      <c r="C108" s="103" t="str">
        <f>'[3]Expense Summary'!C108</f>
        <v>Depr Exp - FAS 143</v>
      </c>
      <c r="D108" s="103" t="str">
        <f>'[3]Expense Summary'!D108</f>
        <v>PP.T</v>
      </c>
      <c r="E108" s="114">
        <f>'[3]Expense Summary'!E108</f>
        <v>1729703.1034011291</v>
      </c>
      <c r="F108" s="114">
        <f>'[3]Expense Summary'!F108</f>
        <v>924150.39957004623</v>
      </c>
      <c r="G108" s="114">
        <f>'[3]Expense Summary'!G108</f>
        <v>226564.88169788048</v>
      </c>
      <c r="H108" s="114">
        <f>'[3]Expense Summary'!H108</f>
        <v>228753.75073434203</v>
      </c>
      <c r="I108" s="114">
        <f>'[3]Expense Summary'!I108</f>
        <v>147947.82315645469</v>
      </c>
      <c r="J108" s="114">
        <f>'[3]Expense Summary'!J108</f>
        <v>105267.54543710366</v>
      </c>
      <c r="K108" s="114">
        <f>'[3]Expense Summary'!K108</f>
        <v>46010.913566439587</v>
      </c>
      <c r="L108" s="114">
        <f>'[3]Expense Summary'!L108</f>
        <v>44168.069885427001</v>
      </c>
      <c r="M108" s="114">
        <f>'[3]Expense Summary'!M108</f>
        <v>0</v>
      </c>
      <c r="N108" s="114">
        <f>'[3]Expense Summary'!N108</f>
        <v>6251.577131167478</v>
      </c>
      <c r="O108" s="114">
        <f>'[3]Expense Summary'!O108</f>
        <v>588.14222226826951</v>
      </c>
      <c r="P108" s="103"/>
      <c r="Q108" s="114">
        <f>'[3]Expense Summary'!Q108</f>
        <v>97733.271081721017</v>
      </c>
      <c r="R108" s="114">
        <f>'[3]Expense Summary'!R108</f>
        <v>267.58526060532341</v>
      </c>
      <c r="S108" s="114">
        <f>'[3]Expense Summary'!S108</f>
        <v>7266.6890947773272</v>
      </c>
      <c r="T108" s="114">
        <f>'[3]Expense Summary'!T108</f>
        <v>105267.54543710366</v>
      </c>
      <c r="U108" s="114">
        <f>'[3]Expense Summary'!U108</f>
        <v>98000.85634232634</v>
      </c>
    </row>
    <row r="109" spans="1:21" x14ac:dyDescent="0.3">
      <c r="A109" s="113">
        <f>'[3]Expense Summary'!A109</f>
        <v>103</v>
      </c>
      <c r="B109" s="134">
        <f>'[3]Expense Summary'!B109</f>
        <v>403.08</v>
      </c>
      <c r="C109" s="103" t="str">
        <f>'[3]Expense Summary'!C109</f>
        <v>Depr Exp - VROW</v>
      </c>
      <c r="D109" s="103" t="str">
        <f>'[3]Expense Summary'!D109</f>
        <v>DP.T</v>
      </c>
      <c r="E109" s="114">
        <f>'[3]Expense Summary'!E109</f>
        <v>0</v>
      </c>
      <c r="F109" s="114">
        <f>'[3]Expense Summary'!F109</f>
        <v>0</v>
      </c>
      <c r="G109" s="114">
        <f>'[3]Expense Summary'!G109</f>
        <v>0</v>
      </c>
      <c r="H109" s="114">
        <f>'[3]Expense Summary'!H109</f>
        <v>0</v>
      </c>
      <c r="I109" s="114">
        <f>'[3]Expense Summary'!I109</f>
        <v>0</v>
      </c>
      <c r="J109" s="114">
        <f>'[3]Expense Summary'!J109</f>
        <v>0</v>
      </c>
      <c r="K109" s="114">
        <f>'[3]Expense Summary'!K109</f>
        <v>0</v>
      </c>
      <c r="L109" s="114">
        <f>'[3]Expense Summary'!L109</f>
        <v>0</v>
      </c>
      <c r="M109" s="114">
        <f>'[3]Expense Summary'!M109</f>
        <v>0</v>
      </c>
      <c r="N109" s="114">
        <f>'[3]Expense Summary'!N109</f>
        <v>0</v>
      </c>
      <c r="O109" s="114">
        <f>'[3]Expense Summary'!O109</f>
        <v>0</v>
      </c>
      <c r="P109" s="103"/>
      <c r="Q109" s="114">
        <f>'[3]Expense Summary'!Q109</f>
        <v>0</v>
      </c>
      <c r="R109" s="114">
        <f>'[3]Expense Summary'!R109</f>
        <v>0</v>
      </c>
      <c r="S109" s="114">
        <f>'[3]Expense Summary'!S109</f>
        <v>0</v>
      </c>
      <c r="T109" s="114">
        <f>'[3]Expense Summary'!T109</f>
        <v>0</v>
      </c>
      <c r="U109" s="114">
        <f>'[3]Expense Summary'!U109</f>
        <v>0</v>
      </c>
    </row>
    <row r="110" spans="1:21" x14ac:dyDescent="0.3">
      <c r="A110" s="113">
        <f>'[3]Expense Summary'!A110</f>
        <v>104</v>
      </c>
      <c r="B110" s="134">
        <f>'[3]Expense Summary'!B110</f>
        <v>404</v>
      </c>
      <c r="C110" s="103" t="str">
        <f>'[3]Expense Summary'!C110</f>
        <v>Amort Exp - Limited Term Plant - Prod</v>
      </c>
      <c r="D110" s="103" t="str">
        <f>'[3]Expense Summary'!D110</f>
        <v>PP.T</v>
      </c>
      <c r="E110" s="114">
        <f>'[3]Expense Summary'!E110</f>
        <v>4563515.04</v>
      </c>
      <c r="F110" s="114">
        <f>'[3]Expense Summary'!F110</f>
        <v>2438207.019093195</v>
      </c>
      <c r="G110" s="114">
        <f>'[3]Expense Summary'!G110</f>
        <v>597751.28062791191</v>
      </c>
      <c r="H110" s="114">
        <f>'[3]Expense Summary'!H110</f>
        <v>603526.22359288728</v>
      </c>
      <c r="I110" s="114">
        <f>'[3]Expense Summary'!I110</f>
        <v>390334.10692399432</v>
      </c>
      <c r="J110" s="114">
        <f>'[3]Expense Summary'!J110</f>
        <v>277729.75944918598</v>
      </c>
      <c r="K110" s="114">
        <f>'[3]Expense Summary'!K110</f>
        <v>121391.63978587912</v>
      </c>
      <c r="L110" s="114">
        <f>'[3]Expense Summary'!L110</f>
        <v>116529.6233865713</v>
      </c>
      <c r="M110" s="114">
        <f>'[3]Expense Summary'!M110</f>
        <v>0</v>
      </c>
      <c r="N110" s="114">
        <f>'[3]Expense Summary'!N110</f>
        <v>16493.678138002822</v>
      </c>
      <c r="O110" s="114">
        <f>'[3]Expense Summary'!O110</f>
        <v>1551.7090023731289</v>
      </c>
      <c r="P110" s="103"/>
      <c r="Q110" s="114">
        <f>'[3]Expense Summary'!Q110</f>
        <v>257851.91204943976</v>
      </c>
      <c r="R110" s="114">
        <f>'[3]Expense Summary'!R110</f>
        <v>705.976279312673</v>
      </c>
      <c r="S110" s="114">
        <f>'[3]Expense Summary'!S110</f>
        <v>19171.871120433509</v>
      </c>
      <c r="T110" s="114">
        <f>'[3]Expense Summary'!T110</f>
        <v>277729.75944918598</v>
      </c>
      <c r="U110" s="114">
        <f>'[3]Expense Summary'!U110</f>
        <v>258557.88832875248</v>
      </c>
    </row>
    <row r="111" spans="1:21" x14ac:dyDescent="0.3">
      <c r="A111" s="113">
        <f>'[3]Expense Summary'!A111</f>
        <v>105</v>
      </c>
      <c r="B111" s="134">
        <f>'[3]Expense Summary'!B111</f>
        <v>404.01</v>
      </c>
      <c r="C111" s="103" t="str">
        <f>'[3]Expense Summary'!C111</f>
        <v>Amort Exp - Limited Term Plant - Transmission</v>
      </c>
      <c r="D111" s="103" t="str">
        <f>'[3]Expense Summary'!D111</f>
        <v>PC4</v>
      </c>
      <c r="E111" s="114">
        <f>'[3]Expense Summary'!E111</f>
        <v>0</v>
      </c>
      <c r="F111" s="114">
        <f>'[3]Expense Summary'!F111</f>
        <v>0</v>
      </c>
      <c r="G111" s="114">
        <f>'[3]Expense Summary'!G111</f>
        <v>0</v>
      </c>
      <c r="H111" s="114">
        <f>'[3]Expense Summary'!H111</f>
        <v>0</v>
      </c>
      <c r="I111" s="114">
        <f>'[3]Expense Summary'!I111</f>
        <v>0</v>
      </c>
      <c r="J111" s="114">
        <f>'[3]Expense Summary'!J111</f>
        <v>0</v>
      </c>
      <c r="K111" s="114">
        <f>'[3]Expense Summary'!K111</f>
        <v>0</v>
      </c>
      <c r="L111" s="114">
        <f>'[3]Expense Summary'!L111</f>
        <v>0</v>
      </c>
      <c r="M111" s="114">
        <f>'[3]Expense Summary'!M111</f>
        <v>0</v>
      </c>
      <c r="N111" s="114">
        <f>'[3]Expense Summary'!N111</f>
        <v>0</v>
      </c>
      <c r="O111" s="114">
        <f>'[3]Expense Summary'!O111</f>
        <v>0</v>
      </c>
      <c r="P111" s="103"/>
      <c r="Q111" s="114">
        <f>'[3]Expense Summary'!Q111</f>
        <v>0</v>
      </c>
      <c r="R111" s="114">
        <f>'[3]Expense Summary'!R111</f>
        <v>0</v>
      </c>
      <c r="S111" s="114">
        <f>'[3]Expense Summary'!S111</f>
        <v>0</v>
      </c>
      <c r="T111" s="114">
        <f>'[3]Expense Summary'!T111</f>
        <v>0</v>
      </c>
      <c r="U111" s="114">
        <f>'[3]Expense Summary'!U111</f>
        <v>0</v>
      </c>
    </row>
    <row r="112" spans="1:21" x14ac:dyDescent="0.3">
      <c r="A112" s="113">
        <f>'[3]Expense Summary'!A112</f>
        <v>106</v>
      </c>
      <c r="B112" s="134">
        <f>'[3]Expense Summary'!B112</f>
        <v>404.02</v>
      </c>
      <c r="C112" s="103" t="str">
        <f>'[3]Expense Summary'!C112</f>
        <v>Amort Exp - Limited Term Plant - General</v>
      </c>
      <c r="D112" s="103" t="str">
        <f>'[3]Expense Summary'!D112</f>
        <v>GP.T</v>
      </c>
      <c r="E112" s="114">
        <f>'[3]Expense Summary'!E112</f>
        <v>28486961.839818001</v>
      </c>
      <c r="F112" s="114">
        <f>'[3]Expense Summary'!F112</f>
        <v>17383340.682613321</v>
      </c>
      <c r="G112" s="114">
        <f>'[3]Expense Summary'!G112</f>
        <v>3516316.1716304836</v>
      </c>
      <c r="H112" s="114">
        <f>'[3]Expense Summary'!H112</f>
        <v>2948290.0029455042</v>
      </c>
      <c r="I112" s="114">
        <f>'[3]Expense Summary'!I112</f>
        <v>1688244.1098243357</v>
      </c>
      <c r="J112" s="114">
        <f>'[3]Expense Summary'!J112</f>
        <v>1321186.114536887</v>
      </c>
      <c r="K112" s="114">
        <f>'[3]Expense Summary'!K112</f>
        <v>533260.24198225606</v>
      </c>
      <c r="L112" s="114">
        <f>'[3]Expense Summary'!L112</f>
        <v>437957.99891615176</v>
      </c>
      <c r="M112" s="114">
        <f>'[3]Expense Summary'!M112</f>
        <v>309984.52507153328</v>
      </c>
      <c r="N112" s="114">
        <f>'[3]Expense Summary'!N112</f>
        <v>339774.68155461375</v>
      </c>
      <c r="O112" s="114">
        <f>'[3]Expense Summary'!O112</f>
        <v>8607.3107429168813</v>
      </c>
      <c r="P112" s="103"/>
      <c r="Q112" s="114">
        <f>'[3]Expense Summary'!Q112</f>
        <v>1163663.4948996191</v>
      </c>
      <c r="R112" s="114">
        <f>'[3]Expense Summary'!R112</f>
        <v>5862.2960964770264</v>
      </c>
      <c r="S112" s="114">
        <f>'[3]Expense Summary'!S112</f>
        <v>151660.32354079094</v>
      </c>
      <c r="T112" s="114">
        <f>'[3]Expense Summary'!T112</f>
        <v>1321186.114536887</v>
      </c>
      <c r="U112" s="114">
        <f>'[3]Expense Summary'!U112</f>
        <v>1169525.7909960961</v>
      </c>
    </row>
    <row r="113" spans="1:21" x14ac:dyDescent="0.3">
      <c r="A113" s="113">
        <f>'[3]Expense Summary'!A113</f>
        <v>107</v>
      </c>
      <c r="B113" s="134">
        <f>'[3]Expense Summary'!B113</f>
        <v>405</v>
      </c>
      <c r="C113" s="103" t="str">
        <f>'[3]Expense Summary'!C113</f>
        <v>Amort Exp - WUTC AFUDC</v>
      </c>
      <c r="D113" s="103" t="str">
        <f>'[3]Expense Summary'!D113</f>
        <v>PTDP.T</v>
      </c>
      <c r="E113" s="114">
        <f>'[3]Expense Summary'!E113</f>
        <v>2458878.21</v>
      </c>
      <c r="F113" s="114">
        <f>'[3]Expense Summary'!F113</f>
        <v>1414046.5700880191</v>
      </c>
      <c r="G113" s="114">
        <f>'[3]Expense Summary'!G113</f>
        <v>309325.27134588832</v>
      </c>
      <c r="H113" s="114">
        <f>'[3]Expense Summary'!H113</f>
        <v>287611.86646584771</v>
      </c>
      <c r="I113" s="114">
        <f>'[3]Expense Summary'!I113</f>
        <v>166171.08057136467</v>
      </c>
      <c r="J113" s="114">
        <f>'[3]Expense Summary'!J113</f>
        <v>129756.03628256494</v>
      </c>
      <c r="K113" s="114">
        <f>'[3]Expense Summary'!K113</f>
        <v>52308.642905883346</v>
      </c>
      <c r="L113" s="114">
        <f>'[3]Expense Summary'!L113</f>
        <v>43335.672141168478</v>
      </c>
      <c r="M113" s="114">
        <f>'[3]Expense Summary'!M113</f>
        <v>29023.510413141335</v>
      </c>
      <c r="N113" s="114">
        <f>'[3]Expense Summary'!N113</f>
        <v>26458.306924958502</v>
      </c>
      <c r="O113" s="114">
        <f>'[3]Expense Summary'!O113</f>
        <v>841.25286116376481</v>
      </c>
      <c r="P113" s="103"/>
      <c r="Q113" s="114">
        <f>'[3]Expense Summary'!Q113</f>
        <v>114528.3838849673</v>
      </c>
      <c r="R113" s="114">
        <f>'[3]Expense Summary'!R113</f>
        <v>567.86850056633125</v>
      </c>
      <c r="S113" s="114">
        <f>'[3]Expense Summary'!S113</f>
        <v>14659.783897031308</v>
      </c>
      <c r="T113" s="114">
        <f>'[3]Expense Summary'!T113</f>
        <v>129756.03628256494</v>
      </c>
      <c r="U113" s="114">
        <f>'[3]Expense Summary'!U113</f>
        <v>115096.25238553363</v>
      </c>
    </row>
    <row r="114" spans="1:21" x14ac:dyDescent="0.3">
      <c r="A114" s="113">
        <f>'[3]Expense Summary'!A114</f>
        <v>108</v>
      </c>
      <c r="B114" s="134">
        <f>'[3]Expense Summary'!B114</f>
        <v>406</v>
      </c>
      <c r="C114" s="103" t="str">
        <f>'[3]Expense Summary'!C114</f>
        <v>Amort Exp - Acq Adjustment - Transmission</v>
      </c>
      <c r="D114" s="103" t="str">
        <f>'[3]Expense Summary'!D114</f>
        <v>PC4</v>
      </c>
      <c r="E114" s="114">
        <f>'[3]Expense Summary'!E114</f>
        <v>25800</v>
      </c>
      <c r="F114" s="114">
        <f>'[3]Expense Summary'!F114</f>
        <v>13784.49299306011</v>
      </c>
      <c r="G114" s="114">
        <f>'[3]Expense Summary'!G114</f>
        <v>3379.4088339851564</v>
      </c>
      <c r="H114" s="114">
        <f>'[3]Expense Summary'!H114</f>
        <v>3412.0576862822154</v>
      </c>
      <c r="I114" s="114">
        <f>'[3]Expense Summary'!I114</f>
        <v>2206.7682193152264</v>
      </c>
      <c r="J114" s="114">
        <f>'[3]Expense Summary'!J114</f>
        <v>1570.1554023560307</v>
      </c>
      <c r="K114" s="114">
        <f>'[3]Expense Summary'!K114</f>
        <v>686.29209699628404</v>
      </c>
      <c r="L114" s="114">
        <f>'[3]Expense Summary'!L114</f>
        <v>658.8045085907155</v>
      </c>
      <c r="M114" s="114">
        <f>'[3]Expense Summary'!M114</f>
        <v>0</v>
      </c>
      <c r="N114" s="114">
        <f>'[3]Expense Summary'!N114</f>
        <v>93.247615539900323</v>
      </c>
      <c r="O114" s="114">
        <f>'[3]Expense Summary'!O114</f>
        <v>8.7726438743646007</v>
      </c>
      <c r="P114" s="103"/>
      <c r="Q114" s="114">
        <f>'[3]Expense Summary'!Q114</f>
        <v>1457.7752615176098</v>
      </c>
      <c r="R114" s="114">
        <f>'[3]Expense Summary'!R114</f>
        <v>3.9912628416070617</v>
      </c>
      <c r="S114" s="114">
        <f>'[3]Expense Summary'!S114</f>
        <v>108.38887799681372</v>
      </c>
      <c r="T114" s="114">
        <f>'[3]Expense Summary'!T114</f>
        <v>1570.1554023560307</v>
      </c>
      <c r="U114" s="114">
        <f>'[3]Expense Summary'!U114</f>
        <v>1461.7665243592169</v>
      </c>
    </row>
    <row r="115" spans="1:21" x14ac:dyDescent="0.3">
      <c r="A115" s="113">
        <f>'[3]Expense Summary'!A115</f>
        <v>109</v>
      </c>
      <c r="B115" s="134">
        <f>'[3]Expense Summary'!B115</f>
        <v>406.01</v>
      </c>
      <c r="C115" s="103" t="str">
        <f>'[3]Expense Summary'!C115</f>
        <v>Amort Exp - Acq Adjustment - Distribution</v>
      </c>
      <c r="D115" s="103" t="str">
        <f>'[3]Expense Summary'!D115</f>
        <v>DP.T</v>
      </c>
      <c r="E115" s="114">
        <f>'[3]Expense Summary'!E115</f>
        <v>0</v>
      </c>
      <c r="F115" s="114">
        <f>'[3]Expense Summary'!F115</f>
        <v>0</v>
      </c>
      <c r="G115" s="114">
        <f>'[3]Expense Summary'!G115</f>
        <v>0</v>
      </c>
      <c r="H115" s="114">
        <f>'[3]Expense Summary'!H115</f>
        <v>0</v>
      </c>
      <c r="I115" s="114">
        <f>'[3]Expense Summary'!I115</f>
        <v>0</v>
      </c>
      <c r="J115" s="114">
        <f>'[3]Expense Summary'!J115</f>
        <v>0</v>
      </c>
      <c r="K115" s="114">
        <f>'[3]Expense Summary'!K115</f>
        <v>0</v>
      </c>
      <c r="L115" s="114">
        <f>'[3]Expense Summary'!L115</f>
        <v>0</v>
      </c>
      <c r="M115" s="114">
        <f>'[3]Expense Summary'!M115</f>
        <v>0</v>
      </c>
      <c r="N115" s="114">
        <f>'[3]Expense Summary'!N115</f>
        <v>0</v>
      </c>
      <c r="O115" s="114">
        <f>'[3]Expense Summary'!O115</f>
        <v>0</v>
      </c>
      <c r="P115" s="103"/>
      <c r="Q115" s="114">
        <f>'[3]Expense Summary'!Q115</f>
        <v>0</v>
      </c>
      <c r="R115" s="114">
        <f>'[3]Expense Summary'!R115</f>
        <v>0</v>
      </c>
      <c r="S115" s="114">
        <f>'[3]Expense Summary'!S115</f>
        <v>0</v>
      </c>
      <c r="T115" s="114">
        <f>'[3]Expense Summary'!T115</f>
        <v>0</v>
      </c>
      <c r="U115" s="114">
        <f>'[3]Expense Summary'!U115</f>
        <v>0</v>
      </c>
    </row>
    <row r="116" spans="1:21" x14ac:dyDescent="0.3">
      <c r="A116" s="113">
        <f>'[3]Expense Summary'!A116</f>
        <v>110</v>
      </c>
      <c r="B116" s="134">
        <f>'[3]Expense Summary'!B116</f>
        <v>406.02</v>
      </c>
      <c r="C116" s="103" t="str">
        <f>'[3]Expense Summary'!C116</f>
        <v>Amort Exp - FERC Colstrip</v>
      </c>
      <c r="D116" s="103" t="str">
        <f>'[3]Expense Summary'!D116</f>
        <v>PC4</v>
      </c>
      <c r="E116" s="114">
        <f>'[3]Expense Summary'!E116</f>
        <v>715282.68</v>
      </c>
      <c r="F116" s="114">
        <f>'[3]Expense Summary'!F116</f>
        <v>382163.14304330456</v>
      </c>
      <c r="G116" s="114">
        <f>'[3]Expense Summary'!G116</f>
        <v>93691.186340642555</v>
      </c>
      <c r="H116" s="114">
        <f>'[3]Expense Summary'!H116</f>
        <v>94596.347525524892</v>
      </c>
      <c r="I116" s="114">
        <f>'[3]Expense Summary'!I116</f>
        <v>61180.73976940399</v>
      </c>
      <c r="J116" s="114">
        <f>'[3]Expense Summary'!J116</f>
        <v>43531.200163321701</v>
      </c>
      <c r="K116" s="114">
        <f>'[3]Expense Summary'!K116</f>
        <v>19026.85466675667</v>
      </c>
      <c r="L116" s="114">
        <f>'[3]Expense Summary'!L116</f>
        <v>18264.785058172482</v>
      </c>
      <c r="M116" s="114">
        <f>'[3]Expense Summary'!M116</f>
        <v>0</v>
      </c>
      <c r="N116" s="114">
        <f>'[3]Expense Summary'!N116</f>
        <v>2585.2094708135487</v>
      </c>
      <c r="O116" s="114">
        <f>'[3]Expense Summary'!O116</f>
        <v>243.21396205973235</v>
      </c>
      <c r="P116" s="103"/>
      <c r="Q116" s="114">
        <f>'[3]Expense Summary'!Q116</f>
        <v>40415.557980465768</v>
      </c>
      <c r="R116" s="114">
        <f>'[3]Expense Summary'!R116</f>
        <v>110.65430937709746</v>
      </c>
      <c r="S116" s="114">
        <f>'[3]Expense Summary'!S116</f>
        <v>3004.9878734788354</v>
      </c>
      <c r="T116" s="114">
        <f>'[3]Expense Summary'!T116</f>
        <v>43531.200163321701</v>
      </c>
      <c r="U116" s="114">
        <f>'[3]Expense Summary'!U116</f>
        <v>40526.212289842864</v>
      </c>
    </row>
    <row r="117" spans="1:21" x14ac:dyDescent="0.3">
      <c r="A117" s="113">
        <f>'[3]Expense Summary'!A117</f>
        <v>111</v>
      </c>
      <c r="B117" s="134">
        <f>'[3]Expense Summary'!B117</f>
        <v>406.03</v>
      </c>
      <c r="C117" s="103" t="str">
        <f>'[3]Expense Summary'!C117</f>
        <v>Amort Exp - Acq Adjustment - Production</v>
      </c>
      <c r="D117" s="103" t="str">
        <f>'[3]Expense Summary'!D117</f>
        <v>PP.T</v>
      </c>
      <c r="E117" s="114">
        <f>'[3]Expense Summary'!E117</f>
        <v>10141653.090000002</v>
      </c>
      <c r="F117" s="114">
        <f>'[3]Expense Summary'!F117</f>
        <v>5418509.5332229231</v>
      </c>
      <c r="G117" s="114">
        <f>'[3]Expense Summary'!G117</f>
        <v>1328402.7923860024</v>
      </c>
      <c r="H117" s="114">
        <f>'[3]Expense Summary'!H117</f>
        <v>1341236.6425326467</v>
      </c>
      <c r="I117" s="114">
        <f>'[3]Expense Summary'!I117</f>
        <v>867452.62520666921</v>
      </c>
      <c r="J117" s="114">
        <f>'[3]Expense Summary'!J117</f>
        <v>617208.19333659811</v>
      </c>
      <c r="K117" s="114">
        <f>'[3]Expense Summary'!K117</f>
        <v>269772.72736995912</v>
      </c>
      <c r="L117" s="114">
        <f>'[3]Expense Summary'!L117</f>
        <v>258967.70466104505</v>
      </c>
      <c r="M117" s="114">
        <f>'[3]Expense Summary'!M117</f>
        <v>0</v>
      </c>
      <c r="N117" s="114">
        <f>'[3]Expense Summary'!N117</f>
        <v>36654.456134703956</v>
      </c>
      <c r="O117" s="114">
        <f>'[3]Expense Summary'!O117</f>
        <v>3448.4151494542375</v>
      </c>
      <c r="P117" s="103"/>
      <c r="Q117" s="114">
        <f>'[3]Expense Summary'!Q117</f>
        <v>573032.98393393902</v>
      </c>
      <c r="R117" s="114">
        <f>'[3]Expense Summary'!R117</f>
        <v>1568.9148500227304</v>
      </c>
      <c r="S117" s="114">
        <f>'[3]Expense Summary'!S117</f>
        <v>42606.294552636391</v>
      </c>
      <c r="T117" s="114">
        <f>'[3]Expense Summary'!T117</f>
        <v>617208.19333659811</v>
      </c>
      <c r="U117" s="114">
        <f>'[3]Expense Summary'!U117</f>
        <v>574601.89878396178</v>
      </c>
    </row>
    <row r="118" spans="1:21" x14ac:dyDescent="0.3">
      <c r="A118" s="113">
        <f>'[3]Expense Summary'!A118</f>
        <v>112</v>
      </c>
      <c r="B118" s="134">
        <f>'[3]Expense Summary'!B118</f>
        <v>407</v>
      </c>
      <c r="C118" s="103" t="str">
        <f>'[3]Expense Summary'!C118</f>
        <v>Amort Exp - Property Losses - Production</v>
      </c>
      <c r="D118" s="103" t="str">
        <f>'[3]Expense Summary'!D118</f>
        <v>PP.T</v>
      </c>
      <c r="E118" s="114">
        <f>'[3]Expense Summary'!E118</f>
        <v>9945140.8857102729</v>
      </c>
      <c r="F118" s="114">
        <f>'[3]Expense Summary'!F118</f>
        <v>5313516.467211972</v>
      </c>
      <c r="G118" s="114">
        <f>'[3]Expense Summary'!G118</f>
        <v>1302662.6730386147</v>
      </c>
      <c r="H118" s="114">
        <f>'[3]Expense Summary'!H118</f>
        <v>1315247.8449708237</v>
      </c>
      <c r="I118" s="114">
        <f>'[3]Expense Summary'!I118</f>
        <v>850644.21872860123</v>
      </c>
      <c r="J118" s="114">
        <f>'[3]Expense Summary'!J118</f>
        <v>605248.70887169859</v>
      </c>
      <c r="K118" s="114">
        <f>'[3]Expense Summary'!K118</f>
        <v>264545.41059603042</v>
      </c>
      <c r="L118" s="114">
        <f>'[3]Expense Summary'!L118</f>
        <v>253949.75403394536</v>
      </c>
      <c r="M118" s="114">
        <f>'[3]Expense Summary'!M118</f>
        <v>0</v>
      </c>
      <c r="N118" s="114">
        <f>'[3]Expense Summary'!N118</f>
        <v>35944.212162823853</v>
      </c>
      <c r="O118" s="114">
        <f>'[3]Expense Summary'!O118</f>
        <v>3381.5960957643083</v>
      </c>
      <c r="P118" s="103"/>
      <c r="Q118" s="114">
        <f>'[3]Expense Summary'!Q118</f>
        <v>561929.47114324674</v>
      </c>
      <c r="R118" s="114">
        <f>'[3]Expense Summary'!R118</f>
        <v>1538.5143903752928</v>
      </c>
      <c r="S118" s="114">
        <f>'[3]Expense Summary'!S118</f>
        <v>41780.723338076539</v>
      </c>
      <c r="T118" s="114">
        <f>'[3]Expense Summary'!T118</f>
        <v>605248.70887169859</v>
      </c>
      <c r="U118" s="114">
        <f>'[3]Expense Summary'!U118</f>
        <v>563467.98553362209</v>
      </c>
    </row>
    <row r="119" spans="1:21" x14ac:dyDescent="0.3">
      <c r="A119" s="113">
        <f>'[3]Expense Summary'!A119</f>
        <v>113</v>
      </c>
      <c r="B119" s="134">
        <f>'[3]Expense Summary'!B119</f>
        <v>407.01</v>
      </c>
      <c r="C119" s="103" t="str">
        <f>'[3]Expense Summary'!C119</f>
        <v>Amort Exp - Storm T&amp;D</v>
      </c>
      <c r="D119" s="103" t="str">
        <f>'[3]Expense Summary'!D119</f>
        <v>TDP.T</v>
      </c>
      <c r="E119" s="114">
        <f>'[3]Expense Summary'!E119</f>
        <v>25322920.059999999</v>
      </c>
      <c r="F119" s="114">
        <f>'[3]Expense Summary'!F119</f>
        <v>15400861.532984776</v>
      </c>
      <c r="G119" s="114">
        <f>'[3]Expense Summary'!G119</f>
        <v>3079061.8324771468</v>
      </c>
      <c r="H119" s="114">
        <f>'[3]Expense Summary'!H119</f>
        <v>2648003.5048496327</v>
      </c>
      <c r="I119" s="114">
        <f>'[3]Expense Summary'!I119</f>
        <v>1342435.6372818854</v>
      </c>
      <c r="J119" s="114">
        <f>'[3]Expense Summary'!J119</f>
        <v>1170112.6059958132</v>
      </c>
      <c r="K119" s="114">
        <f>'[3]Expense Summary'!K119</f>
        <v>429249.65387669229</v>
      </c>
      <c r="L119" s="114">
        <f>'[3]Expense Summary'!L119</f>
        <v>283752.19900136645</v>
      </c>
      <c r="M119" s="114">
        <f>'[3]Expense Summary'!M119</f>
        <v>541425.16005283699</v>
      </c>
      <c r="N119" s="114">
        <f>'[3]Expense Summary'!N119</f>
        <v>419311.0096487659</v>
      </c>
      <c r="O119" s="114">
        <f>'[3]Expense Summary'!O119</f>
        <v>8706.923831085378</v>
      </c>
      <c r="P119" s="103"/>
      <c r="Q119" s="114">
        <f>'[3]Expense Summary'!Q119</f>
        <v>975543.05647511128</v>
      </c>
      <c r="R119" s="114">
        <f>'[3]Expense Summary'!R119</f>
        <v>7414.8392109915558</v>
      </c>
      <c r="S119" s="114">
        <f>'[3]Expense Summary'!S119</f>
        <v>187154.71030971041</v>
      </c>
      <c r="T119" s="114">
        <f>'[3]Expense Summary'!T119</f>
        <v>1170112.6059958132</v>
      </c>
      <c r="U119" s="114">
        <f>'[3]Expense Summary'!U119</f>
        <v>982957.8956861028</v>
      </c>
    </row>
    <row r="120" spans="1:21" x14ac:dyDescent="0.3">
      <c r="A120" s="113">
        <f>'[3]Expense Summary'!A120</f>
        <v>114</v>
      </c>
      <c r="B120" s="134">
        <f>'[3]Expense Summary'!B120</f>
        <v>407.02</v>
      </c>
      <c r="C120" s="103" t="str">
        <f>'[3]Expense Summary'!C120</f>
        <v>Regulatory Debit / Credit - Production</v>
      </c>
      <c r="D120" s="103" t="str">
        <f>'[3]Expense Summary'!D120</f>
        <v>PP.T</v>
      </c>
      <c r="E120" s="114">
        <f>'[3]Expense Summary'!E120</f>
        <v>7531127.8936383389</v>
      </c>
      <c r="F120" s="114">
        <f>'[3]Expense Summary'!F120</f>
        <v>4023751.1503758617</v>
      </c>
      <c r="G120" s="114">
        <f>'[3]Expense Summary'!G120</f>
        <v>986463.57107106305</v>
      </c>
      <c r="H120" s="114">
        <f>'[3]Expense Summary'!H120</f>
        <v>995993.90759159229</v>
      </c>
      <c r="I120" s="114">
        <f>'[3]Expense Summary'!I120</f>
        <v>644164.87175501976</v>
      </c>
      <c r="J120" s="114">
        <f>'[3]Expense Summary'!J120</f>
        <v>458334.92821823375</v>
      </c>
      <c r="K120" s="114">
        <f>'[3]Expense Summary'!K120</f>
        <v>200331.53313458385</v>
      </c>
      <c r="L120" s="114">
        <f>'[3]Expense Summary'!L120</f>
        <v>192307.79112799367</v>
      </c>
      <c r="M120" s="114">
        <f>'[3]Expense Summary'!M120</f>
        <v>0</v>
      </c>
      <c r="N120" s="114">
        <f>'[3]Expense Summary'!N120</f>
        <v>27219.368930535162</v>
      </c>
      <c r="O120" s="114">
        <f>'[3]Expense Summary'!O120</f>
        <v>2560.7714334566954</v>
      </c>
      <c r="P120" s="103"/>
      <c r="Q120" s="114">
        <f>'[3]Expense Summary'!Q120</f>
        <v>425530.6951422944</v>
      </c>
      <c r="R120" s="114">
        <f>'[3]Expense Summary'!R120</f>
        <v>1165.0663146228355</v>
      </c>
      <c r="S120" s="114">
        <f>'[3]Expense Summary'!S120</f>
        <v>31639.166761316534</v>
      </c>
      <c r="T120" s="114">
        <f>'[3]Expense Summary'!T120</f>
        <v>458334.92821823375</v>
      </c>
      <c r="U120" s="114">
        <f>'[3]Expense Summary'!U120</f>
        <v>426695.76145691721</v>
      </c>
    </row>
    <row r="121" spans="1:21" x14ac:dyDescent="0.3">
      <c r="A121" s="113">
        <f>'[3]Expense Summary'!A121</f>
        <v>115</v>
      </c>
      <c r="B121" s="134">
        <f>'[3]Expense Summary'!B121</f>
        <v>411</v>
      </c>
      <c r="C121" s="103" t="str">
        <f>'[3]Expense Summary'!C121</f>
        <v>Accretion Exp - FAS 143</v>
      </c>
      <c r="D121" s="103" t="str">
        <f>'[3]Expense Summary'!D121</f>
        <v>PP.T</v>
      </c>
      <c r="E121" s="114">
        <f>'[3]Expense Summary'!E121</f>
        <v>2062091.3333477639</v>
      </c>
      <c r="F121" s="114">
        <f>'[3]Expense Summary'!F121</f>
        <v>1101739.671921792</v>
      </c>
      <c r="G121" s="114">
        <f>'[3]Expense Summary'!G121</f>
        <v>270102.70032556832</v>
      </c>
      <c r="H121" s="114">
        <f>'[3]Expense Summary'!H121</f>
        <v>272712.19316919299</v>
      </c>
      <c r="I121" s="114">
        <f>'[3]Expense Summary'!I121</f>
        <v>176378.20231617076</v>
      </c>
      <c r="J121" s="114">
        <f>'[3]Expense Summary'!J121</f>
        <v>125496.27314757914</v>
      </c>
      <c r="K121" s="114">
        <f>'[3]Expense Summary'!K121</f>
        <v>54852.596331825596</v>
      </c>
      <c r="L121" s="114">
        <f>'[3]Expense Summary'!L121</f>
        <v>52655.622772687864</v>
      </c>
      <c r="M121" s="114">
        <f>'[3]Expense Summary'!M121</f>
        <v>0</v>
      </c>
      <c r="N121" s="114">
        <f>'[3]Expense Summary'!N121</f>
        <v>7452.9108472935159</v>
      </c>
      <c r="O121" s="114">
        <f>'[3]Expense Summary'!O121</f>
        <v>701.16251565401512</v>
      </c>
      <c r="P121" s="103"/>
      <c r="Q121" s="114">
        <f>'[3]Expense Summary'!Q121</f>
        <v>116514.17568776097</v>
      </c>
      <c r="R121" s="114">
        <f>'[3]Expense Summary'!R121</f>
        <v>319.00575638724382</v>
      </c>
      <c r="S121" s="114">
        <f>'[3]Expense Summary'!S121</f>
        <v>8663.0917034309186</v>
      </c>
      <c r="T121" s="114">
        <f>'[3]Expense Summary'!T121</f>
        <v>125496.27314757914</v>
      </c>
      <c r="U121" s="114">
        <f>'[3]Expense Summary'!U121</f>
        <v>116833.18144414821</v>
      </c>
    </row>
    <row r="122" spans="1:21" x14ac:dyDescent="0.3">
      <c r="A122" s="113">
        <f>'[3]Expense Summary'!A122</f>
        <v>116</v>
      </c>
      <c r="B122" s="134">
        <f>'[3]Expense Summary'!B122</f>
        <v>411.01</v>
      </c>
      <c r="C122" s="103" t="str">
        <f>'[3]Expense Summary'!C122</f>
        <v>Gain/Loss on Utility Plant</v>
      </c>
      <c r="D122" s="103" t="str">
        <f>'[3]Expense Summary'!D122</f>
        <v>PTDP.T</v>
      </c>
      <c r="E122" s="114">
        <f>'[3]Expense Summary'!E122</f>
        <v>-1063695.3252306676</v>
      </c>
      <c r="F122" s="114">
        <f>'[3]Expense Summary'!F122</f>
        <v>-611707.69668217329</v>
      </c>
      <c r="G122" s="114">
        <f>'[3]Expense Summary'!G122</f>
        <v>-133812.17653164256</v>
      </c>
      <c r="H122" s="114">
        <f>'[3]Expense Summary'!H122</f>
        <v>-124419.09346969618</v>
      </c>
      <c r="I122" s="114">
        <f>'[3]Expense Summary'!I122</f>
        <v>-71884.569505493826</v>
      </c>
      <c r="J122" s="114">
        <f>'[3]Expense Summary'!J122</f>
        <v>-56131.649242694788</v>
      </c>
      <c r="K122" s="114">
        <f>'[3]Expense Summary'!K122</f>
        <v>-22628.39155752592</v>
      </c>
      <c r="L122" s="114">
        <f>'[3]Expense Summary'!L122</f>
        <v>-18746.740560318271</v>
      </c>
      <c r="M122" s="114">
        <f>'[3]Expense Summary'!M122</f>
        <v>-12555.388966679257</v>
      </c>
      <c r="N122" s="114">
        <f>'[3]Expense Summary'!N122</f>
        <v>-11445.697991522957</v>
      </c>
      <c r="O122" s="114">
        <f>'[3]Expense Summary'!O122</f>
        <v>-363.92072292056321</v>
      </c>
      <c r="P122" s="103"/>
      <c r="Q122" s="114">
        <f>'[3]Expense Summary'!Q122</f>
        <v>-49544.262114821475</v>
      </c>
      <c r="R122" s="114">
        <f>'[3]Expense Summary'!R122</f>
        <v>-245.6563594494398</v>
      </c>
      <c r="S122" s="114">
        <f>'[3]Expense Summary'!S122</f>
        <v>-6341.730768423874</v>
      </c>
      <c r="T122" s="114">
        <f>'[3]Expense Summary'!T122</f>
        <v>-56131.649242694788</v>
      </c>
      <c r="U122" s="114">
        <f>'[3]Expense Summary'!U122</f>
        <v>-49789.918474270911</v>
      </c>
    </row>
    <row r="123" spans="1:21" x14ac:dyDescent="0.3">
      <c r="A123" s="113">
        <f>'[3]Expense Summary'!A123</f>
        <v>117</v>
      </c>
      <c r="B123" s="134">
        <f>'[3]Expense Summary'!B123</f>
        <v>411.02</v>
      </c>
      <c r="C123" s="103" t="str">
        <f>'[3]Expense Summary'!C123</f>
        <v>Gain/Loss Disp Allowance</v>
      </c>
      <c r="D123" s="103" t="str">
        <f>'[3]Expense Summary'!D123</f>
        <v>PTDP.T</v>
      </c>
      <c r="E123" s="114">
        <f>'[3]Expense Summary'!E123</f>
        <v>-26423.68</v>
      </c>
      <c r="F123" s="114">
        <f>'[3]Expense Summary'!F123</f>
        <v>-15195.674971272118</v>
      </c>
      <c r="G123" s="114">
        <f>'[3]Expense Summary'!G123</f>
        <v>-3324.081669728947</v>
      </c>
      <c r="H123" s="114">
        <f>'[3]Expense Summary'!H123</f>
        <v>-3090.7443454453528</v>
      </c>
      <c r="I123" s="114">
        <f>'[3]Expense Summary'!I123</f>
        <v>-1785.7132738070659</v>
      </c>
      <c r="J123" s="114">
        <f>'[3]Expense Summary'!J123</f>
        <v>-1394.3886959732281</v>
      </c>
      <c r="K123" s="114">
        <f>'[3]Expense Summary'!K123</f>
        <v>-562.12090365359393</v>
      </c>
      <c r="L123" s="114">
        <f>'[3]Expense Summary'!L123</f>
        <v>-465.69526241120764</v>
      </c>
      <c r="M123" s="114">
        <f>'[3]Expense Summary'!M123</f>
        <v>-311.89342705733873</v>
      </c>
      <c r="N123" s="114">
        <f>'[3]Expense Summary'!N123</f>
        <v>-284.32715076477399</v>
      </c>
      <c r="O123" s="114">
        <f>'[3]Expense Summary'!O123</f>
        <v>-9.0402998863761326</v>
      </c>
      <c r="P123" s="103"/>
      <c r="Q123" s="114">
        <f>'[3]Expense Summary'!Q123</f>
        <v>-1230.7487838909813</v>
      </c>
      <c r="R123" s="114">
        <f>'[3]Expense Summary'!R123</f>
        <v>-6.1024476446291969</v>
      </c>
      <c r="S123" s="114">
        <f>'[3]Expense Summary'!S123</f>
        <v>-157.53746443761776</v>
      </c>
      <c r="T123" s="114">
        <f>'[3]Expense Summary'!T123</f>
        <v>-1394.3886959732281</v>
      </c>
      <c r="U123" s="114">
        <f>'[3]Expense Summary'!U123</f>
        <v>-1236.8512315356104</v>
      </c>
    </row>
    <row r="124" spans="1:21" x14ac:dyDescent="0.3">
      <c r="A124" s="113">
        <f>'[3]Expense Summary'!A124</f>
        <v>118</v>
      </c>
      <c r="B124" s="134">
        <f>'[3]Expense Summary'!B124</f>
        <v>421</v>
      </c>
      <c r="C124" s="103" t="str">
        <f>'[3]Expense Summary'!C124</f>
        <v>FAS 133 Gain / Loss</v>
      </c>
      <c r="D124" s="103" t="str">
        <f>'[3]Expense Summary'!D124</f>
        <v>DP.T</v>
      </c>
      <c r="E124" s="114">
        <f>'[3]Expense Summary'!E124</f>
        <v>0</v>
      </c>
      <c r="F124" s="114">
        <f>'[3]Expense Summary'!F124</f>
        <v>0</v>
      </c>
      <c r="G124" s="114">
        <f>'[3]Expense Summary'!G124</f>
        <v>0</v>
      </c>
      <c r="H124" s="114">
        <f>'[3]Expense Summary'!H124</f>
        <v>0</v>
      </c>
      <c r="I124" s="114">
        <f>'[3]Expense Summary'!I124</f>
        <v>0</v>
      </c>
      <c r="J124" s="114">
        <f>'[3]Expense Summary'!J124</f>
        <v>0</v>
      </c>
      <c r="K124" s="114">
        <f>'[3]Expense Summary'!K124</f>
        <v>0</v>
      </c>
      <c r="L124" s="114">
        <f>'[3]Expense Summary'!L124</f>
        <v>0</v>
      </c>
      <c r="M124" s="114">
        <f>'[3]Expense Summary'!M124</f>
        <v>0</v>
      </c>
      <c r="N124" s="114">
        <f>'[3]Expense Summary'!N124</f>
        <v>0</v>
      </c>
      <c r="O124" s="114">
        <f>'[3]Expense Summary'!O124</f>
        <v>0</v>
      </c>
      <c r="P124" s="103"/>
      <c r="Q124" s="114">
        <f>'[3]Expense Summary'!Q124</f>
        <v>0</v>
      </c>
      <c r="R124" s="114">
        <f>'[3]Expense Summary'!R124</f>
        <v>0</v>
      </c>
      <c r="S124" s="114">
        <f>'[3]Expense Summary'!S124</f>
        <v>0</v>
      </c>
      <c r="T124" s="114">
        <f>'[3]Expense Summary'!T124</f>
        <v>0</v>
      </c>
      <c r="U124" s="114">
        <f>'[3]Expense Summary'!U124</f>
        <v>0</v>
      </c>
    </row>
    <row r="125" spans="1:21" x14ac:dyDescent="0.3">
      <c r="A125" s="121">
        <f>'[3]Expense Summary'!A125</f>
        <v>119</v>
      </c>
      <c r="B125" s="136"/>
      <c r="C125" s="122" t="str">
        <f>'[3]Expense Summary'!C125</f>
        <v>TOTAL DEPRECIATION EXPENSES</v>
      </c>
      <c r="D125" s="122"/>
      <c r="E125" s="99">
        <f>'[3]Expense Summary'!E125</f>
        <v>411522537.3931337</v>
      </c>
      <c r="F125" s="99">
        <f>'[3]Expense Summary'!F125</f>
        <v>238611774.51646075</v>
      </c>
      <c r="G125" s="99">
        <f>'[3]Expense Summary'!G125</f>
        <v>51860497.210417643</v>
      </c>
      <c r="H125" s="99">
        <f>'[3]Expense Summary'!H125</f>
        <v>47757481.237822667</v>
      </c>
      <c r="I125" s="99">
        <f>'[3]Expense Summary'!I125</f>
        <v>27705834.988221321</v>
      </c>
      <c r="J125" s="99">
        <f>'[3]Expense Summary'!J125</f>
        <v>21547711.393738568</v>
      </c>
      <c r="K125" s="99">
        <f>'[3]Expense Summary'!K125</f>
        <v>8719978.822730206</v>
      </c>
      <c r="L125" s="99">
        <f>'[3]Expense Summary'!L125</f>
        <v>7271489.9448791789</v>
      </c>
      <c r="M125" s="99">
        <f>'[3]Expense Summary'!M125</f>
        <v>3515071.1981932404</v>
      </c>
      <c r="N125" s="99">
        <f>'[3]Expense Summary'!N125</f>
        <v>4393779.981663622</v>
      </c>
      <c r="O125" s="99">
        <f>'[3]Expense Summary'!O125</f>
        <v>138918.09900652227</v>
      </c>
      <c r="P125" s="103"/>
      <c r="Q125" s="99">
        <f>'[3]Expense Summary'!Q125</f>
        <v>19057248.483761709</v>
      </c>
      <c r="R125" s="99">
        <f>'[3]Expense Summary'!R125</f>
        <v>92729.371452320294</v>
      </c>
      <c r="S125" s="99">
        <f>'[3]Expense Summary'!S125</f>
        <v>2397733.5385245411</v>
      </c>
      <c r="T125" s="99">
        <f>'[3]Expense Summary'!T125</f>
        <v>21547711.393738568</v>
      </c>
      <c r="U125" s="99">
        <f>'[3]Expense Summary'!U125</f>
        <v>19149977.855214033</v>
      </c>
    </row>
    <row r="126" spans="1:21" x14ac:dyDescent="0.3">
      <c r="A126" s="113">
        <f>'[3]Expense Summary'!A126</f>
        <v>120</v>
      </c>
      <c r="B126" s="134"/>
      <c r="C126" s="103"/>
      <c r="D126" s="103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03"/>
      <c r="Q126" s="114"/>
      <c r="R126" s="114"/>
      <c r="S126" s="114"/>
      <c r="T126" s="114"/>
      <c r="U126" s="114"/>
    </row>
    <row r="127" spans="1:21" x14ac:dyDescent="0.3">
      <c r="A127" s="113">
        <f>'[3]Expense Summary'!A127</f>
        <v>121</v>
      </c>
      <c r="B127" s="134"/>
      <c r="C127" s="110" t="str">
        <f>'[3]Expense Summary'!C127</f>
        <v>Taxes (Other Than Income)</v>
      </c>
      <c r="D127" s="103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03"/>
      <c r="Q127" s="114"/>
      <c r="R127" s="114"/>
      <c r="S127" s="114"/>
      <c r="T127" s="114"/>
      <c r="U127" s="114"/>
    </row>
    <row r="128" spans="1:21" x14ac:dyDescent="0.3">
      <c r="A128" s="113">
        <f>'[3]Expense Summary'!A128</f>
        <v>122</v>
      </c>
      <c r="B128" s="134">
        <f>'[3]Expense Summary'!B128</f>
        <v>236</v>
      </c>
      <c r="C128" s="103" t="str">
        <f>'[3]Expense Summary'!C128</f>
        <v>Property Taxes</v>
      </c>
      <c r="D128" s="103" t="str">
        <f>'[3]Expense Summary'!D128</f>
        <v>PTDGP.T</v>
      </c>
      <c r="E128" s="114">
        <f>'[3]Expense Summary'!E128</f>
        <v>0</v>
      </c>
      <c r="F128" s="114">
        <f>'[3]Expense Summary'!F128</f>
        <v>0</v>
      </c>
      <c r="G128" s="114">
        <f>'[3]Expense Summary'!G128</f>
        <v>0</v>
      </c>
      <c r="H128" s="114">
        <f>'[3]Expense Summary'!H128</f>
        <v>0</v>
      </c>
      <c r="I128" s="114">
        <f>'[3]Expense Summary'!I128</f>
        <v>0</v>
      </c>
      <c r="J128" s="114">
        <f>'[3]Expense Summary'!J128</f>
        <v>0</v>
      </c>
      <c r="K128" s="114">
        <f>'[3]Expense Summary'!K128</f>
        <v>0</v>
      </c>
      <c r="L128" s="114">
        <f>'[3]Expense Summary'!L128</f>
        <v>0</v>
      </c>
      <c r="M128" s="114">
        <f>'[3]Expense Summary'!M128</f>
        <v>0</v>
      </c>
      <c r="N128" s="114">
        <f>'[3]Expense Summary'!N128</f>
        <v>0</v>
      </c>
      <c r="O128" s="114">
        <f>'[3]Expense Summary'!O128</f>
        <v>0</v>
      </c>
      <c r="P128" s="103"/>
      <c r="Q128" s="114">
        <f>'[3]Expense Summary'!Q128</f>
        <v>0</v>
      </c>
      <c r="R128" s="114">
        <f>'[3]Expense Summary'!R128</f>
        <v>0</v>
      </c>
      <c r="S128" s="114">
        <f>'[3]Expense Summary'!S128</f>
        <v>0</v>
      </c>
      <c r="T128" s="114">
        <f>'[3]Expense Summary'!T128</f>
        <v>0</v>
      </c>
      <c r="U128" s="114">
        <f>'[3]Expense Summary'!U128</f>
        <v>0</v>
      </c>
    </row>
    <row r="129" spans="1:21" x14ac:dyDescent="0.3">
      <c r="A129" s="113">
        <f>'[3]Expense Summary'!A129</f>
        <v>123</v>
      </c>
      <c r="B129" s="134">
        <f>'[3]Expense Summary'!B129</f>
        <v>236.01</v>
      </c>
      <c r="C129" s="103" t="str">
        <f>'[3]Expense Summary'!C129</f>
        <v>Payroll Taxes</v>
      </c>
      <c r="D129" s="103" t="str">
        <f>'[3]Expense Summary'!D129</f>
        <v>SW.T</v>
      </c>
      <c r="E129" s="114">
        <f>'[3]Expense Summary'!E129</f>
        <v>8218126.2336140983</v>
      </c>
      <c r="F129" s="114">
        <f>'[3]Expense Summary'!F129</f>
        <v>5035720.8384019928</v>
      </c>
      <c r="G129" s="114">
        <f>'[3]Expense Summary'!G129</f>
        <v>1013028.0303433748</v>
      </c>
      <c r="H129" s="114">
        <f>'[3]Expense Summary'!H129</f>
        <v>842433.08507599798</v>
      </c>
      <c r="I129" s="114">
        <f>'[3]Expense Summary'!I129</f>
        <v>482277.79578105378</v>
      </c>
      <c r="J129" s="114">
        <f>'[3]Expense Summary'!J129</f>
        <v>377322.16413732577</v>
      </c>
      <c r="K129" s="114">
        <f>'[3]Expense Summary'!K129</f>
        <v>152371.69582009088</v>
      </c>
      <c r="L129" s="114">
        <f>'[3]Expense Summary'!L129</f>
        <v>125145.99149534293</v>
      </c>
      <c r="M129" s="114">
        <f>'[3]Expense Summary'!M129</f>
        <v>88820.790311456309</v>
      </c>
      <c r="N129" s="114">
        <f>'[3]Expense Summary'!N129</f>
        <v>98548.179398406326</v>
      </c>
      <c r="O129" s="114">
        <f>'[3]Expense Summary'!O129</f>
        <v>2457.6628490593698</v>
      </c>
      <c r="P129" s="103"/>
      <c r="Q129" s="114">
        <f>'[3]Expense Summary'!Q129</f>
        <v>332353.33052976138</v>
      </c>
      <c r="R129" s="114">
        <f>'[3]Expense Summary'!R129</f>
        <v>1673.0148886792497</v>
      </c>
      <c r="S129" s="114">
        <f>'[3]Expense Summary'!S129</f>
        <v>43295.818718885144</v>
      </c>
      <c r="T129" s="114">
        <f>'[3]Expense Summary'!T129</f>
        <v>377322.16413732577</v>
      </c>
      <c r="U129" s="114">
        <f>'[3]Expense Summary'!U129</f>
        <v>334026.34541844064</v>
      </c>
    </row>
    <row r="130" spans="1:21" x14ac:dyDescent="0.3">
      <c r="A130" s="113">
        <f>'[3]Expense Summary'!A130</f>
        <v>124</v>
      </c>
      <c r="B130" s="134">
        <f>'[3]Expense Summary'!B130</f>
        <v>236.02</v>
      </c>
      <c r="C130" s="103" t="str">
        <f>'[3]Expense Summary'!C130</f>
        <v>Other Taxes - Wash Excise - Allocated</v>
      </c>
      <c r="D130" s="103" t="str">
        <f>'[3]Expense Summary'!D130</f>
        <v>REVFAC1.T</v>
      </c>
      <c r="E130" s="114">
        <f>'[3]Expense Summary'!E130</f>
        <v>77034319.369296491</v>
      </c>
      <c r="F130" s="114">
        <f>'[3]Expense Summary'!F130</f>
        <v>43808729.844964497</v>
      </c>
      <c r="G130" s="114">
        <f>'[3]Expense Summary'!G130</f>
        <v>9776540.95824093</v>
      </c>
      <c r="H130" s="114">
        <f>'[3]Expense Summary'!H130</f>
        <v>9211371.8159250282</v>
      </c>
      <c r="I130" s="114">
        <f>'[3]Expense Summary'!I130</f>
        <v>5603156.1505722674</v>
      </c>
      <c r="J130" s="114">
        <f>'[3]Expense Summary'!J130</f>
        <v>4223479.539151324</v>
      </c>
      <c r="K130" s="114">
        <f>'[3]Expense Summary'!K130</f>
        <v>1720139.7770805531</v>
      </c>
      <c r="L130" s="114">
        <f>'[3]Expense Summary'!L130</f>
        <v>1560514.2385779207</v>
      </c>
      <c r="M130" s="114">
        <f>'[3]Expense Summary'!M130</f>
        <v>433484.77348487574</v>
      </c>
      <c r="N130" s="114">
        <f>'[3]Expense Summary'!N130</f>
        <v>670465.76850961626</v>
      </c>
      <c r="O130" s="114">
        <f>'[3]Expense Summary'!O130</f>
        <v>26436.50278951216</v>
      </c>
      <c r="P130" s="103"/>
      <c r="Q130" s="114">
        <f>'[3]Expense Summary'!Q130</f>
        <v>3810405.0774111333</v>
      </c>
      <c r="R130" s="114">
        <f>'[3]Expense Summary'!R130</f>
        <v>15612.561047831665</v>
      </c>
      <c r="S130" s="114">
        <f>'[3]Expense Summary'!S130</f>
        <v>397461.9006923592</v>
      </c>
      <c r="T130" s="114">
        <f>'[3]Expense Summary'!T130</f>
        <v>4223479.539151324</v>
      </c>
      <c r="U130" s="114">
        <f>'[3]Expense Summary'!U130</f>
        <v>3826017.6384589649</v>
      </c>
    </row>
    <row r="131" spans="1:21" x14ac:dyDescent="0.3">
      <c r="A131" s="113">
        <f>'[3]Expense Summary'!A131</f>
        <v>125</v>
      </c>
      <c r="B131" s="134">
        <f>'[3]Expense Summary'!B131</f>
        <v>236.03</v>
      </c>
      <c r="C131" s="103" t="str">
        <f>'[3]Expense Summary'!C131</f>
        <v>Other Taxes - Muni</v>
      </c>
      <c r="D131" s="103" t="str">
        <f>'[3]Expense Summary'!D131</f>
        <v>REVFAC1.T</v>
      </c>
      <c r="E131" s="114">
        <f>'[3]Expense Summary'!E131</f>
        <v>0</v>
      </c>
      <c r="F131" s="114">
        <f>'[3]Expense Summary'!F131</f>
        <v>0</v>
      </c>
      <c r="G131" s="114">
        <f>'[3]Expense Summary'!G131</f>
        <v>0</v>
      </c>
      <c r="H131" s="114">
        <f>'[3]Expense Summary'!H131</f>
        <v>0</v>
      </c>
      <c r="I131" s="114">
        <f>'[3]Expense Summary'!I131</f>
        <v>0</v>
      </c>
      <c r="J131" s="114">
        <f>'[3]Expense Summary'!J131</f>
        <v>0</v>
      </c>
      <c r="K131" s="114">
        <f>'[3]Expense Summary'!K131</f>
        <v>0</v>
      </c>
      <c r="L131" s="114">
        <f>'[3]Expense Summary'!L131</f>
        <v>0</v>
      </c>
      <c r="M131" s="114">
        <f>'[3]Expense Summary'!M131</f>
        <v>0</v>
      </c>
      <c r="N131" s="114">
        <f>'[3]Expense Summary'!N131</f>
        <v>0</v>
      </c>
      <c r="O131" s="114">
        <f>'[3]Expense Summary'!O131</f>
        <v>0</v>
      </c>
      <c r="P131" s="103"/>
      <c r="Q131" s="114">
        <f>'[3]Expense Summary'!Q131</f>
        <v>0</v>
      </c>
      <c r="R131" s="114">
        <f>'[3]Expense Summary'!R131</f>
        <v>0</v>
      </c>
      <c r="S131" s="114">
        <f>'[3]Expense Summary'!S131</f>
        <v>0</v>
      </c>
      <c r="T131" s="114">
        <f>'[3]Expense Summary'!T131</f>
        <v>0</v>
      </c>
      <c r="U131" s="114">
        <f>'[3]Expense Summary'!U131</f>
        <v>0</v>
      </c>
    </row>
    <row r="132" spans="1:21" x14ac:dyDescent="0.3">
      <c r="A132" s="113">
        <f>'[3]Expense Summary'!A132</f>
        <v>126</v>
      </c>
      <c r="B132" s="134">
        <f>'[3]Expense Summary'!B132</f>
        <v>236.04</v>
      </c>
      <c r="C132" s="103" t="str">
        <f>'[3]Expense Summary'!C132</f>
        <v>Other Taxes - MT Corp License</v>
      </c>
      <c r="D132" s="103" t="str">
        <f>'[3]Expense Summary'!D132</f>
        <v>ENERGY_2</v>
      </c>
      <c r="E132" s="114">
        <f>'[3]Expense Summary'!E132</f>
        <v>150386.75984815985</v>
      </c>
      <c r="F132" s="114">
        <f>'[3]Expense Summary'!F132</f>
        <v>76587.120488651213</v>
      </c>
      <c r="G132" s="114">
        <f>'[3]Expense Summary'!G132</f>
        <v>20111.712257163021</v>
      </c>
      <c r="H132" s="114">
        <f>'[3]Expense Summary'!H132</f>
        <v>20763.836910674196</v>
      </c>
      <c r="I132" s="114">
        <f>'[3]Expense Summary'!I132</f>
        <v>13824.353484711815</v>
      </c>
      <c r="J132" s="114">
        <f>'[3]Expense Summary'!J132</f>
        <v>9924.6091740068623</v>
      </c>
      <c r="K132" s="114">
        <f>'[3]Expense Summary'!K132</f>
        <v>4311.0444721591539</v>
      </c>
      <c r="L132" s="114">
        <f>'[3]Expense Summary'!L132</f>
        <v>4265.8066034128078</v>
      </c>
      <c r="M132" s="114">
        <f>'[3]Expense Summary'!M132</f>
        <v>0</v>
      </c>
      <c r="N132" s="114">
        <f>'[3]Expense Summary'!N132</f>
        <v>549.56017090837327</v>
      </c>
      <c r="O132" s="114">
        <f>'[3]Expense Summary'!O132</f>
        <v>48.716286472443137</v>
      </c>
      <c r="P132" s="103"/>
      <c r="Q132" s="114">
        <f>'[3]Expense Summary'!Q132</f>
        <v>9051.2504879073495</v>
      </c>
      <c r="R132" s="114">
        <f>'[3]Expense Summary'!R132</f>
        <v>30.968393307868109</v>
      </c>
      <c r="S132" s="114">
        <f>'[3]Expense Summary'!S132</f>
        <v>842.39029279164458</v>
      </c>
      <c r="T132" s="114">
        <f>'[3]Expense Summary'!T132</f>
        <v>9924.6091740068623</v>
      </c>
      <c r="U132" s="114">
        <f>'[3]Expense Summary'!U132</f>
        <v>9082.2188812152181</v>
      </c>
    </row>
    <row r="133" spans="1:21" x14ac:dyDescent="0.3">
      <c r="A133" s="113">
        <f>'[3]Expense Summary'!A133</f>
        <v>127</v>
      </c>
      <c r="B133" s="134">
        <f>'[3]Expense Summary'!B133</f>
        <v>236.05</v>
      </c>
      <c r="C133" s="103" t="str">
        <f>'[3]Expense Summary'!C133</f>
        <v>Other Taxes - MT Elec Energy Lic</v>
      </c>
      <c r="D133" s="103" t="str">
        <f>'[3]Expense Summary'!D133</f>
        <v>ENERGY_2</v>
      </c>
      <c r="E133" s="114">
        <f>'[3]Expense Summary'!E133</f>
        <v>1313077.5681575285</v>
      </c>
      <c r="F133" s="114">
        <f>'[3]Expense Summary'!F133</f>
        <v>668708.00345032022</v>
      </c>
      <c r="G133" s="114">
        <f>'[3]Expense Summary'!G133</f>
        <v>175602.14907737245</v>
      </c>
      <c r="H133" s="114">
        <f>'[3]Expense Summary'!H133</f>
        <v>181296.06957298383</v>
      </c>
      <c r="I133" s="114">
        <f>'[3]Expense Summary'!I133</f>
        <v>120705.09713343998</v>
      </c>
      <c r="J133" s="114">
        <f>'[3]Expense Summary'!J133</f>
        <v>86655.11307163311</v>
      </c>
      <c r="K133" s="114">
        <f>'[3]Expense Summary'!K133</f>
        <v>37641.184619158899</v>
      </c>
      <c r="L133" s="114">
        <f>'[3]Expense Summary'!L133</f>
        <v>37246.197515626271</v>
      </c>
      <c r="M133" s="114">
        <f>'[3]Expense Summary'!M133</f>
        <v>0</v>
      </c>
      <c r="N133" s="114">
        <f>'[3]Expense Summary'!N133</f>
        <v>4798.3953740421803</v>
      </c>
      <c r="O133" s="114">
        <f>'[3]Expense Summary'!O133</f>
        <v>425.35834295178387</v>
      </c>
      <c r="P133" s="103"/>
      <c r="Q133" s="114">
        <f>'[3]Expense Summary'!Q133</f>
        <v>79029.523552777377</v>
      </c>
      <c r="R133" s="114">
        <f>'[3]Expense Summary'!R133</f>
        <v>270.39549635551845</v>
      </c>
      <c r="S133" s="114">
        <f>'[3]Expense Summary'!S133</f>
        <v>7355.1940225002172</v>
      </c>
      <c r="T133" s="114">
        <f>'[3]Expense Summary'!T133</f>
        <v>86655.11307163311</v>
      </c>
      <c r="U133" s="114">
        <f>'[3]Expense Summary'!U133</f>
        <v>79299.919049132892</v>
      </c>
    </row>
    <row r="134" spans="1:21" x14ac:dyDescent="0.3">
      <c r="A134" s="121">
        <f>'[3]Expense Summary'!A134</f>
        <v>128</v>
      </c>
      <c r="B134" s="136"/>
      <c r="C134" s="122" t="str">
        <f>'[3]Expense Summary'!C134</f>
        <v>TOTAL TAXES OTHER THAN INCOME</v>
      </c>
      <c r="D134" s="122"/>
      <c r="E134" s="99">
        <f>'[3]Expense Summary'!E134</f>
        <v>86715909.93091628</v>
      </c>
      <c r="F134" s="99">
        <f>'[3]Expense Summary'!F134</f>
        <v>49589745.807305463</v>
      </c>
      <c r="G134" s="99">
        <f>'[3]Expense Summary'!G134</f>
        <v>10985282.84991884</v>
      </c>
      <c r="H134" s="99">
        <f>'[3]Expense Summary'!H134</f>
        <v>10255864.807484685</v>
      </c>
      <c r="I134" s="99">
        <f>'[3]Expense Summary'!I134</f>
        <v>6219963.3969714725</v>
      </c>
      <c r="J134" s="99">
        <f>'[3]Expense Summary'!J134</f>
        <v>4697381.4255342903</v>
      </c>
      <c r="K134" s="99">
        <f>'[3]Expense Summary'!K134</f>
        <v>1914463.701991962</v>
      </c>
      <c r="L134" s="99">
        <f>'[3]Expense Summary'!L134</f>
        <v>1727172.2341923027</v>
      </c>
      <c r="M134" s="99">
        <f>'[3]Expense Summary'!M134</f>
        <v>522305.56379633205</v>
      </c>
      <c r="N134" s="99">
        <f>'[3]Expense Summary'!N134</f>
        <v>774361.90345297311</v>
      </c>
      <c r="O134" s="99">
        <f>'[3]Expense Summary'!O134</f>
        <v>29368.240267995752</v>
      </c>
      <c r="P134" s="103"/>
      <c r="Q134" s="99">
        <f>'[3]Expense Summary'!Q134</f>
        <v>4230839.1819815794</v>
      </c>
      <c r="R134" s="99">
        <f>'[3]Expense Summary'!R134</f>
        <v>17586.939826174301</v>
      </c>
      <c r="S134" s="99">
        <f>'[3]Expense Summary'!S134</f>
        <v>448955.30372653616</v>
      </c>
      <c r="T134" s="99">
        <f>'[3]Expense Summary'!T134</f>
        <v>4697381.4255342903</v>
      </c>
      <c r="U134" s="99">
        <f>'[3]Expense Summary'!U134</f>
        <v>4248426.121807754</v>
      </c>
    </row>
    <row r="135" spans="1:21" x14ac:dyDescent="0.3">
      <c r="A135" s="113">
        <f>'[3]Expense Summary'!A135</f>
        <v>129</v>
      </c>
      <c r="B135" s="134"/>
      <c r="C135" s="103"/>
      <c r="D135" s="103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03"/>
      <c r="Q135" s="114"/>
      <c r="R135" s="114"/>
      <c r="S135" s="114"/>
      <c r="T135" s="114"/>
      <c r="U135" s="114"/>
    </row>
    <row r="136" spans="1:21" x14ac:dyDescent="0.3">
      <c r="A136" s="113">
        <f>'[3]Expense Summary'!A136</f>
        <v>130</v>
      </c>
      <c r="B136" s="134"/>
      <c r="C136" s="110" t="str">
        <f>'[3]Expense Summary'!C136</f>
        <v>INCOME TAXES</v>
      </c>
      <c r="D136" s="10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03"/>
      <c r="Q136" s="114"/>
      <c r="R136" s="114"/>
      <c r="S136" s="114"/>
      <c r="T136" s="114"/>
      <c r="U136" s="114"/>
    </row>
    <row r="137" spans="1:21" x14ac:dyDescent="0.3">
      <c r="A137" s="113">
        <f>'[3]Expense Summary'!A137</f>
        <v>131</v>
      </c>
      <c r="B137" s="134" t="str">
        <f>'[3]Expense Summary'!B137</f>
        <v>409.10</v>
      </c>
      <c r="C137" s="103" t="str">
        <f>'[3]Expense Summary'!C137</f>
        <v>Current Federal Income Tax @ Rate</v>
      </c>
      <c r="D137" s="103" t="str">
        <f>'[3]Expense Summary'!D137</f>
        <v>RB.T</v>
      </c>
      <c r="E137" s="114">
        <f>'[3]Expense Summary'!E137</f>
        <v>35073753.329629898</v>
      </c>
      <c r="F137" s="114">
        <f>'[3]Expense Summary'!F137</f>
        <v>20086629.309390385</v>
      </c>
      <c r="G137" s="114">
        <f>'[3]Expense Summary'!G137</f>
        <v>4288847.6946865525</v>
      </c>
      <c r="H137" s="114">
        <f>'[3]Expense Summary'!H137</f>
        <v>4172988.9793382077</v>
      </c>
      <c r="I137" s="114">
        <f>'[3]Expense Summary'!I137</f>
        <v>2427894.7276828885</v>
      </c>
      <c r="J137" s="114">
        <f>'[3]Expense Summary'!J137</f>
        <v>1898307.5435814299</v>
      </c>
      <c r="K137" s="114">
        <f>'[3]Expense Summary'!K137</f>
        <v>733254.07384786068</v>
      </c>
      <c r="L137" s="114">
        <f>'[3]Expense Summary'!L137</f>
        <v>649630.2923343156</v>
      </c>
      <c r="M137" s="114">
        <f>'[3]Expense Summary'!M137</f>
        <v>430639.3942103677</v>
      </c>
      <c r="N137" s="114">
        <f>'[3]Expense Summary'!N137</f>
        <v>373334.88171273959</v>
      </c>
      <c r="O137" s="114">
        <f>'[3]Expense Summary'!O137</f>
        <v>12226.432845152673</v>
      </c>
      <c r="P137" s="103"/>
      <c r="Q137" s="114">
        <f>'[3]Expense Summary'!Q137</f>
        <v>1678642.2184658514</v>
      </c>
      <c r="R137" s="114">
        <f>'[3]Expense Summary'!R137</f>
        <v>8138.003430475077</v>
      </c>
      <c r="S137" s="114">
        <f>'[3]Expense Summary'!S137</f>
        <v>211527.32168510355</v>
      </c>
      <c r="T137" s="114">
        <f>'[3]Expense Summary'!T137</f>
        <v>1898307.5435814299</v>
      </c>
      <c r="U137" s="114">
        <f>'[3]Expense Summary'!U137</f>
        <v>1686780.2218963264</v>
      </c>
    </row>
    <row r="138" spans="1:21" x14ac:dyDescent="0.3">
      <c r="A138" s="113">
        <f>'[3]Expense Summary'!A138</f>
        <v>132</v>
      </c>
      <c r="B138" s="134" t="str">
        <f>'[3]Expense Summary'!B138</f>
        <v>410.10</v>
      </c>
      <c r="C138" s="103" t="str">
        <f>'[3]Expense Summary'!C138</f>
        <v>Provision for Def Inc Tax</v>
      </c>
      <c r="D138" s="103" t="str">
        <f>'[3]Expense Summary'!D138</f>
        <v>RB.T</v>
      </c>
      <c r="E138" s="114">
        <f>'[3]Expense Summary'!E138</f>
        <v>24596425.290601164</v>
      </c>
      <c r="F138" s="114">
        <f>'[3]Expense Summary'!F138</f>
        <v>14086296.168680776</v>
      </c>
      <c r="G138" s="114">
        <f>'[3]Expense Summary'!G138</f>
        <v>3007671.318028226</v>
      </c>
      <c r="H138" s="114">
        <f>'[3]Expense Summary'!H138</f>
        <v>2926422.236712392</v>
      </c>
      <c r="I138" s="114">
        <f>'[3]Expense Summary'!I138</f>
        <v>1702627.3385018066</v>
      </c>
      <c r="J138" s="114">
        <f>'[3]Expense Summary'!J138</f>
        <v>1331239.8942727568</v>
      </c>
      <c r="K138" s="114">
        <f>'[3]Expense Summary'!K138</f>
        <v>514214.400635353</v>
      </c>
      <c r="L138" s="114">
        <f>'[3]Expense Summary'!L138</f>
        <v>455570.94508085819</v>
      </c>
      <c r="M138" s="114">
        <f>'[3]Expense Summary'!M138</f>
        <v>301997.61021689384</v>
      </c>
      <c r="N138" s="114">
        <f>'[3]Expense Summary'!N138</f>
        <v>261811.25926620979</v>
      </c>
      <c r="O138" s="114">
        <f>'[3]Expense Summary'!O138</f>
        <v>8574.1192058934757</v>
      </c>
      <c r="P138" s="103"/>
      <c r="Q138" s="114">
        <f>'[3]Expense Summary'!Q138</f>
        <v>1177193.5991026137</v>
      </c>
      <c r="R138" s="114">
        <f>'[3]Expense Summary'!R138</f>
        <v>5706.9966681677752</v>
      </c>
      <c r="S138" s="114">
        <f>'[3]Expense Summary'!S138</f>
        <v>148339.29850197502</v>
      </c>
      <c r="T138" s="114">
        <f>'[3]Expense Summary'!T138</f>
        <v>1331239.8942727568</v>
      </c>
      <c r="U138" s="114">
        <f>'[3]Expense Summary'!U138</f>
        <v>1182900.5957707819</v>
      </c>
    </row>
    <row r="139" spans="1:21" x14ac:dyDescent="0.3">
      <c r="A139" s="121">
        <f>'[3]Expense Summary'!A139</f>
        <v>133</v>
      </c>
      <c r="B139" s="136"/>
      <c r="C139" s="122" t="str">
        <f>'[3]Expense Summary'!C139</f>
        <v>TOTAL FIT</v>
      </c>
      <c r="D139" s="122"/>
      <c r="E139" s="99">
        <f>'[3]Expense Summary'!E139</f>
        <v>59670178.620231062</v>
      </c>
      <c r="F139" s="99">
        <f>'[3]Expense Summary'!F139</f>
        <v>34172925.478071161</v>
      </c>
      <c r="G139" s="99">
        <f>'[3]Expense Summary'!G139</f>
        <v>7296519.012714779</v>
      </c>
      <c r="H139" s="99">
        <f>'[3]Expense Summary'!H139</f>
        <v>7099411.2160505997</v>
      </c>
      <c r="I139" s="99">
        <f>'[3]Expense Summary'!I139</f>
        <v>4130522.0661846949</v>
      </c>
      <c r="J139" s="99">
        <f>'[3]Expense Summary'!J139</f>
        <v>3229547.4378541866</v>
      </c>
      <c r="K139" s="99">
        <f>'[3]Expense Summary'!K139</f>
        <v>1247468.4744832136</v>
      </c>
      <c r="L139" s="99">
        <f>'[3]Expense Summary'!L139</f>
        <v>1105201.2374151738</v>
      </c>
      <c r="M139" s="99">
        <f>'[3]Expense Summary'!M139</f>
        <v>732637.00442726153</v>
      </c>
      <c r="N139" s="99">
        <f>'[3]Expense Summary'!N139</f>
        <v>635146.14097894938</v>
      </c>
      <c r="O139" s="99">
        <f>'[3]Expense Summary'!O139</f>
        <v>20800.55205104615</v>
      </c>
      <c r="P139" s="103"/>
      <c r="Q139" s="99">
        <f>'[3]Expense Summary'!Q139</f>
        <v>2855835.8175684651</v>
      </c>
      <c r="R139" s="99">
        <f>'[3]Expense Summary'!R139</f>
        <v>13845.000098642853</v>
      </c>
      <c r="S139" s="99">
        <f>'[3]Expense Summary'!S139</f>
        <v>359866.6201870786</v>
      </c>
      <c r="T139" s="99">
        <f>'[3]Expense Summary'!T139</f>
        <v>3229547.4378541866</v>
      </c>
      <c r="U139" s="99">
        <f>'[3]Expense Summary'!U139</f>
        <v>2869680.817667108</v>
      </c>
    </row>
    <row r="140" spans="1:21" x14ac:dyDescent="0.3">
      <c r="A140" s="113">
        <f>'[3]Expense Summary'!A140</f>
        <v>134</v>
      </c>
      <c r="B140" s="134"/>
      <c r="C140" s="103"/>
      <c r="D140" s="103"/>
      <c r="E140" s="114">
        <f>'[3]Expense Summary'!E140</f>
        <v>0</v>
      </c>
      <c r="F140" s="114">
        <f>'[3]Expense Summary'!F140</f>
        <v>0</v>
      </c>
      <c r="G140" s="114">
        <f>'[3]Expense Summary'!G140</f>
        <v>0</v>
      </c>
      <c r="H140" s="114">
        <f>'[3]Expense Summary'!H140</f>
        <v>0</v>
      </c>
      <c r="I140" s="114">
        <f>'[3]Expense Summary'!I140</f>
        <v>0</v>
      </c>
      <c r="J140" s="114">
        <f>'[3]Expense Summary'!J140</f>
        <v>0</v>
      </c>
      <c r="K140" s="114">
        <f>'[3]Expense Summary'!K140</f>
        <v>0</v>
      </c>
      <c r="L140" s="114">
        <f>'[3]Expense Summary'!L140</f>
        <v>0</v>
      </c>
      <c r="M140" s="114">
        <f>'[3]Expense Summary'!M140</f>
        <v>0</v>
      </c>
      <c r="N140" s="114">
        <f>'[3]Expense Summary'!N140</f>
        <v>0</v>
      </c>
      <c r="O140" s="114">
        <f>'[3]Expense Summary'!O140</f>
        <v>0</v>
      </c>
      <c r="P140" s="103"/>
      <c r="Q140" s="114">
        <f>'[3]Expense Summary'!Q140</f>
        <v>0</v>
      </c>
      <c r="R140" s="114">
        <f>'[3]Expense Summary'!R140</f>
        <v>0</v>
      </c>
      <c r="S140" s="114">
        <f>'[3]Expense Summary'!S140</f>
        <v>0</v>
      </c>
      <c r="T140" s="114">
        <f>'[3]Expense Summary'!T140</f>
        <v>0</v>
      </c>
      <c r="U140" s="114">
        <f>'[3]Expense Summary'!U140</f>
        <v>0</v>
      </c>
    </row>
    <row r="141" spans="1:21" ht="15" thickBot="1" x14ac:dyDescent="0.35">
      <c r="A141" s="127">
        <f>'[3]Expense Summary'!A141</f>
        <v>135</v>
      </c>
      <c r="B141" s="138"/>
      <c r="C141" s="128" t="str">
        <f>'[3]Expense Summary'!C141</f>
        <v>TOTAL OPERATING EXPENSES</v>
      </c>
      <c r="D141" s="128"/>
      <c r="E141" s="140">
        <f>'[3]Expense Summary'!E141</f>
        <v>1707255990.0944209</v>
      </c>
      <c r="F141" s="140">
        <f>'[3]Expense Summary'!F141</f>
        <v>969842544.1706996</v>
      </c>
      <c r="G141" s="140">
        <f>'[3]Expense Summary'!G141</f>
        <v>218192403.60401237</v>
      </c>
      <c r="H141" s="140">
        <f>'[3]Expense Summary'!H141</f>
        <v>204230714.55947042</v>
      </c>
      <c r="I141" s="140">
        <f>'[3]Expense Summary'!I141</f>
        <v>125261190.10356259</v>
      </c>
      <c r="J141" s="140">
        <f>'[3]Expense Summary'!J141</f>
        <v>93778996.037792653</v>
      </c>
      <c r="K141" s="140">
        <f>'[3]Expense Summary'!K141</f>
        <v>38574348.104643285</v>
      </c>
      <c r="L141" s="140">
        <f>'[3]Expense Summary'!L141</f>
        <v>35133000.401098907</v>
      </c>
      <c r="M141" s="140">
        <f>'[3]Expense Summary'!M141</f>
        <v>7426676.3224669993</v>
      </c>
      <c r="N141" s="140">
        <f>'[3]Expense Summary'!N141</f>
        <v>14232417.178701939</v>
      </c>
      <c r="O141" s="140">
        <f>'[3]Expense Summary'!O141</f>
        <v>583699.61197225621</v>
      </c>
      <c r="P141" s="103"/>
      <c r="Q141" s="140">
        <f>'[3]Expense Summary'!Q141</f>
        <v>84922706.602794096</v>
      </c>
      <c r="R141" s="140">
        <f>'[3]Expense Summary'!R141</f>
        <v>336247.22531259718</v>
      </c>
      <c r="S141" s="140">
        <f>'[3]Expense Summary'!S141</f>
        <v>8520042.2096859496</v>
      </c>
      <c r="T141" s="140">
        <f>'[3]Expense Summary'!T141</f>
        <v>93778996.037792653</v>
      </c>
      <c r="U141" s="140">
        <f>'[3]Expense Summary'!U141</f>
        <v>85258953.828106701</v>
      </c>
    </row>
    <row r="142" spans="1:21" ht="15" thickTop="1" x14ac:dyDescent="0.3">
      <c r="A142" s="113"/>
      <c r="B142" s="141"/>
      <c r="C142" s="103"/>
      <c r="D142" s="103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03"/>
      <c r="Q142" s="103"/>
      <c r="R142" s="103"/>
      <c r="S142" s="103"/>
      <c r="T142" s="103"/>
      <c r="U142" s="103"/>
    </row>
    <row r="143" spans="1:21" x14ac:dyDescent="0.3">
      <c r="A143" s="113"/>
      <c r="B143" s="141"/>
      <c r="C143" s="103"/>
      <c r="D143" s="103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03"/>
      <c r="Q143" s="103"/>
      <c r="R143" s="103"/>
      <c r="S143" s="103"/>
      <c r="T143" s="103"/>
      <c r="U143" s="103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55" orientation="landscape" horizontalDpi="300" verticalDpi="300" r:id="rId1"/>
  <headerFooter>
    <oddFooter>&amp;L&amp;F&amp;C&amp;A&amp;RAdvice No. 2018-08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7CE4D6ABA068488A26FC5DA8252768" ma:contentTypeVersion="76" ma:contentTypeDescription="" ma:contentTypeScope="" ma:versionID="582fdbc4a935504ef108228e1f5ec0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2018-01-26T08:00:00+00:00</OpenedDate>
    <SignificantOrder xmlns="dc463f71-b30c-4ab2-9473-d307f9d35888">false</SignificantOrder>
    <Date1 xmlns="dc463f71-b30c-4ab2-9473-d307f9d35888">2018-05-21T07:00:00+00:00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180086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FF0585-33D8-4DD0-97BB-07816BE923BC}"/>
</file>

<file path=customXml/itemProps2.xml><?xml version="1.0" encoding="utf-8"?>
<ds:datastoreItem xmlns:ds="http://schemas.openxmlformats.org/officeDocument/2006/customXml" ds:itemID="{25E92E2E-706F-4ABC-80AA-50CB7DD6AFA3}"/>
</file>

<file path=customXml/itemProps3.xml><?xml version="1.0" encoding="utf-8"?>
<ds:datastoreItem xmlns:ds="http://schemas.openxmlformats.org/officeDocument/2006/customXml" ds:itemID="{2C9A8C9E-8B2C-4800-A905-D494528A526B}"/>
</file>

<file path=customXml/itemProps4.xml><?xml version="1.0" encoding="utf-8"?>
<ds:datastoreItem xmlns:ds="http://schemas.openxmlformats.org/officeDocument/2006/customXml" ds:itemID="{3FD2E36C-37EE-4502-840D-5356A2417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Summary</vt:lpstr>
      <vt:lpstr>Substation O&amp;M</vt:lpstr>
      <vt:lpstr>O&amp;M &amp; Expense Data</vt:lpstr>
      <vt:lpstr>Depreciation Study (UE-180282)</vt:lpstr>
      <vt:lpstr>Cost of Capital (UE-180282)</vt:lpstr>
      <vt:lpstr>Sch 40 Feeder OH (UE-180282)</vt:lpstr>
      <vt:lpstr>Property Insurance (UE-180282)</vt:lpstr>
      <vt:lpstr>ECOS Ratebase (UE-180282)</vt:lpstr>
      <vt:lpstr>ECOS Expense (UE-180282)</vt:lpstr>
      <vt:lpstr>'Cost of Capital (UE-180282)'!Print_Area</vt:lpstr>
      <vt:lpstr>'Depreciation Study (UE-180282)'!Print_Area</vt:lpstr>
      <vt:lpstr>'ECOS Ratebase (UE-180282)'!Print_Area</vt:lpstr>
      <vt:lpstr>'O&amp;M &amp; Expense Data'!Print_Area</vt:lpstr>
      <vt:lpstr>'Property Insurance (UE-180282)'!Print_Area</vt:lpstr>
      <vt:lpstr>'Sch 40 Feeder OH (UE-180282)'!Print_Area</vt:lpstr>
      <vt:lpstr>'Substation O&amp;M'!Print_Area</vt:lpstr>
      <vt:lpstr>Summary!Print_Area</vt:lpstr>
      <vt:lpstr>'ECOS Expense (UE-180282)'!Print_Titles</vt:lpstr>
      <vt:lpstr>'ECOS Ratebase (UE-180282)'!Print_Titles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Mei Cass</cp:lastModifiedBy>
  <cp:lastPrinted>2018-04-26T16:28:11Z</cp:lastPrinted>
  <dcterms:created xsi:type="dcterms:W3CDTF">2011-07-20T18:33:41Z</dcterms:created>
  <dcterms:modified xsi:type="dcterms:W3CDTF">2018-05-18T22:29:44Z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0x0101006E56B4D1795A2E4DB2F0B01679ED314A00267CE4D6ABA068488A26FC5DA8252768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