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.xml" ContentType="application/vnd.openxmlformats-officedocument.spreadsheetml.sheetMetadata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wrk_BkUp\20_pac\P39 - UE-230482 WA PCAM\dir\exh\fnl\"/>
    </mc:Choice>
  </mc:AlternateContent>
  <xr:revisionPtr revIDLastSave="0" documentId="13_ncr:1_{344C715B-8C76-4DB1-AC4F-0DB8D2E2B243}" xr6:coauthVersionLast="47" xr6:coauthVersionMax="47" xr10:uidLastSave="{00000000-0000-0000-0000-000000000000}"/>
  <bookViews>
    <workbookView xWindow="-120" yWindow="-120" windowWidth="29040" windowHeight="15060" xr2:uid="{26C61C03-8A3D-4765-BF1F-45F701E27A64}"/>
  </bookViews>
  <sheets>
    <sheet name="Tables 1 &amp; 2" sheetId="1" r:id="rId1"/>
    <sheet name="Figure 1" sheetId="2" r:id="rId2"/>
    <sheet name="Figure 3" sheetId="3" r:id="rId3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FuelCost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Burn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Cost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CDQF_Exp">#REF!</definedName>
    <definedName name="ECDQF_MWh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PC_Prices">#REF!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okUps">#REF!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ax_Trapped">#REF!</definedName>
    <definedName name="MD_High1">#REF!</definedName>
    <definedName name="MD_Low1">#REF!</definedName>
    <definedName name="MidC">#REF!</definedName>
    <definedName name="Mill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s">#REF!</definedName>
    <definedName name="MSPAverageInput">#REF!</definedName>
    <definedName name="MSPYearEndInput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FPC_Dated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ak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>#REF!</definedName>
    <definedName name="PSATable">#REF!</definedName>
    <definedName name="Purchases">#REF!</definedName>
    <definedName name="QFs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"45E0HSXTFNPZNJBTUASVO6FBF"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rtMWh">#REF!</definedName>
    <definedName name="StartTheMill">#REF!</definedName>
    <definedName name="StartTheRack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3" l="1"/>
  <c r="AL26" i="3"/>
  <c r="AL27" i="3" s="1"/>
  <c r="AO25" i="3"/>
  <c r="AG21" i="3"/>
  <c r="AF21" i="3"/>
  <c r="AE21" i="3"/>
  <c r="AJ21" i="3" s="1"/>
  <c r="AD21" i="3"/>
  <c r="AI21" i="3" s="1"/>
  <c r="AC21" i="3"/>
  <c r="AH21" i="3" s="1"/>
  <c r="AB21" i="3"/>
  <c r="AA21" i="3"/>
  <c r="H108" i="2"/>
  <c r="E64" i="2"/>
  <c r="E63" i="2"/>
  <c r="E62" i="2"/>
  <c r="E46" i="2"/>
  <c r="E45" i="2"/>
  <c r="E44" i="2"/>
  <c r="I25" i="1"/>
  <c r="K25" i="1" s="1"/>
  <c r="I24" i="1"/>
  <c r="K24" i="1" s="1"/>
  <c r="I22" i="1"/>
  <c r="K22" i="1" s="1"/>
  <c r="I12" i="1"/>
  <c r="K12" i="1" s="1"/>
  <c r="I11" i="1"/>
  <c r="K11" i="1" s="1"/>
  <c r="I10" i="1"/>
  <c r="K10" i="1" s="1"/>
  <c r="I8" i="1"/>
  <c r="K8" i="1" s="1"/>
  <c r="G13" i="1"/>
  <c r="I23" i="1"/>
  <c r="K23" i="1" s="1"/>
  <c r="I9" i="1" l="1"/>
  <c r="K9" i="1" s="1"/>
  <c r="I21" i="1"/>
  <c r="K21" i="1" s="1"/>
  <c r="AM25" i="3" a="1"/>
  <c r="AM25" i="3" s="1"/>
  <c r="AP25" i="3" s="1"/>
  <c r="AM27" i="3" a="1"/>
  <c r="AM27" i="3" s="1"/>
  <c r="AL28" i="3"/>
  <c r="AO27" i="3"/>
  <c r="G26" i="1"/>
  <c r="G108" i="2"/>
  <c r="AM26" i="3" a="1"/>
  <c r="AM26" i="3" s="1"/>
  <c r="AP26" i="3" s="1"/>
  <c r="I7" i="1"/>
  <c r="AO26" i="3"/>
  <c r="I13" i="1" l="1"/>
  <c r="K13" i="1" s="1"/>
  <c r="AO28" i="3"/>
  <c r="AM28" i="3" a="1"/>
  <c r="AM28" i="3" s="1"/>
  <c r="AP28" i="3" s="1"/>
  <c r="AL29" i="3"/>
  <c r="AP27" i="3"/>
  <c r="I20" i="1"/>
  <c r="AL30" i="3" l="1"/>
  <c r="AO29" i="3"/>
  <c r="AM29" i="3" a="1"/>
  <c r="AM29" i="3" s="1"/>
  <c r="AP29" i="3" s="1"/>
  <c r="N20" i="1"/>
  <c r="K20" i="1"/>
  <c r="I26" i="1"/>
  <c r="K26" i="1" s="1"/>
  <c r="AM30" i="3" l="1" a="1"/>
  <c r="AM30" i="3" s="1"/>
  <c r="AP30" i="3" s="1"/>
  <c r="AL31" i="3"/>
  <c r="AO30" i="3"/>
  <c r="AO31" i="3" l="1"/>
  <c r="AM31" i="3" a="1"/>
  <c r="AM31" i="3" s="1"/>
  <c r="AP31" i="3" s="1"/>
  <c r="AL32" i="3"/>
  <c r="AL33" i="3" l="1"/>
  <c r="AO32" i="3"/>
  <c r="AM32" i="3" a="1"/>
  <c r="AM32" i="3" s="1"/>
  <c r="AP32" i="3" s="1"/>
  <c r="AM33" i="3" l="1" a="1"/>
  <c r="AM33" i="3" s="1"/>
  <c r="AP33" i="3" s="1"/>
  <c r="AO33" i="3"/>
  <c r="AL34" i="3"/>
  <c r="AL35" i="3" l="1"/>
  <c r="AO34" i="3"/>
  <c r="AM34" i="3" a="1"/>
  <c r="AM34" i="3" s="1"/>
  <c r="AP34" i="3" s="1"/>
  <c r="AL36" i="3" l="1"/>
  <c r="AM35" i="3" a="1"/>
  <c r="AM35" i="3" s="1"/>
  <c r="AP35" i="3" s="1"/>
  <c r="AO35" i="3"/>
  <c r="AO36" i="3" l="1"/>
  <c r="AM36" i="3" a="1"/>
  <c r="AM36" i="3" s="1"/>
  <c r="AP36" i="3" s="1"/>
  <c r="AL37" i="3"/>
  <c r="AL38" i="3" l="1"/>
  <c r="AO37" i="3"/>
  <c r="AM37" i="3" a="1"/>
  <c r="AM37" i="3" s="1"/>
  <c r="AP37" i="3" s="1"/>
  <c r="AM38" i="3" l="1" a="1"/>
  <c r="AM38" i="3" s="1"/>
  <c r="AP38" i="3" s="1"/>
  <c r="AL39" i="3"/>
  <c r="AO38" i="3"/>
  <c r="AO39" i="3" l="1"/>
  <c r="AL40" i="3"/>
  <c r="AM39" i="3" a="1"/>
  <c r="AM39" i="3" s="1"/>
  <c r="AP39" i="3" s="1"/>
  <c r="AL41" i="3" l="1"/>
  <c r="AO40" i="3"/>
  <c r="AM40" i="3" a="1"/>
  <c r="AM40" i="3" s="1"/>
  <c r="AP40" i="3" s="1"/>
  <c r="AO41" i="3" l="1"/>
  <c r="AM41" i="3" a="1"/>
  <c r="AM41" i="3" s="1"/>
  <c r="AP41" i="3" s="1"/>
  <c r="AL42" i="3"/>
  <c r="AL43" i="3" l="1"/>
  <c r="AO42" i="3"/>
  <c r="AM42" i="3" a="1"/>
  <c r="AM42" i="3" s="1"/>
  <c r="AP42" i="3" s="1"/>
  <c r="AL44" i="3" l="1"/>
  <c r="AO43" i="3"/>
  <c r="AM43" i="3" a="1"/>
  <c r="AM43" i="3" s="1"/>
  <c r="AP43" i="3" s="1"/>
  <c r="AO44" i="3" l="1"/>
  <c r="AM44" i="3" a="1"/>
  <c r="AM44" i="3" s="1"/>
  <c r="AP44" i="3" s="1"/>
  <c r="AL45" i="3"/>
  <c r="AL46" i="3" l="1"/>
  <c r="AO45" i="3"/>
  <c r="AM45" i="3" a="1"/>
  <c r="AM45" i="3" s="1"/>
  <c r="AP45" i="3" s="1"/>
  <c r="AM46" i="3" l="1" a="1"/>
  <c r="AM46" i="3" s="1"/>
  <c r="AP46" i="3" s="1"/>
  <c r="AL47" i="3"/>
  <c r="AO46" i="3"/>
  <c r="AO47" i="3" l="1"/>
  <c r="AM47" i="3" a="1"/>
  <c r="AM47" i="3" s="1"/>
  <c r="AP47" i="3" s="1"/>
  <c r="AL48" i="3"/>
  <c r="AL49" i="3" l="1"/>
  <c r="AO48" i="3"/>
  <c r="AM48" i="3" a="1"/>
  <c r="AM48" i="3" s="1"/>
  <c r="AP48" i="3" s="1"/>
  <c r="AM49" i="3" l="1" a="1"/>
  <c r="AM49" i="3" s="1"/>
  <c r="AP49" i="3" s="1"/>
  <c r="AL50" i="3"/>
  <c r="AO49" i="3"/>
  <c r="AL51" i="3" l="1"/>
  <c r="AO50" i="3"/>
  <c r="AM50" i="3" a="1"/>
  <c r="AM50" i="3" s="1"/>
  <c r="AP50" i="3" s="1"/>
  <c r="AL52" i="3" l="1"/>
  <c r="AM51" i="3" a="1"/>
  <c r="AM51" i="3" s="1"/>
  <c r="AP51" i="3" s="1"/>
  <c r="AO51" i="3"/>
  <c r="AO52" i="3" l="1"/>
  <c r="AM52" i="3" a="1"/>
  <c r="AM52" i="3" s="1"/>
  <c r="AP52" i="3" s="1"/>
  <c r="AL53" i="3"/>
  <c r="AL54" i="3" l="1"/>
  <c r="AO53" i="3"/>
  <c r="AM53" i="3" a="1"/>
  <c r="AM53" i="3" s="1"/>
  <c r="AP53" i="3" s="1"/>
  <c r="AM54" i="3" l="1" a="1"/>
  <c r="AM54" i="3" s="1"/>
  <c r="AP54" i="3" s="1"/>
  <c r="AL55" i="3"/>
  <c r="AO54" i="3"/>
  <c r="AO55" i="3" l="1"/>
  <c r="AM55" i="3" a="1"/>
  <c r="AM55" i="3" s="1"/>
  <c r="AP55" i="3" s="1"/>
  <c r="AL56" i="3"/>
  <c r="AL57" i="3" l="1"/>
  <c r="AO56" i="3"/>
  <c r="AM56" i="3" a="1"/>
  <c r="AM56" i="3" s="1"/>
  <c r="AP56" i="3" s="1"/>
  <c r="AM57" i="3" l="1" a="1"/>
  <c r="AM57" i="3" s="1"/>
  <c r="AP57" i="3" s="1"/>
  <c r="AO57" i="3"/>
  <c r="AL58" i="3"/>
  <c r="AL59" i="3" l="1"/>
  <c r="AO58" i="3"/>
  <c r="AM58" i="3" a="1"/>
  <c r="AM58" i="3" s="1"/>
  <c r="AP58" i="3" s="1"/>
  <c r="AL60" i="3" l="1"/>
  <c r="AO59" i="3"/>
  <c r="AM59" i="3" a="1"/>
  <c r="AM59" i="3" s="1"/>
  <c r="AP59" i="3" s="1"/>
  <c r="AO60" i="3" l="1"/>
  <c r="AM60" i="3" a="1"/>
  <c r="AM60" i="3" s="1"/>
  <c r="AP60" i="3" s="1"/>
  <c r="AL61" i="3"/>
  <c r="AL62" i="3" l="1"/>
  <c r="AO61" i="3"/>
  <c r="AM61" i="3" a="1"/>
  <c r="AM61" i="3" s="1"/>
  <c r="AP61" i="3" s="1"/>
  <c r="AM62" i="3" l="1" a="1"/>
  <c r="AM62" i="3" s="1"/>
  <c r="AP62" i="3" s="1"/>
  <c r="AL63" i="3"/>
  <c r="AO62" i="3"/>
  <c r="AO63" i="3" l="1"/>
  <c r="AL64" i="3"/>
  <c r="AM63" i="3" a="1"/>
  <c r="AM63" i="3" s="1"/>
  <c r="AP63" i="3" s="1"/>
  <c r="AL65" i="3" l="1"/>
  <c r="AO64" i="3"/>
  <c r="AM64" i="3" a="1"/>
  <c r="AM64" i="3" s="1"/>
  <c r="AP64" i="3" s="1"/>
  <c r="AM65" i="3" l="1" a="1"/>
  <c r="AM65" i="3" s="1"/>
  <c r="AP65" i="3" s="1"/>
  <c r="AO65" i="3"/>
  <c r="AL66" i="3"/>
  <c r="AL67" i="3" l="1"/>
  <c r="AO66" i="3"/>
  <c r="AM66" i="3" a="1"/>
  <c r="AM66" i="3" s="1"/>
  <c r="AP66" i="3" s="1"/>
  <c r="AL68" i="3" l="1"/>
  <c r="AM67" i="3" a="1"/>
  <c r="AM67" i="3" s="1"/>
  <c r="AP67" i="3" s="1"/>
  <c r="AO67" i="3"/>
  <c r="AO68" i="3" l="1"/>
  <c r="AM68" i="3" a="1"/>
  <c r="AM68" i="3" s="1"/>
  <c r="AP68" i="3" s="1"/>
  <c r="AL69" i="3"/>
  <c r="AL70" i="3" l="1"/>
  <c r="AO69" i="3"/>
  <c r="AM69" i="3" a="1"/>
  <c r="AM69" i="3" s="1"/>
  <c r="AP69" i="3" s="1"/>
  <c r="AM70" i="3" l="1" a="1"/>
  <c r="AM70" i="3" s="1"/>
  <c r="AP70" i="3" s="1"/>
  <c r="AL71" i="3"/>
  <c r="AO70" i="3"/>
  <c r="AO71" i="3" l="1"/>
  <c r="AM71" i="3" a="1"/>
  <c r="AM71" i="3" s="1"/>
  <c r="AP7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<sst xmlns="http://schemas.openxmlformats.org/spreadsheetml/2006/main" count="145" uniqueCount="63">
  <si>
    <t>Category</t>
  </si>
  <si>
    <t>2021 GRC</t>
  </si>
  <si>
    <t>2022 PCORC</t>
  </si>
  <si>
    <t>2022 Base NPC</t>
  </si>
  <si>
    <t>2022 Actuals</t>
  </si>
  <si>
    <t>Variance</t>
  </si>
  <si>
    <t>%</t>
  </si>
  <si>
    <t>Net S.T. Purchases</t>
  </si>
  <si>
    <t>NMF</t>
  </si>
  <si>
    <t>Net L.T. Purchases</t>
  </si>
  <si>
    <t>Gas</t>
  </si>
  <si>
    <t xml:space="preserve">Coal </t>
  </si>
  <si>
    <t>Wheeling</t>
  </si>
  <si>
    <t>Other</t>
  </si>
  <si>
    <t>Total</t>
  </si>
  <si>
    <t>Washington % increase ST Purchases</t>
  </si>
  <si>
    <t>Mid-Columbia Power ($/MWh)</t>
  </si>
  <si>
    <t>Desert Southwest Power ($/MWh)</t>
  </si>
  <si>
    <t>Sumas ($/dth)</t>
  </si>
  <si>
    <t>Standfield ($/dth)</t>
  </si>
  <si>
    <t>PV</t>
  </si>
  <si>
    <t>Month</t>
  </si>
  <si>
    <t>Actual 2022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</si>
  <si>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</si>
  <si>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</si>
  <si>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</si>
  <si>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</si>
  <si>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</si>
  <si>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</si>
  <si>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</si>
  <si>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</si>
  <si>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</si>
  <si>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</si>
  <si>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</si>
  <si>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</si>
  <si>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Mid-C</t>
  </si>
  <si>
    <t>Stanfield</t>
  </si>
  <si>
    <t>Sumas</t>
  </si>
  <si>
    <t>Sumas Market OFPC prices for 2022</t>
  </si>
  <si>
    <t>Forward Price Curve Tenor (YYYYMM)</t>
  </si>
  <si>
    <t>201812</t>
  </si>
  <si>
    <t>201903</t>
  </si>
  <si>
    <t>201906</t>
  </si>
  <si>
    <t>201909</t>
  </si>
  <si>
    <t>201911</t>
  </si>
  <si>
    <t>201912</t>
  </si>
  <si>
    <t>202003</t>
  </si>
  <si>
    <t>202006</t>
  </si>
  <si>
    <t>202009</t>
  </si>
  <si>
    <t>202011</t>
  </si>
  <si>
    <t>202012</t>
  </si>
  <si>
    <t>202103</t>
  </si>
  <si>
    <t>202106</t>
  </si>
  <si>
    <t>202109</t>
  </si>
  <si>
    <t>202111</t>
  </si>
  <si>
    <t>202112</t>
  </si>
  <si>
    <t>202203</t>
  </si>
  <si>
    <t>202206</t>
  </si>
  <si>
    <t>202209</t>
  </si>
  <si>
    <t>202211</t>
  </si>
  <si>
    <t>OFPC Date</t>
  </si>
  <si>
    <t>Sumas Average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</si>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</sst>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_);_(* \(#,##0\);_(* &quot;-&quot;_);_(@_)"/>
    <numFmt numFmtId="165" formatCode="_(* #,##0.00_);_(* \(#,##0.00\);_(* &quot;-&quot;_);_(@_)"/>
  </numFmts>
  <fonts count="8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/>
    <xf numFmtId="0" fontId="3" fillId="2" borderId="0" xfId="0" applyFont="1" applyFill="1"/>
    <xf numFmtId="164" fontId="3" fillId="2" borderId="0" xfId="0" applyNumberFormat="1" applyFont="1" applyFill="1"/>
    <xf numFmtId="41" fontId="3" fillId="2" borderId="0" xfId="0" applyNumberFormat="1" applyFont="1" applyFill="1"/>
    <xf numFmtId="9" fontId="3" fillId="2" borderId="0" xfId="0" applyNumberFormat="1" applyFont="1" applyFill="1" applyAlignment="1">
      <alignment horizontal="right"/>
    </xf>
    <xf numFmtId="7" fontId="0" fillId="0" borderId="0" xfId="0" applyNumberFormat="1"/>
    <xf numFmtId="0" fontId="3" fillId="3" borderId="0" xfId="0" applyFont="1" applyFill="1"/>
    <xf numFmtId="41" fontId="3" fillId="3" borderId="0" xfId="0" applyNumberFormat="1" applyFont="1" applyFill="1"/>
    <xf numFmtId="9" fontId="3" fillId="3" borderId="0" xfId="0" applyNumberFormat="1" applyFont="1" applyFill="1"/>
    <xf numFmtId="9" fontId="3" fillId="2" borderId="0" xfId="0" applyNumberFormat="1" applyFont="1" applyFill="1"/>
    <xf numFmtId="41" fontId="3" fillId="3" borderId="5" xfId="0" applyNumberFormat="1" applyFont="1" applyFill="1" applyBorder="1"/>
    <xf numFmtId="9" fontId="3" fillId="3" borderId="5" xfId="0" applyNumberFormat="1" applyFont="1" applyFill="1" applyBorder="1"/>
    <xf numFmtId="0" fontId="2" fillId="2" borderId="0" xfId="0" applyFont="1" applyFill="1"/>
    <xf numFmtId="164" fontId="2" fillId="2" borderId="0" xfId="0" applyNumberFormat="1" applyFont="1" applyFill="1"/>
    <xf numFmtId="41" fontId="2" fillId="2" borderId="0" xfId="0" applyNumberFormat="1" applyFont="1" applyFill="1"/>
    <xf numFmtId="9" fontId="2" fillId="2" borderId="0" xfId="0" applyNumberFormat="1" applyFont="1" applyFill="1"/>
    <xf numFmtId="0" fontId="0" fillId="2" borderId="7" xfId="0" applyFill="1" applyBorder="1"/>
    <xf numFmtId="0" fontId="0" fillId="2" borderId="5" xfId="0" applyFill="1" applyBorder="1"/>
    <xf numFmtId="0" fontId="0" fillId="2" borderId="8" xfId="0" applyFill="1" applyBorder="1"/>
    <xf numFmtId="9" fontId="0" fillId="0" borderId="0" xfId="0" applyNumberFormat="1"/>
    <xf numFmtId="0" fontId="0" fillId="2" borderId="0" xfId="0" applyFill="1"/>
    <xf numFmtId="0" fontId="4" fillId="2" borderId="1" xfId="1" applyFont="1" applyFill="1" applyBorder="1"/>
    <xf numFmtId="0" fontId="4" fillId="2" borderId="2" xfId="1" applyFont="1" applyFill="1" applyBorder="1"/>
    <xf numFmtId="0" fontId="1" fillId="2" borderId="3" xfId="1" applyFill="1" applyBorder="1"/>
    <xf numFmtId="0" fontId="1" fillId="0" borderId="0" xfId="1"/>
    <xf numFmtId="0" fontId="5" fillId="2" borderId="4" xfId="1" applyFont="1" applyFill="1" applyBorder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6" fillId="2" borderId="0" xfId="1" applyFont="1" applyFill="1"/>
    <xf numFmtId="0" fontId="1" fillId="2" borderId="6" xfId="1" applyFill="1" applyBorder="1"/>
    <xf numFmtId="0" fontId="4" fillId="2" borderId="4" xfId="1" applyFont="1" applyFill="1" applyBorder="1"/>
    <xf numFmtId="0" fontId="4" fillId="2" borderId="0" xfId="1" applyFont="1" applyFill="1"/>
    <xf numFmtId="0" fontId="1" fillId="2" borderId="4" xfId="1" applyFill="1" applyBorder="1"/>
    <xf numFmtId="0" fontId="1" fillId="2" borderId="0" xfId="1" applyFill="1"/>
    <xf numFmtId="0" fontId="4" fillId="2" borderId="7" xfId="1" applyFont="1" applyFill="1" applyBorder="1"/>
    <xf numFmtId="0" fontId="4" fillId="2" borderId="5" xfId="1" applyFont="1" applyFill="1" applyBorder="1"/>
    <xf numFmtId="0" fontId="1" fillId="2" borderId="8" xfId="1" applyFill="1" applyBorder="1"/>
    <xf numFmtId="14" fontId="1" fillId="0" borderId="0" xfId="1" applyNumberFormat="1"/>
    <xf numFmtId="41" fontId="7" fillId="0" borderId="0" xfId="2" applyNumberFormat="1" applyFont="1" applyFill="1" applyBorder="1" applyAlignment="1">
      <alignment horizontal="center"/>
    </xf>
    <xf numFmtId="41" fontId="1" fillId="0" borderId="0" xfId="1" applyNumberFormat="1"/>
    <xf numFmtId="0" fontId="4" fillId="0" borderId="0" xfId="1" applyFont="1"/>
    <xf numFmtId="43" fontId="1" fillId="0" borderId="0" xfId="1" applyNumberFormat="1"/>
    <xf numFmtId="9" fontId="0" fillId="0" borderId="0" xfId="3" applyFont="1"/>
    <xf numFmtId="40" fontId="7" fillId="0" borderId="0" xfId="2" applyNumberFormat="1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40" fontId="7" fillId="0" borderId="9" xfId="2" applyNumberFormat="1" applyFont="1" applyFill="1" applyBorder="1" applyAlignment="1">
      <alignment horizontal="center"/>
    </xf>
    <xf numFmtId="40" fontId="1" fillId="0" borderId="0" xfId="1" applyNumberFormat="1"/>
    <xf numFmtId="0" fontId="1" fillId="2" borderId="1" xfId="1" applyFill="1" applyBorder="1"/>
    <xf numFmtId="0" fontId="1" fillId="2" borderId="2" xfId="1" applyFill="1" applyBorder="1"/>
    <xf numFmtId="0" fontId="1" fillId="2" borderId="7" xfId="1" applyFill="1" applyBorder="1"/>
    <xf numFmtId="0" fontId="1" fillId="2" borderId="5" xfId="1" applyFill="1" applyBorder="1"/>
    <xf numFmtId="165" fontId="1" fillId="0" borderId="0" xfId="1" applyNumberFormat="1"/>
  </cellXfs>
  <cellStyles count="4">
    <cellStyle name="Currency 2" xfId="2" xr:uid="{56D5CF8B-3C87-4A71-A70D-6CC26A4D98F0}"/>
    <cellStyle name="Normal" xfId="0" builtinId="0"/>
    <cellStyle name="Normal 3" xfId="1" xr:uid="{9DF4B35C-C1C2-4B94-8A9D-31D80A3E4409}"/>
    <cellStyle name="Percent 2" xfId="3" xr:uid="{1C7118D9-2BA9-434D-928B-99061D69A158}"/>
  </cellStyles>
  <dxfs count="7"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2022 Actuals</a:t>
            </a:r>
          </a:p>
        </c:rich>
      </c:tx>
      <c:layout>
        <c:manualLayout>
          <c:xMode val="edge"/>
          <c:yMode val="edge"/>
          <c:x val="0.58962148113838708"/>
          <c:y val="0.88763095305696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792453688953629"/>
          <c:y val="0.1296486327587397"/>
          <c:w val="0.5103715503770121"/>
          <c:h val="0.74984541737753863"/>
        </c:manualLayout>
      </c:layout>
      <c:pieChart>
        <c:varyColors val="1"/>
        <c:ser>
          <c:idx val="0"/>
          <c:order val="0"/>
          <c:tx>
            <c:strRef>
              <c:f>'Tables 1 &amp; 2'!$G$6</c:f>
              <c:strCache>
                <c:ptCount val="1"/>
                <c:pt idx="0">
                  <c:v>2022 Actuals</c:v>
                </c:pt>
              </c:strCache>
            </c:strRef>
          </c:tx>
          <c:dPt>
            <c:idx val="0"/>
            <c:bubble3D val="0"/>
            <c:explosion val="29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82-4FDC-800E-DDC7757FEA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82-4FDC-800E-DDC7757FEA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82-4FDC-800E-DDC7757FEA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82-4FDC-800E-DDC7757FEA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82-4FDC-800E-DDC7757FEA3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82-4FDC-800E-DDC7757FEA3B}"/>
              </c:ext>
            </c:extLst>
          </c:dPt>
          <c:dLbls>
            <c:dLbl>
              <c:idx val="0"/>
              <c:layout>
                <c:manualLayout>
                  <c:x val="-2.2040068522147228E-2"/>
                  <c:y val="0.1208704595394753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2-4FDC-800E-DDC7757FEA3B}"/>
                </c:ext>
              </c:extLst>
            </c:dLbl>
            <c:dLbl>
              <c:idx val="5"/>
              <c:layout>
                <c:manualLayout>
                  <c:x val="-7.9582154002467612E-2"/>
                  <c:y val="-2.10553345604848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2-4FDC-800E-DDC7757FEA3B}"/>
                </c:ext>
              </c:extLst>
            </c:dLbl>
            <c:dLbl>
              <c:idx val="6"/>
              <c:layout>
                <c:manualLayout>
                  <c:x val="9.950528582141907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2-4FDC-800E-DDC7757F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'Tables 1 &amp; 2'!$C$7:$C$12</c:f>
              <c:strCache>
                <c:ptCount val="6"/>
                <c:pt idx="0">
                  <c:v>Net S.T. Purchases</c:v>
                </c:pt>
                <c:pt idx="1">
                  <c:v>Net L.T. Purchases</c:v>
                </c:pt>
                <c:pt idx="2">
                  <c:v>Gas</c:v>
                </c:pt>
                <c:pt idx="3">
                  <c:v>Coal </c:v>
                </c:pt>
                <c:pt idx="4">
                  <c:v>Wheeling</c:v>
                </c:pt>
                <c:pt idx="5">
                  <c:v>Other</c:v>
                </c:pt>
              </c:strCache>
            </c:strRef>
          </c:cat>
          <c:val>
            <c:numRef>
              <c:f>'Tables 1 &amp; 2'!$G$7:$G$12</c:f>
              <c:numCache>
                <c:formatCode>_(* #,##0_);_(* \(#,##0\);_(* "-"_);_(@_)</c:formatCode>
                <c:ptCount val="6"/>
                <c:pt idx="0" formatCode="_(&quot;$&quot;\ #,##0_);_(* \(#,##0\);_(* &quot;-&quot;_);_(@_)">
                  <c:v>135625309.70999992</c:v>
                </c:pt>
                <c:pt idx="1">
                  <c:v>544173647.23763335</c:v>
                </c:pt>
                <c:pt idx="2">
                  <c:v>610525466.30999994</c:v>
                </c:pt>
                <c:pt idx="3">
                  <c:v>580834961.13</c:v>
                </c:pt>
                <c:pt idx="4">
                  <c:v>164088726.98000002</c:v>
                </c:pt>
                <c:pt idx="5">
                  <c:v>5070192.1000000006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D82-4FDC-800E-DDC7757FE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887533566974648E-2"/>
          <c:y val="0.17706453061047986"/>
          <c:w val="0.50951011181405803"/>
          <c:h val="0.65618060778276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792440944881892"/>
          <c:y val="0.11105028359837138"/>
          <c:w val="0.52207546311046382"/>
          <c:h val="0.80101126235267828"/>
        </c:manualLayout>
      </c:layout>
      <c:pieChart>
        <c:varyColors val="1"/>
        <c:ser>
          <c:idx val="0"/>
          <c:order val="0"/>
          <c:tx>
            <c:v>2021 GRC</c:v>
          </c:tx>
          <c:dLbls>
            <c:dLbl>
              <c:idx val="6"/>
              <c:layout>
                <c:manualLayout>
                  <c:x val="9.950528582141907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3-411F-BAED-25EDD4055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Net S.T. Purchases</c:v>
              </c:pt>
              <c:pt idx="1">
                <c:v>Net L.T. Purchases</c:v>
              </c:pt>
              <c:pt idx="2">
                <c:v>Gas</c:v>
              </c:pt>
              <c:pt idx="3">
                <c:v>Coal </c:v>
              </c:pt>
              <c:pt idx="4">
                <c:v>Wheeling</c:v>
              </c:pt>
              <c:pt idx="5">
                <c:v>Other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1-E383-411F-BAED-25EDD405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Base NPC</a:t>
            </a:r>
          </a:p>
        </c:rich>
      </c:tx>
      <c:layout>
        <c:manualLayout>
          <c:xMode val="edge"/>
          <c:yMode val="edge"/>
          <c:x val="0.58962148113838708"/>
          <c:y val="0.88763095305696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792453688953629"/>
          <c:y val="0.1296486327587397"/>
          <c:w val="0.5103715503770121"/>
          <c:h val="0.74984541737753863"/>
        </c:manualLayout>
      </c:layout>
      <c:pieChart>
        <c:varyColors val="1"/>
        <c:ser>
          <c:idx val="0"/>
          <c:order val="0"/>
          <c:tx>
            <c:strRef>
              <c:f>'Tables 1 &amp; 2'!$E$6</c:f>
              <c:strCache>
                <c:ptCount val="1"/>
                <c:pt idx="0">
                  <c:v>2022 Base NPC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97-436F-88FC-67EA665295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97-436F-88FC-67EA665295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97-436F-88FC-67EA665295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97-436F-88FC-67EA665295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97-436F-88FC-67EA665295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997-436F-88FC-67EA66529544}"/>
              </c:ext>
            </c:extLst>
          </c:dPt>
          <c:cat>
            <c:strRef>
              <c:f>'Tables 1 &amp; 2'!$C$7:$C$12</c:f>
              <c:strCache>
                <c:ptCount val="6"/>
                <c:pt idx="0">
                  <c:v>Net S.T. Purchases</c:v>
                </c:pt>
                <c:pt idx="1">
                  <c:v>Net L.T. Purchases</c:v>
                </c:pt>
                <c:pt idx="2">
                  <c:v>Gas</c:v>
                </c:pt>
                <c:pt idx="3">
                  <c:v>Coal </c:v>
                </c:pt>
                <c:pt idx="4">
                  <c:v>Wheeling</c:v>
                </c:pt>
                <c:pt idx="5">
                  <c:v>Other</c:v>
                </c:pt>
              </c:strCache>
            </c:strRef>
          </c:cat>
          <c:val>
            <c:numRef>
              <c:f>'Tables 1 &amp; 2'!$E$7:$E$12</c:f>
              <c:numCache>
                <c:formatCode>_(* #,##0_);_(* \(#,##0\);_(* "-"_);_(@_)</c:formatCode>
                <c:ptCount val="6"/>
                <c:pt idx="0" formatCode="_(&quot;$&quot;\ #,##0_);_(* \(#,##0\);_(* &quot;-&quot;_);_(@_)">
                  <c:v>-137906159.72044209</c:v>
                </c:pt>
                <c:pt idx="1">
                  <c:v>553961677.0404433</c:v>
                </c:pt>
                <c:pt idx="2">
                  <c:v>281182712.62146121</c:v>
                </c:pt>
                <c:pt idx="3">
                  <c:v>622677366.578336</c:v>
                </c:pt>
                <c:pt idx="4">
                  <c:v>144274940.63715011</c:v>
                </c:pt>
                <c:pt idx="5">
                  <c:v>4593633.919065943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97-436F-88FC-67EA66529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887533566974648E-2"/>
          <c:y val="0.17706453061047986"/>
          <c:w val="0.50951011181405803"/>
          <c:h val="0.65618060778276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792440944881892"/>
          <c:y val="0.11105028359837138"/>
          <c:w val="0.52207546311046382"/>
          <c:h val="0.80101126235267828"/>
        </c:manualLayout>
      </c:layout>
      <c:pieChart>
        <c:varyColors val="1"/>
        <c:ser>
          <c:idx val="0"/>
          <c:order val="0"/>
          <c:tx>
            <c:v>2021 GRC</c:v>
          </c:tx>
          <c:dLbls>
            <c:dLbl>
              <c:idx val="6"/>
              <c:layout>
                <c:manualLayout>
                  <c:x val="9.950528582141907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0-4B5E-9E7E-FF56144FD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Net S.T. Purchases</c:v>
              </c:pt>
              <c:pt idx="1">
                <c:v>Net L.T. Purchases</c:v>
              </c:pt>
              <c:pt idx="2">
                <c:v>Gas</c:v>
              </c:pt>
              <c:pt idx="3">
                <c:v>Coal </c:v>
              </c:pt>
              <c:pt idx="4">
                <c:v>Wheeling</c:v>
              </c:pt>
              <c:pt idx="5">
                <c:v>Other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1-F130-4B5E-9E7E-FF56144F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2022 Actuals WA-Allocated</a:t>
            </a:r>
          </a:p>
        </c:rich>
      </c:tx>
      <c:layout>
        <c:manualLayout>
          <c:xMode val="edge"/>
          <c:yMode val="edge"/>
          <c:x val="0.58962148113838708"/>
          <c:y val="0.88763095305696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792453688953629"/>
          <c:y val="0.1296486327587397"/>
          <c:w val="0.5103715503770121"/>
          <c:h val="0.74984541737753863"/>
        </c:manualLayout>
      </c:layout>
      <c:pieChart>
        <c:varyColors val="1"/>
        <c:ser>
          <c:idx val="0"/>
          <c:order val="0"/>
          <c:tx>
            <c:strRef>
              <c:f>'Tables 1 &amp; 2'!$G$6</c:f>
              <c:strCache>
                <c:ptCount val="1"/>
                <c:pt idx="0">
                  <c:v>2022 Actuals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5A-4B5E-9A3F-5D2874ECAC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5A-4B5E-9A3F-5D2874ECAC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5A-4B5E-9A3F-5D2874ECAC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5A-4B5E-9A3F-5D2874ECAC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5A-4B5E-9A3F-5D2874ECAC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5A-4B5E-9A3F-5D2874ECACE8}"/>
              </c:ext>
            </c:extLst>
          </c:dPt>
          <c:cat>
            <c:strRef>
              <c:f>'Tables 1 &amp; 2'!$C$7:$C$12</c:f>
              <c:strCache>
                <c:ptCount val="6"/>
                <c:pt idx="0">
                  <c:v>Net S.T. Purchases</c:v>
                </c:pt>
                <c:pt idx="1">
                  <c:v>Net L.T. Purchases</c:v>
                </c:pt>
                <c:pt idx="2">
                  <c:v>Gas</c:v>
                </c:pt>
                <c:pt idx="3">
                  <c:v>Coal </c:v>
                </c:pt>
                <c:pt idx="4">
                  <c:v>Wheeling</c:v>
                </c:pt>
                <c:pt idx="5">
                  <c:v>Other</c:v>
                </c:pt>
              </c:strCache>
            </c:strRef>
          </c:cat>
          <c:val>
            <c:numRef>
              <c:f>'Tables 1 &amp; 2'!$G$20:$G$25</c:f>
              <c:numCache>
                <c:formatCode>_(* #,##0_);_(* \(#,##0\);_(* "-"_);_(@_)</c:formatCode>
                <c:ptCount val="6"/>
                <c:pt idx="0" formatCode="_(&quot;$&quot;\ #,##0_);_(* \(#,##0\);_(* &quot;-&quot;_);_(@_)">
                  <c:v>94350911.464571148</c:v>
                </c:pt>
                <c:pt idx="1">
                  <c:v>12820854.675828882</c:v>
                </c:pt>
                <c:pt idx="2">
                  <c:v>49688883.602476761</c:v>
                </c:pt>
                <c:pt idx="3">
                  <c:v>42158557.007435903</c:v>
                </c:pt>
                <c:pt idx="4">
                  <c:v>13019138.70791949</c:v>
                </c:pt>
                <c:pt idx="5">
                  <c:v>403895.75477193436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5A-4B5E-9A3F-5D2874EC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887533566974648E-2"/>
          <c:y val="0.17706453061047986"/>
          <c:w val="0.50951011181405803"/>
          <c:h val="0.65618060778276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792440944881892"/>
          <c:y val="0.11105028359837138"/>
          <c:w val="0.52207546311046382"/>
          <c:h val="0.80101126235267828"/>
        </c:manualLayout>
      </c:layout>
      <c:pieChart>
        <c:varyColors val="1"/>
        <c:ser>
          <c:idx val="0"/>
          <c:order val="0"/>
          <c:tx>
            <c:v>2021 GRC</c:v>
          </c:tx>
          <c:dLbls>
            <c:dLbl>
              <c:idx val="6"/>
              <c:layout>
                <c:manualLayout>
                  <c:x val="9.950528582141907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2A-4EAB-AD4F-2C0B10C86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Net S.T. Purchases</c:v>
              </c:pt>
              <c:pt idx="1">
                <c:v>Net L.T. Purchases</c:v>
              </c:pt>
              <c:pt idx="2">
                <c:v>Gas</c:v>
              </c:pt>
              <c:pt idx="3">
                <c:v>Coal </c:v>
              </c:pt>
              <c:pt idx="4">
                <c:v>Wheeling</c:v>
              </c:pt>
              <c:pt idx="5">
                <c:v>Other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1-072A-4EAB-AD4F-2C0B10C8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Base NPC WA Allocated</a:t>
            </a:r>
          </a:p>
        </c:rich>
      </c:tx>
      <c:layout>
        <c:manualLayout>
          <c:xMode val="edge"/>
          <c:yMode val="edge"/>
          <c:x val="0.58962148113838708"/>
          <c:y val="0.88763095305696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792453688953629"/>
          <c:y val="0.1296486327587397"/>
          <c:w val="0.5103715503770121"/>
          <c:h val="0.74984541737753863"/>
        </c:manualLayout>
      </c:layout>
      <c:pieChart>
        <c:varyColors val="1"/>
        <c:ser>
          <c:idx val="0"/>
          <c:order val="0"/>
          <c:tx>
            <c:strRef>
              <c:f>'Tables 1 &amp; 2'!$E$6</c:f>
              <c:strCache>
                <c:ptCount val="1"/>
                <c:pt idx="0">
                  <c:v>2022 Base NPC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80-40EB-BB63-5E378F4A32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80-40EB-BB63-5E378F4A32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80-40EB-BB63-5E378F4A32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80-40EB-BB63-5E378F4A32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80-40EB-BB63-5E378F4A32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80-40EB-BB63-5E378F4A32D9}"/>
              </c:ext>
            </c:extLst>
          </c:dPt>
          <c:cat>
            <c:strRef>
              <c:f>'Tables 1 &amp; 2'!$C$7:$C$12</c:f>
              <c:strCache>
                <c:ptCount val="6"/>
                <c:pt idx="0">
                  <c:v>Net S.T. Purchases</c:v>
                </c:pt>
                <c:pt idx="1">
                  <c:v>Net L.T. Purchases</c:v>
                </c:pt>
                <c:pt idx="2">
                  <c:v>Gas</c:v>
                </c:pt>
                <c:pt idx="3">
                  <c:v>Coal </c:v>
                </c:pt>
                <c:pt idx="4">
                  <c:v>Wheeling</c:v>
                </c:pt>
                <c:pt idx="5">
                  <c:v>Other</c:v>
                </c:pt>
              </c:strCache>
            </c:strRef>
          </c:cat>
          <c:val>
            <c:numRef>
              <c:f>'Tables 1 &amp; 2'!$E$20:$E$25</c:f>
              <c:numCache>
                <c:formatCode>_(* #,##0_);_(* \(#,##0\);_(* "-"_);_(@_)</c:formatCode>
                <c:ptCount val="6"/>
                <c:pt idx="0" formatCode="_(&quot;$&quot;\ #,##0_);_(* \(#,##0\);_(* &quot;-&quot;_);_(@_)">
                  <c:v>46830666.695282228</c:v>
                </c:pt>
                <c:pt idx="1">
                  <c:v>12635132.519714365</c:v>
                </c:pt>
                <c:pt idx="2">
                  <c:v>21174095.560940098</c:v>
                </c:pt>
                <c:pt idx="3">
                  <c:v>46119186.78273087</c:v>
                </c:pt>
                <c:pt idx="4">
                  <c:v>11261017.236842332</c:v>
                </c:pt>
                <c:pt idx="5">
                  <c:v>-121107.2561119028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80-40EB-BB63-5E378F4A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887533566974648E-2"/>
          <c:y val="0.17706453061047986"/>
          <c:w val="0.50951011181405803"/>
          <c:h val="0.65618060778276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792440944881892"/>
          <c:y val="0.11105028359837138"/>
          <c:w val="0.52207546311046382"/>
          <c:h val="0.80101126235267828"/>
        </c:manualLayout>
      </c:layout>
      <c:pieChart>
        <c:varyColors val="1"/>
        <c:ser>
          <c:idx val="0"/>
          <c:order val="0"/>
          <c:tx>
            <c:v>2021 GRC</c:v>
          </c:tx>
          <c:dLbls>
            <c:dLbl>
              <c:idx val="6"/>
              <c:layout>
                <c:manualLayout>
                  <c:x val="9.950528582141907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69-4CEE-A014-BE86E4269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Net S.T. Purchases</c:v>
              </c:pt>
              <c:pt idx="1">
                <c:v>Net L.T. Purchases</c:v>
              </c:pt>
              <c:pt idx="2">
                <c:v>Gas</c:v>
              </c:pt>
              <c:pt idx="3">
                <c:v>Coal </c:v>
              </c:pt>
              <c:pt idx="4">
                <c:v>Wheeling</c:v>
              </c:pt>
              <c:pt idx="5">
                <c:v>Other</c:v>
              </c:pt>
            </c:str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1-AA69-4CEE-A014-BE86E426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06797537404596E-2"/>
          <c:y val="5.3724053724053727E-2"/>
          <c:w val="0.87219903963617451"/>
          <c:h val="0.8561733629450164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1'!$C$43</c:f>
              <c:strCache>
                <c:ptCount val="1"/>
                <c:pt idx="0">
                  <c:v>Actual 2022</c:v>
                </c:pt>
              </c:strCache>
            </c:strRef>
          </c:tx>
          <c:spPr>
            <a:ln w="127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1'!$A$44:$A$55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1'!$C$44:$C$55</c:f>
              <c:numCache>
                <c:formatCode>_(* #,##0_);_(* \(#,##0\);_(* "-"_);_(@_)</c:formatCode>
                <c:ptCount val="12"/>
                <c:pt idx="0">
                  <c:v>44.378403999999996</c:v>
                </c:pt>
                <c:pt idx="1">
                  <c:v>44.500761111111103</c:v>
                </c:pt>
                <c:pt idx="2">
                  <c:v>39.419165811965811</c:v>
                </c:pt>
                <c:pt idx="3">
                  <c:v>65.501963765182168</c:v>
                </c:pt>
                <c:pt idx="4">
                  <c:v>70.024132000000009</c:v>
                </c:pt>
                <c:pt idx="5">
                  <c:v>83.413905668016213</c:v>
                </c:pt>
                <c:pt idx="6">
                  <c:v>97.732412000000011</c:v>
                </c:pt>
                <c:pt idx="7">
                  <c:v>118.17556524216526</c:v>
                </c:pt>
                <c:pt idx="8">
                  <c:v>213.03833599999999</c:v>
                </c:pt>
                <c:pt idx="9">
                  <c:v>62.687889118198882</c:v>
                </c:pt>
                <c:pt idx="10">
                  <c:v>76.181434499999995</c:v>
                </c:pt>
                <c:pt idx="11">
                  <c:v>255.53286838649154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6-47CB-875C-86AE546394D9}"/>
            </c:ext>
          </c:extLst>
        </c:ser>
        <c:ser>
          <c:idx val="1"/>
          <c:order val="1"/>
          <c:tx>
            <c:strRef>
              <c:f>'Figure 1'!$D$43</c:f>
              <c:strCache>
                <c:ptCount val="1"/>
                <c:pt idx="0">
                  <c:v>2021 GRC</c:v>
                </c:pt>
              </c:strCache>
            </c:strRef>
          </c:tx>
          <c:spPr>
            <a:ln w="1270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1'!$A$44:$A$55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1'!$D$44:$D$55</c:f>
              <c:numCache>
                <c:formatCode>_(* #,##0_);_(* \(#,##0\);_(* "-"_);_(@_)</c:formatCode>
                <c:ptCount val="12"/>
                <c:pt idx="0">
                  <c:v>30.784888494623655</c:v>
                </c:pt>
                <c:pt idx="1">
                  <c:v>30.266247142857143</c:v>
                </c:pt>
                <c:pt idx="2">
                  <c:v>24.826221022880215</c:v>
                </c:pt>
                <c:pt idx="3">
                  <c:v>19.824951555555554</c:v>
                </c:pt>
                <c:pt idx="4">
                  <c:v>21.15053752688172</c:v>
                </c:pt>
                <c:pt idx="5">
                  <c:v>32.647852666666672</c:v>
                </c:pt>
                <c:pt idx="6">
                  <c:v>60.356571505376344</c:v>
                </c:pt>
                <c:pt idx="7">
                  <c:v>61.706702903225803</c:v>
                </c:pt>
                <c:pt idx="8">
                  <c:v>43.578372222222228</c:v>
                </c:pt>
                <c:pt idx="9">
                  <c:v>27.426788494623658</c:v>
                </c:pt>
                <c:pt idx="10">
                  <c:v>26.936668113730928</c:v>
                </c:pt>
                <c:pt idx="11">
                  <c:v>29.112047956989247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6-47CB-875C-86AE546394D9}"/>
            </c:ext>
          </c:extLst>
        </c:ser>
        <c:ser>
          <c:idx val="2"/>
          <c:order val="2"/>
          <c:tx>
            <c:strRef>
              <c:f>'Figure 1'!$E$43</c:f>
              <c:strCache>
                <c:ptCount val="1"/>
                <c:pt idx="0">
                  <c:v>2022 PCORC</c:v>
                </c:pt>
              </c:strCache>
            </c:strRef>
          </c:tx>
          <c:spPr>
            <a:ln w="12700" cap="rnd" cmpd="dbl">
              <a:solidFill>
                <a:schemeClr val="accent4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'Figure 1'!$A$44:$A$55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1'!$E$44:$E$55</c:f>
              <c:numCache>
                <c:formatCode>_(* #,##0_);_(* \(#,##0\);_(* "-"_);_(@_)</c:formatCode>
                <c:ptCount val="12"/>
                <c:pt idx="0">
                  <c:v>44.378403999999996</c:v>
                </c:pt>
                <c:pt idx="1">
                  <c:v>44.500761111111103</c:v>
                </c:pt>
                <c:pt idx="2">
                  <c:v>39.419165811965811</c:v>
                </c:pt>
                <c:pt idx="3" formatCode="General">
                  <c:v>45.347366666666666</c:v>
                </c:pt>
                <c:pt idx="4" formatCode="General">
                  <c:v>46.291755806451619</c:v>
                </c:pt>
                <c:pt idx="5" formatCode="General">
                  <c:v>82.545605111111115</c:v>
                </c:pt>
                <c:pt idx="6" formatCode="General">
                  <c:v>153.45103247311826</c:v>
                </c:pt>
                <c:pt idx="7" formatCode="General">
                  <c:v>180.74864516129031</c:v>
                </c:pt>
                <c:pt idx="8" formatCode="General">
                  <c:v>119.51001777777778</c:v>
                </c:pt>
                <c:pt idx="9" formatCode="General">
                  <c:v>62.152020752688173</c:v>
                </c:pt>
                <c:pt idx="10" formatCode="General">
                  <c:v>58.294334674063798</c:v>
                </c:pt>
                <c:pt idx="11" formatCode="General">
                  <c:v>68.646952258064516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66-47CB-875C-86AE5463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042864"/>
        <c:axId val="152126816"/>
      </c:lineChart>
      <c:catAx>
        <c:axId val="205504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2126816"/>
        <c:crosses val="autoZero"/>
        <c:auto val="1"/>
        <c:lblAlgn val="ctr"/>
        <c:lblOffset val="100"/>
        <c:noMultiLvlLbl val="0"/>
      </c:catAx>
      <c:valAx>
        <c:axId val="15212681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5042864"/>
        <c:crosses val="autoZero"/>
        <c:crossBetween val="between"/>
        <c:majorUnit val="25"/>
      </c:valAx>
      <c:spPr>
        <a:solidFill>
          <a:srgbClr val="FDFDFD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9973166761976"/>
          <c:y val="7.9606866679300822E-2"/>
          <c:w val="0.29454830715992902"/>
          <c:h val="0.2275097837562121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06797537404596E-2"/>
          <c:y val="5.3724053724053727E-2"/>
          <c:w val="0.87219903963617451"/>
          <c:h val="0.8561733629450164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1'!$C$43</c:f>
              <c:strCache>
                <c:ptCount val="1"/>
                <c:pt idx="0">
                  <c:v>Actual 2022</c:v>
                </c:pt>
              </c:strCache>
            </c:strRef>
          </c:tx>
          <c:spPr>
            <a:ln w="127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1'!$A$62:$A$73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1'!$C$62:$C$73</c:f>
              <c:numCache>
                <c:formatCode>_(* #,##0_);_(* \(#,##0\);_(* "-"_);_(@_)</c:formatCode>
                <c:ptCount val="12"/>
                <c:pt idx="0">
                  <c:v>39.359752</c:v>
                </c:pt>
                <c:pt idx="1">
                  <c:v>37.251795833333333</c:v>
                </c:pt>
                <c:pt idx="2">
                  <c:v>33.663020512820516</c:v>
                </c:pt>
                <c:pt idx="3">
                  <c:v>72.205383400809694</c:v>
                </c:pt>
                <c:pt idx="4">
                  <c:v>56.03935199999998</c:v>
                </c:pt>
                <c:pt idx="5">
                  <c:v>22.353110728744944</c:v>
                </c:pt>
                <c:pt idx="6">
                  <c:v>55.21891999999999</c:v>
                </c:pt>
                <c:pt idx="7">
                  <c:v>91.247283760683757</c:v>
                </c:pt>
                <c:pt idx="8" formatCode="_(* #,##0.00_);_(* \(#,##0.00\);_(* &quot;-&quot;_);_(@_)">
                  <c:v>153.16105199999998</c:v>
                </c:pt>
                <c:pt idx="9">
                  <c:v>68.179332176360219</c:v>
                </c:pt>
                <c:pt idx="10">
                  <c:v>89.506570500000009</c:v>
                </c:pt>
                <c:pt idx="11">
                  <c:v>263.0588292682927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D-4A5D-B31E-6964DC030819}"/>
            </c:ext>
          </c:extLst>
        </c:ser>
        <c:ser>
          <c:idx val="1"/>
          <c:order val="1"/>
          <c:tx>
            <c:strRef>
              <c:f>'Figure 1'!$D$43</c:f>
              <c:strCache>
                <c:ptCount val="1"/>
                <c:pt idx="0">
                  <c:v>2021 GRC</c:v>
                </c:pt>
              </c:strCache>
            </c:strRef>
          </c:tx>
          <c:spPr>
            <a:ln w="1270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1'!$A$62:$A$73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1'!$D$62:$D$73</c:f>
              <c:numCache>
                <c:formatCode>_(* #,##0_);_(* \(#,##0\);_(* "-"_);_(@_)</c:formatCode>
                <c:ptCount val="12"/>
                <c:pt idx="0">
                  <c:v>37.652896451612911</c:v>
                </c:pt>
                <c:pt idx="1">
                  <c:v>32.945412857142856</c:v>
                </c:pt>
                <c:pt idx="2">
                  <c:v>28.089684374158814</c:v>
                </c:pt>
                <c:pt idx="3">
                  <c:v>16.712208444444443</c:v>
                </c:pt>
                <c:pt idx="4">
                  <c:v>14.421617354838711</c:v>
                </c:pt>
                <c:pt idx="5">
                  <c:v>14.338938044444443</c:v>
                </c:pt>
                <c:pt idx="6">
                  <c:v>34.10537247311828</c:v>
                </c:pt>
                <c:pt idx="7">
                  <c:v>39.191720322580643</c:v>
                </c:pt>
                <c:pt idx="8">
                  <c:v>36.683173333333336</c:v>
                </c:pt>
                <c:pt idx="9">
                  <c:v>27.918228279569895</c:v>
                </c:pt>
                <c:pt idx="10">
                  <c:v>30.123020929264911</c:v>
                </c:pt>
                <c:pt idx="11">
                  <c:v>36.46146537634408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D-4A5D-B31E-6964DC030819}"/>
            </c:ext>
          </c:extLst>
        </c:ser>
        <c:ser>
          <c:idx val="2"/>
          <c:order val="2"/>
          <c:tx>
            <c:strRef>
              <c:f>'Figure 1'!$E$43</c:f>
              <c:strCache>
                <c:ptCount val="1"/>
                <c:pt idx="0">
                  <c:v>2022 PCORC</c:v>
                </c:pt>
              </c:strCache>
            </c:strRef>
          </c:tx>
          <c:spPr>
            <a:ln w="12700" cap="rnd" cmpd="dbl">
              <a:solidFill>
                <a:schemeClr val="accent4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'Figure 1'!$A$62:$A$73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1'!$E$62:$E$73</c:f>
              <c:numCache>
                <c:formatCode>_(* #,##0_);_(* \(#,##0\);_(* "-"_);_(@_)</c:formatCode>
                <c:ptCount val="12"/>
                <c:pt idx="0">
                  <c:v>39.359752</c:v>
                </c:pt>
                <c:pt idx="1">
                  <c:v>37.251795833333333</c:v>
                </c:pt>
                <c:pt idx="2">
                  <c:v>33.663020512820516</c:v>
                </c:pt>
                <c:pt idx="3" formatCode="General">
                  <c:v>42.092786666666669</c:v>
                </c:pt>
                <c:pt idx="4" formatCode="General">
                  <c:v>34.196268709677419</c:v>
                </c:pt>
                <c:pt idx="5" formatCode="General">
                  <c:v>40.816299777777779</c:v>
                </c:pt>
                <c:pt idx="6" formatCode="General">
                  <c:v>75.566123763440856</c:v>
                </c:pt>
                <c:pt idx="7" formatCode="General">
                  <c:v>126.87331935483873</c:v>
                </c:pt>
                <c:pt idx="8" formatCode="General">
                  <c:v>89.938568888888881</c:v>
                </c:pt>
                <c:pt idx="9" formatCode="General">
                  <c:v>62.340683440860211</c:v>
                </c:pt>
                <c:pt idx="10" formatCode="General">
                  <c:v>61.79948460471568</c:v>
                </c:pt>
                <c:pt idx="11" formatCode="General">
                  <c:v>82.643699354838716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D-4A5D-B31E-6964DC03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042864"/>
        <c:axId val="152126816"/>
      </c:lineChart>
      <c:catAx>
        <c:axId val="205504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2126816"/>
        <c:crosses val="autoZero"/>
        <c:auto val="1"/>
        <c:lblAlgn val="ctr"/>
        <c:lblOffset val="100"/>
        <c:noMultiLvlLbl val="0"/>
      </c:catAx>
      <c:valAx>
        <c:axId val="15212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5042864"/>
        <c:crosses val="autoZero"/>
        <c:crossBetween val="between"/>
        <c:majorUnit val="25"/>
      </c:valAx>
      <c:spPr>
        <a:solidFill>
          <a:srgbClr val="FDFDFD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28259813539468"/>
          <c:y val="7.1141876496207221E-2"/>
          <c:w val="0.31888502763970145"/>
          <c:h val="0.2275097837562121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06797537404596E-2"/>
          <c:y val="5.3724053724053727E-2"/>
          <c:w val="0.87219903963617451"/>
          <c:h val="0.8561733629450164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1'!$C$43</c:f>
              <c:strCache>
                <c:ptCount val="1"/>
                <c:pt idx="0">
                  <c:v>Actual 2022</c:v>
                </c:pt>
              </c:strCache>
            </c:strRef>
          </c:tx>
          <c:spPr>
            <a:ln w="127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1'!$A$80:$A$91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1'!$C$80:$C$91</c:f>
              <c:numCache>
                <c:formatCode>#,##0.00_);[Red]\(#,##0.00\)</c:formatCode>
                <c:ptCount val="12"/>
                <c:pt idx="0">
                  <c:v>4.8695161290322586</c:v>
                </c:pt>
                <c:pt idx="1">
                  <c:v>4.4208928571428565</c:v>
                </c:pt>
                <c:pt idx="2">
                  <c:v>4.2885483870967738</c:v>
                </c:pt>
                <c:pt idx="3">
                  <c:v>6.2069999999999981</c:v>
                </c:pt>
                <c:pt idx="4">
                  <c:v>7.591290322580643</c:v>
                </c:pt>
                <c:pt idx="5">
                  <c:v>7.0096666666666652</c:v>
                </c:pt>
                <c:pt idx="6">
                  <c:v>6.497580645161289</c:v>
                </c:pt>
                <c:pt idx="7">
                  <c:v>8.1749999999999989</c:v>
                </c:pt>
                <c:pt idx="8">
                  <c:v>7.1353333333333335</c:v>
                </c:pt>
                <c:pt idx="9">
                  <c:v>5.1372580645161285</c:v>
                </c:pt>
                <c:pt idx="10">
                  <c:v>9.030999999999997</c:v>
                </c:pt>
                <c:pt idx="11">
                  <c:v>28.984838709677412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0-4658-81F5-4C123F9B28FB}"/>
            </c:ext>
          </c:extLst>
        </c:ser>
        <c:ser>
          <c:idx val="1"/>
          <c:order val="1"/>
          <c:tx>
            <c:strRef>
              <c:f>'Figure 1'!$D$43</c:f>
              <c:strCache>
                <c:ptCount val="1"/>
                <c:pt idx="0">
                  <c:v>2021 GRC</c:v>
                </c:pt>
              </c:strCache>
            </c:strRef>
          </c:tx>
          <c:spPr>
            <a:ln w="1270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1'!$A$80:$A$91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1'!$D$80:$D$91</c:f>
              <c:numCache>
                <c:formatCode>#,##0.00_);[Red]\(#,##0.00\)</c:formatCode>
                <c:ptCount val="12"/>
                <c:pt idx="0">
                  <c:v>3.0842000000000001</c:v>
                </c:pt>
                <c:pt idx="1">
                  <c:v>3.0261999999999998</c:v>
                </c:pt>
                <c:pt idx="2">
                  <c:v>2.7050000000000001</c:v>
                </c:pt>
                <c:pt idx="3">
                  <c:v>2.1846999999999999</c:v>
                </c:pt>
                <c:pt idx="4">
                  <c:v>2.0935000000000001</c:v>
                </c:pt>
                <c:pt idx="5">
                  <c:v>2.0988000000000002</c:v>
                </c:pt>
                <c:pt idx="6">
                  <c:v>2.1850000000000001</c:v>
                </c:pt>
                <c:pt idx="7">
                  <c:v>2.198</c:v>
                </c:pt>
                <c:pt idx="8">
                  <c:v>2.1949999999999998</c:v>
                </c:pt>
                <c:pt idx="9">
                  <c:v>2.2172000000000001</c:v>
                </c:pt>
                <c:pt idx="10">
                  <c:v>2.4725000000000001</c:v>
                </c:pt>
                <c:pt idx="11">
                  <c:v>2.6503000000000001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0-4658-81F5-4C123F9B28FB}"/>
            </c:ext>
          </c:extLst>
        </c:ser>
        <c:ser>
          <c:idx val="2"/>
          <c:order val="2"/>
          <c:tx>
            <c:strRef>
              <c:f>'Figure 1'!$E$43</c:f>
              <c:strCache>
                <c:ptCount val="1"/>
                <c:pt idx="0">
                  <c:v>2022 PCORC</c:v>
                </c:pt>
              </c:strCache>
            </c:strRef>
          </c:tx>
          <c:spPr>
            <a:ln w="12700" cap="rnd" cmpd="dbl">
              <a:solidFill>
                <a:schemeClr val="accent4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'Figure 1'!$A$80:$A$91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1'!$E$80:$E$91</c:f>
              <c:numCache>
                <c:formatCode>General</c:formatCode>
                <c:ptCount val="12"/>
                <c:pt idx="0">
                  <c:v>4.8695161290322586</c:v>
                </c:pt>
                <c:pt idx="1">
                  <c:v>4.4208928571428565</c:v>
                </c:pt>
                <c:pt idx="2">
                  <c:v>4.1638709677419357</c:v>
                </c:pt>
                <c:pt idx="3">
                  <c:v>4.6059999999999999</c:v>
                </c:pt>
                <c:pt idx="4">
                  <c:v>4.7969999999999997</c:v>
                </c:pt>
                <c:pt idx="5">
                  <c:v>4.9809999999999999</c:v>
                </c:pt>
                <c:pt idx="6">
                  <c:v>5.2309999999999999</c:v>
                </c:pt>
                <c:pt idx="7">
                  <c:v>5.2794999999999996</c:v>
                </c:pt>
                <c:pt idx="8">
                  <c:v>5.1497999999999999</c:v>
                </c:pt>
                <c:pt idx="9">
                  <c:v>5.0212000000000003</c:v>
                </c:pt>
                <c:pt idx="10">
                  <c:v>5.5057999999999998</c:v>
                </c:pt>
                <c:pt idx="11">
                  <c:v>5.8297999999999996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0-4658-81F5-4C123F9B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042864"/>
        <c:axId val="152126816"/>
      </c:lineChart>
      <c:catAx>
        <c:axId val="205504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2126816"/>
        <c:crosses val="autoZero"/>
        <c:auto val="1"/>
        <c:lblAlgn val="ctr"/>
        <c:lblOffset val="100"/>
        <c:noMultiLvlLbl val="0"/>
      </c:catAx>
      <c:valAx>
        <c:axId val="15212681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5042864"/>
        <c:crosses val="autoZero"/>
        <c:crossBetween val="between"/>
        <c:majorUnit val="5"/>
      </c:valAx>
      <c:spPr>
        <a:solidFill>
          <a:srgbClr val="FDFDFD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74715816094021"/>
          <c:y val="7.6025881380212101E-2"/>
          <c:w val="0.31304241997683241"/>
          <c:h val="0.23369694690293508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06797537404596E-2"/>
          <c:y val="5.3724053724053727E-2"/>
          <c:w val="0.87219903963617451"/>
          <c:h val="0.8561733629450164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1'!$C$43</c:f>
              <c:strCache>
                <c:ptCount val="1"/>
                <c:pt idx="0">
                  <c:v>Actual 2022</c:v>
                </c:pt>
              </c:strCache>
            </c:strRef>
          </c:tx>
          <c:spPr>
            <a:ln w="127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1'!$A$97:$A$108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1'!$C$97:$C$108</c:f>
              <c:numCache>
                <c:formatCode>#,##0.00_);[Red]\(#,##0.00\)</c:formatCode>
                <c:ptCount val="12"/>
                <c:pt idx="0">
                  <c:v>4.9270967741935472</c:v>
                </c:pt>
                <c:pt idx="1">
                  <c:v>4.2849999999999984</c:v>
                </c:pt>
                <c:pt idx="2">
                  <c:v>4.1141935483870977</c:v>
                </c:pt>
                <c:pt idx="3">
                  <c:v>6.206666666666667</c:v>
                </c:pt>
                <c:pt idx="4">
                  <c:v>7.4725806451612904</c:v>
                </c:pt>
                <c:pt idx="5">
                  <c:v>6.8974999999999982</c:v>
                </c:pt>
                <c:pt idx="6">
                  <c:v>5.0737096774193562</c:v>
                </c:pt>
                <c:pt idx="7">
                  <c:v>8.1045161290322589</c:v>
                </c:pt>
                <c:pt idx="8">
                  <c:v>7.0549999999999988</c:v>
                </c:pt>
                <c:pt idx="9">
                  <c:v>5.1300000000000026</c:v>
                </c:pt>
                <c:pt idx="10">
                  <c:v>9.2538333333333309</c:v>
                </c:pt>
                <c:pt idx="11">
                  <c:v>28.504838709677411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4-4ED0-8B7E-0C66DFBC5024}"/>
            </c:ext>
          </c:extLst>
        </c:ser>
        <c:ser>
          <c:idx val="1"/>
          <c:order val="1"/>
          <c:tx>
            <c:strRef>
              <c:f>'Figure 1'!$D$43</c:f>
              <c:strCache>
                <c:ptCount val="1"/>
                <c:pt idx="0">
                  <c:v>2021 GRC</c:v>
                </c:pt>
              </c:strCache>
            </c:strRef>
          </c:tx>
          <c:spPr>
            <a:ln w="1270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1'!$A$97:$A$108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1'!$D$97:$D$108</c:f>
              <c:numCache>
                <c:formatCode>#,##0.00_);[Red]\(#,##0.00\)</c:formatCode>
                <c:ptCount val="12"/>
                <c:pt idx="0">
                  <c:v>3.9104999999999999</c:v>
                </c:pt>
                <c:pt idx="1">
                  <c:v>3.625</c:v>
                </c:pt>
                <c:pt idx="2">
                  <c:v>2.83</c:v>
                </c:pt>
                <c:pt idx="3">
                  <c:v>1.9435</c:v>
                </c:pt>
                <c:pt idx="4">
                  <c:v>1.821</c:v>
                </c:pt>
                <c:pt idx="5">
                  <c:v>1.9375</c:v>
                </c:pt>
                <c:pt idx="6">
                  <c:v>2.2599999999999998</c:v>
                </c:pt>
                <c:pt idx="7">
                  <c:v>2.2905000000000002</c:v>
                </c:pt>
                <c:pt idx="8">
                  <c:v>2.27</c:v>
                </c:pt>
                <c:pt idx="9">
                  <c:v>2.206</c:v>
                </c:pt>
                <c:pt idx="10">
                  <c:v>2.9175</c:v>
                </c:pt>
                <c:pt idx="11">
                  <c:v>3.5339999999999998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4-4ED0-8B7E-0C66DFBC5024}"/>
            </c:ext>
          </c:extLst>
        </c:ser>
        <c:ser>
          <c:idx val="2"/>
          <c:order val="2"/>
          <c:tx>
            <c:strRef>
              <c:f>'Figure 1'!$E$43</c:f>
              <c:strCache>
                <c:ptCount val="1"/>
                <c:pt idx="0">
                  <c:v>2022 PCORC</c:v>
                </c:pt>
              </c:strCache>
            </c:strRef>
          </c:tx>
          <c:spPr>
            <a:ln w="12700" cap="rnd" cmpd="dbl">
              <a:solidFill>
                <a:schemeClr val="accent4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strRef>
              <c:f>'Figure 1'!$A$97:$A$108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1'!$E$97:$E$108</c:f>
              <c:numCache>
                <c:formatCode>General</c:formatCode>
                <c:ptCount val="12"/>
                <c:pt idx="0">
                  <c:v>4.9270967741935472</c:v>
                </c:pt>
                <c:pt idx="1">
                  <c:v>4.2849999999999984</c:v>
                </c:pt>
                <c:pt idx="2">
                  <c:v>3.995000000000001</c:v>
                </c:pt>
                <c:pt idx="3">
                  <c:v>4.8460000000000001</c:v>
                </c:pt>
                <c:pt idx="4">
                  <c:v>4.7619999999999996</c:v>
                </c:pt>
                <c:pt idx="5">
                  <c:v>4.6325000000000003</c:v>
                </c:pt>
                <c:pt idx="6">
                  <c:v>4.8960999999999997</c:v>
                </c:pt>
                <c:pt idx="7">
                  <c:v>5.1418999999999997</c:v>
                </c:pt>
                <c:pt idx="8">
                  <c:v>4.9447999999999999</c:v>
                </c:pt>
                <c:pt idx="9">
                  <c:v>4.9112999999999998</c:v>
                </c:pt>
                <c:pt idx="10">
                  <c:v>5.5278999999999998</c:v>
                </c:pt>
                <c:pt idx="11">
                  <c:v>6.0404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4-4ED0-8B7E-0C66DFBC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042864"/>
        <c:axId val="152126816"/>
      </c:lineChart>
      <c:catAx>
        <c:axId val="205504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2126816"/>
        <c:crosses val="autoZero"/>
        <c:auto val="1"/>
        <c:lblAlgn val="ctr"/>
        <c:lblOffset val="100"/>
        <c:noMultiLvlLbl val="0"/>
      </c:catAx>
      <c:valAx>
        <c:axId val="15212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5042864"/>
        <c:crosses val="autoZero"/>
        <c:crossBetween val="between"/>
        <c:majorUnit val="5"/>
      </c:valAx>
      <c:spPr>
        <a:solidFill>
          <a:srgbClr val="FDFDFD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23747678725382"/>
          <c:y val="7.6025881380212101E-2"/>
          <c:w val="0.30082787137641315"/>
          <c:h val="0.2460712731963810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3'!$AP$24</c:f>
              <c:strCache>
                <c:ptCount val="1"/>
                <c:pt idx="0">
                  <c:v>Sumas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3'!$AO$25:$AO$71</c:f>
              <c:numCache>
                <c:formatCode>m/d/yyyy</c:formatCode>
                <c:ptCount val="4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</c:numCache>
            </c:numRef>
          </c:cat>
          <c:val>
            <c:numRef>
              <c:f>'Figure 3'!$AP$25:$AP$71</c:f>
              <c:numCache>
                <c:formatCode>_(* #,##0.00_);_(* \(#,##0.00\);_(* "-"_);_(@_)</c:formatCode>
                <c:ptCount val="47"/>
                <c:pt idx="0">
                  <c:v>2.2990249999999999</c:v>
                </c:pt>
                <c:pt idx="1">
                  <c:v>2.2990249999999999</c:v>
                </c:pt>
                <c:pt idx="2">
                  <c:v>2.2990249999999999</c:v>
                </c:pt>
                <c:pt idx="3">
                  <c:v>2.2593166666666669</c:v>
                </c:pt>
                <c:pt idx="4">
                  <c:v>2.2593166666666669</c:v>
                </c:pt>
                <c:pt idx="5">
                  <c:v>2.2593166666666669</c:v>
                </c:pt>
                <c:pt idx="6">
                  <c:v>2.1896416666666667</c:v>
                </c:pt>
                <c:pt idx="7">
                  <c:v>2.1896416666666667</c:v>
                </c:pt>
                <c:pt idx="8">
                  <c:v>2.1896416666666667</c:v>
                </c:pt>
                <c:pt idx="9">
                  <c:v>2.1187416666666663</c:v>
                </c:pt>
                <c:pt idx="10">
                  <c:v>2.1846083333333337</c:v>
                </c:pt>
                <c:pt idx="11">
                  <c:v>2.1846083333333337</c:v>
                </c:pt>
                <c:pt idx="12">
                  <c:v>2.3125000000000004</c:v>
                </c:pt>
                <c:pt idx="13">
                  <c:v>2.3125000000000004</c:v>
                </c:pt>
                <c:pt idx="14">
                  <c:v>2.3125000000000004</c:v>
                </c:pt>
                <c:pt idx="15">
                  <c:v>2.2267083333333333</c:v>
                </c:pt>
                <c:pt idx="16">
                  <c:v>2.2267083333333333</c:v>
                </c:pt>
                <c:pt idx="17">
                  <c:v>2.2267083333333333</c:v>
                </c:pt>
                <c:pt idx="18">
                  <c:v>2.2579166666666666</c:v>
                </c:pt>
                <c:pt idx="19">
                  <c:v>2.2579166666666666</c:v>
                </c:pt>
                <c:pt idx="20">
                  <c:v>2.2579166666666666</c:v>
                </c:pt>
                <c:pt idx="21">
                  <c:v>2.6291666666666664</c:v>
                </c:pt>
                <c:pt idx="22">
                  <c:v>2.8466666666666671</c:v>
                </c:pt>
                <c:pt idx="23">
                  <c:v>2.8466666666666671</c:v>
                </c:pt>
                <c:pt idx="24">
                  <c:v>2.6324999999999998</c:v>
                </c:pt>
                <c:pt idx="25">
                  <c:v>2.6324999999999998</c:v>
                </c:pt>
                <c:pt idx="26">
                  <c:v>2.6324999999999998</c:v>
                </c:pt>
                <c:pt idx="27">
                  <c:v>2.7141666666666668</c:v>
                </c:pt>
                <c:pt idx="28">
                  <c:v>2.7141666666666668</c:v>
                </c:pt>
                <c:pt idx="29">
                  <c:v>2.7141666666666668</c:v>
                </c:pt>
                <c:pt idx="30">
                  <c:v>3.2608333333333337</c:v>
                </c:pt>
                <c:pt idx="31">
                  <c:v>3.2608333333333337</c:v>
                </c:pt>
                <c:pt idx="32">
                  <c:v>3.2608333333333337</c:v>
                </c:pt>
                <c:pt idx="33">
                  <c:v>4.0283333333333333</c:v>
                </c:pt>
                <c:pt idx="34">
                  <c:v>3.9458333333333333</c:v>
                </c:pt>
                <c:pt idx="35">
                  <c:v>3.9458333333333333</c:v>
                </c:pt>
                <c:pt idx="36">
                  <c:v>3.8446583333333337</c:v>
                </c:pt>
                <c:pt idx="37">
                  <c:v>3.8446583333333337</c:v>
                </c:pt>
                <c:pt idx="38">
                  <c:v>3.8446583333333337</c:v>
                </c:pt>
                <c:pt idx="39">
                  <c:v>5.0781000000000001</c:v>
                </c:pt>
                <c:pt idx="40">
                  <c:v>5.0781000000000001</c:v>
                </c:pt>
                <c:pt idx="41">
                  <c:v>5.0781000000000001</c:v>
                </c:pt>
                <c:pt idx="42">
                  <c:v>5.1050000000000004</c:v>
                </c:pt>
                <c:pt idx="43">
                  <c:v>5.1050000000000004</c:v>
                </c:pt>
                <c:pt idx="44">
                  <c:v>5.1050000000000004</c:v>
                </c:pt>
                <c:pt idx="45">
                  <c:v>6.0933333333333337</c:v>
                </c:pt>
                <c:pt idx="46">
                  <c:v>6.7554999999999996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1-44E3-87FA-CF4D90758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846896"/>
        <c:axId val="247867056"/>
      </c:lineChart>
      <c:dateAx>
        <c:axId val="247846896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7867056"/>
        <c:crosses val="autoZero"/>
        <c:auto val="1"/>
        <c:lblOffset val="100"/>
        <c:baseTimeUnit val="months"/>
      </c:dateAx>
      <c:valAx>
        <c:axId val="24786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7846896"/>
        <c:crosses val="autoZero"/>
        <c:crossBetween val="between"/>
      </c:valAx>
      <c:spPr>
        <a:solidFill>
          <a:srgbClr val="F8F7F6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447675</xdr:colOff>
      <xdr:row>28</xdr:row>
      <xdr:rowOff>161924</xdr:rowOff>
    </xdr:from>
    <xdr:to>
      <xdr:col>21</xdr:col>
      <xdr:colOff>1038225</xdr:colOff>
      <xdr:row>44</xdr:row>
      <xdr:rowOff>4760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E32D32-DAEB-48CE-B658-0571710CC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27</xdr:row>
      <xdr:rowOff>142875</xdr:rowOff>
    </xdr:from>
    <xdr:to>
      <xdr:col>22</xdr:col>
      <xdr:colOff>0</xdr:colOff>
      <xdr:row>44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EB95B9-A856-4B10-A875-25DE12D70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447675</xdr:colOff>
      <xdr:row>28</xdr:row>
      <xdr:rowOff>161924</xdr:rowOff>
    </xdr:from>
    <xdr:to>
      <xdr:col>29</xdr:col>
      <xdr:colOff>1038225</xdr:colOff>
      <xdr:row>44</xdr:row>
      <xdr:rowOff>4760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7AF178-DC25-4F2A-8384-6480C1857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27</xdr:row>
      <xdr:rowOff>142875</xdr:rowOff>
    </xdr:from>
    <xdr:to>
      <xdr:col>30</xdr:col>
      <xdr:colOff>0</xdr:colOff>
      <xdr:row>44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B1D788-BFA7-48FC-8BB1-506126B11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447675</xdr:colOff>
      <xdr:row>47</xdr:row>
      <xdr:rowOff>161924</xdr:rowOff>
    </xdr:from>
    <xdr:to>
      <xdr:col>21</xdr:col>
      <xdr:colOff>1038225</xdr:colOff>
      <xdr:row>63</xdr:row>
      <xdr:rowOff>4760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AC32879-AAA9-455F-8F18-C472E94BE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46</xdr:row>
      <xdr:rowOff>142875</xdr:rowOff>
    </xdr:from>
    <xdr:to>
      <xdr:col>22</xdr:col>
      <xdr:colOff>0</xdr:colOff>
      <xdr:row>63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365D68-5AC0-40D4-BB2A-567B49CF9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447675</xdr:colOff>
      <xdr:row>47</xdr:row>
      <xdr:rowOff>161924</xdr:rowOff>
    </xdr:from>
    <xdr:to>
      <xdr:col>29</xdr:col>
      <xdr:colOff>1038225</xdr:colOff>
      <xdr:row>63</xdr:row>
      <xdr:rowOff>4760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CAAED0F-169B-47E4-8561-92E7A9D5C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46</xdr:row>
      <xdr:rowOff>142875</xdr:rowOff>
    </xdr:from>
    <xdr:to>
      <xdr:col>30</xdr:col>
      <xdr:colOff>0</xdr:colOff>
      <xdr:row>63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5CD538B-DC81-4DD4-A7F9-EF5592222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57151</xdr:colOff>
      <xdr:row>3</xdr:row>
      <xdr:rowOff>0</xdr:rowOff>
    </xdr:from>
    <xdr:to>
      <xdr:col>21</xdr:col>
      <xdr:colOff>533401</xdr:colOff>
      <xdr:row>13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58B163-E28E-4DF6-BA3D-3DE33484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57151</xdr:colOff>
      <xdr:row>3</xdr:row>
      <xdr:rowOff>0</xdr:rowOff>
    </xdr:from>
    <xdr:to>
      <xdr:col>13</xdr:col>
      <xdr:colOff>533401</xdr:colOff>
      <xdr:row>13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D76D17-D894-4421-AACB-4961716A6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57151</xdr:colOff>
      <xdr:row>16</xdr:row>
      <xdr:rowOff>0</xdr:rowOff>
    </xdr:from>
    <xdr:to>
      <xdr:col>21</xdr:col>
      <xdr:colOff>533401</xdr:colOff>
      <xdr:row>26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9AC220-E0CC-479F-9D76-C8E399229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57151</xdr:colOff>
      <xdr:row>16</xdr:row>
      <xdr:rowOff>0</xdr:rowOff>
    </xdr:from>
    <xdr:to>
      <xdr:col>13</xdr:col>
      <xdr:colOff>533401</xdr:colOff>
      <xdr:row>26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A3BA96-D876-4289-87F8-F987025B8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0</xdr:rowOff>
    </xdr:from>
    <xdr:to>
      <xdr:col>7</xdr:col>
      <xdr:colOff>581025</xdr:colOff>
      <xdr:row>15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5E329E-BCC6-4362-AEB1-B225050D4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FBFAF7"/>
      </a:lt2>
      <a:accent1>
        <a:srgbClr val="B93C39"/>
      </a:accent1>
      <a:accent2>
        <a:srgbClr val="979CA7"/>
      </a:accent2>
      <a:accent3>
        <a:srgbClr val="97755B"/>
      </a:accent3>
      <a:accent4>
        <a:srgbClr val="54A5B0"/>
      </a:accent4>
      <a:accent5>
        <a:srgbClr val="E1B459"/>
      </a:accent5>
      <a:accent6>
        <a:srgbClr val="8C9DF4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E343-7FD7-4A2E-AAEF-25FCE1C1140A}">
  <sheetPr>
    <tabColor theme="4"/>
  </sheetPr>
  <dimension ref="B4:AE63"/>
  <sheetViews>
    <sheetView tabSelected="1" zoomScale="85" zoomScaleNormal="85" workbookViewId="0"/>
  </sheetViews>
  <sheetFormatPr defaultRowHeight="12.75"/>
  <cols>
    <col min="2" max="2" width="1.140625" customWidth="1"/>
    <col min="3" max="3" width="18.140625" bestFit="1" customWidth="1"/>
    <col min="4" max="4" width="1.140625" customWidth="1"/>
    <col min="5" max="5" width="15.28515625" customWidth="1"/>
    <col min="6" max="6" width="1.140625" customWidth="1"/>
    <col min="7" max="7" width="15.28515625" customWidth="1"/>
    <col min="8" max="8" width="1.140625" customWidth="1"/>
    <col min="9" max="9" width="15.28515625" customWidth="1"/>
    <col min="10" max="10" width="1.140625" customWidth="1"/>
    <col min="11" max="11" width="6.7109375" bestFit="1" customWidth="1"/>
    <col min="12" max="12" width="1.140625" customWidth="1"/>
    <col min="16" max="16" width="15.5703125" bestFit="1" customWidth="1"/>
    <col min="17" max="17" width="2" customWidth="1"/>
    <col min="18" max="18" width="15.42578125" customWidth="1"/>
    <col min="19" max="19" width="1.85546875" customWidth="1"/>
    <col min="20" max="20" width="18.85546875" customWidth="1"/>
    <col min="21" max="21" width="1.85546875" customWidth="1"/>
    <col min="22" max="22" width="18.85546875" customWidth="1"/>
    <col min="23" max="23" width="2" customWidth="1"/>
    <col min="25" max="25" width="2" customWidth="1"/>
    <col min="26" max="26" width="15.42578125" customWidth="1"/>
    <col min="27" max="27" width="1.85546875" customWidth="1"/>
    <col min="28" max="28" width="18.85546875" customWidth="1"/>
    <col min="29" max="29" width="1.85546875" customWidth="1"/>
    <col min="30" max="30" width="18.85546875" customWidth="1"/>
    <col min="31" max="31" width="2" customWidth="1"/>
  </cols>
  <sheetData>
    <row r="4" spans="2:16" ht="6" customHeight="1"/>
    <row r="5" spans="2:16" ht="6" customHeight="1">
      <c r="B5" s="1"/>
      <c r="C5" s="2"/>
      <c r="D5" s="2"/>
      <c r="E5" s="2"/>
      <c r="F5" s="2"/>
      <c r="G5" s="2"/>
      <c r="H5" s="2"/>
      <c r="I5" s="2"/>
      <c r="J5" s="2"/>
      <c r="K5" s="2"/>
      <c r="L5" s="3"/>
    </row>
    <row r="6" spans="2:16">
      <c r="B6" s="4"/>
      <c r="C6" s="5" t="s">
        <v>0</v>
      </c>
      <c r="D6" s="6"/>
      <c r="E6" s="7" t="s">
        <v>3</v>
      </c>
      <c r="F6" s="6"/>
      <c r="G6" s="7" t="s">
        <v>4</v>
      </c>
      <c r="H6" s="6"/>
      <c r="I6" s="7" t="s">
        <v>5</v>
      </c>
      <c r="J6" s="6"/>
      <c r="K6" s="7" t="s">
        <v>6</v>
      </c>
      <c r="L6" s="8"/>
    </row>
    <row r="7" spans="2:16">
      <c r="B7" s="4"/>
      <c r="C7" s="9" t="s">
        <v>7</v>
      </c>
      <c r="D7" s="11"/>
      <c r="E7" s="10">
        <v>-137906159.72044209</v>
      </c>
      <c r="F7" s="11"/>
      <c r="G7" s="10">
        <v>135625309.70999992</v>
      </c>
      <c r="H7" s="11"/>
      <c r="I7" s="10">
        <f t="shared" ref="I7:I12" si="0">+G7-E7</f>
        <v>273531469.43044198</v>
      </c>
      <c r="J7" s="11"/>
      <c r="K7" s="12" t="s">
        <v>8</v>
      </c>
      <c r="L7" s="8"/>
      <c r="P7" s="13"/>
    </row>
    <row r="8" spans="2:16">
      <c r="B8" s="4"/>
      <c r="C8" s="14" t="s">
        <v>9</v>
      </c>
      <c r="D8" s="15"/>
      <c r="E8" s="15">
        <v>553961677.0404433</v>
      </c>
      <c r="F8" s="15"/>
      <c r="G8" s="15">
        <v>544173647.23763335</v>
      </c>
      <c r="H8" s="15"/>
      <c r="I8" s="15">
        <f t="shared" si="0"/>
        <v>-9788029.8028099537</v>
      </c>
      <c r="J8" s="15"/>
      <c r="K8" s="16">
        <f t="shared" ref="K8:K12" si="1">+I8/E8</f>
        <v>-1.7669146095272859E-2</v>
      </c>
      <c r="L8" s="8"/>
      <c r="P8" s="13"/>
    </row>
    <row r="9" spans="2:16">
      <c r="B9" s="4"/>
      <c r="C9" s="9" t="s">
        <v>10</v>
      </c>
      <c r="D9" s="11"/>
      <c r="E9" s="11">
        <v>281182712.62146121</v>
      </c>
      <c r="F9" s="11"/>
      <c r="G9" s="11">
        <v>610525466.30999994</v>
      </c>
      <c r="H9" s="11"/>
      <c r="I9" s="11">
        <f t="shared" si="0"/>
        <v>329342753.68853873</v>
      </c>
      <c r="J9" s="11"/>
      <c r="K9" s="17">
        <f t="shared" si="1"/>
        <v>1.1712766784916553</v>
      </c>
      <c r="L9" s="8"/>
      <c r="P9" s="13"/>
    </row>
    <row r="10" spans="2:16">
      <c r="B10" s="4"/>
      <c r="C10" s="14" t="s">
        <v>11</v>
      </c>
      <c r="D10" s="15"/>
      <c r="E10" s="15">
        <v>622677366.578336</v>
      </c>
      <c r="F10" s="15"/>
      <c r="G10" s="15">
        <v>580834961.13</v>
      </c>
      <c r="H10" s="15"/>
      <c r="I10" s="15">
        <f t="shared" si="0"/>
        <v>-41842405.448336005</v>
      </c>
      <c r="J10" s="15"/>
      <c r="K10" s="16">
        <f t="shared" si="1"/>
        <v>-6.7197569229573109E-2</v>
      </c>
      <c r="L10" s="8"/>
      <c r="P10" s="13"/>
    </row>
    <row r="11" spans="2:16">
      <c r="B11" s="4"/>
      <c r="C11" s="9" t="s">
        <v>12</v>
      </c>
      <c r="D11" s="11"/>
      <c r="E11" s="11">
        <v>144274940.63715011</v>
      </c>
      <c r="F11" s="11"/>
      <c r="G11" s="11">
        <v>164088726.98000002</v>
      </c>
      <c r="H11" s="11"/>
      <c r="I11" s="11">
        <f t="shared" si="0"/>
        <v>19813786.34284991</v>
      </c>
      <c r="J11" s="11"/>
      <c r="K11" s="17">
        <f t="shared" si="1"/>
        <v>0.13733352621978454</v>
      </c>
      <c r="L11" s="8"/>
      <c r="P11" s="13"/>
    </row>
    <row r="12" spans="2:16">
      <c r="B12" s="4"/>
      <c r="C12" s="14" t="s">
        <v>13</v>
      </c>
      <c r="D12" s="15"/>
      <c r="E12" s="18">
        <v>4593633.919065943</v>
      </c>
      <c r="F12" s="15"/>
      <c r="G12" s="18">
        <v>5070192.1000000006</v>
      </c>
      <c r="H12" s="15"/>
      <c r="I12" s="18">
        <f t="shared" si="0"/>
        <v>476558.18093405757</v>
      </c>
      <c r="J12" s="15"/>
      <c r="K12" s="19">
        <f t="shared" si="1"/>
        <v>0.10374317791326297</v>
      </c>
      <c r="L12" s="8"/>
      <c r="P12" s="13"/>
    </row>
    <row r="13" spans="2:16">
      <c r="B13" s="4"/>
      <c r="C13" s="20" t="s">
        <v>14</v>
      </c>
      <c r="D13" s="22"/>
      <c r="E13" s="21">
        <v>1468784171.0760145</v>
      </c>
      <c r="F13" s="22"/>
      <c r="G13" s="21">
        <f>+SUM(G7:G12)</f>
        <v>2040318303.4676332</v>
      </c>
      <c r="H13" s="22"/>
      <c r="I13" s="21">
        <f>+SUM(I7:I12)</f>
        <v>571534132.39161861</v>
      </c>
      <c r="J13" s="22"/>
      <c r="K13" s="23">
        <f>+I13/E13</f>
        <v>0.38912056900294562</v>
      </c>
      <c r="L13" s="8"/>
      <c r="P13" s="13"/>
    </row>
    <row r="14" spans="2:16" ht="6.75" customHeight="1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8" spans="2:31" ht="7.5" customHeight="1">
      <c r="B18" s="1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spans="2:31">
      <c r="B19" s="4"/>
      <c r="C19" s="5" t="s">
        <v>0</v>
      </c>
      <c r="D19" s="6"/>
      <c r="E19" s="7" t="s">
        <v>3</v>
      </c>
      <c r="F19" s="6"/>
      <c r="G19" s="7" t="s">
        <v>4</v>
      </c>
      <c r="H19" s="6"/>
      <c r="I19" s="7" t="s">
        <v>5</v>
      </c>
      <c r="J19" s="6"/>
      <c r="K19" s="7" t="s">
        <v>6</v>
      </c>
      <c r="L19" s="8"/>
    </row>
    <row r="20" spans="2:31">
      <c r="B20" s="4"/>
      <c r="C20" s="9" t="s">
        <v>7</v>
      </c>
      <c r="D20" s="11"/>
      <c r="E20" s="10">
        <v>46830666.695282228</v>
      </c>
      <c r="F20" s="11"/>
      <c r="G20" s="10">
        <v>94350911.464571148</v>
      </c>
      <c r="H20" s="11"/>
      <c r="I20" s="10">
        <f t="shared" ref="I20:I25" si="2">+G20-E20</f>
        <v>47520244.76928892</v>
      </c>
      <c r="J20" s="11"/>
      <c r="K20" s="17">
        <f>+I20/E20</f>
        <v>1.0147249254103863</v>
      </c>
      <c r="L20" s="8"/>
      <c r="N20" s="27">
        <f>+I20/I7</f>
        <v>0.17372862021411084</v>
      </c>
      <c r="O20" t="s">
        <v>15</v>
      </c>
    </row>
    <row r="21" spans="2:31">
      <c r="B21" s="4"/>
      <c r="C21" s="14" t="s">
        <v>9</v>
      </c>
      <c r="D21" s="15"/>
      <c r="E21" s="15">
        <v>12635132.519714365</v>
      </c>
      <c r="F21" s="15"/>
      <c r="G21" s="15">
        <v>12820854.675828882</v>
      </c>
      <c r="H21" s="15"/>
      <c r="I21" s="15">
        <f t="shared" si="2"/>
        <v>185722.15611451678</v>
      </c>
      <c r="J21" s="15"/>
      <c r="K21" s="16">
        <f t="shared" ref="K21:K25" si="3">+I21/E21</f>
        <v>1.4698868874128381E-2</v>
      </c>
      <c r="L21" s="8"/>
    </row>
    <row r="22" spans="2:31">
      <c r="B22" s="4"/>
      <c r="C22" s="9" t="s">
        <v>10</v>
      </c>
      <c r="D22" s="11"/>
      <c r="E22" s="11">
        <v>21174095.560940098</v>
      </c>
      <c r="F22" s="11"/>
      <c r="G22" s="11">
        <v>49688883.602476761</v>
      </c>
      <c r="H22" s="11"/>
      <c r="I22" s="11">
        <f t="shared" si="2"/>
        <v>28514788.041536663</v>
      </c>
      <c r="J22" s="11"/>
      <c r="K22" s="17">
        <f t="shared" si="3"/>
        <v>1.3466826934576586</v>
      </c>
      <c r="L22" s="8"/>
    </row>
    <row r="23" spans="2:31">
      <c r="B23" s="4"/>
      <c r="C23" s="14" t="s">
        <v>11</v>
      </c>
      <c r="D23" s="15"/>
      <c r="E23" s="15">
        <v>46119186.78273087</v>
      </c>
      <c r="F23" s="15"/>
      <c r="G23" s="15">
        <v>42158557.007435903</v>
      </c>
      <c r="H23" s="15"/>
      <c r="I23" s="15">
        <f t="shared" si="2"/>
        <v>-3960629.775294967</v>
      </c>
      <c r="J23" s="15"/>
      <c r="K23" s="16">
        <f t="shared" si="3"/>
        <v>-8.5878135578444495E-2</v>
      </c>
      <c r="L23" s="8"/>
    </row>
    <row r="24" spans="2:31">
      <c r="B24" s="4"/>
      <c r="C24" s="9" t="s">
        <v>12</v>
      </c>
      <c r="D24" s="11"/>
      <c r="E24" s="11">
        <v>11261017.236842332</v>
      </c>
      <c r="F24" s="11"/>
      <c r="G24" s="11">
        <v>13019138.70791949</v>
      </c>
      <c r="H24" s="11"/>
      <c r="I24" s="11">
        <f t="shared" si="2"/>
        <v>1758121.4710771572</v>
      </c>
      <c r="J24" s="11"/>
      <c r="K24" s="17">
        <f t="shared" si="3"/>
        <v>0.15612456975246997</v>
      </c>
      <c r="L24" s="8"/>
    </row>
    <row r="25" spans="2:31">
      <c r="B25" s="4"/>
      <c r="C25" s="14" t="s">
        <v>13</v>
      </c>
      <c r="D25" s="15"/>
      <c r="E25" s="18">
        <v>-121107.2561119028</v>
      </c>
      <c r="F25" s="15"/>
      <c r="G25" s="18">
        <v>403895.75477193436</v>
      </c>
      <c r="H25" s="15"/>
      <c r="I25" s="18">
        <f t="shared" si="2"/>
        <v>525003.01088383712</v>
      </c>
      <c r="J25" s="15"/>
      <c r="K25" s="19">
        <f t="shared" si="3"/>
        <v>-4.3350252308477346</v>
      </c>
      <c r="L25" s="8"/>
    </row>
    <row r="26" spans="2:31">
      <c r="B26" s="4"/>
      <c r="C26" s="20" t="s">
        <v>14</v>
      </c>
      <c r="D26" s="22"/>
      <c r="E26" s="21">
        <v>137898991.53939801</v>
      </c>
      <c r="F26" s="22"/>
      <c r="G26" s="21">
        <f>+SUM(G20:G25)</f>
        <v>212442241.21300411</v>
      </c>
      <c r="H26" s="22"/>
      <c r="I26" s="21">
        <f>+SUM(I20:I25)</f>
        <v>74543249.673606142</v>
      </c>
      <c r="J26" s="22"/>
      <c r="K26" s="23">
        <f>+I26/E26</f>
        <v>0.54056413931286063</v>
      </c>
      <c r="L26" s="8"/>
    </row>
    <row r="27" spans="2:31" ht="7.5" customHeight="1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9" spans="2:31">
      <c r="Q29" s="1"/>
      <c r="R29" s="2"/>
      <c r="S29" s="2"/>
      <c r="T29" s="2"/>
      <c r="U29" s="2"/>
      <c r="V29" s="2"/>
      <c r="W29" s="3"/>
      <c r="Y29" s="1"/>
      <c r="Z29" s="2"/>
      <c r="AA29" s="2"/>
      <c r="AB29" s="2"/>
      <c r="AC29" s="2"/>
      <c r="AD29" s="2"/>
      <c r="AE29" s="3"/>
    </row>
    <row r="30" spans="2:31">
      <c r="Q30" s="4"/>
      <c r="R30" s="28"/>
      <c r="S30" s="28"/>
      <c r="T30" s="28"/>
      <c r="U30" s="28"/>
      <c r="V30" s="28"/>
      <c r="W30" s="8"/>
      <c r="Y30" s="4"/>
      <c r="Z30" s="28"/>
      <c r="AA30" s="28"/>
      <c r="AB30" s="28"/>
      <c r="AC30" s="28"/>
      <c r="AD30" s="28"/>
      <c r="AE30" s="8"/>
    </row>
    <row r="31" spans="2:31">
      <c r="Q31" s="4"/>
      <c r="R31" s="28"/>
      <c r="S31" s="28"/>
      <c r="T31" s="28"/>
      <c r="U31" s="28"/>
      <c r="V31" s="28"/>
      <c r="W31" s="8"/>
      <c r="Y31" s="4"/>
      <c r="Z31" s="28"/>
      <c r="AA31" s="28"/>
      <c r="AB31" s="28"/>
      <c r="AC31" s="28"/>
      <c r="AD31" s="28"/>
      <c r="AE31" s="8"/>
    </row>
    <row r="32" spans="2:31">
      <c r="Q32" s="4"/>
      <c r="R32" s="28"/>
      <c r="S32" s="28"/>
      <c r="T32" s="28"/>
      <c r="U32" s="28"/>
      <c r="V32" s="28"/>
      <c r="W32" s="8"/>
      <c r="Y32" s="4"/>
      <c r="Z32" s="28"/>
      <c r="AA32" s="28"/>
      <c r="AB32" s="28"/>
      <c r="AC32" s="28"/>
      <c r="AD32" s="28"/>
      <c r="AE32" s="8"/>
    </row>
    <row r="33" spans="17:31">
      <c r="Q33" s="4"/>
      <c r="R33" s="28"/>
      <c r="S33" s="28"/>
      <c r="T33" s="28"/>
      <c r="U33" s="28"/>
      <c r="V33" s="28"/>
      <c r="W33" s="8"/>
      <c r="Y33" s="4"/>
      <c r="Z33" s="28"/>
      <c r="AA33" s="28"/>
      <c r="AB33" s="28"/>
      <c r="AC33" s="28"/>
      <c r="AD33" s="28"/>
      <c r="AE33" s="8"/>
    </row>
    <row r="34" spans="17:31">
      <c r="Q34" s="4"/>
      <c r="R34" s="28"/>
      <c r="S34" s="28"/>
      <c r="T34" s="28"/>
      <c r="U34" s="28"/>
      <c r="V34" s="28"/>
      <c r="W34" s="8"/>
      <c r="Y34" s="4"/>
      <c r="Z34" s="28"/>
      <c r="AA34" s="28"/>
      <c r="AB34" s="28"/>
      <c r="AC34" s="28"/>
      <c r="AD34" s="28"/>
      <c r="AE34" s="8"/>
    </row>
    <row r="35" spans="17:31">
      <c r="Q35" s="4"/>
      <c r="R35" s="28"/>
      <c r="S35" s="28"/>
      <c r="T35" s="28"/>
      <c r="U35" s="28"/>
      <c r="V35" s="28"/>
      <c r="W35" s="8"/>
      <c r="Y35" s="4"/>
      <c r="Z35" s="28"/>
      <c r="AA35" s="28"/>
      <c r="AB35" s="28"/>
      <c r="AC35" s="28"/>
      <c r="AD35" s="28"/>
      <c r="AE35" s="8"/>
    </row>
    <row r="36" spans="17:31">
      <c r="Q36" s="4"/>
      <c r="R36" s="28"/>
      <c r="S36" s="28"/>
      <c r="T36" s="28"/>
      <c r="U36" s="28"/>
      <c r="V36" s="28"/>
      <c r="W36" s="8"/>
      <c r="Y36" s="4"/>
      <c r="Z36" s="28"/>
      <c r="AA36" s="28"/>
      <c r="AB36" s="28"/>
      <c r="AC36" s="28"/>
      <c r="AD36" s="28"/>
      <c r="AE36" s="8"/>
    </row>
    <row r="37" spans="17:31">
      <c r="Q37" s="4"/>
      <c r="R37" s="28"/>
      <c r="S37" s="28"/>
      <c r="T37" s="28"/>
      <c r="U37" s="28"/>
      <c r="V37" s="28"/>
      <c r="W37" s="8"/>
      <c r="Y37" s="4"/>
      <c r="Z37" s="28"/>
      <c r="AA37" s="28"/>
      <c r="AB37" s="28"/>
      <c r="AC37" s="28"/>
      <c r="AD37" s="28"/>
      <c r="AE37" s="8"/>
    </row>
    <row r="38" spans="17:31">
      <c r="Q38" s="4"/>
      <c r="R38" s="28"/>
      <c r="S38" s="28"/>
      <c r="T38" s="28"/>
      <c r="U38" s="28"/>
      <c r="V38" s="28"/>
      <c r="W38" s="8"/>
      <c r="Y38" s="4"/>
      <c r="Z38" s="28"/>
      <c r="AA38" s="28"/>
      <c r="AB38" s="28"/>
      <c r="AC38" s="28"/>
      <c r="AD38" s="28"/>
      <c r="AE38" s="8"/>
    </row>
    <row r="39" spans="17:31">
      <c r="Q39" s="4"/>
      <c r="R39" s="28"/>
      <c r="S39" s="28"/>
      <c r="T39" s="28"/>
      <c r="U39" s="28"/>
      <c r="V39" s="28"/>
      <c r="W39" s="8"/>
      <c r="Y39" s="4"/>
      <c r="Z39" s="28"/>
      <c r="AA39" s="28"/>
      <c r="AB39" s="28"/>
      <c r="AC39" s="28"/>
      <c r="AD39" s="28"/>
      <c r="AE39" s="8"/>
    </row>
    <row r="40" spans="17:31">
      <c r="Q40" s="4"/>
      <c r="R40" s="28"/>
      <c r="S40" s="28"/>
      <c r="T40" s="28"/>
      <c r="U40" s="28"/>
      <c r="V40" s="28"/>
      <c r="W40" s="8"/>
      <c r="Y40" s="4"/>
      <c r="Z40" s="28"/>
      <c r="AA40" s="28"/>
      <c r="AB40" s="28"/>
      <c r="AC40" s="28"/>
      <c r="AD40" s="28"/>
      <c r="AE40" s="8"/>
    </row>
    <row r="41" spans="17:31">
      <c r="Q41" s="4"/>
      <c r="R41" s="28"/>
      <c r="S41" s="28"/>
      <c r="T41" s="28"/>
      <c r="U41" s="28"/>
      <c r="V41" s="28"/>
      <c r="W41" s="8"/>
      <c r="Y41" s="4"/>
      <c r="Z41" s="28"/>
      <c r="AA41" s="28"/>
      <c r="AB41" s="28"/>
      <c r="AC41" s="28"/>
      <c r="AD41" s="28"/>
      <c r="AE41" s="8"/>
    </row>
    <row r="42" spans="17:31">
      <c r="Q42" s="4"/>
      <c r="R42" s="28"/>
      <c r="S42" s="28"/>
      <c r="T42" s="28"/>
      <c r="U42" s="28"/>
      <c r="V42" s="28"/>
      <c r="W42" s="8"/>
      <c r="Y42" s="4"/>
      <c r="Z42" s="28"/>
      <c r="AA42" s="28"/>
      <c r="AB42" s="28"/>
      <c r="AC42" s="28"/>
      <c r="AD42" s="28"/>
      <c r="AE42" s="8"/>
    </row>
    <row r="43" spans="17:31">
      <c r="Q43" s="4"/>
      <c r="R43" s="28"/>
      <c r="S43" s="28"/>
      <c r="T43" s="28"/>
      <c r="U43" s="28"/>
      <c r="V43" s="28"/>
      <c r="W43" s="8"/>
      <c r="Y43" s="4"/>
      <c r="Z43" s="28"/>
      <c r="AA43" s="28"/>
      <c r="AB43" s="28"/>
      <c r="AC43" s="28"/>
      <c r="AD43" s="28"/>
      <c r="AE43" s="8"/>
    </row>
    <row r="44" spans="17:31">
      <c r="Q44" s="24"/>
      <c r="R44" s="25"/>
      <c r="S44" s="25"/>
      <c r="T44" s="25"/>
      <c r="U44" s="25"/>
      <c r="V44" s="25"/>
      <c r="W44" s="26"/>
      <c r="Y44" s="24"/>
      <c r="Z44" s="25"/>
      <c r="AA44" s="25"/>
      <c r="AB44" s="25"/>
      <c r="AC44" s="25"/>
      <c r="AD44" s="25"/>
      <c r="AE44" s="26"/>
    </row>
    <row r="48" spans="17:31">
      <c r="Q48" s="1"/>
      <c r="R48" s="2"/>
      <c r="S48" s="2"/>
      <c r="T48" s="2"/>
      <c r="U48" s="2"/>
      <c r="V48" s="2"/>
      <c r="W48" s="3"/>
      <c r="Y48" s="1"/>
      <c r="Z48" s="2"/>
      <c r="AA48" s="2"/>
      <c r="AB48" s="2"/>
      <c r="AC48" s="2"/>
      <c r="AD48" s="2"/>
      <c r="AE48" s="3"/>
    </row>
    <row r="49" spans="17:31">
      <c r="Q49" s="4"/>
      <c r="R49" s="28"/>
      <c r="S49" s="28"/>
      <c r="T49" s="28"/>
      <c r="U49" s="28"/>
      <c r="V49" s="28"/>
      <c r="W49" s="8"/>
      <c r="Y49" s="4"/>
      <c r="Z49" s="28"/>
      <c r="AA49" s="28"/>
      <c r="AB49" s="28"/>
      <c r="AC49" s="28"/>
      <c r="AD49" s="28"/>
      <c r="AE49" s="8"/>
    </row>
    <row r="50" spans="17:31">
      <c r="Q50" s="4"/>
      <c r="R50" s="28"/>
      <c r="S50" s="28"/>
      <c r="T50" s="28"/>
      <c r="U50" s="28"/>
      <c r="V50" s="28"/>
      <c r="W50" s="8"/>
      <c r="Y50" s="4"/>
      <c r="Z50" s="28"/>
      <c r="AA50" s="28"/>
      <c r="AB50" s="28"/>
      <c r="AC50" s="28"/>
      <c r="AD50" s="28"/>
      <c r="AE50" s="8"/>
    </row>
    <row r="51" spans="17:31">
      <c r="Q51" s="4"/>
      <c r="R51" s="28"/>
      <c r="S51" s="28"/>
      <c r="T51" s="28"/>
      <c r="U51" s="28"/>
      <c r="V51" s="28"/>
      <c r="W51" s="8"/>
      <c r="Y51" s="4"/>
      <c r="Z51" s="28"/>
      <c r="AA51" s="28"/>
      <c r="AB51" s="28"/>
      <c r="AC51" s="28"/>
      <c r="AD51" s="28"/>
      <c r="AE51" s="8"/>
    </row>
    <row r="52" spans="17:31">
      <c r="Q52" s="4"/>
      <c r="R52" s="28"/>
      <c r="S52" s="28"/>
      <c r="T52" s="28"/>
      <c r="U52" s="28"/>
      <c r="V52" s="28"/>
      <c r="W52" s="8"/>
      <c r="Y52" s="4"/>
      <c r="Z52" s="28"/>
      <c r="AA52" s="28"/>
      <c r="AB52" s="28"/>
      <c r="AC52" s="28"/>
      <c r="AD52" s="28"/>
      <c r="AE52" s="8"/>
    </row>
    <row r="53" spans="17:31">
      <c r="Q53" s="4"/>
      <c r="R53" s="28"/>
      <c r="S53" s="28"/>
      <c r="T53" s="28"/>
      <c r="U53" s="28"/>
      <c r="V53" s="28"/>
      <c r="W53" s="8"/>
      <c r="Y53" s="4"/>
      <c r="Z53" s="28"/>
      <c r="AA53" s="28"/>
      <c r="AB53" s="28"/>
      <c r="AC53" s="28"/>
      <c r="AD53" s="28"/>
      <c r="AE53" s="8"/>
    </row>
    <row r="54" spans="17:31">
      <c r="Q54" s="4"/>
      <c r="R54" s="28"/>
      <c r="S54" s="28"/>
      <c r="T54" s="28"/>
      <c r="U54" s="28"/>
      <c r="V54" s="28"/>
      <c r="W54" s="8"/>
      <c r="Y54" s="4"/>
      <c r="Z54" s="28"/>
      <c r="AA54" s="28"/>
      <c r="AB54" s="28"/>
      <c r="AC54" s="28"/>
      <c r="AD54" s="28"/>
      <c r="AE54" s="8"/>
    </row>
    <row r="55" spans="17:31">
      <c r="Q55" s="4"/>
      <c r="R55" s="28"/>
      <c r="S55" s="28"/>
      <c r="T55" s="28"/>
      <c r="U55" s="28"/>
      <c r="V55" s="28"/>
      <c r="W55" s="8"/>
      <c r="Y55" s="4"/>
      <c r="Z55" s="28"/>
      <c r="AA55" s="28"/>
      <c r="AB55" s="28"/>
      <c r="AC55" s="28"/>
      <c r="AD55" s="28"/>
      <c r="AE55" s="8"/>
    </row>
    <row r="56" spans="17:31">
      <c r="Q56" s="4"/>
      <c r="R56" s="28"/>
      <c r="S56" s="28"/>
      <c r="T56" s="28"/>
      <c r="U56" s="28"/>
      <c r="V56" s="28"/>
      <c r="W56" s="8"/>
      <c r="Y56" s="4"/>
      <c r="Z56" s="28"/>
      <c r="AA56" s="28"/>
      <c r="AB56" s="28"/>
      <c r="AC56" s="28"/>
      <c r="AD56" s="28"/>
      <c r="AE56" s="8"/>
    </row>
    <row r="57" spans="17:31">
      <c r="Q57" s="4"/>
      <c r="R57" s="28"/>
      <c r="S57" s="28"/>
      <c r="T57" s="28"/>
      <c r="U57" s="28"/>
      <c r="V57" s="28"/>
      <c r="W57" s="8"/>
      <c r="Y57" s="4"/>
      <c r="Z57" s="28"/>
      <c r="AA57" s="28"/>
      <c r="AB57" s="28"/>
      <c r="AC57" s="28"/>
      <c r="AD57" s="28"/>
      <c r="AE57" s="8"/>
    </row>
    <row r="58" spans="17:31">
      <c r="Q58" s="4"/>
      <c r="R58" s="28"/>
      <c r="S58" s="28"/>
      <c r="T58" s="28"/>
      <c r="U58" s="28"/>
      <c r="V58" s="28"/>
      <c r="W58" s="8"/>
      <c r="Y58" s="4"/>
      <c r="Z58" s="28"/>
      <c r="AA58" s="28"/>
      <c r="AB58" s="28"/>
      <c r="AC58" s="28"/>
      <c r="AD58" s="28"/>
      <c r="AE58" s="8"/>
    </row>
    <row r="59" spans="17:31">
      <c r="Q59" s="4"/>
      <c r="R59" s="28"/>
      <c r="S59" s="28"/>
      <c r="T59" s="28"/>
      <c r="U59" s="28"/>
      <c r="V59" s="28"/>
      <c r="W59" s="8"/>
      <c r="Y59" s="4"/>
      <c r="Z59" s="28"/>
      <c r="AA59" s="28"/>
      <c r="AB59" s="28"/>
      <c r="AC59" s="28"/>
      <c r="AD59" s="28"/>
      <c r="AE59" s="8"/>
    </row>
    <row r="60" spans="17:31">
      <c r="Q60" s="4"/>
      <c r="R60" s="28"/>
      <c r="S60" s="28"/>
      <c r="T60" s="28"/>
      <c r="U60" s="28"/>
      <c r="V60" s="28"/>
      <c r="W60" s="8"/>
      <c r="Y60" s="4"/>
      <c r="Z60" s="28"/>
      <c r="AA60" s="28"/>
      <c r="AB60" s="28"/>
      <c r="AC60" s="28"/>
      <c r="AD60" s="28"/>
      <c r="AE60" s="8"/>
    </row>
    <row r="61" spans="17:31">
      <c r="Q61" s="4"/>
      <c r="R61" s="28"/>
      <c r="S61" s="28"/>
      <c r="T61" s="28"/>
      <c r="U61" s="28"/>
      <c r="V61" s="28"/>
      <c r="W61" s="8"/>
      <c r="Y61" s="4"/>
      <c r="Z61" s="28"/>
      <c r="AA61" s="28"/>
      <c r="AB61" s="28"/>
      <c r="AC61" s="28"/>
      <c r="AD61" s="28"/>
      <c r="AE61" s="8"/>
    </row>
    <row r="62" spans="17:31">
      <c r="Q62" s="4"/>
      <c r="R62" s="28"/>
      <c r="S62" s="28"/>
      <c r="T62" s="28"/>
      <c r="U62" s="28"/>
      <c r="V62" s="28"/>
      <c r="W62" s="8"/>
      <c r="Y62" s="4"/>
      <c r="Z62" s="28"/>
      <c r="AA62" s="28"/>
      <c r="AB62" s="28"/>
      <c r="AC62" s="28"/>
      <c r="AD62" s="28"/>
      <c r="AE62" s="8"/>
    </row>
    <row r="63" spans="17:31">
      <c r="Q63" s="24"/>
      <c r="R63" s="25"/>
      <c r="S63" s="25"/>
      <c r="T63" s="25"/>
      <c r="U63" s="25"/>
      <c r="V63" s="25"/>
      <c r="W63" s="26"/>
      <c r="Y63" s="24"/>
      <c r="Z63" s="25"/>
      <c r="AA63" s="25"/>
      <c r="AB63" s="25"/>
      <c r="AC63" s="25"/>
      <c r="AD63" s="25"/>
      <c r="AE63" s="2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A56A-ED29-4337-9971-C639CCF1EEB9}">
  <sheetPr>
    <tabColor theme="4"/>
  </sheetPr>
  <dimension ref="A2:W110"/>
  <sheetViews>
    <sheetView zoomScaleNormal="100" workbookViewId="0"/>
  </sheetViews>
  <sheetFormatPr defaultRowHeight="15"/>
  <cols>
    <col min="1" max="1" width="9.140625" style="32"/>
    <col min="2" max="2" width="9.7109375" style="32" bestFit="1" customWidth="1"/>
    <col min="3" max="3" width="10.7109375" style="32" bestFit="1" customWidth="1"/>
    <col min="4" max="4" width="9.7109375" style="32" bestFit="1" customWidth="1"/>
    <col min="5" max="7" width="9.140625" style="32"/>
    <col min="8" max="14" width="7.42578125" style="47" customWidth="1"/>
    <col min="15" max="15" width="1" style="47" customWidth="1"/>
    <col min="16" max="22" width="7.42578125" style="47" customWidth="1"/>
    <col min="23" max="23" width="1" style="32" customWidth="1"/>
    <col min="24" max="16384" width="9.140625" style="32"/>
  </cols>
  <sheetData>
    <row r="2" spans="8:23">
      <c r="H2" s="29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8:23" ht="15.75">
      <c r="H3" s="33" t="s">
        <v>16</v>
      </c>
      <c r="I3" s="34"/>
      <c r="J3" s="34"/>
      <c r="K3" s="34"/>
      <c r="L3" s="34"/>
      <c r="M3" s="34"/>
      <c r="N3" s="34"/>
      <c r="O3" s="35"/>
      <c r="P3" s="34" t="s">
        <v>17</v>
      </c>
      <c r="Q3" s="34"/>
      <c r="R3" s="34"/>
      <c r="S3" s="34"/>
      <c r="T3" s="34"/>
      <c r="U3" s="34"/>
      <c r="V3" s="34"/>
      <c r="W3" s="36"/>
    </row>
    <row r="4" spans="8:23"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6"/>
    </row>
    <row r="5" spans="8:23">
      <c r="H5" s="3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6"/>
    </row>
    <row r="6" spans="8:23">
      <c r="H6" s="37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6"/>
    </row>
    <row r="7" spans="8:23">
      <c r="H7" s="3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6"/>
    </row>
    <row r="8" spans="8:23">
      <c r="H8" s="3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6"/>
    </row>
    <row r="9" spans="8:23"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6"/>
    </row>
    <row r="10" spans="8:23"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6"/>
    </row>
    <row r="11" spans="8:23">
      <c r="H11" s="3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6"/>
    </row>
    <row r="12" spans="8:23">
      <c r="H12" s="3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6"/>
    </row>
    <row r="13" spans="8:23"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6"/>
    </row>
    <row r="14" spans="8:23"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6"/>
    </row>
    <row r="15" spans="8:23" ht="14.25"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36"/>
    </row>
    <row r="16" spans="8:23" ht="15.75">
      <c r="H16" s="33" t="s">
        <v>18</v>
      </c>
      <c r="I16" s="34"/>
      <c r="J16" s="34"/>
      <c r="K16" s="34"/>
      <c r="L16" s="34"/>
      <c r="M16" s="34"/>
      <c r="N16" s="34"/>
      <c r="O16" s="35"/>
      <c r="P16" s="34" t="s">
        <v>19</v>
      </c>
      <c r="Q16" s="34"/>
      <c r="R16" s="34"/>
      <c r="S16" s="34"/>
      <c r="T16" s="34"/>
      <c r="U16" s="34"/>
      <c r="V16" s="34"/>
      <c r="W16" s="36"/>
    </row>
    <row r="17" spans="8:23"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6"/>
    </row>
    <row r="18" spans="8:23"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6"/>
    </row>
    <row r="19" spans="8:23"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6"/>
    </row>
    <row r="20" spans="8:23"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6"/>
    </row>
    <row r="21" spans="8:23"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6"/>
    </row>
    <row r="22" spans="8:23"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6"/>
    </row>
    <row r="23" spans="8:23"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6"/>
    </row>
    <row r="24" spans="8:23">
      <c r="H24" s="3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6"/>
    </row>
    <row r="25" spans="8:23"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6"/>
    </row>
    <row r="26" spans="8:23"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6"/>
    </row>
    <row r="27" spans="8:23"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</row>
    <row r="42" spans="1:5">
      <c r="C42" s="32" t="s">
        <v>20</v>
      </c>
    </row>
    <row r="43" spans="1:5">
      <c r="A43" s="32" t="s">
        <v>21</v>
      </c>
      <c r="B43" s="44"/>
      <c r="C43" s="44" t="s">
        <v>22</v>
      </c>
      <c r="D43" s="44" t="s">
        <v>1</v>
      </c>
      <c r="E43" s="44" t="s">
        <v>2</v>
      </c>
    </row>
    <row r="44" spans="1:5">
      <c r="A44" s="32" t="s">
        <v>23</v>
      </c>
      <c r="B44" s="45"/>
      <c r="C44" s="45">
        <v>44.378403999999996</v>
      </c>
      <c r="D44" s="46">
        <v>30.784888494623655</v>
      </c>
      <c r="E44" s="46">
        <f>+C44</f>
        <v>44.378403999999996</v>
      </c>
    </row>
    <row r="45" spans="1:5">
      <c r="A45" s="32" t="s">
        <v>24</v>
      </c>
      <c r="B45" s="45"/>
      <c r="C45" s="45">
        <v>44.500761111111103</v>
      </c>
      <c r="D45" s="46">
        <v>30.266247142857143</v>
      </c>
      <c r="E45" s="46">
        <f t="shared" ref="E45:E46" si="0">+C45</f>
        <v>44.500761111111103</v>
      </c>
    </row>
    <row r="46" spans="1:5">
      <c r="A46" s="32" t="s">
        <v>25</v>
      </c>
      <c r="B46" s="45"/>
      <c r="C46" s="45">
        <v>39.419165811965811</v>
      </c>
      <c r="D46" s="46">
        <v>24.826221022880215</v>
      </c>
      <c r="E46" s="46">
        <f t="shared" si="0"/>
        <v>39.419165811965811</v>
      </c>
    </row>
    <row r="47" spans="1:5">
      <c r="A47" s="32" t="s">
        <v>26</v>
      </c>
      <c r="B47" s="45"/>
      <c r="C47" s="45">
        <v>65.501963765182168</v>
      </c>
      <c r="D47" s="46">
        <v>19.824951555555554</v>
      </c>
      <c r="E47" s="32">
        <v>45.347366666666666</v>
      </c>
    </row>
    <row r="48" spans="1:5">
      <c r="A48" s="32" t="s">
        <v>27</v>
      </c>
      <c r="B48" s="45"/>
      <c r="C48" s="45">
        <v>70.024132000000009</v>
      </c>
      <c r="D48" s="46">
        <v>21.15053752688172</v>
      </c>
      <c r="E48" s="32">
        <v>46.291755806451619</v>
      </c>
    </row>
    <row r="49" spans="1:7">
      <c r="A49" s="32" t="s">
        <v>28</v>
      </c>
      <c r="B49" s="45"/>
      <c r="C49" s="45">
        <v>83.413905668016213</v>
      </c>
      <c r="D49" s="46">
        <v>32.647852666666672</v>
      </c>
      <c r="E49" s="32">
        <v>82.545605111111115</v>
      </c>
    </row>
    <row r="50" spans="1:7">
      <c r="A50" s="32" t="s">
        <v>29</v>
      </c>
      <c r="B50" s="45"/>
      <c r="C50" s="45">
        <v>97.732412000000011</v>
      </c>
      <c r="D50" s="46">
        <v>60.356571505376344</v>
      </c>
      <c r="E50" s="32">
        <v>153.45103247311826</v>
      </c>
    </row>
    <row r="51" spans="1:7">
      <c r="A51" s="32" t="s">
        <v>30</v>
      </c>
      <c r="B51" s="45"/>
      <c r="C51" s="45">
        <v>118.17556524216526</v>
      </c>
      <c r="D51" s="46">
        <v>61.706702903225803</v>
      </c>
      <c r="E51" s="32">
        <v>180.74864516129031</v>
      </c>
    </row>
    <row r="52" spans="1:7">
      <c r="A52" s="32" t="s">
        <v>31</v>
      </c>
      <c r="B52" s="45"/>
      <c r="C52" s="45">
        <v>213.03833599999999</v>
      </c>
      <c r="D52" s="46">
        <v>43.578372222222228</v>
      </c>
      <c r="E52" s="32">
        <v>119.51001777777778</v>
      </c>
    </row>
    <row r="53" spans="1:7">
      <c r="A53" s="32" t="s">
        <v>32</v>
      </c>
      <c r="B53" s="45"/>
      <c r="C53" s="45">
        <v>62.687889118198882</v>
      </c>
      <c r="D53" s="46">
        <v>27.426788494623658</v>
      </c>
      <c r="E53" s="32">
        <v>62.152020752688173</v>
      </c>
    </row>
    <row r="54" spans="1:7">
      <c r="A54" s="32" t="s">
        <v>33</v>
      </c>
      <c r="B54" s="45"/>
      <c r="C54" s="45">
        <v>76.181434499999995</v>
      </c>
      <c r="D54" s="46">
        <v>26.936668113730928</v>
      </c>
      <c r="E54" s="32">
        <v>58.294334674063798</v>
      </c>
    </row>
    <row r="55" spans="1:7">
      <c r="A55" s="32" t="s">
        <v>34</v>
      </c>
      <c r="B55" s="45"/>
      <c r="C55" s="45">
        <v>255.53286838649154</v>
      </c>
      <c r="D55" s="46">
        <v>29.112047956989247</v>
      </c>
      <c r="E55" s="32">
        <v>68.646952258064516</v>
      </c>
      <c r="F55" s="48"/>
    </row>
    <row r="57" spans="1:7">
      <c r="C57" s="49"/>
      <c r="D57" s="49"/>
    </row>
    <row r="60" spans="1:7">
      <c r="C60" s="32" t="s">
        <v>35</v>
      </c>
    </row>
    <row r="61" spans="1:7">
      <c r="A61" s="32" t="s">
        <v>21</v>
      </c>
      <c r="B61" s="44"/>
      <c r="C61" s="44" t="s">
        <v>22</v>
      </c>
      <c r="D61" s="44" t="s">
        <v>1</v>
      </c>
      <c r="E61" s="44" t="s">
        <v>2</v>
      </c>
    </row>
    <row r="62" spans="1:7">
      <c r="A62" s="32" t="s">
        <v>23</v>
      </c>
      <c r="B62" s="45"/>
      <c r="C62" s="45">
        <v>39.359752</v>
      </c>
      <c r="D62" s="46">
        <v>37.652896451612911</v>
      </c>
      <c r="E62" s="46">
        <f>+C62</f>
        <v>39.359752</v>
      </c>
      <c r="F62" s="50"/>
      <c r="G62" s="50"/>
    </row>
    <row r="63" spans="1:7">
      <c r="A63" s="32" t="s">
        <v>24</v>
      </c>
      <c r="B63" s="45"/>
      <c r="C63" s="45">
        <v>37.251795833333333</v>
      </c>
      <c r="D63" s="46">
        <v>32.945412857142856</v>
      </c>
      <c r="E63" s="46">
        <f>+C63</f>
        <v>37.251795833333333</v>
      </c>
      <c r="F63" s="50"/>
      <c r="G63" s="50"/>
    </row>
    <row r="64" spans="1:7">
      <c r="A64" s="32" t="s">
        <v>25</v>
      </c>
      <c r="B64" s="45"/>
      <c r="C64" s="45">
        <v>33.663020512820516</v>
      </c>
      <c r="D64" s="46">
        <v>28.089684374158814</v>
      </c>
      <c r="E64" s="46">
        <f>+C64</f>
        <v>33.663020512820516</v>
      </c>
      <c r="F64" s="50"/>
      <c r="G64" s="50"/>
    </row>
    <row r="65" spans="1:7">
      <c r="A65" s="32" t="s">
        <v>26</v>
      </c>
      <c r="B65" s="45"/>
      <c r="C65" s="45">
        <v>72.205383400809694</v>
      </c>
      <c r="D65" s="46">
        <v>16.712208444444443</v>
      </c>
      <c r="E65" s="32">
        <v>42.092786666666669</v>
      </c>
      <c r="F65" s="50"/>
      <c r="G65" s="50"/>
    </row>
    <row r="66" spans="1:7">
      <c r="A66" s="32" t="s">
        <v>27</v>
      </c>
      <c r="B66" s="45"/>
      <c r="C66" s="45">
        <v>56.03935199999998</v>
      </c>
      <c r="D66" s="46">
        <v>14.421617354838711</v>
      </c>
      <c r="E66" s="32">
        <v>34.196268709677419</v>
      </c>
      <c r="F66" s="50"/>
      <c r="G66" s="50"/>
    </row>
    <row r="67" spans="1:7">
      <c r="A67" s="32" t="s">
        <v>28</v>
      </c>
      <c r="B67" s="45"/>
      <c r="C67" s="45">
        <v>22.353110728744944</v>
      </c>
      <c r="D67" s="46">
        <v>14.338938044444443</v>
      </c>
      <c r="E67" s="32">
        <v>40.816299777777779</v>
      </c>
      <c r="F67" s="50"/>
      <c r="G67" s="50"/>
    </row>
    <row r="68" spans="1:7">
      <c r="A68" s="32" t="s">
        <v>29</v>
      </c>
      <c r="B68" s="45"/>
      <c r="C68" s="45">
        <v>55.21891999999999</v>
      </c>
      <c r="D68" s="46">
        <v>34.10537247311828</v>
      </c>
      <c r="E68" s="32">
        <v>75.566123763440856</v>
      </c>
      <c r="F68" s="50"/>
      <c r="G68" s="50"/>
    </row>
    <row r="69" spans="1:7">
      <c r="A69" s="32" t="s">
        <v>30</v>
      </c>
      <c r="B69" s="45"/>
      <c r="C69" s="45">
        <v>91.247283760683757</v>
      </c>
      <c r="D69" s="46">
        <v>39.191720322580643</v>
      </c>
      <c r="E69" s="32">
        <v>126.87331935483873</v>
      </c>
      <c r="F69" s="50"/>
      <c r="G69" s="50"/>
    </row>
    <row r="70" spans="1:7">
      <c r="A70" s="32" t="s">
        <v>31</v>
      </c>
      <c r="B70" s="45"/>
      <c r="C70" s="51">
        <v>153.16105199999998</v>
      </c>
      <c r="D70" s="46">
        <v>36.683173333333336</v>
      </c>
      <c r="E70" s="32">
        <v>89.938568888888881</v>
      </c>
      <c r="F70" s="50"/>
      <c r="G70" s="50"/>
    </row>
    <row r="71" spans="1:7">
      <c r="A71" s="32" t="s">
        <v>32</v>
      </c>
      <c r="B71" s="45"/>
      <c r="C71" s="45">
        <v>68.179332176360219</v>
      </c>
      <c r="D71" s="46">
        <v>27.918228279569895</v>
      </c>
      <c r="E71" s="32">
        <v>62.340683440860211</v>
      </c>
      <c r="F71" s="50"/>
      <c r="G71" s="50"/>
    </row>
    <row r="72" spans="1:7">
      <c r="A72" s="32" t="s">
        <v>33</v>
      </c>
      <c r="B72" s="45"/>
      <c r="C72" s="45">
        <v>89.506570500000009</v>
      </c>
      <c r="D72" s="46">
        <v>30.123020929264911</v>
      </c>
      <c r="E72" s="32">
        <v>61.79948460471568</v>
      </c>
      <c r="F72" s="50"/>
      <c r="G72" s="50"/>
    </row>
    <row r="73" spans="1:7">
      <c r="A73" s="32" t="s">
        <v>34</v>
      </c>
      <c r="B73" s="45"/>
      <c r="C73" s="45">
        <v>263.0588292682927</v>
      </c>
      <c r="D73" s="46">
        <v>36.46146537634408</v>
      </c>
      <c r="E73" s="32">
        <v>82.643699354838716</v>
      </c>
      <c r="F73" s="48"/>
      <c r="G73" s="50"/>
    </row>
    <row r="75" spans="1:7">
      <c r="C75" s="49"/>
      <c r="D75" s="49"/>
    </row>
    <row r="78" spans="1:7">
      <c r="C78" s="32" t="s">
        <v>36</v>
      </c>
    </row>
    <row r="79" spans="1:7">
      <c r="A79" s="32" t="s">
        <v>21</v>
      </c>
      <c r="B79" s="44"/>
      <c r="C79" s="44" t="s">
        <v>22</v>
      </c>
      <c r="D79" s="44" t="s">
        <v>1</v>
      </c>
      <c r="E79" s="44" t="s">
        <v>2</v>
      </c>
    </row>
    <row r="80" spans="1:7">
      <c r="A80" s="32" t="s">
        <v>23</v>
      </c>
      <c r="B80" s="52"/>
      <c r="C80" s="52">
        <v>4.8695161290322586</v>
      </c>
      <c r="D80" s="53">
        <v>3.0842000000000001</v>
      </c>
      <c r="E80" s="32">
        <v>4.8695161290322586</v>
      </c>
    </row>
    <row r="81" spans="1:6">
      <c r="A81" s="32" t="s">
        <v>24</v>
      </c>
      <c r="B81" s="52"/>
      <c r="C81" s="52">
        <v>4.4208928571428565</v>
      </c>
      <c r="D81" s="53">
        <v>3.0261999999999998</v>
      </c>
      <c r="E81" s="32">
        <v>4.4208928571428565</v>
      </c>
    </row>
    <row r="82" spans="1:6">
      <c r="A82" s="32" t="s">
        <v>25</v>
      </c>
      <c r="B82" s="52"/>
      <c r="C82" s="52">
        <v>4.2885483870967738</v>
      </c>
      <c r="D82" s="53">
        <v>2.7050000000000001</v>
      </c>
      <c r="E82" s="32">
        <v>4.1638709677419357</v>
      </c>
    </row>
    <row r="83" spans="1:6">
      <c r="A83" s="32" t="s">
        <v>26</v>
      </c>
      <c r="B83" s="52"/>
      <c r="C83" s="52">
        <v>6.2069999999999981</v>
      </c>
      <c r="D83" s="53">
        <v>2.1846999999999999</v>
      </c>
      <c r="E83" s="32">
        <v>4.6059999999999999</v>
      </c>
    </row>
    <row r="84" spans="1:6">
      <c r="A84" s="32" t="s">
        <v>27</v>
      </c>
      <c r="B84" s="52"/>
      <c r="C84" s="52">
        <v>7.591290322580643</v>
      </c>
      <c r="D84" s="53">
        <v>2.0935000000000001</v>
      </c>
      <c r="E84" s="32">
        <v>4.7969999999999997</v>
      </c>
    </row>
    <row r="85" spans="1:6">
      <c r="A85" s="32" t="s">
        <v>28</v>
      </c>
      <c r="B85" s="52"/>
      <c r="C85" s="52">
        <v>7.0096666666666652</v>
      </c>
      <c r="D85" s="53">
        <v>2.0988000000000002</v>
      </c>
      <c r="E85" s="32">
        <v>4.9809999999999999</v>
      </c>
    </row>
    <row r="86" spans="1:6">
      <c r="A86" s="32" t="s">
        <v>29</v>
      </c>
      <c r="B86" s="52"/>
      <c r="C86" s="52">
        <v>6.497580645161289</v>
      </c>
      <c r="D86" s="53">
        <v>2.1850000000000001</v>
      </c>
      <c r="E86" s="32">
        <v>5.2309999999999999</v>
      </c>
    </row>
    <row r="87" spans="1:6">
      <c r="A87" s="32" t="s">
        <v>30</v>
      </c>
      <c r="B87" s="52"/>
      <c r="C87" s="52">
        <v>8.1749999999999989</v>
      </c>
      <c r="D87" s="53">
        <v>2.198</v>
      </c>
      <c r="E87" s="32">
        <v>5.2794999999999996</v>
      </c>
    </row>
    <row r="88" spans="1:6">
      <c r="A88" s="32" t="s">
        <v>31</v>
      </c>
      <c r="B88" s="52"/>
      <c r="C88" s="52">
        <v>7.1353333333333335</v>
      </c>
      <c r="D88" s="53">
        <v>2.1949999999999998</v>
      </c>
      <c r="E88" s="32">
        <v>5.1497999999999999</v>
      </c>
    </row>
    <row r="89" spans="1:6">
      <c r="A89" s="32" t="s">
        <v>32</v>
      </c>
      <c r="B89" s="52"/>
      <c r="C89" s="52">
        <v>5.1372580645161285</v>
      </c>
      <c r="D89" s="53">
        <v>2.2172000000000001</v>
      </c>
      <c r="E89" s="32">
        <v>5.0212000000000003</v>
      </c>
    </row>
    <row r="90" spans="1:6">
      <c r="A90" s="32" t="s">
        <v>33</v>
      </c>
      <c r="B90" s="52"/>
      <c r="C90" s="52">
        <v>9.030999999999997</v>
      </c>
      <c r="D90" s="53">
        <v>2.4725000000000001</v>
      </c>
      <c r="E90" s="32">
        <v>5.5057999999999998</v>
      </c>
    </row>
    <row r="91" spans="1:6">
      <c r="A91" s="32" t="s">
        <v>34</v>
      </c>
      <c r="B91" s="52"/>
      <c r="C91" s="52">
        <v>28.984838709677412</v>
      </c>
      <c r="D91" s="53">
        <v>2.6503000000000001</v>
      </c>
      <c r="E91" s="32">
        <v>5.8297999999999996</v>
      </c>
      <c r="F91" s="48"/>
    </row>
    <row r="93" spans="1:6">
      <c r="C93" s="49"/>
      <c r="D93" s="49"/>
    </row>
    <row r="95" spans="1:6">
      <c r="C95" s="32" t="s">
        <v>37</v>
      </c>
    </row>
    <row r="96" spans="1:6">
      <c r="A96" s="32" t="s">
        <v>21</v>
      </c>
      <c r="B96" s="44"/>
      <c r="C96" s="44" t="s">
        <v>22</v>
      </c>
      <c r="D96" s="44" t="s">
        <v>1</v>
      </c>
      <c r="E96" s="44" t="s">
        <v>2</v>
      </c>
    </row>
    <row r="97" spans="1:8">
      <c r="A97" s="32" t="s">
        <v>23</v>
      </c>
      <c r="B97" s="50"/>
      <c r="C97" s="50">
        <v>4.9270967741935472</v>
      </c>
      <c r="D97" s="53">
        <v>3.9104999999999999</v>
      </c>
      <c r="E97" s="32">
        <v>4.9270967741935472</v>
      </c>
    </row>
    <row r="98" spans="1:8">
      <c r="A98" s="32" t="s">
        <v>24</v>
      </c>
      <c r="B98" s="50"/>
      <c r="C98" s="50">
        <v>4.2849999999999984</v>
      </c>
      <c r="D98" s="53">
        <v>3.625</v>
      </c>
      <c r="E98" s="32">
        <v>4.2849999999999984</v>
      </c>
    </row>
    <row r="99" spans="1:8">
      <c r="A99" s="32" t="s">
        <v>25</v>
      </c>
      <c r="B99" s="50"/>
      <c r="C99" s="50">
        <v>4.1141935483870977</v>
      </c>
      <c r="D99" s="53">
        <v>2.83</v>
      </c>
      <c r="E99" s="32">
        <v>3.995000000000001</v>
      </c>
    </row>
    <row r="100" spans="1:8">
      <c r="A100" s="32" t="s">
        <v>26</v>
      </c>
      <c r="B100" s="50"/>
      <c r="C100" s="50">
        <v>6.206666666666667</v>
      </c>
      <c r="D100" s="53">
        <v>1.9435</v>
      </c>
      <c r="E100" s="32">
        <v>4.8460000000000001</v>
      </c>
    </row>
    <row r="101" spans="1:8">
      <c r="A101" s="32" t="s">
        <v>27</v>
      </c>
      <c r="B101" s="50"/>
      <c r="C101" s="50">
        <v>7.4725806451612904</v>
      </c>
      <c r="D101" s="53">
        <v>1.821</v>
      </c>
      <c r="E101" s="32">
        <v>4.7619999999999996</v>
      </c>
    </row>
    <row r="102" spans="1:8">
      <c r="A102" s="32" t="s">
        <v>28</v>
      </c>
      <c r="B102" s="50"/>
      <c r="C102" s="50">
        <v>6.8974999999999982</v>
      </c>
      <c r="D102" s="53">
        <v>1.9375</v>
      </c>
      <c r="E102" s="32">
        <v>4.6325000000000003</v>
      </c>
    </row>
    <row r="103" spans="1:8">
      <c r="A103" s="32" t="s">
        <v>29</v>
      </c>
      <c r="B103" s="50"/>
      <c r="C103" s="50">
        <v>5.0737096774193562</v>
      </c>
      <c r="D103" s="53">
        <v>2.2599999999999998</v>
      </c>
      <c r="E103" s="32">
        <v>4.8960999999999997</v>
      </c>
    </row>
    <row r="104" spans="1:8">
      <c r="A104" s="32" t="s">
        <v>30</v>
      </c>
      <c r="B104" s="50"/>
      <c r="C104" s="50">
        <v>8.1045161290322589</v>
      </c>
      <c r="D104" s="53">
        <v>2.2905000000000002</v>
      </c>
      <c r="E104" s="32">
        <v>5.1418999999999997</v>
      </c>
    </row>
    <row r="105" spans="1:8">
      <c r="A105" s="32" t="s">
        <v>31</v>
      </c>
      <c r="B105" s="50"/>
      <c r="C105" s="50">
        <v>7.0549999999999988</v>
      </c>
      <c r="D105" s="53">
        <v>2.27</v>
      </c>
      <c r="E105" s="32">
        <v>4.9447999999999999</v>
      </c>
    </row>
    <row r="106" spans="1:8">
      <c r="A106" s="32" t="s">
        <v>32</v>
      </c>
      <c r="B106" s="50"/>
      <c r="C106" s="50">
        <v>5.1300000000000026</v>
      </c>
      <c r="D106" s="53">
        <v>2.206</v>
      </c>
      <c r="E106" s="32">
        <v>4.9112999999999998</v>
      </c>
    </row>
    <row r="107" spans="1:8">
      <c r="A107" s="32" t="s">
        <v>33</v>
      </c>
      <c r="B107" s="50"/>
      <c r="C107" s="50">
        <v>9.2538333333333309</v>
      </c>
      <c r="D107" s="53">
        <v>2.9175</v>
      </c>
      <c r="E107" s="32">
        <v>5.5278999999999998</v>
      </c>
    </row>
    <row r="108" spans="1:8">
      <c r="A108" s="32" t="s">
        <v>34</v>
      </c>
      <c r="B108" s="50"/>
      <c r="C108" s="50">
        <v>28.504838709677411</v>
      </c>
      <c r="D108" s="53">
        <v>3.5339999999999998</v>
      </c>
      <c r="E108" s="32">
        <v>6.0404</v>
      </c>
      <c r="G108" s="32">
        <f>+C108/D108-1</f>
        <v>7.0658853168300553</v>
      </c>
      <c r="H108" s="47">
        <f>+C108/E108-1</f>
        <v>3.7190316385797981</v>
      </c>
    </row>
    <row r="110" spans="1:8">
      <c r="C110" s="49"/>
      <c r="D110" s="49"/>
    </row>
  </sheetData>
  <conditionalFormatting sqref="B44:B55">
    <cfRule type="expression" dxfId="6" priority="3" stopIfTrue="1">
      <formula>$D44&lt;=OFPC_Date</formula>
    </cfRule>
  </conditionalFormatting>
  <conditionalFormatting sqref="B62:B73">
    <cfRule type="expression" dxfId="5" priority="6" stopIfTrue="1">
      <formula>$D44&lt;=OFPC_Date</formula>
    </cfRule>
  </conditionalFormatting>
  <conditionalFormatting sqref="B80:C91">
    <cfRule type="expression" dxfId="4" priority="2" stopIfTrue="1">
      <formula>$D80&lt;=OFPC_Date</formula>
    </cfRule>
  </conditionalFormatting>
  <conditionalFormatting sqref="B97:C108">
    <cfRule type="expression" dxfId="3" priority="1" stopIfTrue="1">
      <formula>$D97&lt;=OFPC_Date</formula>
    </cfRule>
  </conditionalFormatting>
  <conditionalFormatting sqref="C44:C55">
    <cfRule type="expression" dxfId="2" priority="4" stopIfTrue="1">
      <formula>$C62&lt;=OFPC_Date</formula>
    </cfRule>
  </conditionalFormatting>
  <conditionalFormatting sqref="C62:C73">
    <cfRule type="expression" dxfId="1" priority="5" stopIfTrue="1">
      <formula>$C62&lt;=OFPC_Date</formula>
    </cfRule>
  </conditionalFormatting>
  <conditionalFormatting sqref="F62:G72 G73">
    <cfRule type="expression" dxfId="0" priority="7" stopIfTrue="1">
      <formula>#REF!&lt;=OFPC_Date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3582-DB0C-4330-8DF2-DF20C68A1D37}">
  <sheetPr>
    <tabColor theme="4"/>
  </sheetPr>
  <dimension ref="B3:AP71"/>
  <sheetViews>
    <sheetView workbookViewId="0"/>
  </sheetViews>
  <sheetFormatPr defaultRowHeight="14.25"/>
  <cols>
    <col min="1" max="15" width="9.140625" style="32"/>
    <col min="16" max="21" width="9.7109375" style="32" bestFit="1" customWidth="1"/>
    <col min="22" max="24" width="9.140625" style="32"/>
    <col min="25" max="26" width="9.7109375" style="32" bestFit="1" customWidth="1"/>
    <col min="27" max="35" width="9.140625" style="32"/>
    <col min="36" max="36" width="10.7109375" style="32" customWidth="1"/>
    <col min="37" max="41" width="9.140625" style="32"/>
    <col min="42" max="42" width="11.85546875" style="32" customWidth="1"/>
    <col min="43" max="16384" width="9.140625" style="32"/>
  </cols>
  <sheetData>
    <row r="3" spans="2:36">
      <c r="Q3" s="32" t="s">
        <v>38</v>
      </c>
    </row>
    <row r="4" spans="2:36">
      <c r="Q4" s="32" t="s">
        <v>39</v>
      </c>
    </row>
    <row r="5" spans="2:36">
      <c r="B5" s="54"/>
      <c r="C5" s="55"/>
      <c r="D5" s="55"/>
      <c r="E5" s="55"/>
      <c r="F5" s="55"/>
      <c r="G5" s="55"/>
      <c r="H5" s="31"/>
      <c r="P5" s="32" t="s">
        <v>21</v>
      </c>
      <c r="Q5" s="32" t="s">
        <v>40</v>
      </c>
      <c r="R5" s="32" t="s">
        <v>41</v>
      </c>
      <c r="S5" s="32" t="s">
        <v>42</v>
      </c>
      <c r="T5" s="32" t="s">
        <v>43</v>
      </c>
      <c r="U5" s="32" t="s">
        <v>44</v>
      </c>
      <c r="V5" s="32" t="s">
        <v>45</v>
      </c>
      <c r="W5" s="32" t="s">
        <v>46</v>
      </c>
      <c r="X5" s="32" t="s">
        <v>47</v>
      </c>
      <c r="Y5" s="32" t="s">
        <v>48</v>
      </c>
      <c r="Z5" s="32" t="s">
        <v>49</v>
      </c>
      <c r="AA5" s="32" t="s">
        <v>50</v>
      </c>
      <c r="AB5" s="32" t="s">
        <v>51</v>
      </c>
      <c r="AC5" s="32" t="s">
        <v>52</v>
      </c>
      <c r="AD5" s="32" t="s">
        <v>53</v>
      </c>
      <c r="AE5" s="32" t="s">
        <v>54</v>
      </c>
      <c r="AF5" s="32" t="s">
        <v>55</v>
      </c>
      <c r="AG5" s="32" t="s">
        <v>56</v>
      </c>
      <c r="AH5" s="32" t="s">
        <v>57</v>
      </c>
      <c r="AI5" s="32" t="s">
        <v>58</v>
      </c>
      <c r="AJ5" s="32" t="s">
        <v>59</v>
      </c>
    </row>
    <row r="6" spans="2:36">
      <c r="B6" s="39"/>
      <c r="C6" s="40"/>
      <c r="D6" s="40"/>
      <c r="E6" s="40"/>
      <c r="F6" s="40"/>
      <c r="G6" s="40"/>
      <c r="H6" s="36"/>
      <c r="P6" s="44">
        <v>44562</v>
      </c>
      <c r="Q6" s="32">
        <v>2.4754999999999998</v>
      </c>
      <c r="R6" s="32">
        <v>2.9689999999999999</v>
      </c>
      <c r="S6" s="32">
        <v>2.9394999999999998</v>
      </c>
      <c r="T6" s="32">
        <v>2.9275000000000002</v>
      </c>
      <c r="U6" s="32">
        <v>3.0585</v>
      </c>
      <c r="V6" s="32">
        <v>3.3740000000000001</v>
      </c>
      <c r="W6" s="32">
        <v>3.3159999999999998</v>
      </c>
      <c r="X6" s="32">
        <v>3.5190000000000001</v>
      </c>
      <c r="Y6" s="32">
        <v>3.91</v>
      </c>
      <c r="Z6" s="32">
        <v>4.21</v>
      </c>
      <c r="AA6" s="32">
        <v>3.92</v>
      </c>
      <c r="AB6" s="32">
        <v>3.95</v>
      </c>
      <c r="AC6" s="32">
        <v>4.8</v>
      </c>
      <c r="AD6" s="32">
        <v>5.94</v>
      </c>
      <c r="AE6" s="32">
        <v>5.81</v>
      </c>
      <c r="AF6" s="32">
        <v>10.305</v>
      </c>
    </row>
    <row r="7" spans="2:36">
      <c r="B7" s="39"/>
      <c r="C7" s="40"/>
      <c r="D7" s="40"/>
      <c r="E7" s="40"/>
      <c r="F7" s="40"/>
      <c r="G7" s="40"/>
      <c r="H7" s="36"/>
      <c r="P7" s="44">
        <v>44593</v>
      </c>
      <c r="Q7" s="32">
        <v>2.6299000000000001</v>
      </c>
      <c r="R7" s="32">
        <v>2.7814999999999999</v>
      </c>
      <c r="S7" s="32">
        <v>2.7759999999999998</v>
      </c>
      <c r="T7" s="32">
        <v>2.7654999999999998</v>
      </c>
      <c r="U7" s="32">
        <v>2.8730000000000002</v>
      </c>
      <c r="V7" s="32">
        <v>3.15</v>
      </c>
      <c r="W7" s="32">
        <v>3.0495000000000001</v>
      </c>
      <c r="X7" s="32">
        <v>3.2475000000000001</v>
      </c>
      <c r="Y7" s="32">
        <v>3.63</v>
      </c>
      <c r="Z7" s="32">
        <v>3.88</v>
      </c>
      <c r="AA7" s="32">
        <v>3.6</v>
      </c>
      <c r="AB7" s="32">
        <v>3.64</v>
      </c>
      <c r="AC7" s="32">
        <v>4.45</v>
      </c>
      <c r="AD7" s="32">
        <v>5.57</v>
      </c>
      <c r="AE7" s="32">
        <v>5.25</v>
      </c>
      <c r="AF7" s="32">
        <v>4.7332000000000001</v>
      </c>
    </row>
    <row r="8" spans="2:36">
      <c r="B8" s="39"/>
      <c r="C8" s="40"/>
      <c r="D8" s="40"/>
      <c r="E8" s="40"/>
      <c r="F8" s="40"/>
      <c r="G8" s="40"/>
      <c r="H8" s="36"/>
      <c r="P8" s="44">
        <v>44621</v>
      </c>
      <c r="Q8" s="32">
        <v>2.3733</v>
      </c>
      <c r="R8" s="32">
        <v>2.4384999999999999</v>
      </c>
      <c r="S8" s="32">
        <v>2.431</v>
      </c>
      <c r="T8" s="32">
        <v>2.4209999999999998</v>
      </c>
      <c r="U8" s="32">
        <v>2.5310000000000001</v>
      </c>
      <c r="V8" s="32">
        <v>2.7345000000000002</v>
      </c>
      <c r="W8" s="32">
        <v>2.4245000000000001</v>
      </c>
      <c r="X8" s="32">
        <v>2.4750000000000001</v>
      </c>
      <c r="Y8" s="32">
        <v>2.83</v>
      </c>
      <c r="Z8" s="32">
        <v>3.11</v>
      </c>
      <c r="AA8" s="32">
        <v>2.86</v>
      </c>
      <c r="AB8" s="32">
        <v>2.86</v>
      </c>
      <c r="AC8" s="32">
        <v>3.47</v>
      </c>
      <c r="AD8" s="32">
        <v>4.6100000000000003</v>
      </c>
      <c r="AE8" s="32">
        <v>4.42</v>
      </c>
      <c r="AF8" s="32">
        <v>3.2704</v>
      </c>
    </row>
    <row r="9" spans="2:36">
      <c r="B9" s="39"/>
      <c r="C9" s="40"/>
      <c r="D9" s="40"/>
      <c r="E9" s="40"/>
      <c r="F9" s="40"/>
      <c r="G9" s="40"/>
      <c r="H9" s="36"/>
      <c r="P9" s="44">
        <v>44652</v>
      </c>
      <c r="Q9" s="32">
        <v>1.9903999999999999</v>
      </c>
      <c r="R9" s="32">
        <v>1.6835</v>
      </c>
      <c r="S9" s="32">
        <v>1.6435</v>
      </c>
      <c r="T9" s="32">
        <v>1.466</v>
      </c>
      <c r="U9" s="32">
        <v>1.512</v>
      </c>
      <c r="V9" s="32">
        <v>1.5595000000000001</v>
      </c>
      <c r="W9" s="32">
        <v>1.5329999999999999</v>
      </c>
      <c r="X9" s="32">
        <v>1.5405</v>
      </c>
      <c r="Y9" s="32">
        <v>1.94</v>
      </c>
      <c r="Z9" s="32">
        <v>2.09</v>
      </c>
      <c r="AA9" s="32">
        <v>1.87</v>
      </c>
      <c r="AB9" s="32">
        <v>2.04</v>
      </c>
      <c r="AC9" s="32">
        <v>2.61</v>
      </c>
      <c r="AD9" s="32">
        <v>3.45</v>
      </c>
      <c r="AE9" s="32">
        <v>3.35</v>
      </c>
      <c r="AF9" s="32">
        <v>2.7686000000000002</v>
      </c>
      <c r="AG9" s="32">
        <v>4.8460000000000001</v>
      </c>
    </row>
    <row r="10" spans="2:36">
      <c r="B10" s="39"/>
      <c r="C10" s="40"/>
      <c r="D10" s="40"/>
      <c r="E10" s="40"/>
      <c r="F10" s="40"/>
      <c r="G10" s="40"/>
      <c r="H10" s="36"/>
      <c r="P10" s="44">
        <v>44682</v>
      </c>
      <c r="Q10" s="32">
        <v>1.9755</v>
      </c>
      <c r="R10" s="32">
        <v>1.8006</v>
      </c>
      <c r="S10" s="32">
        <v>1.585</v>
      </c>
      <c r="T10" s="32">
        <v>1.4195</v>
      </c>
      <c r="U10" s="32">
        <v>1.446</v>
      </c>
      <c r="V10" s="32">
        <v>1.5044999999999999</v>
      </c>
      <c r="W10" s="32">
        <v>1.4604999999999999</v>
      </c>
      <c r="X10" s="32">
        <v>1.4635</v>
      </c>
      <c r="Y10" s="32">
        <v>1.82</v>
      </c>
      <c r="Z10" s="32">
        <v>1.98</v>
      </c>
      <c r="AA10" s="32">
        <v>1.76</v>
      </c>
      <c r="AB10" s="32">
        <v>1.86</v>
      </c>
      <c r="AC10" s="32">
        <v>2.29</v>
      </c>
      <c r="AD10" s="32">
        <v>3.13</v>
      </c>
      <c r="AE10" s="32">
        <v>3.28</v>
      </c>
      <c r="AF10" s="32">
        <v>2.5821999999999998</v>
      </c>
      <c r="AG10" s="32">
        <v>4.7619999999999996</v>
      </c>
    </row>
    <row r="11" spans="2:36">
      <c r="B11" s="39"/>
      <c r="C11" s="40"/>
      <c r="D11" s="40"/>
      <c r="E11" s="40"/>
      <c r="F11" s="40"/>
      <c r="G11" s="40"/>
      <c r="H11" s="36"/>
      <c r="P11" s="44">
        <v>44713</v>
      </c>
      <c r="Q11" s="32">
        <v>2.0142000000000002</v>
      </c>
      <c r="R11" s="32">
        <v>1.8176000000000001</v>
      </c>
      <c r="S11" s="32">
        <v>1.6205000000000001</v>
      </c>
      <c r="T11" s="32">
        <v>1.528</v>
      </c>
      <c r="U11" s="32">
        <v>1.5785</v>
      </c>
      <c r="V11" s="32">
        <v>1.6259999999999999</v>
      </c>
      <c r="W11" s="32">
        <v>1.593</v>
      </c>
      <c r="X11" s="32">
        <v>1.5925</v>
      </c>
      <c r="Y11" s="32">
        <v>1.94</v>
      </c>
      <c r="Z11" s="32">
        <v>2.09</v>
      </c>
      <c r="AA11" s="32">
        <v>1.88</v>
      </c>
      <c r="AB11" s="32">
        <v>1.98</v>
      </c>
      <c r="AC11" s="32">
        <v>2.36</v>
      </c>
      <c r="AD11" s="32">
        <v>3.14</v>
      </c>
      <c r="AE11" s="32">
        <v>3.12</v>
      </c>
      <c r="AF11" s="32">
        <v>2.6395</v>
      </c>
      <c r="AG11" s="32">
        <v>4.6325000000000003</v>
      </c>
    </row>
    <row r="12" spans="2:36">
      <c r="B12" s="39"/>
      <c r="C12" s="40"/>
      <c r="D12" s="40"/>
      <c r="E12" s="40"/>
      <c r="F12" s="40"/>
      <c r="G12" s="40"/>
      <c r="H12" s="36"/>
      <c r="P12" s="44">
        <v>44743</v>
      </c>
      <c r="Q12" s="32">
        <v>2.1627999999999998</v>
      </c>
      <c r="R12" s="32">
        <v>2.0028999999999999</v>
      </c>
      <c r="S12" s="32">
        <v>1.8035000000000001</v>
      </c>
      <c r="T12" s="32">
        <v>1.75</v>
      </c>
      <c r="U12" s="32">
        <v>1.7965</v>
      </c>
      <c r="V12" s="32">
        <v>1.8685</v>
      </c>
      <c r="W12" s="32">
        <v>1.8194999999999999</v>
      </c>
      <c r="X12" s="32">
        <v>1.825</v>
      </c>
      <c r="Y12" s="32">
        <v>2.2599999999999998</v>
      </c>
      <c r="Z12" s="32">
        <v>2.44</v>
      </c>
      <c r="AA12" s="32">
        <v>2.25</v>
      </c>
      <c r="AB12" s="32">
        <v>2.34</v>
      </c>
      <c r="AC12" s="32">
        <v>2.82</v>
      </c>
      <c r="AD12" s="32">
        <v>3.45</v>
      </c>
      <c r="AE12" s="32">
        <v>3.35</v>
      </c>
      <c r="AF12" s="32">
        <v>2.9035000000000002</v>
      </c>
      <c r="AG12" s="32">
        <v>4.8960999999999997</v>
      </c>
      <c r="AH12" s="32">
        <v>5.57</v>
      </c>
    </row>
    <row r="13" spans="2:36">
      <c r="B13" s="39"/>
      <c r="C13" s="40"/>
      <c r="D13" s="40"/>
      <c r="E13" s="40"/>
      <c r="F13" s="40"/>
      <c r="G13" s="40"/>
      <c r="H13" s="36"/>
      <c r="P13" s="44">
        <v>44774</v>
      </c>
      <c r="Q13" s="32">
        <v>2.1956000000000002</v>
      </c>
      <c r="R13" s="32">
        <v>2.0327000000000002</v>
      </c>
      <c r="S13" s="32">
        <v>2.0143</v>
      </c>
      <c r="T13" s="32">
        <v>1.7805</v>
      </c>
      <c r="U13" s="32">
        <v>1.83</v>
      </c>
      <c r="V13" s="32">
        <v>1.8979999999999999</v>
      </c>
      <c r="W13" s="32">
        <v>1.8560000000000001</v>
      </c>
      <c r="X13" s="32">
        <v>1.8565</v>
      </c>
      <c r="Y13" s="32">
        <v>2.29</v>
      </c>
      <c r="Z13" s="32">
        <v>2.48</v>
      </c>
      <c r="AA13" s="32">
        <v>2.2799999999999998</v>
      </c>
      <c r="AB13" s="32">
        <v>2.42</v>
      </c>
      <c r="AC13" s="32">
        <v>2.89</v>
      </c>
      <c r="AD13" s="32">
        <v>3.5</v>
      </c>
      <c r="AE13" s="32">
        <v>3.45</v>
      </c>
      <c r="AF13" s="32">
        <v>3.1284999999999998</v>
      </c>
      <c r="AG13" s="32">
        <v>5.1418999999999997</v>
      </c>
      <c r="AH13" s="32">
        <v>4.6500000000000004</v>
      </c>
    </row>
    <row r="14" spans="2:36">
      <c r="B14" s="39"/>
      <c r="C14" s="40"/>
      <c r="D14" s="40"/>
      <c r="E14" s="40"/>
      <c r="F14" s="40"/>
      <c r="G14" s="40"/>
      <c r="H14" s="36"/>
      <c r="P14" s="44">
        <v>44805</v>
      </c>
      <c r="Q14" s="32">
        <v>2.1814</v>
      </c>
      <c r="R14" s="32">
        <v>1.9615</v>
      </c>
      <c r="S14" s="32">
        <v>1.9419999999999999</v>
      </c>
      <c r="T14" s="32">
        <v>1.782</v>
      </c>
      <c r="U14" s="32">
        <v>1.8225</v>
      </c>
      <c r="V14" s="32">
        <v>1.8879999999999999</v>
      </c>
      <c r="W14" s="32">
        <v>1.8474999999999999</v>
      </c>
      <c r="X14" s="32">
        <v>1.843</v>
      </c>
      <c r="Y14" s="32">
        <v>2.27</v>
      </c>
      <c r="Z14" s="32">
        <v>2.46</v>
      </c>
      <c r="AA14" s="32">
        <v>2.25</v>
      </c>
      <c r="AB14" s="32">
        <v>2.36</v>
      </c>
      <c r="AC14" s="32">
        <v>2.83</v>
      </c>
      <c r="AD14" s="32">
        <v>3.4</v>
      </c>
      <c r="AE14" s="32">
        <v>3.42</v>
      </c>
      <c r="AF14" s="32">
        <v>2.9912999999999998</v>
      </c>
      <c r="AG14" s="32">
        <v>4.9447999999999999</v>
      </c>
      <c r="AH14" s="32">
        <v>4.66</v>
      </c>
    </row>
    <row r="15" spans="2:36">
      <c r="B15" s="39"/>
      <c r="C15" s="40"/>
      <c r="D15" s="40"/>
      <c r="E15" s="40"/>
      <c r="F15" s="40"/>
      <c r="G15" s="40"/>
      <c r="H15" s="36"/>
      <c r="P15" s="44">
        <v>44835</v>
      </c>
      <c r="Q15" s="32">
        <v>2.1842000000000001</v>
      </c>
      <c r="R15" s="32">
        <v>1.9855</v>
      </c>
      <c r="S15" s="32">
        <v>1.9507000000000001</v>
      </c>
      <c r="T15" s="32">
        <v>1.7490000000000001</v>
      </c>
      <c r="U15" s="32">
        <v>1.7925</v>
      </c>
      <c r="V15" s="32">
        <v>1.85</v>
      </c>
      <c r="W15" s="32">
        <v>1.8109999999999999</v>
      </c>
      <c r="X15" s="32">
        <v>1.7895000000000001</v>
      </c>
      <c r="Y15" s="32">
        <v>2.21</v>
      </c>
      <c r="Z15" s="32">
        <v>2.39</v>
      </c>
      <c r="AA15" s="32">
        <v>2.2200000000000002</v>
      </c>
      <c r="AB15" s="32">
        <v>2.37</v>
      </c>
      <c r="AC15" s="32">
        <v>2.91</v>
      </c>
      <c r="AD15" s="32">
        <v>3.6</v>
      </c>
      <c r="AE15" s="32">
        <v>3.55</v>
      </c>
      <c r="AF15" s="32">
        <v>3.0815999999999999</v>
      </c>
      <c r="AG15" s="32">
        <v>4.9112999999999998</v>
      </c>
      <c r="AH15" s="32">
        <v>4.74</v>
      </c>
      <c r="AI15" s="32">
        <v>5.48</v>
      </c>
    </row>
    <row r="16" spans="2:36">
      <c r="B16" s="56"/>
      <c r="C16" s="57"/>
      <c r="D16" s="57"/>
      <c r="E16" s="57"/>
      <c r="F16" s="57"/>
      <c r="G16" s="57"/>
      <c r="H16" s="43"/>
      <c r="P16" s="44">
        <v>44866</v>
      </c>
      <c r="Q16" s="32">
        <v>2.5110999999999999</v>
      </c>
      <c r="R16" s="32">
        <v>2.5670000000000002</v>
      </c>
      <c r="S16" s="32">
        <v>2.5217000000000001</v>
      </c>
      <c r="T16" s="32">
        <v>2.5886</v>
      </c>
      <c r="U16" s="32">
        <v>2.6585000000000001</v>
      </c>
      <c r="V16" s="32">
        <v>2.9085000000000001</v>
      </c>
      <c r="W16" s="32">
        <v>2.7149999999999999</v>
      </c>
      <c r="X16" s="32">
        <v>2.669</v>
      </c>
      <c r="Y16" s="32">
        <v>2.92</v>
      </c>
      <c r="Z16" s="32">
        <v>3.2</v>
      </c>
      <c r="AA16" s="32">
        <v>3.06</v>
      </c>
      <c r="AB16" s="32">
        <v>3.08</v>
      </c>
      <c r="AC16" s="32">
        <v>3.6</v>
      </c>
      <c r="AD16" s="32">
        <v>4.1100000000000003</v>
      </c>
      <c r="AE16" s="32">
        <v>3.99</v>
      </c>
      <c r="AF16" s="32">
        <v>3.6423999999999999</v>
      </c>
      <c r="AG16" s="32">
        <v>5.5278999999999998</v>
      </c>
      <c r="AH16" s="32">
        <v>5.19</v>
      </c>
      <c r="AI16" s="32">
        <v>6.02</v>
      </c>
      <c r="AJ16" s="32">
        <v>6.0110000000000001</v>
      </c>
    </row>
    <row r="17" spans="16:42">
      <c r="P17" s="44">
        <v>44896</v>
      </c>
      <c r="Q17" s="32">
        <v>2.8944000000000001</v>
      </c>
      <c r="R17" s="32">
        <v>3.0714999999999999</v>
      </c>
      <c r="S17" s="32">
        <v>3.048</v>
      </c>
      <c r="T17" s="32">
        <v>3.2473000000000001</v>
      </c>
      <c r="U17" s="32">
        <v>3.3163</v>
      </c>
      <c r="V17" s="32">
        <v>3.3885000000000001</v>
      </c>
      <c r="W17" s="32">
        <v>3.2949999999999999</v>
      </c>
      <c r="X17" s="32">
        <v>3.274</v>
      </c>
      <c r="Y17" s="32">
        <v>3.53</v>
      </c>
      <c r="Z17" s="32">
        <v>3.83</v>
      </c>
      <c r="AA17" s="32">
        <v>3.64</v>
      </c>
      <c r="AB17" s="32">
        <v>3.67</v>
      </c>
      <c r="AC17" s="32">
        <v>4.0999999999999996</v>
      </c>
      <c r="AD17" s="32">
        <v>4.4400000000000004</v>
      </c>
      <c r="AE17" s="32">
        <v>4.3600000000000003</v>
      </c>
      <c r="AF17" s="32">
        <v>4.0896999999999997</v>
      </c>
      <c r="AG17" s="32">
        <v>6.0404</v>
      </c>
      <c r="AH17" s="32">
        <v>5.82</v>
      </c>
      <c r="AI17" s="32">
        <v>6.78</v>
      </c>
      <c r="AJ17" s="32">
        <v>7.5</v>
      </c>
    </row>
    <row r="21" spans="16:42">
      <c r="Q21" s="44">
        <v>43466</v>
      </c>
      <c r="R21" s="44">
        <v>43556</v>
      </c>
      <c r="S21" s="44">
        <v>43647</v>
      </c>
      <c r="T21" s="44">
        <v>43739</v>
      </c>
      <c r="U21" s="44">
        <v>43770</v>
      </c>
      <c r="V21" s="44">
        <v>43831</v>
      </c>
      <c r="W21" s="44">
        <v>43922</v>
      </c>
      <c r="X21" s="44">
        <v>44013</v>
      </c>
      <c r="Y21" s="44">
        <v>44105</v>
      </c>
      <c r="Z21" s="44">
        <v>44136</v>
      </c>
      <c r="AA21" s="44">
        <f>+EDATE(V21,12)</f>
        <v>44197</v>
      </c>
      <c r="AB21" s="44">
        <f>+EDATE(W21,12)</f>
        <v>44287</v>
      </c>
      <c r="AC21" s="44">
        <f>+EDATE(X21,12)</f>
        <v>44378</v>
      </c>
      <c r="AD21" s="44">
        <f>+EDATE(Y21,12)</f>
        <v>44470</v>
      </c>
      <c r="AE21" s="44">
        <f>+EDATE(Z21,12)</f>
        <v>44501</v>
      </c>
      <c r="AF21" s="44">
        <f>+EDATE(AA21,12)</f>
        <v>44562</v>
      </c>
      <c r="AG21" s="44">
        <f>+EDATE(AB21,12)</f>
        <v>44652</v>
      </c>
      <c r="AH21" s="44">
        <f>+EDATE(AC21,12)</f>
        <v>44743</v>
      </c>
      <c r="AI21" s="44">
        <f>+EDATE(AD21,12)</f>
        <v>44835</v>
      </c>
      <c r="AJ21" s="44">
        <f>+EDATE(AE21,12)</f>
        <v>44866</v>
      </c>
    </row>
    <row r="22" spans="16:42">
      <c r="P22" s="32" t="s">
        <v>60</v>
      </c>
      <c r="Q22" s="32" t="s">
        <v>40</v>
      </c>
      <c r="R22" s="32" t="s">
        <v>41</v>
      </c>
      <c r="S22" s="32" t="s">
        <v>42</v>
      </c>
      <c r="T22" s="32" t="s">
        <v>43</v>
      </c>
      <c r="U22" s="32" t="s">
        <v>44</v>
      </c>
      <c r="V22" s="32" t="s">
        <v>45</v>
      </c>
      <c r="W22" s="32" t="s">
        <v>46</v>
      </c>
      <c r="X22" s="32" t="s">
        <v>47</v>
      </c>
      <c r="Y22" s="32" t="s">
        <v>48</v>
      </c>
      <c r="Z22" s="32" t="s">
        <v>49</v>
      </c>
      <c r="AA22" s="32" t="s">
        <v>50</v>
      </c>
      <c r="AB22" s="32" t="s">
        <v>51</v>
      </c>
      <c r="AC22" s="32" t="s">
        <v>52</v>
      </c>
      <c r="AD22" s="32" t="s">
        <v>53</v>
      </c>
      <c r="AE22" s="32" t="s">
        <v>54</v>
      </c>
      <c r="AF22" s="32" t="s">
        <v>55</v>
      </c>
      <c r="AG22" s="32" t="s">
        <v>56</v>
      </c>
      <c r="AH22" s="32" t="s">
        <v>57</v>
      </c>
      <c r="AI22" s="32" t="s">
        <v>58</v>
      </c>
      <c r="AJ22" s="32" t="s">
        <v>59</v>
      </c>
    </row>
    <row r="23" spans="16:42">
      <c r="P23" s="32" t="s">
        <v>61</v>
      </c>
      <c r="Q23" s="58">
        <v>2.2990249999999999</v>
      </c>
      <c r="R23" s="58">
        <v>2.2593166666666669</v>
      </c>
      <c r="S23" s="58">
        <v>2.1896416666666667</v>
      </c>
      <c r="T23" s="58">
        <v>2.1187416666666663</v>
      </c>
      <c r="U23" s="58">
        <v>2.1846083333333337</v>
      </c>
      <c r="V23" s="58">
        <v>2.3125000000000004</v>
      </c>
      <c r="W23" s="58">
        <v>2.2267083333333333</v>
      </c>
      <c r="X23" s="58">
        <v>2.2579166666666666</v>
      </c>
      <c r="Y23" s="58">
        <v>2.6291666666666664</v>
      </c>
      <c r="Z23" s="58">
        <v>2.8466666666666671</v>
      </c>
      <c r="AA23" s="58">
        <v>2.6324999999999998</v>
      </c>
      <c r="AB23" s="58">
        <v>2.7141666666666668</v>
      </c>
      <c r="AC23" s="58">
        <v>3.2608333333333337</v>
      </c>
      <c r="AD23" s="58">
        <v>4.0283333333333333</v>
      </c>
      <c r="AE23" s="58">
        <v>3.9458333333333333</v>
      </c>
      <c r="AF23" s="58">
        <v>3.8446583333333337</v>
      </c>
      <c r="AG23" s="58">
        <v>5.0781000000000001</v>
      </c>
      <c r="AH23" s="58">
        <v>5.1050000000000004</v>
      </c>
      <c r="AI23" s="58">
        <v>6.0933333333333337</v>
      </c>
      <c r="AJ23" s="58">
        <v>6.7554999999999996</v>
      </c>
    </row>
    <row r="24" spans="16:42">
      <c r="AO24" s="32" t="s">
        <v>62</v>
      </c>
      <c r="AP24" s="32" t="s">
        <v>37</v>
      </c>
    </row>
    <row r="25" spans="16:42">
      <c r="AL25" s="44">
        <v>43466</v>
      </c>
      <c r="AM25" s="58" cm="1">
        <f t="array" ref="AM25">+SUM($Q$23:$AJ$23*($Q$21:$AJ$21=$AL25))</f>
        <v>2.2990249999999999</v>
      </c>
      <c r="AO25" s="44">
        <f>+AL25</f>
        <v>43466</v>
      </c>
      <c r="AP25" s="58">
        <f>+AM25</f>
        <v>2.2990249999999999</v>
      </c>
    </row>
    <row r="26" spans="16:42">
      <c r="AL26" s="44">
        <f>+EDATE(AL25,1)</f>
        <v>43497</v>
      </c>
      <c r="AM26" s="58" cm="1">
        <f t="array" ref="AM26">+SUM($Q$23:$AJ$23*($Q$21:$AJ$21=$AL26))</f>
        <v>0</v>
      </c>
      <c r="AO26" s="44">
        <f>+AL26</f>
        <v>43497</v>
      </c>
      <c r="AP26" s="58">
        <f>+IF(AM26=0,AP25,AM26)</f>
        <v>2.2990249999999999</v>
      </c>
    </row>
    <row r="27" spans="16:42">
      <c r="AL27" s="44">
        <f>+EDATE(AL26,1)</f>
        <v>43525</v>
      </c>
      <c r="AM27" s="58" cm="1">
        <f t="array" ref="AM27">+SUM($Q$23:$AJ$23*($Q$21:$AJ$21=$AL27))</f>
        <v>0</v>
      </c>
      <c r="AO27" s="44">
        <f>+AL27</f>
        <v>43525</v>
      </c>
      <c r="AP27" s="58">
        <f>+IF(AM27=0,AP26,AM27)</f>
        <v>2.2990249999999999</v>
      </c>
    </row>
    <row r="28" spans="16:42">
      <c r="AL28" s="44">
        <f>+EDATE(AL27,1)</f>
        <v>43556</v>
      </c>
      <c r="AM28" s="58" cm="1">
        <f t="array" ref="AM28">+SUM($Q$23:$AJ$23*($Q$21:$AJ$21=$AL28))</f>
        <v>2.2593166666666669</v>
      </c>
      <c r="AO28" s="44">
        <f>+AL28</f>
        <v>43556</v>
      </c>
      <c r="AP28" s="58">
        <f>+IF(AM28=0,AP27,AM28)</f>
        <v>2.2593166666666669</v>
      </c>
    </row>
    <row r="29" spans="16:42">
      <c r="P29" s="32">
        <f>36*12</f>
        <v>432</v>
      </c>
      <c r="AL29" s="44">
        <f>+EDATE(AL28,1)</f>
        <v>43586</v>
      </c>
      <c r="AM29" s="58" cm="1">
        <f t="array" ref="AM29">+SUM($Q$23:$AJ$23*($Q$21:$AJ$21=$AL29))</f>
        <v>0</v>
      </c>
      <c r="AO29" s="44">
        <f>+AL29</f>
        <v>43586</v>
      </c>
      <c r="AP29" s="58">
        <f>+IF(AM29=0,AP28,AM29)</f>
        <v>2.2593166666666669</v>
      </c>
    </row>
    <row r="30" spans="16:42">
      <c r="AL30" s="44">
        <f>+EDATE(AL29,1)</f>
        <v>43617</v>
      </c>
      <c r="AM30" s="58" cm="1">
        <f t="array" ref="AM30">+SUM($Q$23:$AJ$23*($Q$21:$AJ$21=$AL30))</f>
        <v>0</v>
      </c>
      <c r="AO30" s="44">
        <f>+AL30</f>
        <v>43617</v>
      </c>
      <c r="AP30" s="58">
        <f>+IF(AM30=0,AP29,AM30)</f>
        <v>2.2593166666666669</v>
      </c>
    </row>
    <row r="31" spans="16:42">
      <c r="AL31" s="44">
        <f>+EDATE(AL30,1)</f>
        <v>43647</v>
      </c>
      <c r="AM31" s="58" cm="1">
        <f t="array" ref="AM31">+SUM($Q$23:$AJ$23*($Q$21:$AJ$21=$AL31))</f>
        <v>2.1896416666666667</v>
      </c>
      <c r="AO31" s="44">
        <f>+AL31</f>
        <v>43647</v>
      </c>
      <c r="AP31" s="58">
        <f>+IF(AM31=0,AP30,AM31)</f>
        <v>2.1896416666666667</v>
      </c>
    </row>
    <row r="32" spans="16:42">
      <c r="AL32" s="44">
        <f>+EDATE(AL31,1)</f>
        <v>43678</v>
      </c>
      <c r="AM32" s="58" cm="1">
        <f t="array" ref="AM32">+SUM($Q$23:$AJ$23*($Q$21:$AJ$21=$AL32))</f>
        <v>0</v>
      </c>
      <c r="AO32" s="44">
        <f>+AL32</f>
        <v>43678</v>
      </c>
      <c r="AP32" s="58">
        <f>+IF(AM32=0,AP31,AM32)</f>
        <v>2.1896416666666667</v>
      </c>
    </row>
    <row r="33" spans="38:42">
      <c r="AL33" s="44">
        <f>+EDATE(AL32,1)</f>
        <v>43709</v>
      </c>
      <c r="AM33" s="58" cm="1">
        <f t="array" ref="AM33">+SUM($Q$23:$AJ$23*($Q$21:$AJ$21=$AL33))</f>
        <v>0</v>
      </c>
      <c r="AO33" s="44">
        <f>+AL33</f>
        <v>43709</v>
      </c>
      <c r="AP33" s="58">
        <f>+IF(AM33=0,AP32,AM33)</f>
        <v>2.1896416666666667</v>
      </c>
    </row>
    <row r="34" spans="38:42">
      <c r="AL34" s="44">
        <f>+EDATE(AL33,1)</f>
        <v>43739</v>
      </c>
      <c r="AM34" s="58" cm="1">
        <f t="array" ref="AM34">+SUM($Q$23:$AJ$23*($Q$21:$AJ$21=$AL34))</f>
        <v>2.1187416666666663</v>
      </c>
      <c r="AO34" s="44">
        <f>+AL34</f>
        <v>43739</v>
      </c>
      <c r="AP34" s="58">
        <f>+IF(AM34=0,AP33,AM34)</f>
        <v>2.1187416666666663</v>
      </c>
    </row>
    <row r="35" spans="38:42">
      <c r="AL35" s="44">
        <f>+EDATE(AL34,1)</f>
        <v>43770</v>
      </c>
      <c r="AM35" s="58" cm="1">
        <f t="array" ref="AM35">+SUM($Q$23:$AJ$23*($Q$21:$AJ$21=$AL35))</f>
        <v>2.1846083333333337</v>
      </c>
      <c r="AO35" s="44">
        <f>+AL35</f>
        <v>43770</v>
      </c>
      <c r="AP35" s="58">
        <f>+IF(AM35=0,AP34,AM35)</f>
        <v>2.1846083333333337</v>
      </c>
    </row>
    <row r="36" spans="38:42">
      <c r="AL36" s="44">
        <f>+EDATE(AL35,1)</f>
        <v>43800</v>
      </c>
      <c r="AM36" s="58" cm="1">
        <f t="array" ref="AM36">+SUM($Q$23:$AJ$23*($Q$21:$AJ$21=$AL36))</f>
        <v>0</v>
      </c>
      <c r="AO36" s="44">
        <f>+AL36</f>
        <v>43800</v>
      </c>
      <c r="AP36" s="58">
        <f>+IF(AM36=0,AP35,AM36)</f>
        <v>2.1846083333333337</v>
      </c>
    </row>
    <row r="37" spans="38:42">
      <c r="AL37" s="44">
        <f>+EDATE(AL36,1)</f>
        <v>43831</v>
      </c>
      <c r="AM37" s="58" cm="1">
        <f t="array" ref="AM37">+SUM($Q$23:$AJ$23*($Q$21:$AJ$21=$AL37))</f>
        <v>2.3125000000000004</v>
      </c>
      <c r="AO37" s="44">
        <f>+AL37</f>
        <v>43831</v>
      </c>
      <c r="AP37" s="58">
        <f>+IF(AM37=0,AP36,AM37)</f>
        <v>2.3125000000000004</v>
      </c>
    </row>
    <row r="38" spans="38:42">
      <c r="AL38" s="44">
        <f>+EDATE(AL37,1)</f>
        <v>43862</v>
      </c>
      <c r="AM38" s="58" cm="1">
        <f t="array" ref="AM38">+SUM($Q$23:$AJ$23*($Q$21:$AJ$21=$AL38))</f>
        <v>0</v>
      </c>
      <c r="AO38" s="44">
        <f>+AL38</f>
        <v>43862</v>
      </c>
      <c r="AP38" s="58">
        <f>+IF(AM38=0,AP37,AM38)</f>
        <v>2.3125000000000004</v>
      </c>
    </row>
    <row r="39" spans="38:42">
      <c r="AL39" s="44">
        <f>+EDATE(AL38,1)</f>
        <v>43891</v>
      </c>
      <c r="AM39" s="58" cm="1">
        <f t="array" ref="AM39">+SUM($Q$23:$AJ$23*($Q$21:$AJ$21=$AL39))</f>
        <v>0</v>
      </c>
      <c r="AO39" s="44">
        <f>+AL39</f>
        <v>43891</v>
      </c>
      <c r="AP39" s="58">
        <f>+IF(AM39=0,AP38,AM39)</f>
        <v>2.3125000000000004</v>
      </c>
    </row>
    <row r="40" spans="38:42">
      <c r="AL40" s="44">
        <f>+EDATE(AL39,1)</f>
        <v>43922</v>
      </c>
      <c r="AM40" s="58" cm="1">
        <f t="array" ref="AM40">+SUM($Q$23:$AJ$23*($Q$21:$AJ$21=$AL40))</f>
        <v>2.2267083333333333</v>
      </c>
      <c r="AO40" s="44">
        <f>+AL40</f>
        <v>43922</v>
      </c>
      <c r="AP40" s="58">
        <f>+IF(AM40=0,AP39,AM40)</f>
        <v>2.2267083333333333</v>
      </c>
    </row>
    <row r="41" spans="38:42">
      <c r="AL41" s="44">
        <f>+EDATE(AL40,1)</f>
        <v>43952</v>
      </c>
      <c r="AM41" s="58" cm="1">
        <f t="array" ref="AM41">+SUM($Q$23:$AJ$23*($Q$21:$AJ$21=$AL41))</f>
        <v>0</v>
      </c>
      <c r="AO41" s="44">
        <f>+AL41</f>
        <v>43952</v>
      </c>
      <c r="AP41" s="58">
        <f>+IF(AM41=0,AP40,AM41)</f>
        <v>2.2267083333333333</v>
      </c>
    </row>
    <row r="42" spans="38:42">
      <c r="AL42" s="44">
        <f>+EDATE(AL41,1)</f>
        <v>43983</v>
      </c>
      <c r="AM42" s="58" cm="1">
        <f t="array" ref="AM42">+SUM($Q$23:$AJ$23*($Q$21:$AJ$21=$AL42))</f>
        <v>0</v>
      </c>
      <c r="AO42" s="44">
        <f>+AL42</f>
        <v>43983</v>
      </c>
      <c r="AP42" s="58">
        <f>+IF(AM42=0,AP41,AM42)</f>
        <v>2.2267083333333333</v>
      </c>
    </row>
    <row r="43" spans="38:42">
      <c r="AL43" s="44">
        <f>+EDATE(AL42,1)</f>
        <v>44013</v>
      </c>
      <c r="AM43" s="58" cm="1">
        <f t="array" ref="AM43">+SUM($Q$23:$AJ$23*($Q$21:$AJ$21=$AL43))</f>
        <v>2.2579166666666666</v>
      </c>
      <c r="AO43" s="44">
        <f>+AL43</f>
        <v>44013</v>
      </c>
      <c r="AP43" s="58">
        <f>+IF(AM43=0,AP42,AM43)</f>
        <v>2.2579166666666666</v>
      </c>
    </row>
    <row r="44" spans="38:42">
      <c r="AL44" s="44">
        <f>+EDATE(AL43,1)</f>
        <v>44044</v>
      </c>
      <c r="AM44" s="58" cm="1">
        <f t="array" ref="AM44">+SUM($Q$23:$AJ$23*($Q$21:$AJ$21=$AL44))</f>
        <v>0</v>
      </c>
      <c r="AO44" s="44">
        <f>+AL44</f>
        <v>44044</v>
      </c>
      <c r="AP44" s="58">
        <f>+IF(AM44=0,AP43,AM44)</f>
        <v>2.2579166666666666</v>
      </c>
    </row>
    <row r="45" spans="38:42">
      <c r="AL45" s="44">
        <f>+EDATE(AL44,1)</f>
        <v>44075</v>
      </c>
      <c r="AM45" s="58" cm="1">
        <f t="array" ref="AM45">+SUM($Q$23:$AJ$23*($Q$21:$AJ$21=$AL45))</f>
        <v>0</v>
      </c>
      <c r="AO45" s="44">
        <f>+AL45</f>
        <v>44075</v>
      </c>
      <c r="AP45" s="58">
        <f>+IF(AM45=0,AP44,AM45)</f>
        <v>2.2579166666666666</v>
      </c>
    </row>
    <row r="46" spans="38:42">
      <c r="AL46" s="44">
        <f>+EDATE(AL45,1)</f>
        <v>44105</v>
      </c>
      <c r="AM46" s="58" cm="1">
        <f t="array" ref="AM46">+SUM($Q$23:$AJ$23*($Q$21:$AJ$21=$AL46))</f>
        <v>2.6291666666666664</v>
      </c>
      <c r="AO46" s="44">
        <f>+AL46</f>
        <v>44105</v>
      </c>
      <c r="AP46" s="58">
        <f>+IF(AM46=0,AP45,AM46)</f>
        <v>2.6291666666666664</v>
      </c>
    </row>
    <row r="47" spans="38:42">
      <c r="AL47" s="44">
        <f>+EDATE(AL46,1)</f>
        <v>44136</v>
      </c>
      <c r="AM47" s="58" cm="1">
        <f t="array" ref="AM47">+SUM($Q$23:$AJ$23*($Q$21:$AJ$21=$AL47))</f>
        <v>2.8466666666666671</v>
      </c>
      <c r="AO47" s="44">
        <f>+AL47</f>
        <v>44136</v>
      </c>
      <c r="AP47" s="58">
        <f>+IF(AM47=0,AP46,AM47)</f>
        <v>2.8466666666666671</v>
      </c>
    </row>
    <row r="48" spans="38:42">
      <c r="AL48" s="44">
        <f>+EDATE(AL47,1)</f>
        <v>44166</v>
      </c>
      <c r="AM48" s="58" cm="1">
        <f t="array" ref="AM48">+SUM($Q$23:$AJ$23*($Q$21:$AJ$21=$AL48))</f>
        <v>0</v>
      </c>
      <c r="AO48" s="44">
        <f>+AL48</f>
        <v>44166</v>
      </c>
      <c r="AP48" s="58">
        <f>+IF(AM48=0,AP47,AM48)</f>
        <v>2.8466666666666671</v>
      </c>
    </row>
    <row r="49" spans="38:42">
      <c r="AL49" s="44">
        <f>+EDATE(AL48,1)</f>
        <v>44197</v>
      </c>
      <c r="AM49" s="58" cm="1">
        <f t="array" ref="AM49">+SUM($Q$23:$AJ$23*($Q$21:$AJ$21=$AL49))</f>
        <v>2.6324999999999998</v>
      </c>
      <c r="AO49" s="44">
        <f>+AL49</f>
        <v>44197</v>
      </c>
      <c r="AP49" s="58">
        <f>+IF(AM49=0,AP48,AM49)</f>
        <v>2.6324999999999998</v>
      </c>
    </row>
    <row r="50" spans="38:42">
      <c r="AL50" s="44">
        <f>+EDATE(AL49,1)</f>
        <v>44228</v>
      </c>
      <c r="AM50" s="58" cm="1">
        <f t="array" ref="AM50">+SUM($Q$23:$AJ$23*($Q$21:$AJ$21=$AL50))</f>
        <v>0</v>
      </c>
      <c r="AO50" s="44">
        <f>+AL50</f>
        <v>44228</v>
      </c>
      <c r="AP50" s="58">
        <f>+IF(AM50=0,AP49,AM50)</f>
        <v>2.6324999999999998</v>
      </c>
    </row>
    <row r="51" spans="38:42">
      <c r="AL51" s="44">
        <f>+EDATE(AL50,1)</f>
        <v>44256</v>
      </c>
      <c r="AM51" s="58" cm="1">
        <f t="array" ref="AM51">+SUM($Q$23:$AJ$23*($Q$21:$AJ$21=$AL51))</f>
        <v>0</v>
      </c>
      <c r="AO51" s="44">
        <f>+AL51</f>
        <v>44256</v>
      </c>
      <c r="AP51" s="58">
        <f>+IF(AM51=0,AP50,AM51)</f>
        <v>2.6324999999999998</v>
      </c>
    </row>
    <row r="52" spans="38:42">
      <c r="AL52" s="44">
        <f>+EDATE(AL51,1)</f>
        <v>44287</v>
      </c>
      <c r="AM52" s="58" cm="1">
        <f t="array" ref="AM52">+SUM($Q$23:$AJ$23*($Q$21:$AJ$21=$AL52))</f>
        <v>2.7141666666666668</v>
      </c>
      <c r="AO52" s="44">
        <f>+AL52</f>
        <v>44287</v>
      </c>
      <c r="AP52" s="58">
        <f>+IF(AM52=0,AP51,AM52)</f>
        <v>2.7141666666666668</v>
      </c>
    </row>
    <row r="53" spans="38:42">
      <c r="AL53" s="44">
        <f>+EDATE(AL52,1)</f>
        <v>44317</v>
      </c>
      <c r="AM53" s="58" cm="1">
        <f t="array" ref="AM53">+SUM($Q$23:$AJ$23*($Q$21:$AJ$21=$AL53))</f>
        <v>0</v>
      </c>
      <c r="AO53" s="44">
        <f>+AL53</f>
        <v>44317</v>
      </c>
      <c r="AP53" s="58">
        <f>+IF(AM53=0,AP52,AM53)</f>
        <v>2.7141666666666668</v>
      </c>
    </row>
    <row r="54" spans="38:42">
      <c r="AL54" s="44">
        <f>+EDATE(AL53,1)</f>
        <v>44348</v>
      </c>
      <c r="AM54" s="58" cm="1">
        <f t="array" ref="AM54">+SUM($Q$23:$AJ$23*($Q$21:$AJ$21=$AL54))</f>
        <v>0</v>
      </c>
      <c r="AO54" s="44">
        <f>+AL54</f>
        <v>44348</v>
      </c>
      <c r="AP54" s="58">
        <f>+IF(AM54=0,AP53,AM54)</f>
        <v>2.7141666666666668</v>
      </c>
    </row>
    <row r="55" spans="38:42">
      <c r="AL55" s="44">
        <f>+EDATE(AL54,1)</f>
        <v>44378</v>
      </c>
      <c r="AM55" s="58" cm="1">
        <f t="array" ref="AM55">+SUM($Q$23:$AJ$23*($Q$21:$AJ$21=$AL55))</f>
        <v>3.2608333333333337</v>
      </c>
      <c r="AO55" s="44">
        <f>+AL55</f>
        <v>44378</v>
      </c>
      <c r="AP55" s="58">
        <f>+IF(AM55=0,AP54,AM55)</f>
        <v>3.2608333333333337</v>
      </c>
    </row>
    <row r="56" spans="38:42">
      <c r="AL56" s="44">
        <f>+EDATE(AL55,1)</f>
        <v>44409</v>
      </c>
      <c r="AM56" s="58" cm="1">
        <f t="array" ref="AM56">+SUM($Q$23:$AJ$23*($Q$21:$AJ$21=$AL56))</f>
        <v>0</v>
      </c>
      <c r="AO56" s="44">
        <f>+AL56</f>
        <v>44409</v>
      </c>
      <c r="AP56" s="58">
        <f>+IF(AM56=0,AP55,AM56)</f>
        <v>3.2608333333333337</v>
      </c>
    </row>
    <row r="57" spans="38:42">
      <c r="AL57" s="44">
        <f>+EDATE(AL56,1)</f>
        <v>44440</v>
      </c>
      <c r="AM57" s="58" cm="1">
        <f t="array" ref="AM57">+SUM($Q$23:$AJ$23*($Q$21:$AJ$21=$AL57))</f>
        <v>0</v>
      </c>
      <c r="AO57" s="44">
        <f>+AL57</f>
        <v>44440</v>
      </c>
      <c r="AP57" s="58">
        <f>+IF(AM57=0,AP56,AM57)</f>
        <v>3.2608333333333337</v>
      </c>
    </row>
    <row r="58" spans="38:42">
      <c r="AL58" s="44">
        <f>+EDATE(AL57,1)</f>
        <v>44470</v>
      </c>
      <c r="AM58" s="58" cm="1">
        <f t="array" ref="AM58">+SUM($Q$23:$AJ$23*($Q$21:$AJ$21=$AL58))</f>
        <v>4.0283333333333333</v>
      </c>
      <c r="AO58" s="44">
        <f>+AL58</f>
        <v>44470</v>
      </c>
      <c r="AP58" s="58">
        <f>+IF(AM58=0,AP57,AM58)</f>
        <v>4.0283333333333333</v>
      </c>
    </row>
    <row r="59" spans="38:42">
      <c r="AL59" s="44">
        <f>+EDATE(AL58,1)</f>
        <v>44501</v>
      </c>
      <c r="AM59" s="58" cm="1">
        <f t="array" ref="AM59">+SUM($Q$23:$AJ$23*($Q$21:$AJ$21=$AL59))</f>
        <v>3.9458333333333333</v>
      </c>
      <c r="AO59" s="44">
        <f>+AL59</f>
        <v>44501</v>
      </c>
      <c r="AP59" s="58">
        <f>+IF(AM59=0,AP58,AM59)</f>
        <v>3.9458333333333333</v>
      </c>
    </row>
    <row r="60" spans="38:42">
      <c r="AL60" s="44">
        <f>+EDATE(AL59,1)</f>
        <v>44531</v>
      </c>
      <c r="AM60" s="58" cm="1">
        <f t="array" ref="AM60">+SUM($Q$23:$AJ$23*($Q$21:$AJ$21=$AL60))</f>
        <v>0</v>
      </c>
      <c r="AO60" s="44">
        <f>+AL60</f>
        <v>44531</v>
      </c>
      <c r="AP60" s="58">
        <f>+IF(AM60=0,AP59,AM60)</f>
        <v>3.9458333333333333</v>
      </c>
    </row>
    <row r="61" spans="38:42">
      <c r="AL61" s="44">
        <f>+EDATE(AL60,1)</f>
        <v>44562</v>
      </c>
      <c r="AM61" s="58" cm="1">
        <f t="array" ref="AM61">+SUM($Q$23:$AJ$23*($Q$21:$AJ$21=$AL61))</f>
        <v>3.8446583333333337</v>
      </c>
      <c r="AO61" s="44">
        <f>+AL61</f>
        <v>44562</v>
      </c>
      <c r="AP61" s="58">
        <f>+IF(AM61=0,AP60,AM61)</f>
        <v>3.8446583333333337</v>
      </c>
    </row>
    <row r="62" spans="38:42">
      <c r="AL62" s="44">
        <f>+EDATE(AL61,1)</f>
        <v>44593</v>
      </c>
      <c r="AM62" s="58" cm="1">
        <f t="array" ref="AM62">+SUM($Q$23:$AJ$23*($Q$21:$AJ$21=$AL62))</f>
        <v>0</v>
      </c>
      <c r="AO62" s="44">
        <f>+AL62</f>
        <v>44593</v>
      </c>
      <c r="AP62" s="58">
        <f>+IF(AM62=0,AP61,AM62)</f>
        <v>3.8446583333333337</v>
      </c>
    </row>
    <row r="63" spans="38:42">
      <c r="AL63" s="44">
        <f>+EDATE(AL62,1)</f>
        <v>44621</v>
      </c>
      <c r="AM63" s="58" cm="1">
        <f t="array" ref="AM63">+SUM($Q$23:$AJ$23*($Q$21:$AJ$21=$AL63))</f>
        <v>0</v>
      </c>
      <c r="AO63" s="44">
        <f>+AL63</f>
        <v>44621</v>
      </c>
      <c r="AP63" s="58">
        <f>+IF(AM63=0,AP62,AM63)</f>
        <v>3.8446583333333337</v>
      </c>
    </row>
    <row r="64" spans="38:42">
      <c r="AL64" s="44">
        <f>+EDATE(AL63,1)</f>
        <v>44652</v>
      </c>
      <c r="AM64" s="58" cm="1">
        <f t="array" ref="AM64">+SUM($Q$23:$AJ$23*($Q$21:$AJ$21=$AL64))</f>
        <v>5.0781000000000001</v>
      </c>
      <c r="AO64" s="44">
        <f>+AL64</f>
        <v>44652</v>
      </c>
      <c r="AP64" s="58">
        <f>+IF(AM64=0,AP63,AM64)</f>
        <v>5.0781000000000001</v>
      </c>
    </row>
    <row r="65" spans="38:42">
      <c r="AL65" s="44">
        <f>+EDATE(AL64,1)</f>
        <v>44682</v>
      </c>
      <c r="AM65" s="58" cm="1">
        <f t="array" ref="AM65">+SUM($Q$23:$AJ$23*($Q$21:$AJ$21=$AL65))</f>
        <v>0</v>
      </c>
      <c r="AO65" s="44">
        <f>+AL65</f>
        <v>44682</v>
      </c>
      <c r="AP65" s="58">
        <f>+IF(AM65=0,AP64,AM65)</f>
        <v>5.0781000000000001</v>
      </c>
    </row>
    <row r="66" spans="38:42">
      <c r="AL66" s="44">
        <f>+EDATE(AL65,1)</f>
        <v>44713</v>
      </c>
      <c r="AM66" s="58" cm="1">
        <f t="array" ref="AM66">+SUM($Q$23:$AJ$23*($Q$21:$AJ$21=$AL66))</f>
        <v>0</v>
      </c>
      <c r="AO66" s="44">
        <f>+AL66</f>
        <v>44713</v>
      </c>
      <c r="AP66" s="58">
        <f>+IF(AM66=0,AP65,AM66)</f>
        <v>5.0781000000000001</v>
      </c>
    </row>
    <row r="67" spans="38:42">
      <c r="AL67" s="44">
        <f>+EDATE(AL66,1)</f>
        <v>44743</v>
      </c>
      <c r="AM67" s="58" cm="1">
        <f t="array" ref="AM67">+SUM($Q$23:$AJ$23*($Q$21:$AJ$21=$AL67))</f>
        <v>5.1050000000000004</v>
      </c>
      <c r="AO67" s="44">
        <f>+AL67</f>
        <v>44743</v>
      </c>
      <c r="AP67" s="58">
        <f>+IF(AM67=0,AP66,AM67)</f>
        <v>5.1050000000000004</v>
      </c>
    </row>
    <row r="68" spans="38:42">
      <c r="AL68" s="44">
        <f>+EDATE(AL67,1)</f>
        <v>44774</v>
      </c>
      <c r="AM68" s="58" cm="1">
        <f t="array" ref="AM68">+SUM($Q$23:$AJ$23*($Q$21:$AJ$21=$AL68))</f>
        <v>0</v>
      </c>
      <c r="AO68" s="44">
        <f>+AL68</f>
        <v>44774</v>
      </c>
      <c r="AP68" s="58">
        <f>+IF(AM68=0,AP67,AM68)</f>
        <v>5.1050000000000004</v>
      </c>
    </row>
    <row r="69" spans="38:42">
      <c r="AL69" s="44">
        <f>+EDATE(AL68,1)</f>
        <v>44805</v>
      </c>
      <c r="AM69" s="58" cm="1">
        <f t="array" ref="AM69">+SUM($Q$23:$AJ$23*($Q$21:$AJ$21=$AL69))</f>
        <v>0</v>
      </c>
      <c r="AO69" s="44">
        <f>+AL69</f>
        <v>44805</v>
      </c>
      <c r="AP69" s="58">
        <f>+IF(AM69=0,AP68,AM69)</f>
        <v>5.1050000000000004</v>
      </c>
    </row>
    <row r="70" spans="38:42">
      <c r="AL70" s="44">
        <f>+EDATE(AL69,1)</f>
        <v>44835</v>
      </c>
      <c r="AM70" s="58" cm="1">
        <f t="array" ref="AM70">+SUM($Q$23:$AJ$23*($Q$21:$AJ$21=$AL70))</f>
        <v>6.0933333333333337</v>
      </c>
      <c r="AO70" s="44">
        <f>+AL70</f>
        <v>44835</v>
      </c>
      <c r="AP70" s="58">
        <f>+IF(AM70=0,AP69,AM70)</f>
        <v>6.0933333333333337</v>
      </c>
    </row>
    <row r="71" spans="38:42">
      <c r="AL71" s="44">
        <f>+EDATE(AL70,1)</f>
        <v>44866</v>
      </c>
      <c r="AM71" s="58" cm="1">
        <f t="array" ref="AM71">+SUM($Q$23:$AJ$23*($Q$21:$AJ$21=$AL71))</f>
        <v>6.7554999999999996</v>
      </c>
      <c r="AO71" s="44">
        <f>+AL71</f>
        <v>44866</v>
      </c>
      <c r="AP71" s="58">
        <f>+IF(AM71=0,AP70,AM71)</f>
        <v>6.7554999999999996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2024-03-27T07:00:00+00:00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456EB5-0654-4AF9-8AA1-0D4AB9AA5E3E}"/>
</file>

<file path=customXml/itemProps2.xml><?xml version="1.0" encoding="utf-8"?>
<ds:datastoreItem xmlns:ds="http://schemas.openxmlformats.org/officeDocument/2006/customXml" ds:itemID="{F3CBAC4E-C53F-43BB-A1E9-DF99B3BC3CB2}"/>
</file>

<file path=customXml/itemProps3.xml><?xml version="1.0" encoding="utf-8"?>
<ds:datastoreItem xmlns:ds="http://schemas.openxmlformats.org/officeDocument/2006/customXml" ds:itemID="{69AA8D73-18E4-42F0-81B1-9E22D005066C}"/>
</file>

<file path=customXml/itemProps4.xml><?xml version="1.0" encoding="utf-8"?>
<ds:datastoreItem xmlns:ds="http://schemas.openxmlformats.org/officeDocument/2006/customXml" ds:itemID="{5981E955-A3EC-49E9-9F22-541E165F6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Tables 1 &amp; 2</vt:lpstr>
      <vt:lpstr>Figure 1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Mullins</dc:creator>
  <cp:lastModifiedBy>Bradley Mullins</cp:lastModifiedBy>
  <dcterms:created xsi:type="dcterms:W3CDTF">2024-03-28T10:38:28Z</dcterms:created>
  <dcterms:modified xsi:type="dcterms:W3CDTF">2024-03-28T10:43:37Z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