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3.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20" yWindow="75" windowWidth="15180" windowHeight="7815"/>
  </bookViews>
  <sheets>
    <sheet name="Revenue Requirement" sheetId="8" r:id="rId1"/>
    <sheet name="Lead Sheet - AMA" sheetId="1" r:id="rId2"/>
    <sheet name="Pg 2 of Lead Sheet AMA" sheetId="2" r:id="rId3"/>
    <sheet name="Detail" sheetId="3" r:id="rId4"/>
    <sheet name="WUTC 81-2" sheetId="7" r:id="rId5"/>
    <sheet name="WUTC 81-1" sheetId="5" r:id="rId6"/>
    <sheet name="Tax Support" sheetId="4" r:id="rId7"/>
    <sheet name="Sheet1" sheetId="9" r:id="rId8"/>
  </sheets>
  <externalReferences>
    <externalReference r:id="rId9"/>
    <externalReference r:id="rId10"/>
    <externalReference r:id="rId11"/>
    <externalReference r:id="rId12"/>
    <externalReference r:id="rId13"/>
    <externalReference r:id="rId14"/>
    <externalReference r:id="rId15"/>
  </externalReferences>
  <definedNames>
    <definedName name="____j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hidden="1">{#N/A,#N/A,FALSE,"Summary";#N/A,#N/A,FALSE,"SmPlants";#N/A,#N/A,FALSE,"Utah";#N/A,#N/A,FALSE,"Idaho";#N/A,#N/A,FALSE,"Lewis River";#N/A,#N/A,FALSE,"NrthUmpq";#N/A,#N/A,FALSE,"KlamRog"}</definedName>
    <definedName name="___j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hidden="1">{#N/A,#N/A,FALSE,"Summary";#N/A,#N/A,FALSE,"SmPlants";#N/A,#N/A,FALSE,"Utah";#N/A,#N/A,FALSE,"Idaho";#N/A,#N/A,FALSE,"Lewis River";#N/A,#N/A,FALSE,"NrthUmpq";#N/A,#N/A,FALSE,"KlamRog"}</definedName>
    <definedName name="__123Graph_A" localSheetId="3" hidden="1">[1]Inputs!#REF!</definedName>
    <definedName name="__123Graph_A" localSheetId="1" hidden="1">[1]Inputs!#REF!</definedName>
    <definedName name="__123Graph_A" localSheetId="0" hidden="1">[2]Inputs!#REF!</definedName>
    <definedName name="__123Graph_A" localSheetId="6" hidden="1">[3]Inputs!#REF!</definedName>
    <definedName name="__123Graph_A" localSheetId="4" hidden="1">[4]Inputs!#REF!</definedName>
    <definedName name="__123Graph_A" hidden="1">[3]Inputs!#REF!</definedName>
    <definedName name="__123Graph_B" localSheetId="3" hidden="1">[1]Inputs!#REF!</definedName>
    <definedName name="__123Graph_B" localSheetId="1" hidden="1">[1]Inputs!#REF!</definedName>
    <definedName name="__123Graph_B" localSheetId="0" hidden="1">[2]Inputs!#REF!</definedName>
    <definedName name="__123Graph_B" localSheetId="4" hidden="1">[4]Inputs!#REF!</definedName>
    <definedName name="__123Graph_B" hidden="1">[3]Inputs!#REF!</definedName>
    <definedName name="__123Graph_D" localSheetId="3" hidden="1">[1]Inputs!#REF!</definedName>
    <definedName name="__123Graph_D" localSheetId="1" hidden="1">[1]Inputs!#REF!</definedName>
    <definedName name="__123Graph_D" localSheetId="0" hidden="1">[2]Inputs!#REF!</definedName>
    <definedName name="__123Graph_D" localSheetId="4" hidden="1">[4]Inputs!#REF!</definedName>
    <definedName name="__123Graph_D" hidden="1">[3]Inputs!#REF!</definedName>
    <definedName name="__123Graph_E" hidden="1">[5]Input!$E$22:$E$37</definedName>
    <definedName name="__123Graph_ECURRENT" localSheetId="0" hidden="1">[6]ConsolidatingPL!#REF!</definedName>
    <definedName name="__123Graph_ECURRENT" hidden="1">[6]ConsolidatingPL!#REF!</definedName>
    <definedName name="__123Graph_F" hidden="1">[5]Input!$D$22:$D$37</definedName>
    <definedName name="__j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hidden="1">{#N/A,#N/A,FALSE,"Summary";#N/A,#N/A,FALSE,"SmPlants";#N/A,#N/A,FALSE,"Utah";#N/A,#N/A,FALSE,"Idaho";#N/A,#N/A,FALSE,"Lewis River";#N/A,#N/A,FALSE,"NrthUmpq";#N/A,#N/A,FALSE,"KlamRog"}</definedName>
    <definedName name="_xlnm._FilterDatabase" hidden="1">#REF!</definedName>
    <definedName name="_j1" localSheetId="0" hidden="1">{"PRINT",#N/A,TRUE,"APPA";"PRINT",#N/A,TRUE,"APS";"PRINT",#N/A,TRUE,"BHPL";"PRINT",#N/A,TRUE,"BHPL2";"PRINT",#N/A,TRUE,"CDWR";"PRINT",#N/A,TRUE,"EWEB";"PRINT",#N/A,TRUE,"LADWP";"PRINT",#N/A,TRUE,"NEVBASE"}</definedName>
    <definedName name="_j1" localSheetId="6" hidden="1">{"PRINT",#N/A,TRUE,"APPA";"PRINT",#N/A,TRUE,"APS";"PRINT",#N/A,TRUE,"BHPL";"PRINT",#N/A,TRUE,"BHPL2";"PRINT",#N/A,TRUE,"CDWR";"PRINT",#N/A,TRUE,"EWEB";"PRINT",#N/A,TRUE,"LADWP";"PRINT",#N/A,TRUE,"NEVBASE"}</definedName>
    <definedName name="_j1" localSheetId="4"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0" hidden="1">{"PRINT",#N/A,TRUE,"APPA";"PRINT",#N/A,TRUE,"APS";"PRINT",#N/A,TRUE,"BHPL";"PRINT",#N/A,TRUE,"BHPL2";"PRINT",#N/A,TRUE,"CDWR";"PRINT",#N/A,TRUE,"EWEB";"PRINT",#N/A,TRUE,"LADWP";"PRINT",#N/A,TRUE,"NEVBASE"}</definedName>
    <definedName name="_j2" localSheetId="6" hidden="1">{"PRINT",#N/A,TRUE,"APPA";"PRINT",#N/A,TRUE,"APS";"PRINT",#N/A,TRUE,"BHPL";"PRINT",#N/A,TRUE,"BHPL2";"PRINT",#N/A,TRUE,"CDWR";"PRINT",#N/A,TRUE,"EWEB";"PRINT",#N/A,TRUE,"LADWP";"PRINT",#N/A,TRUE,"NEVBASE"}</definedName>
    <definedName name="_j2" localSheetId="4"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0" hidden="1">{"PRINT",#N/A,TRUE,"APPA";"PRINT",#N/A,TRUE,"APS";"PRINT",#N/A,TRUE,"BHPL";"PRINT",#N/A,TRUE,"BHPL2";"PRINT",#N/A,TRUE,"CDWR";"PRINT",#N/A,TRUE,"EWEB";"PRINT",#N/A,TRUE,"LADWP";"PRINT",#N/A,TRUE,"NEVBASE"}</definedName>
    <definedName name="_j3" localSheetId="6" hidden="1">{"PRINT",#N/A,TRUE,"APPA";"PRINT",#N/A,TRUE,"APS";"PRINT",#N/A,TRUE,"BHPL";"PRINT",#N/A,TRUE,"BHPL2";"PRINT",#N/A,TRUE,"CDWR";"PRINT",#N/A,TRUE,"EWEB";"PRINT",#N/A,TRUE,"LADWP";"PRINT",#N/A,TRUE,"NEVBASE"}</definedName>
    <definedName name="_j3" localSheetId="4"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0" hidden="1">{"PRINT",#N/A,TRUE,"APPA";"PRINT",#N/A,TRUE,"APS";"PRINT",#N/A,TRUE,"BHPL";"PRINT",#N/A,TRUE,"BHPL2";"PRINT",#N/A,TRUE,"CDWR";"PRINT",#N/A,TRUE,"EWEB";"PRINT",#N/A,TRUE,"LADWP";"PRINT",#N/A,TRUE,"NEVBASE"}</definedName>
    <definedName name="_j4" localSheetId="6" hidden="1">{"PRINT",#N/A,TRUE,"APPA";"PRINT",#N/A,TRUE,"APS";"PRINT",#N/A,TRUE,"BHPL";"PRINT",#N/A,TRUE,"BHPL2";"PRINT",#N/A,TRUE,"CDWR";"PRINT",#N/A,TRUE,"EWEB";"PRINT",#N/A,TRUE,"LADWP";"PRINT",#N/A,TRUE,"NEVBASE"}</definedName>
    <definedName name="_j4" localSheetId="4"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0" hidden="1">{"PRINT",#N/A,TRUE,"APPA";"PRINT",#N/A,TRUE,"APS";"PRINT",#N/A,TRUE,"BHPL";"PRINT",#N/A,TRUE,"BHPL2";"PRINT",#N/A,TRUE,"CDWR";"PRINT",#N/A,TRUE,"EWEB";"PRINT",#N/A,TRUE,"LADWP";"PRINT",#N/A,TRUE,"NEVBASE"}</definedName>
    <definedName name="_j5" localSheetId="6" hidden="1">{"PRINT",#N/A,TRUE,"APPA";"PRINT",#N/A,TRUE,"APS";"PRINT",#N/A,TRUE,"BHPL";"PRINT",#N/A,TRUE,"BHPL2";"PRINT",#N/A,TRUE,"CDWR";"PRINT",#N/A,TRUE,"EWEB";"PRINT",#N/A,TRUE,"LADWP";"PRINT",#N/A,TRUE,"NEVBASE"}</definedName>
    <definedName name="_j5" localSheetId="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M1" hidden="1">{#N/A,#N/A,FALSE,"Summary";#N/A,#N/A,FALSE,"SmPlants";#N/A,#N/A,FALSE,"Utah";#N/A,#N/A,FALSE,"Idaho";#N/A,#N/A,FALSE,"Lewis River";#N/A,#N/A,FALSE,"NrthUmpq";#N/A,#N/A,FALSE,"KlamRog"}</definedName>
    <definedName name="_Order1" hidden="1">255</definedName>
    <definedName name="_Order2" hidden="1">255</definedName>
    <definedName name="_six6" hidden="1">{#N/A,#N/A,FALSE,"CRPT";#N/A,#N/A,FALSE,"TREND";#N/A,#N/A,FALSE,"%Curve"}</definedName>
    <definedName name="_Sort" hidden="1">#REF!</definedName>
    <definedName name="a" hidden="1">{#N/A,#N/A,FALSE,"Coversheet";#N/A,#N/A,FALSE,"QA"}</definedName>
    <definedName name="Access_Button1" hidden="1">"Headcount_Workbook_Schedules_List"</definedName>
    <definedName name="AccessDatabase" hidden="1">"I:\COMTREL\FINICLE\TradeSummary.mdb"</definedName>
    <definedName name="asa" hidden="1">{"Factors Pages 1-2",#N/A,FALSE,"Factors";"Factors Page 3",#N/A,FALSE,"Factors";"Factors Page 4",#N/A,FALSE,"Factors";"Factors Page 5",#N/A,FALSE,"Factors";"Factors Pages 8-27",#N/A,FALSE,"Factors"}</definedName>
    <definedName name="b" hidden="1">{#N/A,#N/A,FALSE,"Coversheet";#N/A,#N/A,FALSE,"QA"}</definedName>
    <definedName name="CBWorkbookPriority" hidden="1">-2060790043</definedName>
    <definedName name="cgf" hidden="1">{"PRINT",#N/A,TRUE,"APPA";"PRINT",#N/A,TRUE,"APS";"PRINT",#N/A,TRUE,"BHPL";"PRINT",#N/A,TRUE,"BHPL2";"PRINT",#N/A,TRUE,"CDWR";"PRINT",#N/A,TRUE,"EWEB";"PRINT",#N/A,TRUE,"LADWP";"PRINT",#N/A,TRUE,"NEVBASE"}</definedName>
    <definedName name="combined1" hidden="1">{"YTD-Total",#N/A,TRUE,"Provision";"YTD-Utility",#N/A,TRUE,"Prov Utility";"YTD-NonUtility",#N/A,TRUE,"Prov NonUtility"}</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IT" hidden="1">{#N/A,#N/A,FALSE,"Coversheet";#N/A,#N/A,FALSE,"QA"}</definedName>
    <definedName name="DUDE" hidden="1">#REF!</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stimate" hidden="1">{#N/A,#N/A,FALSE,"Summ";#N/A,#N/A,FALSE,"General"}</definedName>
    <definedName name="ex" hidden="1">{#N/A,#N/A,FALSE,"Summ";#N/A,#N/A,FALSE,"General"}</definedName>
    <definedName name="fix" localSheetId="0" hidden="1">[6]ConsolidatingPL!#REF!</definedName>
    <definedName name="fix" hidden="1">[6]ConsolidatingPL!#REF!</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HROptim"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hidden="1">{#N/A,#N/A,FALSE,"Actual";#N/A,#N/A,FALSE,"Normalized";#N/A,#N/A,FALSE,"Electric Actual";#N/A,#N/A,FALSE,"Electric Normalized"}</definedName>
    <definedName name="mmm" hidden="1">{"PRINT",#N/A,TRUE,"APPA";"PRINT",#N/A,TRUE,"APS";"PRINT",#N/A,TRUE,"BHPL";"PRINT",#N/A,TRUE,"BHPL2";"PRINT",#N/A,TRUE,"CDWR";"PRINT",#N/A,TRUE,"EWEB";"PRINT",#N/A,TRUE,"LADWP";"PRINT",#N/A,TRUE,"NEVBASE"}</definedName>
    <definedName name="new" hidden="1">{#N/A,#N/A,FALSE,"Summ";#N/A,#N/A,FALSE,"General"}</definedName>
    <definedName name="OHSch10YR"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PricingInfo" hidden="1">[7]Inputs!#REF!</definedName>
    <definedName name="_xlnm.Print_Area" localSheetId="0">'Revenue Requirement'!$A$6:$E$86</definedName>
    <definedName name="_xlnm.Print_Titles" localSheetId="0">'Revenue Requirement'!$1:$4</definedName>
    <definedName name="retail" localSheetId="3" hidden="1">{#N/A,#N/A,FALSE,"Loans";#N/A,#N/A,FALSE,"Program Costs";#N/A,#N/A,FALSE,"Measures";#N/A,#N/A,FALSE,"Net Lost Rev";#N/A,#N/A,FALSE,"Incentive"}</definedName>
    <definedName name="retail" localSheetId="1" hidden="1">{#N/A,#N/A,FALSE,"Loans";#N/A,#N/A,FALSE,"Program Costs";#N/A,#N/A,FALSE,"Measures";#N/A,#N/A,FALSE,"Net Lost Rev";#N/A,#N/A,FALSE,"Incentive"}</definedName>
    <definedName name="retail" localSheetId="0" hidden="1">{#N/A,#N/A,FALSE,"Loans";#N/A,#N/A,FALSE,"Program Costs";#N/A,#N/A,FALSE,"Measures";#N/A,#N/A,FALSE,"Net Lost Rev";#N/A,#N/A,FALSE,"Incentive"}</definedName>
    <definedName name="retail" localSheetId="6" hidden="1">{#N/A,#N/A,FALSE,"Loans";#N/A,#N/A,FALSE,"Program Costs";#N/A,#N/A,FALSE,"Measures";#N/A,#N/A,FALSE,"Net Lost Rev";#N/A,#N/A,FALSE,"Incentive"}</definedName>
    <definedName name="retail" localSheetId="4"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3"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localSheetId="6" hidden="1">{#N/A,#N/A,FALSE,"Loans";#N/A,#N/A,FALSE,"Program Costs";#N/A,#N/A,FALSE,"Measures";#N/A,#N/A,FALSE,"Net Lost Rev";#N/A,#N/A,FALSE,"Incentive"}</definedName>
    <definedName name="retail_CC" localSheetId="4"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3"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localSheetId="6" hidden="1">{#N/A,#N/A,FALSE,"Loans";#N/A,#N/A,FALSE,"Program Costs";#N/A,#N/A,FALSE,"Measures";#N/A,#N/A,FALSE,"Net Lost Rev";#N/A,#N/A,FALSE,"Incentive"}</definedName>
    <definedName name="retail_CC1" localSheetId="4" hidden="1">{#N/A,#N/A,FALSE,"Loans";#N/A,#N/A,FALSE,"Program Costs";#N/A,#N/A,FALSE,"Measures";#N/A,#N/A,FALSE,"Net Lost Rev";#N/A,#N/A,FALSE,"Incentive"}</definedName>
    <definedName name="retail_CC1"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localSheetId="0" hidden="1">"45E0HSXTFNPZNJBTUASVO6FBF"</definedName>
    <definedName name="SAPBEXwbID" hidden="1">"45EQYCS5Y3VSUQVBAPXGNCAH7"</definedName>
    <definedName name="shit" hidden="1">{"PRINT",#N/A,TRUE,"APPA";"PRINT",#N/A,TRUE,"APS";"PRINT",#N/A,TRUE,"BHPL";"PRINT",#N/A,TRUE,"BHPL2";"PRINT",#N/A,TRUE,"CDWR";"PRINT",#N/A,TRUE,"EWEB";"PRINT",#N/A,TRUE,"LADWP";"PRINT",#N/A,TRUE,"NEVBASE"}</definedName>
    <definedName name="six" hidden="1">{#N/A,#N/A,FALSE,"Drill Sites";"WP 212",#N/A,FALSE,"MWAG EOR";"WP 213",#N/A,FALSE,"MWAG EOR";#N/A,#N/A,FALSE,"Misc. Facility";#N/A,#N/A,FALSE,"WWTP"}</definedName>
    <definedName name="spippw" hidden="1">{#N/A,#N/A,FALSE,"Actual";#N/A,#N/A,FALSE,"Normalized";#N/A,#N/A,FALSE,"Electric Actual";#N/A,#N/A,FALSE,"Electric Normalized"}</definedName>
    <definedName name="standard1" hidden="1">{"YTD-Total",#N/A,FALSE,"Provision"}</definedName>
    <definedName name="t" hidden="1">{#N/A,#N/A,FALSE,"CESTSUM";#N/A,#N/A,FALSE,"est sum A";#N/A,#N/A,FALSE,"est detail A"}</definedName>
    <definedName name="TEMP" hidden="1">{#N/A,#N/A,FALSE,"Summ";#N/A,#N/A,FALSE,"General"}</definedName>
    <definedName name="Temp1" hidden="1">{#N/A,#N/A,FALSE,"CESTSUM";#N/A,#N/A,FALSE,"est sum A";#N/A,#N/A,FALSE,"est detail A"}</definedName>
    <definedName name="u" hidden="1">{#N/A,#N/A,FALSE,"Summ";#N/A,#N/A,FALSE,"General"}</definedName>
    <definedName name="w" hidden="1">[1]Inputs!#REF!</definedName>
    <definedName name="wrn.1._.Bi._.Monthly._.CR." hidden="1">{#N/A,#N/A,FALSE,"Drill Sites";"WP 212",#N/A,FALSE,"MWAG EOR";"WP 213",#N/A,FALSE,"MWAG EOR";#N/A,#N/A,FALSE,"Misc. Facility";#N/A,#N/A,FALSE,"WWTP"}</definedName>
    <definedName name="wrn.1996._.Hydro._.5._.Year._.Forecast._.Budget." hidden="1">{#N/A,#N/A,FALSE,"Summary";#N/A,#N/A,FALSE,"SmPlants";#N/A,#N/A,FALSE,"Utah";#N/A,#N/A,FALSE,"Idaho";#N/A,#N/A,FALSE,"Lewis River";#N/A,#N/A,FALSE,"NrthUmpq";#N/A,#N/A,FALSE,"KlamRog"}</definedName>
    <definedName name="wrn.AAI." hidden="1">{#N/A,#N/A,FALSE,"CRPT";#N/A,#N/A,FALSE,"TREND";#N/A,#N/A,FALSE,"%Curve"}</definedName>
    <definedName name="wrn.AAI._.Report." hidden="1">{#N/A,#N/A,FALSE,"CRPT";#N/A,#N/A,FALSE,"TREND";#N/A,#N/A,FALSE,"% CURVE"}</definedName>
    <definedName name="wrn.Adj._.Back_Up." hidden="1">{"Page 3.4.1",#N/A,FALSE,"Totals";"Page 3.4.2",#N/A,FALSE,"Totals"}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3" hidden="1">{#N/A,#N/A,FALSE,"Cover";#N/A,#N/A,FALSE,"Lead Sheet";#N/A,#N/A,FALSE,"T-Accounts";#N/A,#N/A,FALSE,"Ins &amp; Prem ActualEstimates"}</definedName>
    <definedName name="wrn.All._.Pages." localSheetId="1" hidden="1">{#N/A,#N/A,FALSE,"Cover";#N/A,#N/A,FALSE,"Lead Sheet";#N/A,#N/A,FALSE,"T-Accounts";#N/A,#N/A,FALSE,"Ins &amp; Prem ActualEstimates"}</definedName>
    <definedName name="wrn.All._.Pages." localSheetId="0" hidden="1">{#N/A,#N/A,FALSE,"Cover";#N/A,#N/A,FALSE,"Lead Sheet";#N/A,#N/A,FALSE,"T-Accounts";#N/A,#N/A,FALSE,"Expense Detail 10 01 to 3  02";#N/A,#N/A,FALSE,"Expense Detail 4 01 to 9 01";#N/A,#N/A,FALSE,"Three Factor % 3  2002"}</definedName>
    <definedName name="wrn.All._.Pages." localSheetId="6" hidden="1">{#N/A,#N/A,FALSE,"Cover";#N/A,#N/A,FALSE,"Lead Sheet";#N/A,#N/A,FALSE,"T-Accounts";#N/A,#N/A,FALSE,"Ins &amp; Prem ActualEstimates"}</definedName>
    <definedName name="wrn.All._.Pages." localSheetId="4" hidden="1">{#N/A,#N/A,FALSE,"Cover";#N/A,#N/A,FALSE,"Lead Sheet";#N/A,#N/A,FALSE,"T-Accounts";#N/A,#N/A,FALSE,"Ins &amp; Prem ActualEstimates"}</definedName>
    <definedName name="wrn.All._.Pages." hidden="1">{#N/A,#N/A,FALSE,"Cover";#N/A,#N/A,FALSE,"Lead Sheet";#N/A,#N/A,FALSE,"T-Accounts";#N/A,#N/A,FALSE,"Ins &amp; Prem ActualEstimates"}</definedName>
    <definedName name="wrn.Allocation._.factor." hidden="1">{#N/A,#N/A,TRUE,"11.1";#N/A,#N/A,TRUE,"11.2";#N/A,#N/A,TRUE,"11.3-.4";#N/A,#N/A,TRUE,"11.5-11.6";#N/A,#N/A,TRUE,"11.7-.10";#N/A,#N/A,TRUE,"11.11-11.22";#N/A,#N/A,TRUE,"11.23_ECD"}</definedName>
    <definedName name="wrn.Anvil." hidden="1">{#N/A,#N/A,FALSE,"CRPT";#N/A,#N/A,FALSE,"PCS ";#N/A,#N/A,FALSE,"TREND";#N/A,#N/A,FALSE,"% CURVE";#N/A,#N/A,FALSE,"FWICALC";#N/A,#N/A,FALSE,"CONTINGENCY";#N/A,#N/A,FALSE,"7616 Fab";#N/A,#N/A,FALSE,"7616 NSK"}</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ESTIMATE." hidden="1">{#N/A,#N/A,FALSE,"CESTSUM";#N/A,#N/A,FALSE,"est sum A";#N/A,#N/A,FALSE,"est detail A"}</definedName>
    <definedName name="wrn.Factors._.Tab._.10." hidden="1">{"Factors Pages 1-2",#N/A,FALSE,"Factors";"Factors Page 3",#N/A,FALSE,"Factors";"Factors Page 4",#N/A,FALSE,"Factors";"Factors Page 5",#N/A,FALSE,"Factors";"Factors Pages 8-27",#N/A,FALSE,"Factors"}</definedName>
    <definedName name="wrn.Full._.View." hidden="1">{"FullView",#N/A,FALSE,"Consltd-For contngcy"}</definedName>
    <definedName name="wrn.Fundamental." hidden="1">{#N/A,#N/A,TRUE,"CoverPage";#N/A,#N/A,TRUE,"Gas";#N/A,#N/A,TRUE,"Power";#N/A,#N/A,TRUE,"Historical DJ Mthly Prices"}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IEO." hidden="1">{#N/A,#N/A,FALSE,"SUMMARY";#N/A,#N/A,FALSE,"AE7616";#N/A,#N/A,FALSE,"AE7617";#N/A,#N/A,FALSE,"AE7618";#N/A,#N/A,FALSE,"AE7619"}</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Open._.Issues._.Only." hidden="1">{"Open issues Only",#N/A,FALSE,"TIMELINE"}</definedName>
    <definedName name="wrn.OR._.Carrying._.Charge._.JV." localSheetId="3" hidden="1">{#N/A,#N/A,FALSE,"Loans";#N/A,#N/A,FALSE,"Program Costs";#N/A,#N/A,FALSE,"Measures";#N/A,#N/A,FALSE,"Net Lost Rev";#N/A,#N/A,FALSE,"Incentive"}</definedName>
    <definedName name="wrn.OR._.Carrying._.Charge._.JV." localSheetId="1" hidden="1">{#N/A,#N/A,FALSE,"Loans";#N/A,#N/A,FALSE,"Program Costs";#N/A,#N/A,FALSE,"Measures";#N/A,#N/A,FALSE,"Net Lost Rev";#N/A,#N/A,FALSE,"Incentive"}</definedName>
    <definedName name="wrn.OR._.Carrying._.Charge._.JV." localSheetId="0" hidden="1">{#N/A,#N/A,FALSE,"Loans";#N/A,#N/A,FALSE,"Program Costs";#N/A,#N/A,FALSE,"Measures";#N/A,#N/A,FALSE,"Net Lost Rev";#N/A,#N/A,FALSE,"Incentive"}</definedName>
    <definedName name="wrn.OR._.Carrying._.Charge._.JV." localSheetId="6" hidden="1">{#N/A,#N/A,FALSE,"Loans";#N/A,#N/A,FALSE,"Program Costs";#N/A,#N/A,FALSE,"Measures";#N/A,#N/A,FALSE,"Net Lost Rev";#N/A,#N/A,FALSE,"Incentive"}</definedName>
    <definedName name="wrn.OR._.Carrying._.Charge._.JV." localSheetId="4"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3"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localSheetId="6" hidden="1">{#N/A,#N/A,FALSE,"Loans";#N/A,#N/A,FALSE,"Program Costs";#N/A,#N/A,FALSE,"Measures";#N/A,#N/A,FALSE,"Net Lost Rev";#N/A,#N/A,FALSE,"Incentive"}</definedName>
    <definedName name="wrn.OR._.Carrying._.Charge._.JV.1" localSheetId="4"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Oregon._.Rate._.case." hidden="1">{#N/A,#N/A,TRUE,"10.1_Historical Cover Sheet";#N/A,#N/A,TRUE,"10.2-10.3_Historical";#N/A,#N/A,TRUE,"10.4_Historical";#N/A,#N/A,TRUE,"10.4.1_Historical";#N/A,#N/A,TRUE,"10.7-10.17_Historical"}</definedName>
    <definedName name="wrn.pages." hidden="1">{#N/A,#N/A,FALSE,"Bgt";#N/A,#N/A,FALSE,"Act";#N/A,#N/A,FALSE,"Chrt Data";#N/A,#N/A,FALSE,"Bus Result";#N/A,#N/A,FALSE,"Main Charts";#N/A,#N/A,FALSE,"P&amp;L Ttl";#N/A,#N/A,FALSE,"P&amp;L C_Ttl";#N/A,#N/A,FALSE,"P&amp;L C_Oct";#N/A,#N/A,FALSE,"P&amp;L C_Sep";#N/A,#N/A,FALSE,"1996";#N/A,#N/A,FALSE,"Data"}</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reconview." hidden="1">{"PPM Recon View",#N/A,FALSE,"Hyperion Proof"}</definedName>
    <definedName name="wrn.Project._.Services." hidden="1">{#N/A,#N/A,FALSE,"BASE";#N/A,#N/A,FALSE,"LOOPS";#N/A,#N/A,FALSE,"PLC"}</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hidden="1">{"PRINT",#N/A,TRUE,"APPA";"PRINT",#N/A,TRUE,"APS";"PRINT",#N/A,TRUE,"BHPL";"PRINT",#N/A,TRUE,"BHPL2";"PRINT",#N/A,TRUE,"CDWR";"PRINT",#N/A,TRUE,"EWEB";"PRINT",#N/A,TRUE,"LADWP";"PRINT",#N/A,TRUE,"NEVBASE"}</definedName>
    <definedName name="wrn.SCHEDULE." hidden="1">{#N/A,#N/A,FALSE,"7617 Fab";#N/A,#N/A,FALSE,"7617 NSK"}</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LB." hidden="1">{#N/A,#N/A,FALSE,"SUMMARY";#N/A,#N/A,FALSE,"AE7616";#N/A,#N/A,FALSE,"AE7617";#N/A,#N/A,FALSE,"AE7618";#N/A,#N/A,FALSE,"AE7619";#N/A,#N/A,FALSE,"Target Materials"}</definedName>
    <definedName name="wrn.Small._.Tools._.Overhead." hidden="1">{#N/A,#N/A,FALSE,"2002 Small Tool OH";#N/A,#N/A,FALSE,"QA"}</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 hidden="1">{#N/A,#N/A,FALSE,"Summ";#N/A,#N/A,FALSE,"General"}</definedName>
    <definedName name="wrn.Summary._.View." hidden="1">{#N/A,#N/A,FALSE,"Consltd-For contngcy"}</definedName>
    <definedName name="wrn.test." hidden="1">{#N/A,#N/A,TRUE,"10.1_Historical Cover Sheet";#N/A,#N/A,TRUE,"10.2-10.3_Historical"}</definedName>
    <definedName name="wrn.UK._.Conversion._.Only." hidden="1">{#N/A,#N/A,FALSE,"Dec 1999 UK Continuing Ops"}</definedName>
    <definedName name="wrn.YearEnd." hidden="1">{"Factors Pages 1-2",#N/A,FALSE,"Variables";"Factors Page 3",#N/A,FALSE,"Variables";"Factors Page 4",#N/A,FALSE,"Variables";"Factors Page 5",#N/A,FALSE,"Variables";"YE Pages 7-26",#N/A,FALSE,"Variables"}</definedName>
    <definedName name="z" hidden="1">'[2]DSM Output'!$G$21:$G$23</definedName>
    <definedName name="Z_01844156_6462_4A28_9785_1A86F4D0C834_.wvu.PrintTitles" hidden="1">#REF!</definedName>
  </definedNames>
  <calcPr calcId="145621" calcMode="manual"/>
</workbook>
</file>

<file path=xl/calcChain.xml><?xml version="1.0" encoding="utf-8"?>
<calcChain xmlns="http://schemas.openxmlformats.org/spreadsheetml/2006/main">
  <c r="D76" i="8" l="1"/>
  <c r="D77" i="8"/>
  <c r="D43" i="8"/>
  <c r="D49" i="8"/>
  <c r="D48" i="8"/>
  <c r="D47" i="8"/>
  <c r="D46" i="8"/>
  <c r="E77" i="8"/>
  <c r="E76" i="8"/>
  <c r="D63" i="8"/>
  <c r="C63" i="8"/>
  <c r="E62" i="8"/>
  <c r="E61" i="8"/>
  <c r="E60" i="8"/>
  <c r="E59" i="8"/>
  <c r="E58" i="8"/>
  <c r="E57" i="8"/>
  <c r="E56" i="8"/>
  <c r="E55" i="8"/>
  <c r="E63" i="8" s="1"/>
  <c r="D52" i="8"/>
  <c r="D65" i="8" s="1"/>
  <c r="C52" i="8"/>
  <c r="C65" i="8" s="1"/>
  <c r="E51" i="8"/>
  <c r="E50" i="8"/>
  <c r="E49" i="8"/>
  <c r="E48" i="8"/>
  <c r="E47" i="8"/>
  <c r="E46" i="8"/>
  <c r="E45" i="8"/>
  <c r="E44" i="8"/>
  <c r="E43" i="8"/>
  <c r="E42" i="8"/>
  <c r="E41" i="8"/>
  <c r="E35" i="8"/>
  <c r="E34" i="8"/>
  <c r="E33" i="8"/>
  <c r="E30" i="8"/>
  <c r="E29" i="8"/>
  <c r="E28" i="8"/>
  <c r="D26" i="8"/>
  <c r="C26" i="8"/>
  <c r="E25" i="8"/>
  <c r="E24" i="8"/>
  <c r="E23" i="8"/>
  <c r="E22" i="8"/>
  <c r="E21" i="8"/>
  <c r="E20" i="8"/>
  <c r="E19" i="8"/>
  <c r="E18" i="8"/>
  <c r="E17" i="8"/>
  <c r="E16" i="8"/>
  <c r="E26" i="8" s="1"/>
  <c r="D13" i="8"/>
  <c r="D72" i="8" s="1"/>
  <c r="C13" i="8"/>
  <c r="C72" i="8" s="1"/>
  <c r="C79" i="8" s="1"/>
  <c r="E12" i="8"/>
  <c r="E11" i="8"/>
  <c r="E10" i="8"/>
  <c r="E9" i="8"/>
  <c r="E13" i="8" s="1"/>
  <c r="E52" i="8" l="1"/>
  <c r="C80" i="8"/>
  <c r="C32" i="8" s="1"/>
  <c r="E65" i="8"/>
  <c r="D79" i="8"/>
  <c r="E72" i="8"/>
  <c r="C81" i="8" l="1"/>
  <c r="C83" i="8" s="1"/>
  <c r="C31" i="8" s="1"/>
  <c r="C36" i="8" s="1"/>
  <c r="C38" i="8" s="1"/>
  <c r="C67" i="8" s="1"/>
  <c r="D80" i="8"/>
  <c r="E79" i="8"/>
  <c r="D81" i="8"/>
  <c r="D83" i="8" s="1"/>
  <c r="E81" i="8" l="1"/>
  <c r="D31" i="8"/>
  <c r="E83" i="8"/>
  <c r="E80" i="8"/>
  <c r="D32" i="8"/>
  <c r="E32" i="8" s="1"/>
  <c r="E31" i="8" l="1"/>
  <c r="E36" i="8" s="1"/>
  <c r="E38" i="8" s="1"/>
  <c r="E67" i="8" s="1"/>
  <c r="D36" i="8"/>
  <c r="D38" i="8" s="1"/>
  <c r="D67" i="8" s="1"/>
  <c r="A2" i="4" l="1"/>
  <c r="A3" i="4"/>
  <c r="A4" i="4"/>
  <c r="A1" i="4"/>
  <c r="A2" i="7"/>
  <c r="A3" i="7"/>
  <c r="A4" i="7"/>
  <c r="A1" i="7"/>
  <c r="A2" i="3"/>
  <c r="A3" i="3"/>
  <c r="A4" i="3"/>
  <c r="A1" i="3"/>
  <c r="A2" i="2"/>
  <c r="A3" i="2"/>
  <c r="A4" i="2"/>
  <c r="A1" i="2"/>
  <c r="F27" i="7"/>
  <c r="D27" i="7"/>
  <c r="I25" i="7"/>
  <c r="F25" i="7"/>
  <c r="I24" i="7"/>
  <c r="F24" i="7"/>
  <c r="I23" i="7"/>
  <c r="I27" i="7" s="1"/>
  <c r="F23" i="7"/>
  <c r="D17" i="7"/>
  <c r="F15" i="7"/>
  <c r="I15" i="7" s="1"/>
  <c r="E15" i="7"/>
  <c r="I14" i="7"/>
  <c r="F14" i="7"/>
  <c r="I13" i="7"/>
  <c r="F13" i="7"/>
  <c r="I12" i="7"/>
  <c r="F12" i="7"/>
  <c r="I11" i="7"/>
  <c r="I17" i="7" s="1"/>
  <c r="F11" i="7"/>
  <c r="F17" i="7" s="1"/>
  <c r="F68" i="1" l="1"/>
  <c r="H68" i="1" l="1"/>
  <c r="AJ101" i="5"/>
  <c r="AK101" i="5" s="1"/>
  <c r="AJ100" i="5"/>
  <c r="U99" i="5"/>
  <c r="V99" i="5" s="1"/>
  <c r="W99" i="5" s="1"/>
  <c r="X99" i="5" s="1"/>
  <c r="Y99" i="5" s="1"/>
  <c r="Z99" i="5" s="1"/>
  <c r="AA99" i="5" s="1"/>
  <c r="AB99" i="5" s="1"/>
  <c r="AC99" i="5" s="1"/>
  <c r="AD99" i="5" s="1"/>
  <c r="AE99" i="5" s="1"/>
  <c r="AF99" i="5" s="1"/>
  <c r="AG99" i="5" s="1"/>
  <c r="AJ99" i="5" s="1"/>
  <c r="U98" i="5"/>
  <c r="V98" i="5" s="1"/>
  <c r="W98" i="5" s="1"/>
  <c r="X98" i="5" s="1"/>
  <c r="Y98" i="5" s="1"/>
  <c r="Z98" i="5" s="1"/>
  <c r="AA98" i="5" s="1"/>
  <c r="AB98" i="5" s="1"/>
  <c r="AC98" i="5" s="1"/>
  <c r="AD98" i="5" s="1"/>
  <c r="AE98" i="5" s="1"/>
  <c r="AF98" i="5" s="1"/>
  <c r="AG98" i="5" s="1"/>
  <c r="AJ98" i="5" s="1"/>
  <c r="U97" i="5"/>
  <c r="V97" i="5" s="1"/>
  <c r="W97" i="5" s="1"/>
  <c r="X97" i="5" s="1"/>
  <c r="Y97" i="5" s="1"/>
  <c r="Z97" i="5" s="1"/>
  <c r="AA97" i="5" s="1"/>
  <c r="AB97" i="5" s="1"/>
  <c r="AC97" i="5" s="1"/>
  <c r="AD97" i="5" s="1"/>
  <c r="AE97" i="5" s="1"/>
  <c r="AF97" i="5" s="1"/>
  <c r="AG97" i="5" s="1"/>
  <c r="T97" i="5"/>
  <c r="T96" i="5"/>
  <c r="U95" i="5"/>
  <c r="V95" i="5" s="1"/>
  <c r="W95" i="5" s="1"/>
  <c r="X95" i="5" s="1"/>
  <c r="Y95" i="5" s="1"/>
  <c r="Z95" i="5" s="1"/>
  <c r="AA95" i="5" s="1"/>
  <c r="AB95" i="5" s="1"/>
  <c r="AC95" i="5" s="1"/>
  <c r="AD95" i="5" s="1"/>
  <c r="AE95" i="5" s="1"/>
  <c r="AF95" i="5" s="1"/>
  <c r="AG95" i="5" s="1"/>
  <c r="AJ95" i="5" s="1"/>
  <c r="T95" i="5"/>
  <c r="U94" i="5"/>
  <c r="V94" i="5" s="1"/>
  <c r="W94" i="5" s="1"/>
  <c r="X94" i="5" s="1"/>
  <c r="Y94" i="5" s="1"/>
  <c r="Z94" i="5" s="1"/>
  <c r="AA94" i="5" s="1"/>
  <c r="AB94" i="5" s="1"/>
  <c r="AC94" i="5" s="1"/>
  <c r="AD94" i="5" s="1"/>
  <c r="AE94" i="5" s="1"/>
  <c r="AF94" i="5" s="1"/>
  <c r="AG94" i="5" s="1"/>
  <c r="AJ94" i="5" s="1"/>
  <c r="T94" i="5"/>
  <c r="T93" i="5"/>
  <c r="W92" i="5"/>
  <c r="X92" i="5" s="1"/>
  <c r="Y92" i="5" s="1"/>
  <c r="Z92" i="5" s="1"/>
  <c r="AA92" i="5" s="1"/>
  <c r="AB92" i="5" s="1"/>
  <c r="AC92" i="5" s="1"/>
  <c r="AD92" i="5" s="1"/>
  <c r="AE92" i="5" s="1"/>
  <c r="AF92" i="5" s="1"/>
  <c r="AG92" i="5" s="1"/>
  <c r="AJ92" i="5" s="1"/>
  <c r="U92" i="5"/>
  <c r="V92" i="5" s="1"/>
  <c r="T92" i="5"/>
  <c r="T91" i="5"/>
  <c r="T90" i="5"/>
  <c r="T89" i="5"/>
  <c r="U88" i="5"/>
  <c r="V88" i="5" s="1"/>
  <c r="W88" i="5" s="1"/>
  <c r="X88" i="5" s="1"/>
  <c r="Y88" i="5" s="1"/>
  <c r="Z88" i="5" s="1"/>
  <c r="AA88" i="5" s="1"/>
  <c r="AB88" i="5" s="1"/>
  <c r="AC88" i="5" s="1"/>
  <c r="AD88" i="5" s="1"/>
  <c r="AE88" i="5" s="1"/>
  <c r="AF88" i="5" s="1"/>
  <c r="AG88" i="5" s="1"/>
  <c r="AJ88" i="5" s="1"/>
  <c r="T88" i="5"/>
  <c r="T87" i="5"/>
  <c r="U86" i="5"/>
  <c r="V86" i="5" s="1"/>
  <c r="W86" i="5" s="1"/>
  <c r="X86" i="5" s="1"/>
  <c r="Y86" i="5" s="1"/>
  <c r="Z86" i="5" s="1"/>
  <c r="AA86" i="5" s="1"/>
  <c r="AB86" i="5" s="1"/>
  <c r="AC86" i="5" s="1"/>
  <c r="AD86" i="5" s="1"/>
  <c r="AE86" i="5" s="1"/>
  <c r="AF86" i="5" s="1"/>
  <c r="AG86" i="5" s="1"/>
  <c r="AJ86" i="5" s="1"/>
  <c r="T86" i="5"/>
  <c r="T85" i="5"/>
  <c r="U84" i="5"/>
  <c r="V84" i="5" s="1"/>
  <c r="W84" i="5" s="1"/>
  <c r="X84" i="5" s="1"/>
  <c r="Y84" i="5" s="1"/>
  <c r="Z84" i="5" s="1"/>
  <c r="AA84" i="5" s="1"/>
  <c r="AB84" i="5" s="1"/>
  <c r="AC84" i="5" s="1"/>
  <c r="AD84" i="5" s="1"/>
  <c r="AE84" i="5" s="1"/>
  <c r="AF84" i="5" s="1"/>
  <c r="AG84" i="5" s="1"/>
  <c r="AJ84" i="5" s="1"/>
  <c r="T84" i="5"/>
  <c r="T83" i="5"/>
  <c r="U82" i="5"/>
  <c r="V82" i="5" s="1"/>
  <c r="W82" i="5" s="1"/>
  <c r="X82" i="5" s="1"/>
  <c r="Y82" i="5" s="1"/>
  <c r="Z82" i="5" s="1"/>
  <c r="AA82" i="5" s="1"/>
  <c r="AB82" i="5" s="1"/>
  <c r="AC82" i="5" s="1"/>
  <c r="AD82" i="5" s="1"/>
  <c r="AE82" i="5" s="1"/>
  <c r="AF82" i="5" s="1"/>
  <c r="AG82" i="5" s="1"/>
  <c r="AJ82" i="5" s="1"/>
  <c r="T82" i="5"/>
  <c r="T81" i="5"/>
  <c r="Q80" i="5"/>
  <c r="P80" i="5"/>
  <c r="O80" i="5"/>
  <c r="N80" i="5"/>
  <c r="M80" i="5"/>
  <c r="L80" i="5"/>
  <c r="J80" i="5"/>
  <c r="I80" i="5"/>
  <c r="H80" i="5"/>
  <c r="G80" i="5"/>
  <c r="F80" i="5"/>
  <c r="E80" i="5"/>
  <c r="T80" i="5" s="1"/>
  <c r="U79" i="5"/>
  <c r="V79" i="5" s="1"/>
  <c r="W79" i="5" s="1"/>
  <c r="X79" i="5" s="1"/>
  <c r="Y79" i="5" s="1"/>
  <c r="Z79" i="5" s="1"/>
  <c r="AA79" i="5" s="1"/>
  <c r="AB79" i="5" s="1"/>
  <c r="AC79" i="5" s="1"/>
  <c r="AD79" i="5" s="1"/>
  <c r="AE79" i="5" s="1"/>
  <c r="AF79" i="5" s="1"/>
  <c r="T79" i="5"/>
  <c r="T78" i="5"/>
  <c r="U77" i="5"/>
  <c r="V77" i="5" s="1"/>
  <c r="W77" i="5" s="1"/>
  <c r="X77" i="5" s="1"/>
  <c r="Y77" i="5" s="1"/>
  <c r="Z77" i="5" s="1"/>
  <c r="AA77" i="5" s="1"/>
  <c r="AB77" i="5" s="1"/>
  <c r="AC77" i="5" s="1"/>
  <c r="AD77" i="5" s="1"/>
  <c r="AE77" i="5" s="1"/>
  <c r="AF77" i="5" s="1"/>
  <c r="AG77" i="5" s="1"/>
  <c r="AJ77" i="5" s="1"/>
  <c r="T77" i="5"/>
  <c r="T76" i="5"/>
  <c r="U75" i="5"/>
  <c r="V75" i="5" s="1"/>
  <c r="W75" i="5" s="1"/>
  <c r="X75" i="5" s="1"/>
  <c r="Y75" i="5" s="1"/>
  <c r="Z75" i="5" s="1"/>
  <c r="AA75" i="5" s="1"/>
  <c r="AB75" i="5" s="1"/>
  <c r="AC75" i="5" s="1"/>
  <c r="AD75" i="5" s="1"/>
  <c r="AE75" i="5" s="1"/>
  <c r="AF75" i="5" s="1"/>
  <c r="AG75" i="5" s="1"/>
  <c r="AJ75" i="5" s="1"/>
  <c r="T75" i="5"/>
  <c r="T74" i="5"/>
  <c r="U73" i="5"/>
  <c r="V73" i="5" s="1"/>
  <c r="W73" i="5" s="1"/>
  <c r="X73" i="5" s="1"/>
  <c r="Y73" i="5" s="1"/>
  <c r="Z73" i="5" s="1"/>
  <c r="AA73" i="5" s="1"/>
  <c r="AB73" i="5" s="1"/>
  <c r="AC73" i="5" s="1"/>
  <c r="AD73" i="5" s="1"/>
  <c r="AE73" i="5" s="1"/>
  <c r="AF73" i="5" s="1"/>
  <c r="AG73" i="5" s="1"/>
  <c r="AJ73" i="5" s="1"/>
  <c r="T73" i="5"/>
  <c r="T72" i="5"/>
  <c r="U71" i="5"/>
  <c r="V71" i="5" s="1"/>
  <c r="W71" i="5" s="1"/>
  <c r="X71" i="5" s="1"/>
  <c r="Y71" i="5" s="1"/>
  <c r="Z71" i="5" s="1"/>
  <c r="AA71" i="5" s="1"/>
  <c r="AB71" i="5" s="1"/>
  <c r="AC71" i="5" s="1"/>
  <c r="AD71" i="5" s="1"/>
  <c r="AE71" i="5" s="1"/>
  <c r="AF71" i="5" s="1"/>
  <c r="AG71" i="5" s="1"/>
  <c r="AJ71" i="5" s="1"/>
  <c r="T71" i="5"/>
  <c r="T70" i="5"/>
  <c r="U69" i="5"/>
  <c r="V69" i="5" s="1"/>
  <c r="W69" i="5" s="1"/>
  <c r="X69" i="5" s="1"/>
  <c r="Y69" i="5" s="1"/>
  <c r="Z69" i="5" s="1"/>
  <c r="AA69" i="5" s="1"/>
  <c r="AB69" i="5" s="1"/>
  <c r="AC69" i="5" s="1"/>
  <c r="AD69" i="5" s="1"/>
  <c r="AE69" i="5" s="1"/>
  <c r="AF69" i="5" s="1"/>
  <c r="AG69" i="5" s="1"/>
  <c r="AJ69" i="5" s="1"/>
  <c r="T69" i="5"/>
  <c r="T68" i="5"/>
  <c r="U67" i="5"/>
  <c r="V67" i="5" s="1"/>
  <c r="W67" i="5" s="1"/>
  <c r="X67" i="5" s="1"/>
  <c r="Y67" i="5" s="1"/>
  <c r="Z67" i="5" s="1"/>
  <c r="AA67" i="5" s="1"/>
  <c r="AB67" i="5" s="1"/>
  <c r="AC67" i="5" s="1"/>
  <c r="AD67" i="5" s="1"/>
  <c r="AE67" i="5" s="1"/>
  <c r="AF67" i="5" s="1"/>
  <c r="AG67" i="5" s="1"/>
  <c r="AJ67" i="5" s="1"/>
  <c r="T67" i="5"/>
  <c r="T66" i="5"/>
  <c r="U65" i="5"/>
  <c r="V65" i="5" s="1"/>
  <c r="W65" i="5" s="1"/>
  <c r="X65" i="5" s="1"/>
  <c r="Y65" i="5" s="1"/>
  <c r="Z65" i="5" s="1"/>
  <c r="AA65" i="5" s="1"/>
  <c r="AB65" i="5" s="1"/>
  <c r="AC65" i="5" s="1"/>
  <c r="AD65" i="5" s="1"/>
  <c r="AE65" i="5" s="1"/>
  <c r="AF65" i="5" s="1"/>
  <c r="AG65" i="5" s="1"/>
  <c r="AJ65" i="5" s="1"/>
  <c r="T65" i="5"/>
  <c r="T64" i="5"/>
  <c r="U63" i="5"/>
  <c r="V63" i="5" s="1"/>
  <c r="W63" i="5" s="1"/>
  <c r="X63" i="5" s="1"/>
  <c r="Y63" i="5" s="1"/>
  <c r="Z63" i="5" s="1"/>
  <c r="AA63" i="5" s="1"/>
  <c r="AB63" i="5" s="1"/>
  <c r="AC63" i="5" s="1"/>
  <c r="AD63" i="5" s="1"/>
  <c r="AE63" i="5" s="1"/>
  <c r="AF63" i="5" s="1"/>
  <c r="AG63" i="5" s="1"/>
  <c r="AJ63" i="5" s="1"/>
  <c r="T63" i="5"/>
  <c r="T62" i="5"/>
  <c r="W61" i="5"/>
  <c r="X61" i="5" s="1"/>
  <c r="Y61" i="5" s="1"/>
  <c r="Z61" i="5" s="1"/>
  <c r="AA61" i="5" s="1"/>
  <c r="AB61" i="5" s="1"/>
  <c r="AC61" i="5" s="1"/>
  <c r="AD61" i="5" s="1"/>
  <c r="AE61" i="5" s="1"/>
  <c r="AF61" i="5" s="1"/>
  <c r="AG61" i="5" s="1"/>
  <c r="AJ61" i="5" s="1"/>
  <c r="U61" i="5"/>
  <c r="V61" i="5" s="1"/>
  <c r="T61" i="5"/>
  <c r="T60" i="5"/>
  <c r="W59" i="5"/>
  <c r="X59" i="5" s="1"/>
  <c r="Y59" i="5" s="1"/>
  <c r="Z59" i="5" s="1"/>
  <c r="AA59" i="5" s="1"/>
  <c r="AB59" i="5" s="1"/>
  <c r="AC59" i="5" s="1"/>
  <c r="AD59" i="5" s="1"/>
  <c r="AE59" i="5" s="1"/>
  <c r="AF59" i="5" s="1"/>
  <c r="AG59" i="5" s="1"/>
  <c r="AJ59" i="5" s="1"/>
  <c r="U59" i="5"/>
  <c r="V59" i="5" s="1"/>
  <c r="T59" i="5"/>
  <c r="T58" i="5"/>
  <c r="W57" i="5"/>
  <c r="X57" i="5" s="1"/>
  <c r="Y57" i="5" s="1"/>
  <c r="Z57" i="5" s="1"/>
  <c r="AA57" i="5" s="1"/>
  <c r="AB57" i="5" s="1"/>
  <c r="AC57" i="5" s="1"/>
  <c r="AD57" i="5" s="1"/>
  <c r="AE57" i="5" s="1"/>
  <c r="AF57" i="5" s="1"/>
  <c r="AG57" i="5" s="1"/>
  <c r="AJ57" i="5" s="1"/>
  <c r="U57" i="5"/>
  <c r="V57" i="5" s="1"/>
  <c r="T57" i="5"/>
  <c r="T56" i="5"/>
  <c r="T55" i="5"/>
  <c r="U54" i="5"/>
  <c r="V54" i="5" s="1"/>
  <c r="W54" i="5" s="1"/>
  <c r="X54" i="5" s="1"/>
  <c r="Y54" i="5" s="1"/>
  <c r="Z54" i="5" s="1"/>
  <c r="AA54" i="5" s="1"/>
  <c r="AB54" i="5" s="1"/>
  <c r="AC54" i="5" s="1"/>
  <c r="AD54" i="5" s="1"/>
  <c r="AE54" i="5" s="1"/>
  <c r="AF54" i="5" s="1"/>
  <c r="AG54" i="5" s="1"/>
  <c r="AJ54" i="5" s="1"/>
  <c r="T54" i="5"/>
  <c r="T53" i="5"/>
  <c r="U52" i="5"/>
  <c r="V52" i="5" s="1"/>
  <c r="W52" i="5" s="1"/>
  <c r="X52" i="5" s="1"/>
  <c r="Y52" i="5" s="1"/>
  <c r="Z52" i="5" s="1"/>
  <c r="AA52" i="5" s="1"/>
  <c r="AB52" i="5" s="1"/>
  <c r="AC52" i="5" s="1"/>
  <c r="AD52" i="5" s="1"/>
  <c r="AE52" i="5" s="1"/>
  <c r="AF52" i="5" s="1"/>
  <c r="AG52" i="5" s="1"/>
  <c r="AJ52" i="5" s="1"/>
  <c r="T52" i="5"/>
  <c r="T51" i="5"/>
  <c r="E50" i="5"/>
  <c r="T50" i="5" s="1"/>
  <c r="E49" i="5"/>
  <c r="T49" i="5" s="1"/>
  <c r="E48" i="5"/>
  <c r="T48" i="5" s="1"/>
  <c r="U47" i="5"/>
  <c r="V47" i="5" s="1"/>
  <c r="W47" i="5" s="1"/>
  <c r="X47" i="5" s="1"/>
  <c r="Y47" i="5" s="1"/>
  <c r="Z47" i="5" s="1"/>
  <c r="AA47" i="5" s="1"/>
  <c r="AB47" i="5" s="1"/>
  <c r="AC47" i="5" s="1"/>
  <c r="AD47" i="5" s="1"/>
  <c r="AE47" i="5" s="1"/>
  <c r="AF47" i="5" s="1"/>
  <c r="AG47" i="5" s="1"/>
  <c r="AJ47" i="5" s="1"/>
  <c r="T47" i="5"/>
  <c r="AX46" i="5"/>
  <c r="U46" i="5"/>
  <c r="V46" i="5" s="1"/>
  <c r="W46" i="5" s="1"/>
  <c r="X46" i="5" s="1"/>
  <c r="Y46" i="5" s="1"/>
  <c r="Z46" i="5" s="1"/>
  <c r="AA46" i="5" s="1"/>
  <c r="AB46" i="5" s="1"/>
  <c r="AC46" i="5" s="1"/>
  <c r="AD46" i="5" s="1"/>
  <c r="AE46" i="5" s="1"/>
  <c r="AF46" i="5" s="1"/>
  <c r="AG46" i="5" s="1"/>
  <c r="AJ46" i="5" s="1"/>
  <c r="T46" i="5"/>
  <c r="T45" i="5"/>
  <c r="U44" i="5"/>
  <c r="V44" i="5" s="1"/>
  <c r="W44" i="5" s="1"/>
  <c r="X44" i="5" s="1"/>
  <c r="Y44" i="5" s="1"/>
  <c r="Z44" i="5" s="1"/>
  <c r="AA44" i="5" s="1"/>
  <c r="AB44" i="5" s="1"/>
  <c r="AC44" i="5" s="1"/>
  <c r="AD44" i="5" s="1"/>
  <c r="AE44" i="5" s="1"/>
  <c r="AF44" i="5" s="1"/>
  <c r="AG44" i="5" s="1"/>
  <c r="AJ44" i="5" s="1"/>
  <c r="T44" i="5"/>
  <c r="T43" i="5"/>
  <c r="U42" i="5"/>
  <c r="V42" i="5" s="1"/>
  <c r="W42" i="5" s="1"/>
  <c r="X42" i="5" s="1"/>
  <c r="Y42" i="5" s="1"/>
  <c r="Z42" i="5" s="1"/>
  <c r="AA42" i="5" s="1"/>
  <c r="AB42" i="5" s="1"/>
  <c r="AC42" i="5" s="1"/>
  <c r="AD42" i="5" s="1"/>
  <c r="AE42" i="5" s="1"/>
  <c r="AF42" i="5" s="1"/>
  <c r="AG42" i="5" s="1"/>
  <c r="AJ42" i="5" s="1"/>
  <c r="T42" i="5"/>
  <c r="T41" i="5"/>
  <c r="U40" i="5"/>
  <c r="V40" i="5" s="1"/>
  <c r="W40" i="5" s="1"/>
  <c r="X40" i="5" s="1"/>
  <c r="Y40" i="5" s="1"/>
  <c r="Z40" i="5" s="1"/>
  <c r="AA40" i="5" s="1"/>
  <c r="AB40" i="5" s="1"/>
  <c r="AC40" i="5" s="1"/>
  <c r="AD40" i="5" s="1"/>
  <c r="AE40" i="5" s="1"/>
  <c r="AF40" i="5" s="1"/>
  <c r="AG40" i="5" s="1"/>
  <c r="AJ40" i="5" s="1"/>
  <c r="T40" i="5"/>
  <c r="T39" i="5"/>
  <c r="U38" i="5"/>
  <c r="V38" i="5" s="1"/>
  <c r="W38" i="5" s="1"/>
  <c r="X38" i="5" s="1"/>
  <c r="Y38" i="5" s="1"/>
  <c r="Z38" i="5" s="1"/>
  <c r="AA38" i="5" s="1"/>
  <c r="AB38" i="5" s="1"/>
  <c r="AC38" i="5" s="1"/>
  <c r="AD38" i="5" s="1"/>
  <c r="AE38" i="5" s="1"/>
  <c r="AF38" i="5" s="1"/>
  <c r="AG38" i="5" s="1"/>
  <c r="AJ38" i="5" s="1"/>
  <c r="T38" i="5"/>
  <c r="T37" i="5"/>
  <c r="U36" i="5"/>
  <c r="V36" i="5" s="1"/>
  <c r="W36" i="5" s="1"/>
  <c r="X36" i="5" s="1"/>
  <c r="Y36" i="5" s="1"/>
  <c r="Z36" i="5" s="1"/>
  <c r="AA36" i="5" s="1"/>
  <c r="AB36" i="5" s="1"/>
  <c r="AC36" i="5" s="1"/>
  <c r="AD36" i="5" s="1"/>
  <c r="AE36" i="5" s="1"/>
  <c r="AF36" i="5" s="1"/>
  <c r="AG36" i="5" s="1"/>
  <c r="AJ36" i="5" s="1"/>
  <c r="T36" i="5"/>
  <c r="T35" i="5"/>
  <c r="U34" i="5"/>
  <c r="V34" i="5" s="1"/>
  <c r="W34" i="5" s="1"/>
  <c r="X34" i="5" s="1"/>
  <c r="Y34" i="5" s="1"/>
  <c r="Z34" i="5" s="1"/>
  <c r="AA34" i="5" s="1"/>
  <c r="AB34" i="5" s="1"/>
  <c r="AC34" i="5" s="1"/>
  <c r="AD34" i="5" s="1"/>
  <c r="AE34" i="5" s="1"/>
  <c r="AF34" i="5" s="1"/>
  <c r="AG34" i="5" s="1"/>
  <c r="AJ34" i="5" s="1"/>
  <c r="T34" i="5"/>
  <c r="T33" i="5"/>
  <c r="W32" i="5"/>
  <c r="X32" i="5" s="1"/>
  <c r="Y32" i="5" s="1"/>
  <c r="Z32" i="5" s="1"/>
  <c r="AA32" i="5" s="1"/>
  <c r="AB32" i="5" s="1"/>
  <c r="AC32" i="5" s="1"/>
  <c r="AD32" i="5" s="1"/>
  <c r="AE32" i="5" s="1"/>
  <c r="AF32" i="5" s="1"/>
  <c r="AG32" i="5" s="1"/>
  <c r="AJ32" i="5" s="1"/>
  <c r="U32" i="5"/>
  <c r="V32" i="5" s="1"/>
  <c r="T32" i="5"/>
  <c r="T31" i="5"/>
  <c r="W30" i="5"/>
  <c r="X30" i="5" s="1"/>
  <c r="Y30" i="5" s="1"/>
  <c r="Z30" i="5" s="1"/>
  <c r="AA30" i="5" s="1"/>
  <c r="AB30" i="5" s="1"/>
  <c r="AC30" i="5" s="1"/>
  <c r="AD30" i="5" s="1"/>
  <c r="AE30" i="5" s="1"/>
  <c r="AF30" i="5" s="1"/>
  <c r="AG30" i="5" s="1"/>
  <c r="AJ30" i="5" s="1"/>
  <c r="U30" i="5"/>
  <c r="V30" i="5" s="1"/>
  <c r="T30" i="5"/>
  <c r="T29" i="5"/>
  <c r="W28" i="5"/>
  <c r="X28" i="5" s="1"/>
  <c r="Y28" i="5" s="1"/>
  <c r="Z28" i="5" s="1"/>
  <c r="AA28" i="5" s="1"/>
  <c r="AB28" i="5" s="1"/>
  <c r="AC28" i="5" s="1"/>
  <c r="AD28" i="5" s="1"/>
  <c r="AE28" i="5" s="1"/>
  <c r="AF28" i="5" s="1"/>
  <c r="AG28" i="5" s="1"/>
  <c r="AJ28" i="5" s="1"/>
  <c r="U28" i="5"/>
  <c r="V28" i="5" s="1"/>
  <c r="T28" i="5"/>
  <c r="T27" i="5"/>
  <c r="W26" i="5"/>
  <c r="X26" i="5" s="1"/>
  <c r="Y26" i="5" s="1"/>
  <c r="Z26" i="5" s="1"/>
  <c r="AA26" i="5" s="1"/>
  <c r="AB26" i="5" s="1"/>
  <c r="AC26" i="5" s="1"/>
  <c r="AD26" i="5" s="1"/>
  <c r="AE26" i="5" s="1"/>
  <c r="AF26" i="5" s="1"/>
  <c r="AG26" i="5" s="1"/>
  <c r="AJ26" i="5" s="1"/>
  <c r="U26" i="5"/>
  <c r="V26" i="5" s="1"/>
  <c r="T26" i="5"/>
  <c r="T25" i="5"/>
  <c r="T24" i="5"/>
  <c r="W23" i="5"/>
  <c r="X23" i="5" s="1"/>
  <c r="Y23" i="5" s="1"/>
  <c r="Z23" i="5" s="1"/>
  <c r="AA23" i="5" s="1"/>
  <c r="AB23" i="5" s="1"/>
  <c r="AC23" i="5" s="1"/>
  <c r="AD23" i="5" s="1"/>
  <c r="AE23" i="5" s="1"/>
  <c r="AF23" i="5" s="1"/>
  <c r="AG23" i="5" s="1"/>
  <c r="AJ23" i="5" s="1"/>
  <c r="U23" i="5"/>
  <c r="V23" i="5" s="1"/>
  <c r="T23" i="5"/>
  <c r="T22" i="5"/>
  <c r="T21" i="5"/>
  <c r="U20" i="5"/>
  <c r="V20" i="5" s="1"/>
  <c r="W20" i="5" s="1"/>
  <c r="X20" i="5" s="1"/>
  <c r="Y20" i="5" s="1"/>
  <c r="Z20" i="5" s="1"/>
  <c r="AA20" i="5" s="1"/>
  <c r="AB20" i="5" s="1"/>
  <c r="AC20" i="5" s="1"/>
  <c r="AD20" i="5" s="1"/>
  <c r="AE20" i="5" s="1"/>
  <c r="AF20" i="5" s="1"/>
  <c r="AG20" i="5" s="1"/>
  <c r="AJ20" i="5" s="1"/>
  <c r="T20" i="5"/>
  <c r="T19" i="5"/>
  <c r="U18" i="5"/>
  <c r="V18" i="5" s="1"/>
  <c r="W18" i="5" s="1"/>
  <c r="X18" i="5" s="1"/>
  <c r="Y18" i="5" s="1"/>
  <c r="Z18" i="5" s="1"/>
  <c r="AA18" i="5" s="1"/>
  <c r="AB18" i="5" s="1"/>
  <c r="AC18" i="5" s="1"/>
  <c r="AD18" i="5" s="1"/>
  <c r="AE18" i="5" s="1"/>
  <c r="AF18" i="5" s="1"/>
  <c r="AG18" i="5" s="1"/>
  <c r="AJ18" i="5" s="1"/>
  <c r="T18" i="5"/>
  <c r="T17" i="5"/>
  <c r="U16" i="5"/>
  <c r="V16" i="5" s="1"/>
  <c r="W16" i="5" s="1"/>
  <c r="X16" i="5" s="1"/>
  <c r="Y16" i="5" s="1"/>
  <c r="Z16" i="5" s="1"/>
  <c r="AA16" i="5" s="1"/>
  <c r="AB16" i="5" s="1"/>
  <c r="AC16" i="5" s="1"/>
  <c r="AD16" i="5" s="1"/>
  <c r="AE16" i="5" s="1"/>
  <c r="AF16" i="5" s="1"/>
  <c r="AG16" i="5" s="1"/>
  <c r="AJ16" i="5" s="1"/>
  <c r="T16" i="5"/>
  <c r="T15" i="5"/>
  <c r="U14" i="5"/>
  <c r="V14" i="5" s="1"/>
  <c r="W14" i="5" s="1"/>
  <c r="X14" i="5" s="1"/>
  <c r="Y14" i="5" s="1"/>
  <c r="Z14" i="5" s="1"/>
  <c r="AA14" i="5" s="1"/>
  <c r="AB14" i="5" s="1"/>
  <c r="AC14" i="5" s="1"/>
  <c r="AD14" i="5" s="1"/>
  <c r="AE14" i="5" s="1"/>
  <c r="AF14" i="5" s="1"/>
  <c r="AG14" i="5" s="1"/>
  <c r="AJ14" i="5" s="1"/>
  <c r="T14" i="5"/>
  <c r="T13" i="5"/>
  <c r="U12" i="5"/>
  <c r="V12" i="5" s="1"/>
  <c r="W12" i="5" s="1"/>
  <c r="X12" i="5" s="1"/>
  <c r="Y12" i="5" s="1"/>
  <c r="Z12" i="5" s="1"/>
  <c r="AA12" i="5" s="1"/>
  <c r="AB12" i="5" s="1"/>
  <c r="AC12" i="5" s="1"/>
  <c r="AD12" i="5" s="1"/>
  <c r="AE12" i="5" s="1"/>
  <c r="AF12" i="5" s="1"/>
  <c r="T12" i="5"/>
  <c r="T11" i="5"/>
  <c r="T10" i="5"/>
  <c r="U9" i="5"/>
  <c r="V9" i="5" s="1"/>
  <c r="W9" i="5" s="1"/>
  <c r="X9" i="5" s="1"/>
  <c r="Y9" i="5" s="1"/>
  <c r="Z9" i="5" s="1"/>
  <c r="AA9" i="5" s="1"/>
  <c r="AB9" i="5" s="1"/>
  <c r="AC9" i="5" s="1"/>
  <c r="AD9" i="5" s="1"/>
  <c r="AE9" i="5" s="1"/>
  <c r="AF9" i="5" s="1"/>
  <c r="T9" i="5"/>
  <c r="T8" i="5"/>
  <c r="U7" i="5"/>
  <c r="V7" i="5" s="1"/>
  <c r="W7" i="5" s="1"/>
  <c r="X7" i="5" s="1"/>
  <c r="Y7" i="5" s="1"/>
  <c r="Z7" i="5" s="1"/>
  <c r="AA7" i="5" s="1"/>
  <c r="AB7" i="5" s="1"/>
  <c r="AC7" i="5" s="1"/>
  <c r="AD7" i="5" s="1"/>
  <c r="AE7" i="5" s="1"/>
  <c r="AF7" i="5" s="1"/>
  <c r="AG7" i="5" s="1"/>
  <c r="AJ7" i="5" s="1"/>
  <c r="T7" i="5"/>
  <c r="T6" i="5"/>
  <c r="F18" i="2"/>
  <c r="F16" i="2"/>
  <c r="F14" i="2"/>
  <c r="F12" i="2"/>
  <c r="F10" i="2"/>
  <c r="AG9" i="5" l="1"/>
  <c r="AJ9" i="5" s="1"/>
  <c r="AG12" i="5"/>
  <c r="AJ12" i="5" s="1"/>
  <c r="U11" i="5"/>
  <c r="V11" i="5" s="1"/>
  <c r="W11" i="5" s="1"/>
  <c r="X11" i="5" s="1"/>
  <c r="Y11" i="5" s="1"/>
  <c r="Z11" i="5" s="1"/>
  <c r="AA11" i="5" s="1"/>
  <c r="AB11" i="5" s="1"/>
  <c r="AC11" i="5" s="1"/>
  <c r="AD11" i="5" s="1"/>
  <c r="AE11" i="5" s="1"/>
  <c r="AF11" i="5" s="1"/>
  <c r="AG11" i="5" s="1"/>
  <c r="AJ11" i="5" s="1"/>
  <c r="U13" i="5"/>
  <c r="V13" i="5" s="1"/>
  <c r="W13" i="5" s="1"/>
  <c r="X13" i="5" s="1"/>
  <c r="Y13" i="5" s="1"/>
  <c r="Z13" i="5" s="1"/>
  <c r="AA13" i="5" s="1"/>
  <c r="AB13" i="5" s="1"/>
  <c r="AC13" i="5" s="1"/>
  <c r="AD13" i="5" s="1"/>
  <c r="AE13" i="5" s="1"/>
  <c r="AF13" i="5" s="1"/>
  <c r="AG13" i="5" s="1"/>
  <c r="AJ13" i="5" s="1"/>
  <c r="U15" i="5"/>
  <c r="V15" i="5" s="1"/>
  <c r="W15" i="5" s="1"/>
  <c r="X15" i="5" s="1"/>
  <c r="Y15" i="5" s="1"/>
  <c r="Z15" i="5" s="1"/>
  <c r="AA15" i="5" s="1"/>
  <c r="AB15" i="5" s="1"/>
  <c r="AC15" i="5" s="1"/>
  <c r="AD15" i="5" s="1"/>
  <c r="AE15" i="5" s="1"/>
  <c r="AF15" i="5" s="1"/>
  <c r="AG15" i="5" s="1"/>
  <c r="AJ15" i="5" s="1"/>
  <c r="U17" i="5"/>
  <c r="V17" i="5" s="1"/>
  <c r="W17" i="5" s="1"/>
  <c r="X17" i="5" s="1"/>
  <c r="Y17" i="5" s="1"/>
  <c r="Z17" i="5" s="1"/>
  <c r="AA17" i="5" s="1"/>
  <c r="AB17" i="5" s="1"/>
  <c r="AC17" i="5" s="1"/>
  <c r="AD17" i="5" s="1"/>
  <c r="AE17" i="5" s="1"/>
  <c r="AF17" i="5" s="1"/>
  <c r="AG17" i="5" s="1"/>
  <c r="AJ17" i="5" s="1"/>
  <c r="U19" i="5"/>
  <c r="V19" i="5" s="1"/>
  <c r="W19" i="5" s="1"/>
  <c r="X19" i="5" s="1"/>
  <c r="Y19" i="5" s="1"/>
  <c r="Z19" i="5" s="1"/>
  <c r="AA19" i="5" s="1"/>
  <c r="AB19" i="5" s="1"/>
  <c r="AC19" i="5" s="1"/>
  <c r="AD19" i="5" s="1"/>
  <c r="AE19" i="5" s="1"/>
  <c r="AF19" i="5" s="1"/>
  <c r="AG19" i="5" s="1"/>
  <c r="AJ19" i="5" s="1"/>
  <c r="U21" i="5"/>
  <c r="V21" i="5" s="1"/>
  <c r="W21" i="5" s="1"/>
  <c r="X21" i="5" s="1"/>
  <c r="Y21" i="5" s="1"/>
  <c r="Z21" i="5" s="1"/>
  <c r="AA21" i="5" s="1"/>
  <c r="AB21" i="5" s="1"/>
  <c r="AC21" i="5" s="1"/>
  <c r="AD21" i="5" s="1"/>
  <c r="AE21" i="5" s="1"/>
  <c r="AF21" i="5" s="1"/>
  <c r="AG21" i="5" s="1"/>
  <c r="AJ21" i="5" s="1"/>
  <c r="U48" i="5"/>
  <c r="V48" i="5" s="1"/>
  <c r="W48" i="5" s="1"/>
  <c r="X48" i="5" s="1"/>
  <c r="Y48" i="5" s="1"/>
  <c r="Z48" i="5" s="1"/>
  <c r="AA48" i="5" s="1"/>
  <c r="AB48" i="5" s="1"/>
  <c r="AC48" i="5" s="1"/>
  <c r="AD48" i="5" s="1"/>
  <c r="AE48" i="5" s="1"/>
  <c r="AF48" i="5" s="1"/>
  <c r="AG48" i="5" s="1"/>
  <c r="AJ48" i="5" s="1"/>
  <c r="U50" i="5"/>
  <c r="V50" i="5" s="1"/>
  <c r="W50" i="5" s="1"/>
  <c r="X50" i="5" s="1"/>
  <c r="Y50" i="5" s="1"/>
  <c r="Z50" i="5" s="1"/>
  <c r="AA50" i="5" s="1"/>
  <c r="AB50" i="5" s="1"/>
  <c r="AC50" i="5" s="1"/>
  <c r="AD50" i="5" s="1"/>
  <c r="AE50" i="5" s="1"/>
  <c r="AF50" i="5" s="1"/>
  <c r="AG50" i="5" s="1"/>
  <c r="AJ50" i="5" s="1"/>
  <c r="U6" i="5"/>
  <c r="V6" i="5" s="1"/>
  <c r="W6" i="5" s="1"/>
  <c r="X6" i="5" s="1"/>
  <c r="Y6" i="5" s="1"/>
  <c r="Z6" i="5" s="1"/>
  <c r="AA6" i="5" s="1"/>
  <c r="AB6" i="5" s="1"/>
  <c r="AC6" i="5" s="1"/>
  <c r="AD6" i="5" s="1"/>
  <c r="AE6" i="5" s="1"/>
  <c r="AF6" i="5" s="1"/>
  <c r="AG6" i="5" s="1"/>
  <c r="U8" i="5"/>
  <c r="V8" i="5" s="1"/>
  <c r="W8" i="5" s="1"/>
  <c r="X8" i="5" s="1"/>
  <c r="Y8" i="5" s="1"/>
  <c r="Z8" i="5" s="1"/>
  <c r="AA8" i="5" s="1"/>
  <c r="AB8" i="5" s="1"/>
  <c r="AC8" i="5" s="1"/>
  <c r="AD8" i="5" s="1"/>
  <c r="AE8" i="5" s="1"/>
  <c r="AF8" i="5" s="1"/>
  <c r="AG8" i="5" s="1"/>
  <c r="AJ8" i="5" s="1"/>
  <c r="U10" i="5"/>
  <c r="V10" i="5" s="1"/>
  <c r="W10" i="5" s="1"/>
  <c r="X10" i="5" s="1"/>
  <c r="Y10" i="5" s="1"/>
  <c r="Z10" i="5" s="1"/>
  <c r="AA10" i="5" s="1"/>
  <c r="AB10" i="5" s="1"/>
  <c r="AC10" i="5" s="1"/>
  <c r="AD10" i="5" s="1"/>
  <c r="AE10" i="5" s="1"/>
  <c r="AF10" i="5" s="1"/>
  <c r="AG10" i="5" s="1"/>
  <c r="AJ10" i="5" s="1"/>
  <c r="U22" i="5"/>
  <c r="V22" i="5" s="1"/>
  <c r="W22" i="5" s="1"/>
  <c r="X22" i="5" s="1"/>
  <c r="Y22" i="5" s="1"/>
  <c r="Z22" i="5" s="1"/>
  <c r="AA22" i="5" s="1"/>
  <c r="AB22" i="5" s="1"/>
  <c r="AC22" i="5" s="1"/>
  <c r="AD22" i="5" s="1"/>
  <c r="AE22" i="5" s="1"/>
  <c r="AF22" i="5" s="1"/>
  <c r="AG22" i="5" s="1"/>
  <c r="AJ22" i="5" s="1"/>
  <c r="U24" i="5"/>
  <c r="V24" i="5" s="1"/>
  <c r="W24" i="5" s="1"/>
  <c r="X24" i="5" s="1"/>
  <c r="Y24" i="5" s="1"/>
  <c r="Z24" i="5" s="1"/>
  <c r="AA24" i="5" s="1"/>
  <c r="AB24" i="5" s="1"/>
  <c r="AC24" i="5" s="1"/>
  <c r="AD24" i="5" s="1"/>
  <c r="AE24" i="5" s="1"/>
  <c r="AF24" i="5" s="1"/>
  <c r="AG24" i="5" s="1"/>
  <c r="AJ24" i="5" s="1"/>
  <c r="U25" i="5"/>
  <c r="V25" i="5" s="1"/>
  <c r="W25" i="5" s="1"/>
  <c r="X25" i="5" s="1"/>
  <c r="Y25" i="5" s="1"/>
  <c r="Z25" i="5" s="1"/>
  <c r="AA25" i="5" s="1"/>
  <c r="AB25" i="5" s="1"/>
  <c r="AC25" i="5" s="1"/>
  <c r="AD25" i="5" s="1"/>
  <c r="AE25" i="5" s="1"/>
  <c r="AF25" i="5" s="1"/>
  <c r="AG25" i="5" s="1"/>
  <c r="AJ25" i="5" s="1"/>
  <c r="U27" i="5"/>
  <c r="V27" i="5" s="1"/>
  <c r="W27" i="5" s="1"/>
  <c r="X27" i="5" s="1"/>
  <c r="Y27" i="5" s="1"/>
  <c r="Z27" i="5" s="1"/>
  <c r="AA27" i="5" s="1"/>
  <c r="AB27" i="5" s="1"/>
  <c r="AC27" i="5" s="1"/>
  <c r="AD27" i="5" s="1"/>
  <c r="AE27" i="5" s="1"/>
  <c r="AF27" i="5" s="1"/>
  <c r="AG27" i="5" s="1"/>
  <c r="AJ27" i="5" s="1"/>
  <c r="U29" i="5"/>
  <c r="V29" i="5" s="1"/>
  <c r="W29" i="5" s="1"/>
  <c r="X29" i="5" s="1"/>
  <c r="Y29" i="5" s="1"/>
  <c r="Z29" i="5" s="1"/>
  <c r="AA29" i="5" s="1"/>
  <c r="AB29" i="5" s="1"/>
  <c r="AC29" i="5" s="1"/>
  <c r="AD29" i="5" s="1"/>
  <c r="AE29" i="5" s="1"/>
  <c r="AF29" i="5" s="1"/>
  <c r="AG29" i="5" s="1"/>
  <c r="AJ29" i="5" s="1"/>
  <c r="U31" i="5"/>
  <c r="V31" i="5" s="1"/>
  <c r="W31" i="5" s="1"/>
  <c r="X31" i="5" s="1"/>
  <c r="Y31" i="5" s="1"/>
  <c r="Z31" i="5" s="1"/>
  <c r="AA31" i="5" s="1"/>
  <c r="AB31" i="5" s="1"/>
  <c r="AC31" i="5" s="1"/>
  <c r="AD31" i="5" s="1"/>
  <c r="AE31" i="5" s="1"/>
  <c r="AF31" i="5" s="1"/>
  <c r="AG31" i="5" s="1"/>
  <c r="AJ31" i="5" s="1"/>
  <c r="U33" i="5"/>
  <c r="V33" i="5" s="1"/>
  <c r="W33" i="5" s="1"/>
  <c r="X33" i="5" s="1"/>
  <c r="Y33" i="5" s="1"/>
  <c r="Z33" i="5" s="1"/>
  <c r="AA33" i="5" s="1"/>
  <c r="AB33" i="5" s="1"/>
  <c r="AC33" i="5" s="1"/>
  <c r="AD33" i="5" s="1"/>
  <c r="AE33" i="5" s="1"/>
  <c r="AF33" i="5" s="1"/>
  <c r="AG33" i="5" s="1"/>
  <c r="AJ33" i="5" s="1"/>
  <c r="AG49" i="5"/>
  <c r="AJ49" i="5" s="1"/>
  <c r="U49" i="5"/>
  <c r="V49" i="5" s="1"/>
  <c r="W49" i="5" s="1"/>
  <c r="X49" i="5" s="1"/>
  <c r="Y49" i="5" s="1"/>
  <c r="Z49" i="5" s="1"/>
  <c r="AA49" i="5" s="1"/>
  <c r="AB49" i="5" s="1"/>
  <c r="AC49" i="5" s="1"/>
  <c r="AD49" i="5" s="1"/>
  <c r="AE49" i="5" s="1"/>
  <c r="AF49" i="5" s="1"/>
  <c r="AG56" i="5"/>
  <c r="AJ56" i="5" s="1"/>
  <c r="U56" i="5"/>
  <c r="V56" i="5" s="1"/>
  <c r="W56" i="5" s="1"/>
  <c r="X56" i="5" s="1"/>
  <c r="Y56" i="5" s="1"/>
  <c r="Z56" i="5" s="1"/>
  <c r="AA56" i="5" s="1"/>
  <c r="AB56" i="5" s="1"/>
  <c r="AC56" i="5" s="1"/>
  <c r="AD56" i="5" s="1"/>
  <c r="AE56" i="5" s="1"/>
  <c r="AF56" i="5" s="1"/>
  <c r="AG58" i="5"/>
  <c r="AJ58" i="5" s="1"/>
  <c r="U58" i="5"/>
  <c r="V58" i="5" s="1"/>
  <c r="W58" i="5" s="1"/>
  <c r="X58" i="5" s="1"/>
  <c r="Y58" i="5" s="1"/>
  <c r="Z58" i="5" s="1"/>
  <c r="AA58" i="5" s="1"/>
  <c r="AB58" i="5" s="1"/>
  <c r="AC58" i="5" s="1"/>
  <c r="AD58" i="5" s="1"/>
  <c r="AE58" i="5" s="1"/>
  <c r="AF58" i="5" s="1"/>
  <c r="AG60" i="5"/>
  <c r="AJ60" i="5" s="1"/>
  <c r="U60" i="5"/>
  <c r="V60" i="5" s="1"/>
  <c r="W60" i="5" s="1"/>
  <c r="X60" i="5" s="1"/>
  <c r="Y60" i="5" s="1"/>
  <c r="Z60" i="5" s="1"/>
  <c r="AA60" i="5" s="1"/>
  <c r="AB60" i="5" s="1"/>
  <c r="AC60" i="5" s="1"/>
  <c r="AD60" i="5" s="1"/>
  <c r="AE60" i="5" s="1"/>
  <c r="AF60" i="5" s="1"/>
  <c r="AG62" i="5"/>
  <c r="AJ62" i="5" s="1"/>
  <c r="U62" i="5"/>
  <c r="V62" i="5" s="1"/>
  <c r="W62" i="5" s="1"/>
  <c r="X62" i="5" s="1"/>
  <c r="Y62" i="5" s="1"/>
  <c r="Z62" i="5" s="1"/>
  <c r="AA62" i="5" s="1"/>
  <c r="AB62" i="5" s="1"/>
  <c r="AC62" i="5" s="1"/>
  <c r="AD62" i="5" s="1"/>
  <c r="AE62" i="5" s="1"/>
  <c r="AF62" i="5" s="1"/>
  <c r="U35" i="5"/>
  <c r="V35" i="5" s="1"/>
  <c r="W35" i="5" s="1"/>
  <c r="X35" i="5" s="1"/>
  <c r="Y35" i="5" s="1"/>
  <c r="Z35" i="5" s="1"/>
  <c r="AA35" i="5" s="1"/>
  <c r="AB35" i="5" s="1"/>
  <c r="AC35" i="5" s="1"/>
  <c r="AD35" i="5" s="1"/>
  <c r="AE35" i="5" s="1"/>
  <c r="AF35" i="5" s="1"/>
  <c r="AG35" i="5" s="1"/>
  <c r="AJ35" i="5" s="1"/>
  <c r="U37" i="5"/>
  <c r="V37" i="5" s="1"/>
  <c r="W37" i="5" s="1"/>
  <c r="X37" i="5" s="1"/>
  <c r="Y37" i="5" s="1"/>
  <c r="Z37" i="5" s="1"/>
  <c r="AA37" i="5" s="1"/>
  <c r="AB37" i="5" s="1"/>
  <c r="AC37" i="5" s="1"/>
  <c r="AD37" i="5" s="1"/>
  <c r="AE37" i="5" s="1"/>
  <c r="AF37" i="5" s="1"/>
  <c r="AG37" i="5" s="1"/>
  <c r="AJ37" i="5" s="1"/>
  <c r="U39" i="5"/>
  <c r="V39" i="5" s="1"/>
  <c r="W39" i="5" s="1"/>
  <c r="X39" i="5" s="1"/>
  <c r="Y39" i="5" s="1"/>
  <c r="Z39" i="5" s="1"/>
  <c r="AA39" i="5" s="1"/>
  <c r="AB39" i="5" s="1"/>
  <c r="AC39" i="5" s="1"/>
  <c r="AD39" i="5" s="1"/>
  <c r="AE39" i="5" s="1"/>
  <c r="AF39" i="5" s="1"/>
  <c r="AG39" i="5" s="1"/>
  <c r="AJ39" i="5" s="1"/>
  <c r="U41" i="5"/>
  <c r="V41" i="5" s="1"/>
  <c r="W41" i="5" s="1"/>
  <c r="X41" i="5" s="1"/>
  <c r="Y41" i="5" s="1"/>
  <c r="Z41" i="5" s="1"/>
  <c r="AA41" i="5" s="1"/>
  <c r="AB41" i="5" s="1"/>
  <c r="AC41" i="5" s="1"/>
  <c r="AD41" i="5" s="1"/>
  <c r="AE41" i="5" s="1"/>
  <c r="AF41" i="5" s="1"/>
  <c r="AG41" i="5" s="1"/>
  <c r="AJ41" i="5" s="1"/>
  <c r="U43" i="5"/>
  <c r="V43" i="5" s="1"/>
  <c r="W43" i="5" s="1"/>
  <c r="X43" i="5" s="1"/>
  <c r="Y43" i="5" s="1"/>
  <c r="Z43" i="5" s="1"/>
  <c r="AA43" i="5" s="1"/>
  <c r="AB43" i="5" s="1"/>
  <c r="AC43" i="5" s="1"/>
  <c r="AD43" i="5" s="1"/>
  <c r="AE43" i="5" s="1"/>
  <c r="AF43" i="5" s="1"/>
  <c r="AG43" i="5" s="1"/>
  <c r="AJ43" i="5" s="1"/>
  <c r="U45" i="5"/>
  <c r="V45" i="5" s="1"/>
  <c r="W45" i="5" s="1"/>
  <c r="X45" i="5" s="1"/>
  <c r="Y45" i="5" s="1"/>
  <c r="Z45" i="5" s="1"/>
  <c r="AA45" i="5" s="1"/>
  <c r="AB45" i="5" s="1"/>
  <c r="AC45" i="5" s="1"/>
  <c r="AD45" i="5" s="1"/>
  <c r="AE45" i="5" s="1"/>
  <c r="AF45" i="5" s="1"/>
  <c r="AG45" i="5" s="1"/>
  <c r="AJ45" i="5" s="1"/>
  <c r="U51" i="5"/>
  <c r="V51" i="5" s="1"/>
  <c r="W51" i="5" s="1"/>
  <c r="X51" i="5" s="1"/>
  <c r="Y51" i="5" s="1"/>
  <c r="Z51" i="5" s="1"/>
  <c r="AA51" i="5" s="1"/>
  <c r="AB51" i="5" s="1"/>
  <c r="AC51" i="5" s="1"/>
  <c r="AD51" i="5" s="1"/>
  <c r="AE51" i="5" s="1"/>
  <c r="AF51" i="5" s="1"/>
  <c r="AG51" i="5" s="1"/>
  <c r="AJ51" i="5" s="1"/>
  <c r="U53" i="5"/>
  <c r="V53" i="5" s="1"/>
  <c r="W53" i="5" s="1"/>
  <c r="X53" i="5" s="1"/>
  <c r="Y53" i="5" s="1"/>
  <c r="Z53" i="5" s="1"/>
  <c r="AA53" i="5" s="1"/>
  <c r="AB53" i="5" s="1"/>
  <c r="AC53" i="5" s="1"/>
  <c r="AD53" i="5" s="1"/>
  <c r="AE53" i="5" s="1"/>
  <c r="AF53" i="5" s="1"/>
  <c r="AG53" i="5" s="1"/>
  <c r="AJ53" i="5" s="1"/>
  <c r="U55" i="5"/>
  <c r="V55" i="5" s="1"/>
  <c r="W55" i="5" s="1"/>
  <c r="X55" i="5" s="1"/>
  <c r="Y55" i="5" s="1"/>
  <c r="Z55" i="5" s="1"/>
  <c r="AA55" i="5" s="1"/>
  <c r="AB55" i="5" s="1"/>
  <c r="AC55" i="5" s="1"/>
  <c r="AD55" i="5" s="1"/>
  <c r="AE55" i="5" s="1"/>
  <c r="AF55" i="5" s="1"/>
  <c r="AG55" i="5" s="1"/>
  <c r="AJ55" i="5" s="1"/>
  <c r="AG68" i="5"/>
  <c r="AJ68" i="5" s="1"/>
  <c r="AG76" i="5"/>
  <c r="AJ76" i="5" s="1"/>
  <c r="U64" i="5"/>
  <c r="V64" i="5" s="1"/>
  <c r="W64" i="5" s="1"/>
  <c r="X64" i="5" s="1"/>
  <c r="Y64" i="5" s="1"/>
  <c r="Z64" i="5" s="1"/>
  <c r="AA64" i="5" s="1"/>
  <c r="AB64" i="5" s="1"/>
  <c r="AC64" i="5" s="1"/>
  <c r="AD64" i="5" s="1"/>
  <c r="AE64" i="5" s="1"/>
  <c r="AF64" i="5" s="1"/>
  <c r="AG64" i="5" s="1"/>
  <c r="AJ64" i="5" s="1"/>
  <c r="U66" i="5"/>
  <c r="V66" i="5" s="1"/>
  <c r="W66" i="5" s="1"/>
  <c r="X66" i="5" s="1"/>
  <c r="Y66" i="5" s="1"/>
  <c r="Z66" i="5" s="1"/>
  <c r="AA66" i="5" s="1"/>
  <c r="AB66" i="5" s="1"/>
  <c r="AC66" i="5" s="1"/>
  <c r="AD66" i="5" s="1"/>
  <c r="AE66" i="5" s="1"/>
  <c r="AF66" i="5" s="1"/>
  <c r="AG66" i="5" s="1"/>
  <c r="AJ66" i="5" s="1"/>
  <c r="U68" i="5"/>
  <c r="V68" i="5" s="1"/>
  <c r="W68" i="5" s="1"/>
  <c r="X68" i="5" s="1"/>
  <c r="Y68" i="5" s="1"/>
  <c r="Z68" i="5" s="1"/>
  <c r="AA68" i="5" s="1"/>
  <c r="AB68" i="5" s="1"/>
  <c r="AC68" i="5" s="1"/>
  <c r="AD68" i="5" s="1"/>
  <c r="AE68" i="5" s="1"/>
  <c r="AF68" i="5" s="1"/>
  <c r="U70" i="5"/>
  <c r="V70" i="5" s="1"/>
  <c r="W70" i="5" s="1"/>
  <c r="X70" i="5" s="1"/>
  <c r="Y70" i="5" s="1"/>
  <c r="Z70" i="5" s="1"/>
  <c r="AA70" i="5" s="1"/>
  <c r="AB70" i="5" s="1"/>
  <c r="AC70" i="5" s="1"/>
  <c r="AD70" i="5" s="1"/>
  <c r="AE70" i="5" s="1"/>
  <c r="AF70" i="5" s="1"/>
  <c r="AG70" i="5" s="1"/>
  <c r="AJ70" i="5" s="1"/>
  <c r="U72" i="5"/>
  <c r="V72" i="5" s="1"/>
  <c r="W72" i="5" s="1"/>
  <c r="X72" i="5" s="1"/>
  <c r="Y72" i="5" s="1"/>
  <c r="Z72" i="5" s="1"/>
  <c r="AA72" i="5" s="1"/>
  <c r="AB72" i="5" s="1"/>
  <c r="AC72" i="5" s="1"/>
  <c r="AD72" i="5" s="1"/>
  <c r="AE72" i="5" s="1"/>
  <c r="AF72" i="5" s="1"/>
  <c r="AG72" i="5" s="1"/>
  <c r="AJ72" i="5" s="1"/>
  <c r="U74" i="5"/>
  <c r="V74" i="5" s="1"/>
  <c r="W74" i="5" s="1"/>
  <c r="X74" i="5" s="1"/>
  <c r="Y74" i="5" s="1"/>
  <c r="Z74" i="5" s="1"/>
  <c r="AA74" i="5" s="1"/>
  <c r="AB74" i="5" s="1"/>
  <c r="AC74" i="5" s="1"/>
  <c r="AD74" i="5" s="1"/>
  <c r="AE74" i="5" s="1"/>
  <c r="AF74" i="5" s="1"/>
  <c r="AG74" i="5" s="1"/>
  <c r="AJ74" i="5" s="1"/>
  <c r="U76" i="5"/>
  <c r="V76" i="5" s="1"/>
  <c r="W76" i="5" s="1"/>
  <c r="X76" i="5" s="1"/>
  <c r="Y76" i="5" s="1"/>
  <c r="Z76" i="5" s="1"/>
  <c r="AA76" i="5" s="1"/>
  <c r="AB76" i="5" s="1"/>
  <c r="AC76" i="5" s="1"/>
  <c r="AD76" i="5" s="1"/>
  <c r="AE76" i="5" s="1"/>
  <c r="AF76" i="5" s="1"/>
  <c r="U78" i="5"/>
  <c r="V78" i="5" s="1"/>
  <c r="W78" i="5" s="1"/>
  <c r="X78" i="5" s="1"/>
  <c r="Y78" i="5" s="1"/>
  <c r="Z78" i="5" s="1"/>
  <c r="AA78" i="5" s="1"/>
  <c r="AB78" i="5" s="1"/>
  <c r="AC78" i="5" s="1"/>
  <c r="AD78" i="5" s="1"/>
  <c r="AE78" i="5" s="1"/>
  <c r="AF78" i="5" s="1"/>
  <c r="AG78" i="5" s="1"/>
  <c r="AJ78" i="5" s="1"/>
  <c r="AG79" i="5"/>
  <c r="AJ79" i="5" s="1"/>
  <c r="AG80" i="5"/>
  <c r="AJ80" i="5" s="1"/>
  <c r="U80" i="5"/>
  <c r="V80" i="5" s="1"/>
  <c r="W80" i="5" s="1"/>
  <c r="X80" i="5" s="1"/>
  <c r="Y80" i="5" s="1"/>
  <c r="Z80" i="5" s="1"/>
  <c r="AA80" i="5" s="1"/>
  <c r="AB80" i="5" s="1"/>
  <c r="AC80" i="5" s="1"/>
  <c r="AD80" i="5" s="1"/>
  <c r="AE80" i="5" s="1"/>
  <c r="AF80" i="5" s="1"/>
  <c r="AG81" i="5"/>
  <c r="AJ81" i="5" s="1"/>
  <c r="AG89" i="5"/>
  <c r="AJ89" i="5" s="1"/>
  <c r="U81" i="5"/>
  <c r="V81" i="5" s="1"/>
  <c r="W81" i="5" s="1"/>
  <c r="X81" i="5" s="1"/>
  <c r="Y81" i="5" s="1"/>
  <c r="Z81" i="5" s="1"/>
  <c r="AA81" i="5" s="1"/>
  <c r="AB81" i="5" s="1"/>
  <c r="AC81" i="5" s="1"/>
  <c r="AD81" i="5" s="1"/>
  <c r="AE81" i="5" s="1"/>
  <c r="AF81" i="5" s="1"/>
  <c r="U83" i="5"/>
  <c r="V83" i="5" s="1"/>
  <c r="W83" i="5" s="1"/>
  <c r="X83" i="5" s="1"/>
  <c r="Y83" i="5" s="1"/>
  <c r="Z83" i="5" s="1"/>
  <c r="AA83" i="5" s="1"/>
  <c r="AB83" i="5" s="1"/>
  <c r="AC83" i="5" s="1"/>
  <c r="AD83" i="5" s="1"/>
  <c r="AE83" i="5" s="1"/>
  <c r="AF83" i="5" s="1"/>
  <c r="AG83" i="5" s="1"/>
  <c r="U85" i="5"/>
  <c r="V85" i="5" s="1"/>
  <c r="W85" i="5" s="1"/>
  <c r="X85" i="5" s="1"/>
  <c r="Y85" i="5" s="1"/>
  <c r="Z85" i="5" s="1"/>
  <c r="AA85" i="5" s="1"/>
  <c r="AB85" i="5" s="1"/>
  <c r="AC85" i="5" s="1"/>
  <c r="AD85" i="5" s="1"/>
  <c r="AE85" i="5" s="1"/>
  <c r="AF85" i="5" s="1"/>
  <c r="AG85" i="5" s="1"/>
  <c r="AJ85" i="5" s="1"/>
  <c r="U87" i="5"/>
  <c r="V87" i="5" s="1"/>
  <c r="W87" i="5" s="1"/>
  <c r="X87" i="5" s="1"/>
  <c r="Y87" i="5" s="1"/>
  <c r="Z87" i="5" s="1"/>
  <c r="AA87" i="5" s="1"/>
  <c r="AB87" i="5" s="1"/>
  <c r="AC87" i="5" s="1"/>
  <c r="AD87" i="5" s="1"/>
  <c r="AE87" i="5" s="1"/>
  <c r="AF87" i="5" s="1"/>
  <c r="AG87" i="5" s="1"/>
  <c r="AJ87" i="5" s="1"/>
  <c r="U89" i="5"/>
  <c r="V89" i="5" s="1"/>
  <c r="W89" i="5" s="1"/>
  <c r="X89" i="5" s="1"/>
  <c r="Y89" i="5" s="1"/>
  <c r="Z89" i="5" s="1"/>
  <c r="AA89" i="5" s="1"/>
  <c r="AB89" i="5" s="1"/>
  <c r="AC89" i="5" s="1"/>
  <c r="AD89" i="5" s="1"/>
  <c r="AE89" i="5" s="1"/>
  <c r="AF89" i="5" s="1"/>
  <c r="AG96" i="5"/>
  <c r="AJ96" i="5" s="1"/>
  <c r="AJ97" i="5"/>
  <c r="U90" i="5"/>
  <c r="V90" i="5" s="1"/>
  <c r="W90" i="5" s="1"/>
  <c r="X90" i="5" s="1"/>
  <c r="Y90" i="5" s="1"/>
  <c r="Z90" i="5" s="1"/>
  <c r="AA90" i="5" s="1"/>
  <c r="AB90" i="5" s="1"/>
  <c r="AC90" i="5" s="1"/>
  <c r="AD90" i="5" s="1"/>
  <c r="AE90" i="5" s="1"/>
  <c r="AF90" i="5" s="1"/>
  <c r="AG90" i="5" s="1"/>
  <c r="AJ90" i="5" s="1"/>
  <c r="AL90" i="5" s="1"/>
  <c r="U91" i="5"/>
  <c r="V91" i="5" s="1"/>
  <c r="W91" i="5" s="1"/>
  <c r="X91" i="5" s="1"/>
  <c r="Y91" i="5" s="1"/>
  <c r="Z91" i="5" s="1"/>
  <c r="AA91" i="5" s="1"/>
  <c r="AB91" i="5" s="1"/>
  <c r="AC91" i="5" s="1"/>
  <c r="AD91" i="5" s="1"/>
  <c r="AE91" i="5" s="1"/>
  <c r="AF91" i="5" s="1"/>
  <c r="AG91" i="5" s="1"/>
  <c r="AJ91" i="5" s="1"/>
  <c r="D72" i="3"/>
  <c r="AL94" i="5"/>
  <c r="U93" i="5"/>
  <c r="V93" i="5" s="1"/>
  <c r="W93" i="5" s="1"/>
  <c r="X93" i="5" s="1"/>
  <c r="Y93" i="5" s="1"/>
  <c r="Z93" i="5" s="1"/>
  <c r="AA93" i="5" s="1"/>
  <c r="AB93" i="5" s="1"/>
  <c r="AC93" i="5" s="1"/>
  <c r="AD93" i="5" s="1"/>
  <c r="AE93" i="5" s="1"/>
  <c r="AF93" i="5" s="1"/>
  <c r="AG93" i="5" s="1"/>
  <c r="AJ93" i="5" s="1"/>
  <c r="U96" i="5"/>
  <c r="V96" i="5" s="1"/>
  <c r="W96" i="5" s="1"/>
  <c r="X96" i="5" s="1"/>
  <c r="Y96" i="5" s="1"/>
  <c r="Z96" i="5" s="1"/>
  <c r="AA96" i="5" s="1"/>
  <c r="AB96" i="5" s="1"/>
  <c r="AC96" i="5" s="1"/>
  <c r="AD96" i="5" s="1"/>
  <c r="AE96" i="5" s="1"/>
  <c r="AF96" i="5" s="1"/>
  <c r="I10" i="2"/>
  <c r="I12" i="2"/>
  <c r="I18" i="2"/>
  <c r="I16" i="2"/>
  <c r="I14" i="2"/>
  <c r="I90" i="1"/>
  <c r="D19" i="3"/>
  <c r="D26" i="3"/>
  <c r="D44" i="3"/>
  <c r="D63" i="3"/>
  <c r="D91" i="3"/>
  <c r="F9" i="1"/>
  <c r="I9" i="1" s="1"/>
  <c r="F10" i="1"/>
  <c r="F11" i="1"/>
  <c r="I11" i="1" s="1"/>
  <c r="F12" i="1"/>
  <c r="F13" i="1"/>
  <c r="I13" i="1" s="1"/>
  <c r="F14" i="1"/>
  <c r="F15" i="1"/>
  <c r="I15" i="1" s="1"/>
  <c r="F16" i="1"/>
  <c r="F17" i="1"/>
  <c r="I17" i="1" s="1"/>
  <c r="F18" i="1"/>
  <c r="I18" i="1" s="1"/>
  <c r="F21" i="1"/>
  <c r="I21" i="1" s="1"/>
  <c r="F22" i="1"/>
  <c r="I22" i="1" s="1"/>
  <c r="F23" i="1"/>
  <c r="I23" i="1" s="1"/>
  <c r="F24" i="1"/>
  <c r="I24" i="1" s="1"/>
  <c r="F27" i="1"/>
  <c r="I27" i="1" s="1"/>
  <c r="F28" i="1"/>
  <c r="I28" i="1" s="1"/>
  <c r="F29" i="1"/>
  <c r="I29" i="1" s="1"/>
  <c r="F30" i="1"/>
  <c r="I30" i="1" s="1"/>
  <c r="F31" i="1"/>
  <c r="I31" i="1" s="1"/>
  <c r="F32" i="1"/>
  <c r="I32" i="1" s="1"/>
  <c r="F33" i="1"/>
  <c r="I33" i="1" s="1"/>
  <c r="F34" i="1"/>
  <c r="I34" i="1" s="1"/>
  <c r="F35" i="1"/>
  <c r="I35" i="1" s="1"/>
  <c r="F36" i="1"/>
  <c r="I36" i="1" s="1"/>
  <c r="F37" i="1"/>
  <c r="I37" i="1" s="1"/>
  <c r="F38" i="1"/>
  <c r="I38" i="1" s="1"/>
  <c r="F39" i="1"/>
  <c r="F40" i="1"/>
  <c r="I40" i="1" s="1"/>
  <c r="F41" i="1"/>
  <c r="I41" i="1" s="1"/>
  <c r="F44" i="1"/>
  <c r="I44" i="1" s="1"/>
  <c r="F45" i="1"/>
  <c r="I45" i="1" s="1"/>
  <c r="F46" i="1"/>
  <c r="I46" i="1" s="1"/>
  <c r="F47" i="1"/>
  <c r="I47" i="1" s="1"/>
  <c r="F48" i="1"/>
  <c r="I48" i="1" s="1"/>
  <c r="F49" i="1"/>
  <c r="I49" i="1" s="1"/>
  <c r="F50" i="1"/>
  <c r="I50" i="1" s="1"/>
  <c r="F51" i="1"/>
  <c r="I51" i="1" s="1"/>
  <c r="F52" i="1"/>
  <c r="I52" i="1" s="1"/>
  <c r="F53" i="1"/>
  <c r="I53" i="1" s="1"/>
  <c r="F54" i="1"/>
  <c r="I54" i="1" s="1"/>
  <c r="F55" i="1"/>
  <c r="I55" i="1" s="1"/>
  <c r="F56" i="1"/>
  <c r="I56" i="1" s="1"/>
  <c r="F57" i="1"/>
  <c r="I57" i="1" s="1"/>
  <c r="F58" i="1"/>
  <c r="I58" i="1" s="1"/>
  <c r="F59" i="1"/>
  <c r="I59" i="1" s="1"/>
  <c r="F63" i="1"/>
  <c r="F64" i="1"/>
  <c r="I64" i="1" s="1"/>
  <c r="F65" i="1"/>
  <c r="I65" i="1" s="1"/>
  <c r="F66" i="1"/>
  <c r="I66" i="1" s="1"/>
  <c r="F67" i="1"/>
  <c r="I67" i="1" s="1"/>
  <c r="F72" i="1"/>
  <c r="I72" i="1" s="1"/>
  <c r="F73" i="1"/>
  <c r="I73" i="1" s="1"/>
  <c r="F74" i="1"/>
  <c r="I74" i="1" s="1"/>
  <c r="F75" i="1"/>
  <c r="I75" i="1" s="1"/>
  <c r="F76" i="1"/>
  <c r="I76" i="1" s="1"/>
  <c r="F77" i="1"/>
  <c r="I77" i="1" s="1"/>
  <c r="F78" i="1"/>
  <c r="I78" i="1" s="1"/>
  <c r="F79" i="1"/>
  <c r="I79" i="1" s="1"/>
  <c r="F80" i="1"/>
  <c r="I80" i="1" s="1"/>
  <c r="F86" i="1"/>
  <c r="I86" i="1" s="1"/>
  <c r="F19" i="1" l="1"/>
  <c r="AJ83" i="5"/>
  <c r="AG107" i="5"/>
  <c r="AL24" i="5"/>
  <c r="AJ111" i="5"/>
  <c r="AG103" i="5"/>
  <c r="AJ6" i="5"/>
  <c r="AJ103" i="5" s="1"/>
  <c r="AJ107" i="5"/>
  <c r="I63" i="1"/>
  <c r="D73" i="3"/>
  <c r="I68" i="1"/>
  <c r="F87" i="1"/>
  <c r="F60" i="1"/>
  <c r="AL107" i="5"/>
  <c r="I60" i="1"/>
  <c r="F25" i="1"/>
  <c r="I25" i="1"/>
  <c r="I87" i="1"/>
  <c r="I42" i="1"/>
  <c r="I16" i="1"/>
  <c r="I14" i="1"/>
  <c r="I12" i="1"/>
  <c r="I10" i="1"/>
  <c r="F42" i="1"/>
  <c r="I69" i="1" l="1"/>
  <c r="F69" i="1"/>
  <c r="I19" i="1"/>
</calcChain>
</file>

<file path=xl/sharedStrings.xml><?xml version="1.0" encoding="utf-8"?>
<sst xmlns="http://schemas.openxmlformats.org/spreadsheetml/2006/main" count="1072" uniqueCount="473">
  <si>
    <t>OWC230</t>
  </si>
  <si>
    <t>182W</t>
  </si>
  <si>
    <t>TS0</t>
  </si>
  <si>
    <t>T00</t>
  </si>
  <si>
    <t>SCHMDT</t>
  </si>
  <si>
    <t>SCHMDP</t>
  </si>
  <si>
    <t>SCHMDF</t>
  </si>
  <si>
    <t>SCHMAT</t>
  </si>
  <si>
    <t>SCHMAP</t>
  </si>
  <si>
    <t>SCHMAF</t>
  </si>
  <si>
    <t>S00</t>
  </si>
  <si>
    <t>DFA</t>
  </si>
  <si>
    <t>OWC25330</t>
  </si>
  <si>
    <t>OWC232</t>
  </si>
  <si>
    <t>OWC143</t>
  </si>
  <si>
    <t>OWC135</t>
  </si>
  <si>
    <t>OWC131</t>
  </si>
  <si>
    <t>O00</t>
  </si>
  <si>
    <t>N00</t>
  </si>
  <si>
    <t>I00</t>
  </si>
  <si>
    <t>H00</t>
  </si>
  <si>
    <t>G00</t>
  </si>
  <si>
    <t>FITPMI</t>
  </si>
  <si>
    <t>FITOTH</t>
  </si>
  <si>
    <t>DS0</t>
  </si>
  <si>
    <t>D00</t>
  </si>
  <si>
    <t>CWC</t>
  </si>
  <si>
    <t>404M</t>
  </si>
  <si>
    <t>404IP</t>
  </si>
  <si>
    <t>404CLS</t>
  </si>
  <si>
    <t>404CLG</t>
  </si>
  <si>
    <t>403TP</t>
  </si>
  <si>
    <t>403SP</t>
  </si>
  <si>
    <t>403OP</t>
  </si>
  <si>
    <t>403NP</t>
  </si>
  <si>
    <t>403MP</t>
  </si>
  <si>
    <t>403HP</t>
  </si>
  <si>
    <t>403GV0</t>
  </si>
  <si>
    <t>403GP</t>
  </si>
  <si>
    <t>403EP</t>
  </si>
  <si>
    <t>399L</t>
  </si>
  <si>
    <t>399G</t>
  </si>
  <si>
    <t>392L</t>
  </si>
  <si>
    <t>390L</t>
  </si>
  <si>
    <t>186M</t>
  </si>
  <si>
    <t>182M</t>
  </si>
  <si>
    <t>111IP</t>
  </si>
  <si>
    <t>111CLS</t>
  </si>
  <si>
    <t>111CLH</t>
  </si>
  <si>
    <t>111CLG</t>
  </si>
  <si>
    <t>108TP</t>
  </si>
  <si>
    <t>108SP</t>
  </si>
  <si>
    <t>108OP</t>
  </si>
  <si>
    <t>108NP</t>
  </si>
  <si>
    <t>108MP</t>
  </si>
  <si>
    <t>108HP</t>
  </si>
  <si>
    <t>108GP</t>
  </si>
  <si>
    <t>108EP</t>
  </si>
  <si>
    <t>108DS</t>
  </si>
  <si>
    <t>108D00</t>
  </si>
  <si>
    <t>108D</t>
  </si>
  <si>
    <t>ID</t>
  </si>
  <si>
    <t>UT</t>
  </si>
  <si>
    <t>WYE</t>
  </si>
  <si>
    <t>MT</t>
  </si>
  <si>
    <t>WA</t>
  </si>
  <si>
    <t>OR</t>
  </si>
  <si>
    <t>CA</t>
  </si>
  <si>
    <t>SGCT</t>
  </si>
  <si>
    <t>SCHMAEXP</t>
  </si>
  <si>
    <t>SCHMDEXP</t>
  </si>
  <si>
    <t>TAXDEPRMA</t>
  </si>
  <si>
    <t>DITBALMA</t>
  </si>
  <si>
    <t>DITEXPMA</t>
  </si>
  <si>
    <t>TAXDEPRL</t>
  </si>
  <si>
    <t>DITBALRL</t>
  </si>
  <si>
    <t>DITEXPRL</t>
  </si>
  <si>
    <t>IBT</t>
  </si>
  <si>
    <t>TROJD</t>
  </si>
  <si>
    <t>TROJP</t>
  </si>
  <si>
    <t>SNPI</t>
  </si>
  <si>
    <t>SNPG</t>
  </si>
  <si>
    <t>SNPPO</t>
  </si>
  <si>
    <t>SNPPN</t>
  </si>
  <si>
    <t>SNPPH</t>
  </si>
  <si>
    <t>SNPP</t>
  </si>
  <si>
    <t>SNPT</t>
  </si>
  <si>
    <t>SNPPS</t>
  </si>
  <si>
    <t>NUTIL</t>
  </si>
  <si>
    <t>OTHER</t>
  </si>
  <si>
    <t>ITC90</t>
  </si>
  <si>
    <t>ITC89</t>
  </si>
  <si>
    <t>ITC88</t>
  </si>
  <si>
    <t>ITC86</t>
  </si>
  <si>
    <t>ITC85</t>
  </si>
  <si>
    <t>ITC84</t>
  </si>
  <si>
    <t>DITBAL</t>
  </si>
  <si>
    <t>DITEXP</t>
  </si>
  <si>
    <t>BADDEBT</t>
  </si>
  <si>
    <t>TAXDEPR</t>
  </si>
  <si>
    <t>IDSIT</t>
  </si>
  <si>
    <t>CIAC</t>
  </si>
  <si>
    <t>INT</t>
  </si>
  <si>
    <t>EXCTAX</t>
  </si>
  <si>
    <t>OPRVWY</t>
  </si>
  <si>
    <t>OPRVID</t>
  </si>
  <si>
    <t>WBTAX</t>
  </si>
  <si>
    <t>CNU</t>
  </si>
  <si>
    <t>CNP</t>
  </si>
  <si>
    <t>CN</t>
  </si>
  <si>
    <t>DNPTU</t>
  </si>
  <si>
    <t>DNPTP</t>
  </si>
  <si>
    <t>DNPPHU</t>
  </si>
  <si>
    <t>DNPPHP</t>
  </si>
  <si>
    <t>DNPPSU</t>
  </si>
  <si>
    <t>DNPPSP</t>
  </si>
  <si>
    <t>DNPIU</t>
  </si>
  <si>
    <t>DNPIP</t>
  </si>
  <si>
    <t>DNPGMU</t>
  </si>
  <si>
    <t>DNPGMP</t>
  </si>
  <si>
    <t>DNPGU</t>
  </si>
  <si>
    <t>DNPGP</t>
  </si>
  <si>
    <t>SNPD</t>
  </si>
  <si>
    <t>DNPDU</t>
  </si>
  <si>
    <t>DNPDP</t>
  </si>
  <si>
    <t>DNPPU</t>
  </si>
  <si>
    <t>DNPPP</t>
  </si>
  <si>
    <t>DNPPNU</t>
  </si>
  <si>
    <t>DNPPNP</t>
  </si>
  <si>
    <t>DNPPOU</t>
  </si>
  <si>
    <t>DNPPOP</t>
  </si>
  <si>
    <t>DNPU</t>
  </si>
  <si>
    <t>DNPP</t>
  </si>
  <si>
    <t>SNP</t>
  </si>
  <si>
    <t>SGPU</t>
  </si>
  <si>
    <t>SGPP</t>
  </si>
  <si>
    <t>GPS</t>
  </si>
  <si>
    <t>DOU</t>
  </si>
  <si>
    <t>DOP</t>
  </si>
  <si>
    <t>SO-U</t>
  </si>
  <si>
    <t>SO-P</t>
  </si>
  <si>
    <t>SO</t>
  </si>
  <si>
    <t>DEU</t>
  </si>
  <si>
    <t>DEP</t>
  </si>
  <si>
    <t>SE-U</t>
  </si>
  <si>
    <t>SE-P</t>
  </si>
  <si>
    <t>SE</t>
  </si>
  <si>
    <t>SC</t>
  </si>
  <si>
    <t>DGU</t>
  </si>
  <si>
    <t>DGP</t>
  </si>
  <si>
    <t>SG-U</t>
  </si>
  <si>
    <t>SG-P</t>
  </si>
  <si>
    <t>SG</t>
  </si>
  <si>
    <t>Factor List</t>
  </si>
  <si>
    <t>Account List</t>
  </si>
  <si>
    <t>Description of Adjustment:</t>
  </si>
  <si>
    <t>CAGE</t>
  </si>
  <si>
    <t>Provo Working Capital</t>
  </si>
  <si>
    <t>Miscellaneous Rate Base</t>
  </si>
  <si>
    <t>WYU</t>
  </si>
  <si>
    <t>WYP</t>
  </si>
  <si>
    <t>CAEE</t>
  </si>
  <si>
    <t>Miscellaneous Deferred Debits</t>
  </si>
  <si>
    <t>CAGW</t>
  </si>
  <si>
    <t>Prepayments - Other</t>
  </si>
  <si>
    <t>CAEW</t>
  </si>
  <si>
    <t>WY</t>
  </si>
  <si>
    <t>Prepayments - Coal</t>
  </si>
  <si>
    <t>Prepaid Taxes</t>
  </si>
  <si>
    <t>Prepaid Insurance</t>
  </si>
  <si>
    <t>Prepayments:</t>
  </si>
  <si>
    <t>IDU</t>
  </si>
  <si>
    <t>JBG</t>
  </si>
  <si>
    <t>JBE</t>
  </si>
  <si>
    <t>Materials and Supplies:</t>
  </si>
  <si>
    <t>OWC254105</t>
  </si>
  <si>
    <t>ARO Reg Liability</t>
  </si>
  <si>
    <t>Asset Retir. Oblig.</t>
  </si>
  <si>
    <t xml:space="preserve">Other Msc. Df. Crd. </t>
  </si>
  <si>
    <t>Accounts Payable</t>
  </si>
  <si>
    <t>Other A/R</t>
  </si>
  <si>
    <t>Current Assets:</t>
  </si>
  <si>
    <t>Adjustment to Rate Base:</t>
  </si>
  <si>
    <t>REF#</t>
  </si>
  <si>
    <t>ALLOCATED</t>
  </si>
  <si>
    <t>FACTOR %</t>
  </si>
  <si>
    <t>FACTOR</t>
  </si>
  <si>
    <t>COMPANY</t>
  </si>
  <si>
    <t>Type</t>
  </si>
  <si>
    <t>ACCOUNT</t>
  </si>
  <si>
    <t>TOTAL</t>
  </si>
  <si>
    <t>Schedule M Add - TGS Buyout</t>
  </si>
  <si>
    <t>Schedule M Deduct - Other Prepaids</t>
  </si>
  <si>
    <t>Schedule M Deduct - Prepaid Property taxes</t>
  </si>
  <si>
    <t>Schedule M Add - Hermiston</t>
  </si>
  <si>
    <t>Schedule M Add - Joseph Settlement</t>
  </si>
  <si>
    <t>Adjustments to Tax:</t>
  </si>
  <si>
    <t>To 8.6</t>
  </si>
  <si>
    <t>Total Miscellaneous Rate Base</t>
  </si>
  <si>
    <t>Miscellaneous Rate Base:</t>
  </si>
  <si>
    <t>Total Miscellaneous Deferred Debits</t>
  </si>
  <si>
    <t>Miscellaneous Deferred Debits:</t>
  </si>
  <si>
    <t>Total Prepayments</t>
  </si>
  <si>
    <t>Fuel Stock</t>
  </si>
  <si>
    <t>Materials and Supplies</t>
  </si>
  <si>
    <t xml:space="preserve"> </t>
  </si>
  <si>
    <t>Total Current Assets</t>
  </si>
  <si>
    <t>Ref.</t>
  </si>
  <si>
    <t>Dec 2010 AMA Balance</t>
  </si>
  <si>
    <t>Factor</t>
  </si>
  <si>
    <t>Account</t>
  </si>
  <si>
    <t>Description</t>
  </si>
  <si>
    <t>Booked</t>
  </si>
  <si>
    <t>PacifiCorp</t>
  </si>
  <si>
    <t>Washington General Rate Case - December 2010</t>
  </si>
  <si>
    <t>RES</t>
  </si>
  <si>
    <t>Fuel Stock:</t>
  </si>
  <si>
    <t>Materials &amp; Supplies</t>
  </si>
  <si>
    <t>Total Materials and Supplies</t>
  </si>
  <si>
    <t>Total Fuel Stock</t>
  </si>
  <si>
    <t>4099300</t>
  </si>
  <si>
    <t>4098300</t>
  </si>
  <si>
    <t>TGS Buyout-SG</t>
  </si>
  <si>
    <t>Joseph Settlement-SG</t>
  </si>
  <si>
    <t>Hermiston Swap</t>
  </si>
  <si>
    <t>Prepaid Taxes-property taxes</t>
  </si>
  <si>
    <t>OTHER PREPAIDS</t>
  </si>
  <si>
    <t>FERC ACCT</t>
  </si>
  <si>
    <t>DESCRIPTION</t>
  </si>
  <si>
    <t>TOTAL CO. AMOUNT</t>
  </si>
  <si>
    <t>8.6.4</t>
  </si>
  <si>
    <t>8.6.3</t>
  </si>
  <si>
    <t>UE-11190</t>
  </si>
  <si>
    <t>FERC Acct</t>
  </si>
  <si>
    <t>FERC Acct Description</t>
  </si>
  <si>
    <t>Account Description</t>
  </si>
  <si>
    <t>Dec-09
Beg Bal</t>
  </si>
  <si>
    <t>Dec-10
Beg Bal</t>
  </si>
  <si>
    <t>Dec-10
AMA</t>
  </si>
  <si>
    <t>WA Factor</t>
  </si>
  <si>
    <t>WA %</t>
  </si>
  <si>
    <t>WA Allocated</t>
  </si>
  <si>
    <t>Adj 8.7</t>
  </si>
  <si>
    <t>UNRECOVER-POWERDALE</t>
  </si>
  <si>
    <t>Unrec Plnt-Powerdale</t>
  </si>
  <si>
    <t>DEFERRED PENSION</t>
  </si>
  <si>
    <t>Cn Pn Reg MMT&amp;CTG-WY</t>
  </si>
  <si>
    <t>Rg Asset - MMT - WY</t>
  </si>
  <si>
    <t>OTHR REG ASSET-N CST</t>
  </si>
  <si>
    <t>Rg Asst-DSM Bal Rcls</t>
  </si>
  <si>
    <t>CA Alt Rate for Ener</t>
  </si>
  <si>
    <t>Pwrdle Decom RA - ID</t>
  </si>
  <si>
    <t>Pwrdle Decom RA - OR</t>
  </si>
  <si>
    <t>Pwrdle Decom RA - WA</t>
  </si>
  <si>
    <t>Pwrdle Decom RA - WY</t>
  </si>
  <si>
    <t>Cholla Plnt Trans Co</t>
  </si>
  <si>
    <t>Adj 8.5</t>
  </si>
  <si>
    <t>WA Colstrip #3 Reg</t>
  </si>
  <si>
    <t>RTO Grid W N/R - WY</t>
  </si>
  <si>
    <t>Rg Asset-Fed Rpr(UT)</t>
  </si>
  <si>
    <t>Rg Asset-Fed Rpr(WY)</t>
  </si>
  <si>
    <t>Rg Asset-Tax Adj PR</t>
  </si>
  <si>
    <t>Rg Asset-Tx Adj-WY</t>
  </si>
  <si>
    <t>Glenrock - UT</t>
  </si>
  <si>
    <t>Trans Cost - OR</t>
  </si>
  <si>
    <t>Mar 2006 Tran Pln-WA</t>
  </si>
  <si>
    <t>WY-2006 Tran Sev Cst</t>
  </si>
  <si>
    <t>OR-MEHC Trn Sevr Cst</t>
  </si>
  <si>
    <t>CA-MEHC Trn Sevr Cst</t>
  </si>
  <si>
    <t>Rg Asset-Tx Adj-CA</t>
  </si>
  <si>
    <t>Rg Asset-Tx Adj-ID</t>
  </si>
  <si>
    <t>Rg Asset-Tx Adj-OR</t>
  </si>
  <si>
    <t>Rg Asset-Tx Adj-UT</t>
  </si>
  <si>
    <t>Rg Asset-Tx Adj-WA</t>
  </si>
  <si>
    <t>CA - Jan 2010 Storm</t>
  </si>
  <si>
    <t>ID - Def Ovbrdn Cost</t>
  </si>
  <si>
    <t>WY - Def Ovbrdn Cost</t>
  </si>
  <si>
    <t>Reg Asset-UT MPAdds</t>
  </si>
  <si>
    <t>Reg Asset-WY Def Adv</t>
  </si>
  <si>
    <t>Reg Asset - OR Solar</t>
  </si>
  <si>
    <t>CA-Def Net Pwr Costs</t>
  </si>
  <si>
    <t>OR UE116 Def Net Pwr</t>
  </si>
  <si>
    <t>Def Net Pwr -WY 2008</t>
  </si>
  <si>
    <t>Reg Asset - Lk Sd Dm</t>
  </si>
  <si>
    <t>Rg Asst - Goodnoe Dm</t>
  </si>
  <si>
    <t>OR-RAC Rev Reqmt</t>
  </si>
  <si>
    <t>WA-Cheh Plnt Rev Req</t>
  </si>
  <si>
    <t>OR SB 408 Reg Asset</t>
  </si>
  <si>
    <t>Adj 8.8</t>
  </si>
  <si>
    <t>SB 408 RgAst-EvnYr#1</t>
  </si>
  <si>
    <t>SB 408 RgAst-OddYr#1</t>
  </si>
  <si>
    <t>SB 408 RgAst-EvnYr#2</t>
  </si>
  <si>
    <t>Defd UT Ind Eval Fee</t>
  </si>
  <si>
    <t>Defd OR Ind Eval Fee</t>
  </si>
  <si>
    <t>ID Def Interven Fund</t>
  </si>
  <si>
    <t>Def Net Pwr -WY 2009</t>
  </si>
  <si>
    <t>Def Net Pwr -WY 2010</t>
  </si>
  <si>
    <t>Reg Asset - CA ECAC</t>
  </si>
  <si>
    <t>Def Net Pwr -ID 2009</t>
  </si>
  <si>
    <t>Def Net Pwr -ID 2010</t>
  </si>
  <si>
    <t>Def Net Pwr -ID 2011</t>
  </si>
  <si>
    <t>Utah ECAM Reg Asset</t>
  </si>
  <si>
    <t>Def Net Pwr Costs-OR</t>
  </si>
  <si>
    <t>Ctr Reg Asset-CA-NPC</t>
  </si>
  <si>
    <t>Ctr Reg Asset-ID-NPC</t>
  </si>
  <si>
    <t>Ctr Reg Asset-WY-NPC</t>
  </si>
  <si>
    <t>Ctr Reg Asset-UT-NPC</t>
  </si>
  <si>
    <t>Rg Asst-Def NPC Rcls</t>
  </si>
  <si>
    <t>OTH REG ASSET-NON CO</t>
  </si>
  <si>
    <t>MS DEF DB-OTH WIP</t>
  </si>
  <si>
    <t>ERC Purchased</t>
  </si>
  <si>
    <t>FINANCING COSTS DEFR</t>
  </si>
  <si>
    <t>Misc Def Charges</t>
  </si>
  <si>
    <t>Deferred S-3 Shelf R</t>
  </si>
  <si>
    <t>Unamortized Credit A</t>
  </si>
  <si>
    <t>Unamortized PCRB LOC</t>
  </si>
  <si>
    <t>Unamortized PCRB Mod</t>
  </si>
  <si>
    <t>Unam '94 Series Rstr</t>
  </si>
  <si>
    <t>DEF COAL MINE COSTS</t>
  </si>
  <si>
    <t>Def Longwall Costs</t>
  </si>
  <si>
    <t>Def Coal Cost-Wyodak</t>
  </si>
  <si>
    <t>Def Coal Cost-Arch</t>
  </si>
  <si>
    <t>Def Coal Cst-Naughtn</t>
  </si>
  <si>
    <t>MSC DF DR-BAL TRAN</t>
  </si>
  <si>
    <t>Oth Curr Def Charges</t>
  </si>
  <si>
    <t>MISC DF DR-OTH-CST</t>
  </si>
  <si>
    <t>LS Maint Prepay-Curr</t>
  </si>
  <si>
    <t>CC Maint Ppmt - Curr</t>
  </si>
  <si>
    <t>TGS Buyout</t>
  </si>
  <si>
    <t>Joseph Settlement</t>
  </si>
  <si>
    <t>Mead-Phoenix-Availab</t>
  </si>
  <si>
    <t>Lacomb Irrigation</t>
  </si>
  <si>
    <t>Bogus Creek</t>
  </si>
  <si>
    <t>Pt to Pt Trans Reser</t>
  </si>
  <si>
    <t>SG, CAGE</t>
  </si>
  <si>
    <t>Jim Boyd Hydro Buy</t>
  </si>
  <si>
    <t>RTO Grid W NR w/o-WA</t>
  </si>
  <si>
    <t>LGIA LT Transm Prepd</t>
  </si>
  <si>
    <t>BPA LT Transm Prepd</t>
  </si>
  <si>
    <t>LT LS Maint. Prepay</t>
  </si>
  <si>
    <t>LT Cheh CSA Maint.</t>
  </si>
  <si>
    <t>LT CC CSA Maint Ppmt</t>
  </si>
  <si>
    <t>MISC DEF COST MT GEN</t>
  </si>
  <si>
    <t>Def MT Colstrip Plnt</t>
  </si>
  <si>
    <t>MISC DF DR-OTH-NC</t>
  </si>
  <si>
    <t>ENVIR CST UNDR AMORT</t>
  </si>
  <si>
    <t>Env Cst Undr Amrt</t>
  </si>
  <si>
    <t>SO, CAEW</t>
  </si>
  <si>
    <t>Envrnmntl Costs-WA</t>
  </si>
  <si>
    <t>Trail Mtn Mine Unrecovered Inv.</t>
  </si>
  <si>
    <t>Adj 8.6</t>
  </si>
  <si>
    <t>Transaction Detail - Chehalis Maintenance</t>
  </si>
  <si>
    <t>Washington General Rate Case</t>
  </si>
  <si>
    <t>Miscellaneous Rate Base Detail</t>
  </si>
  <si>
    <t>Attachment WUTC Data Response 81-2</t>
  </si>
  <si>
    <t>182M - Misc. Regulatory Assets</t>
  </si>
  <si>
    <t>FERC Sub-Account</t>
  </si>
  <si>
    <t>GL/SAP Account</t>
  </si>
  <si>
    <t>Total Company Unadjusted Balance*</t>
  </si>
  <si>
    <t>Adjustments</t>
  </si>
  <si>
    <t>Total Company Test Period Balance</t>
  </si>
  <si>
    <t>Allocation Factor</t>
  </si>
  <si>
    <t>Allocation %</t>
  </si>
  <si>
    <t>Washington Allocated Test Period Balance (AMA)</t>
  </si>
  <si>
    <t>Order/Docket</t>
  </si>
  <si>
    <t>Adjustment Reference</t>
  </si>
  <si>
    <t>Chehalis Regulatory Asset</t>
  </si>
  <si>
    <t>UE-090205</t>
  </si>
  <si>
    <t>8.8</t>
  </si>
  <si>
    <t>Colstrip 3 Regulatory Asset</t>
  </si>
  <si>
    <t>Cause No. U-83-57</t>
  </si>
  <si>
    <t>B.16, page 11</t>
  </si>
  <si>
    <t>Powerdale Decommissioning Reg. Asset</t>
  </si>
  <si>
    <t>UE-070624</t>
  </si>
  <si>
    <t>Powerdale Decommissioning Offset Reg. Asset</t>
  </si>
  <si>
    <t>Third West Regulatory Asset</t>
  </si>
  <si>
    <t>UE-031658</t>
  </si>
  <si>
    <t>Subtotal 182M</t>
  </si>
  <si>
    <t>Ref. Page 2.35, line 2447 of Tab 2</t>
  </si>
  <si>
    <t>186M - Misc. Deferred Debits</t>
  </si>
  <si>
    <t>Total Company Unadjusted Balance</t>
  </si>
  <si>
    <t xml:space="preserve">Grid West </t>
  </si>
  <si>
    <t>185346</t>
  </si>
  <si>
    <t>UE-060703</t>
  </si>
  <si>
    <t>Chehalis Prepaid Maintenance</t>
  </si>
  <si>
    <t>185361</t>
  </si>
  <si>
    <t>UE-100079</t>
  </si>
  <si>
    <t>B.11, page 1</t>
  </si>
  <si>
    <t>Jim Bridger Mine (Misc. Deferred Debits)</t>
  </si>
  <si>
    <t>UE-032065</t>
  </si>
  <si>
    <t>8.2 / 9.1</t>
  </si>
  <si>
    <t>Subtotal 186M</t>
  </si>
  <si>
    <t xml:space="preserve">Ref. </t>
  </si>
  <si>
    <t>Ref. Page 2.35, line 2462 of Tab 2</t>
  </si>
  <si>
    <t>*  Reflects unadjusted balances for items included in the normalized test year</t>
  </si>
  <si>
    <t>Attachment WUTC 81-1</t>
  </si>
  <si>
    <t>(1)</t>
  </si>
  <si>
    <t>UE-111190</t>
  </si>
  <si>
    <t>Adjustment 8.6 Miscellaneous Rate Base</t>
  </si>
  <si>
    <t>Staff</t>
  </si>
  <si>
    <t>Adjustment</t>
  </si>
  <si>
    <t>Difference</t>
  </si>
  <si>
    <t>Operating Revenues:</t>
  </si>
  <si>
    <t>General Business Revenues</t>
  </si>
  <si>
    <t>Interdepartmental</t>
  </si>
  <si>
    <t>Special Sales</t>
  </si>
  <si>
    <t>Other operating revenues</t>
  </si>
  <si>
    <t>Total Operating Revenues</t>
  </si>
  <si>
    <t>Operating Expenses:</t>
  </si>
  <si>
    <t>Steam Production</t>
  </si>
  <si>
    <t>Nuclear Production</t>
  </si>
  <si>
    <t>Hydro Production</t>
  </si>
  <si>
    <t>Other Power Supply</t>
  </si>
  <si>
    <t>Transmission</t>
  </si>
  <si>
    <t>Distribution</t>
  </si>
  <si>
    <t>Customer Accounting</t>
  </si>
  <si>
    <t>Customer Service &amp; Info</t>
  </si>
  <si>
    <t>Sales</t>
  </si>
  <si>
    <t>Administrative &amp; General</t>
  </si>
  <si>
    <t>Total O&amp;M Expense</t>
  </si>
  <si>
    <t>Depreciation</t>
  </si>
  <si>
    <t>Amortization</t>
  </si>
  <si>
    <t>Taxes Other than Income</t>
  </si>
  <si>
    <t>Income Taxes:  Federal</t>
  </si>
  <si>
    <t xml:space="preserve">                       :  State</t>
  </si>
  <si>
    <t>Deferred Income Taxes</t>
  </si>
  <si>
    <t>Investment Tax Credit Adj.</t>
  </si>
  <si>
    <t>Misc. Revenue &amp; Expense</t>
  </si>
  <si>
    <t>Total Operating Expenses:</t>
  </si>
  <si>
    <t>Net Operating Income:</t>
  </si>
  <si>
    <t>Rate Base:</t>
  </si>
  <si>
    <t>Electric Plant in Service</t>
  </si>
  <si>
    <t>Plant Held for Future Use</t>
  </si>
  <si>
    <t>Misc. Deferred Debits</t>
  </si>
  <si>
    <t>Electric Plant Acq Adj</t>
  </si>
  <si>
    <t>Nuclear Fuel</t>
  </si>
  <si>
    <t>Prepayments</t>
  </si>
  <si>
    <t>Material &amp; Supplies</t>
  </si>
  <si>
    <t>Working Capital</t>
  </si>
  <si>
    <t>Weatherization Loans</t>
  </si>
  <si>
    <t>Misc. Rate Base</t>
  </si>
  <si>
    <t>Total Electric Plant:</t>
  </si>
  <si>
    <t>Deductions:</t>
  </si>
  <si>
    <t>Accum. Prov. for Depreciation</t>
  </si>
  <si>
    <t>Accum. Prov. for Amortization</t>
  </si>
  <si>
    <t>Accum. Deferred Income Tax</t>
  </si>
  <si>
    <t>Unamortized ITC</t>
  </si>
  <si>
    <t>Customer Advances for Const.</t>
  </si>
  <si>
    <t>Customer Service Deposits</t>
  </si>
  <si>
    <t>Miscellaneous Deductions</t>
  </si>
  <si>
    <t>Total Deductions:</t>
  </si>
  <si>
    <t>Total Rate Base:</t>
  </si>
  <si>
    <t>Revenue Requirement</t>
  </si>
  <si>
    <t>TAX CALCULATION</t>
  </si>
  <si>
    <t>Per Company</t>
  </si>
  <si>
    <t>Operating Revenue</t>
  </si>
  <si>
    <t>Other Deductions</t>
  </si>
  <si>
    <t>Interest (AFUDC)</t>
  </si>
  <si>
    <t>Interest</t>
  </si>
  <si>
    <t>Schedule "M" additions</t>
  </si>
  <si>
    <t>Schedule "M" deductions</t>
  </si>
  <si>
    <t>Income Before Tax</t>
  </si>
  <si>
    <t>State Income Tax</t>
  </si>
  <si>
    <t>Taxable Income</t>
  </si>
  <si>
    <t>Adjustments to FIT</t>
  </si>
  <si>
    <t>Federal Income Tax</t>
  </si>
  <si>
    <t>Weighted Cost of Capital</t>
  </si>
  <si>
    <t>Conversion Factor</t>
  </si>
  <si>
    <t>Tax Rate</t>
  </si>
  <si>
    <t>State Tax Rate</t>
  </si>
  <si>
    <t>Docket UE-111190</t>
  </si>
  <si>
    <t>State of Washington</t>
  </si>
  <si>
    <t>(1) The Company did not explicitly request to defer major Maintenance for Chehalis - This adjustment removes this amount from the rate base</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</si>
</sst>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
    <numFmt numFmtId="165" formatCode="_(* #,##0_);_(* \(#,##0\);_(* &quot;-&quot;??_);_(@_)"/>
    <numFmt numFmtId="166" formatCode="_-* #,##0\ &quot;F&quot;_-;\-* #,##0\ &quot;F&quot;_-;_-* &quot;-&quot;\ &quot;F&quot;_-;_-@_-"/>
    <numFmt numFmtId="167" formatCode="&quot;$&quot;###0;[Red]\(&quot;$&quot;###0\)"/>
    <numFmt numFmtId="168" formatCode="&quot;$&quot;#,##0\ ;\(&quot;$&quot;#,##0\)"/>
    <numFmt numFmtId="169" formatCode="########\-###\-###"/>
    <numFmt numFmtId="170" formatCode="0.0"/>
    <numFmt numFmtId="171" formatCode="#,##0.000;[Red]\-#,##0.000"/>
    <numFmt numFmtId="172" formatCode="#,##0.0_);\(#,##0.0\);\-\ ;"/>
    <numFmt numFmtId="173" formatCode="#,##0.0000"/>
    <numFmt numFmtId="174" formatCode="mmm\ dd\,\ yyyy"/>
    <numFmt numFmtId="175" formatCode="General_)"/>
    <numFmt numFmtId="176" formatCode="0.000%"/>
    <numFmt numFmtId="177" formatCode="&quot;$&quot;#,###"/>
    <numFmt numFmtId="178" formatCode="0.0000"/>
    <numFmt numFmtId="179" formatCode="dd\-mmm\-yy_)"/>
    <numFmt numFmtId="180" formatCode="_(* #,##0.00000_);_(* \(#,##0.00000\);_(* &quot;-&quot;??_);_(@_)"/>
    <numFmt numFmtId="181" formatCode="0.000000"/>
    <numFmt numFmtId="182" formatCode="0.0000000"/>
    <numFmt numFmtId="183" formatCode="d\.mmm\.yy"/>
    <numFmt numFmtId="184" formatCode="#."/>
    <numFmt numFmtId="185" formatCode="mmmm\ d\,\ yyyy"/>
    <numFmt numFmtId="186" formatCode="_([$€-2]* #,##0.00_);_([$€-2]* \(#,##0.00\);_([$€-2]* &quot;-&quot;??_)"/>
    <numFmt numFmtId="187" formatCode="_(&quot;$&quot;* #,##0.0000_);_(&quot;$&quot;* \(#,##0.0000\);_(&quot;$&quot;* &quot;-&quot;????_);_(@_)"/>
    <numFmt numFmtId="188" formatCode="_(* #,##0.0_);_(* \(#,##0.0\);_(* &quot;-&quot;_);_(@_)"/>
    <numFmt numFmtId="189" formatCode="&quot;$&quot;#,##0.00"/>
  </numFmts>
  <fonts count="109">
    <font>
      <sz val="10"/>
      <name val="Arial"/>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u/>
      <sz val="10"/>
      <name val="Arial"/>
      <family val="2"/>
    </font>
    <font>
      <b/>
      <sz val="10"/>
      <name val="Arial"/>
      <family val="2"/>
    </font>
    <font>
      <strike/>
      <sz val="10"/>
      <name val="Arial"/>
      <family val="2"/>
    </font>
    <font>
      <sz val="10"/>
      <name val="Courier"/>
      <family val="3"/>
    </font>
    <font>
      <sz val="10"/>
      <color indexed="8"/>
      <name val="Helv"/>
    </font>
    <font>
      <sz val="12"/>
      <color indexed="24"/>
      <name val="Arial"/>
      <family val="2"/>
    </font>
    <font>
      <sz val="10"/>
      <name val="Helv"/>
    </font>
    <font>
      <sz val="8"/>
      <name val="Helv"/>
    </font>
    <font>
      <sz val="7"/>
      <name val="Arial"/>
      <family val="2"/>
    </font>
    <font>
      <sz val="8"/>
      <name val="Arial"/>
      <family val="2"/>
    </font>
    <font>
      <b/>
      <sz val="16"/>
      <name val="Times New Roman"/>
      <family val="1"/>
    </font>
    <font>
      <b/>
      <sz val="12"/>
      <name val="Arial"/>
      <family val="2"/>
    </font>
    <font>
      <b/>
      <sz val="8"/>
      <name val="Arial"/>
      <family val="2"/>
    </font>
    <font>
      <sz val="11"/>
      <color indexed="8"/>
      <name val="TimesNewRomanPS"/>
    </font>
    <font>
      <sz val="10"/>
      <color indexed="11"/>
      <name val="Geneva"/>
    </font>
    <font>
      <b/>
      <sz val="10"/>
      <color indexed="8"/>
      <name val="Arial"/>
      <family val="2"/>
    </font>
    <font>
      <b/>
      <sz val="10"/>
      <color indexed="39"/>
      <name val="Arial"/>
      <family val="2"/>
    </font>
    <font>
      <sz val="10"/>
      <color indexed="8"/>
      <name val="Arial"/>
      <family val="2"/>
    </font>
    <font>
      <b/>
      <sz val="12"/>
      <color indexed="8"/>
      <name val="Arial"/>
      <family val="2"/>
    </font>
    <font>
      <sz val="8"/>
      <color indexed="62"/>
      <name val="Arial"/>
      <family val="2"/>
    </font>
    <font>
      <sz val="8"/>
      <color indexed="18"/>
      <name val="Arial"/>
      <family val="2"/>
    </font>
    <font>
      <b/>
      <sz val="8"/>
      <color indexed="8"/>
      <name val="Arial"/>
      <family val="2"/>
    </font>
    <font>
      <sz val="10"/>
      <color indexed="39"/>
      <name val="Arial"/>
      <family val="2"/>
    </font>
    <font>
      <b/>
      <sz val="18"/>
      <name val="Arial"/>
      <family val="2"/>
    </font>
    <font>
      <b/>
      <sz val="14"/>
      <name val="Arial"/>
      <family val="2"/>
    </font>
    <font>
      <sz val="10"/>
      <color indexed="10"/>
      <name val="Arial"/>
      <family val="2"/>
    </font>
    <font>
      <sz val="12"/>
      <name val="Arial MT"/>
    </font>
    <font>
      <sz val="10"/>
      <name val="LinePrinter"/>
    </font>
    <font>
      <sz val="8"/>
      <color indexed="12"/>
      <name val="Arial"/>
      <family val="2"/>
    </font>
    <font>
      <b/>
      <sz val="11"/>
      <color theme="1"/>
      <name val="Calibri"/>
      <family val="2"/>
      <scheme val="minor"/>
    </font>
    <font>
      <sz val="9"/>
      <name val="Arial"/>
      <family val="2"/>
    </font>
    <font>
      <sz val="10"/>
      <color theme="4"/>
      <name val="Arial"/>
      <family val="2"/>
    </font>
    <font>
      <sz val="10"/>
      <color rgb="FFFF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Times New Roman"/>
      <family val="1"/>
    </font>
    <font>
      <sz val="10"/>
      <color theme="1"/>
      <name val="Calibri"/>
      <family val="2"/>
      <scheme val="minor"/>
    </font>
    <font>
      <sz val="10"/>
      <name val="Times New Roman"/>
      <family val="1"/>
    </font>
    <font>
      <sz val="10"/>
      <color indexed="12"/>
      <name val="Times New Roman"/>
      <family val="1"/>
    </font>
    <font>
      <sz val="10"/>
      <color theme="1"/>
      <name val="Times New Roman"/>
      <family val="1"/>
    </font>
    <font>
      <sz val="11"/>
      <color theme="1"/>
      <name val="Arial"/>
      <family val="2"/>
    </font>
    <font>
      <sz val="11"/>
      <color theme="1"/>
      <name val="Times New Roman"/>
      <family val="2"/>
    </font>
    <font>
      <sz val="11"/>
      <color theme="0"/>
      <name val="Arial"/>
      <family val="2"/>
    </font>
    <font>
      <sz val="11"/>
      <color theme="0"/>
      <name val="Times New Roman"/>
      <family val="2"/>
    </font>
    <font>
      <sz val="11"/>
      <color rgb="FF9C0006"/>
      <name val="Arial"/>
      <family val="2"/>
    </font>
    <font>
      <sz val="11"/>
      <color rgb="FF9C0006"/>
      <name val="Times New Roman"/>
      <family val="2"/>
    </font>
    <font>
      <sz val="10"/>
      <color indexed="8"/>
      <name val="MS Sans Serif"/>
      <family val="2"/>
    </font>
    <font>
      <b/>
      <sz val="11"/>
      <color rgb="FFFA7D00"/>
      <name val="Arial"/>
      <family val="2"/>
    </font>
    <font>
      <b/>
      <sz val="11"/>
      <color rgb="FFFA7D00"/>
      <name val="Times New Roman"/>
      <family val="2"/>
    </font>
    <font>
      <b/>
      <sz val="11"/>
      <color theme="0"/>
      <name val="Arial"/>
      <family val="2"/>
    </font>
    <font>
      <b/>
      <sz val="11"/>
      <color theme="0"/>
      <name val="Times New Roman"/>
      <family val="2"/>
    </font>
    <font>
      <sz val="11"/>
      <color indexed="8"/>
      <name val="Calibri"/>
      <family val="2"/>
    </font>
    <font>
      <sz val="12"/>
      <name val="Times"/>
      <family val="1"/>
    </font>
    <font>
      <sz val="1"/>
      <color indexed="16"/>
      <name val="Courier"/>
      <family val="3"/>
    </font>
    <font>
      <sz val="10"/>
      <name val="MS Serif"/>
      <family val="1"/>
    </font>
    <font>
      <i/>
      <sz val="11"/>
      <color rgb="FF7F7F7F"/>
      <name val="Arial"/>
      <family val="2"/>
    </font>
    <font>
      <i/>
      <sz val="11"/>
      <color rgb="FF7F7F7F"/>
      <name val="Times New Roman"/>
      <family val="2"/>
    </font>
    <font>
      <sz val="11"/>
      <color rgb="FF006100"/>
      <name val="Arial"/>
      <family val="2"/>
    </font>
    <font>
      <sz val="11"/>
      <color rgb="FF006100"/>
      <name val="Times New Roman"/>
      <family val="2"/>
    </font>
    <font>
      <b/>
      <sz val="15"/>
      <color theme="3"/>
      <name val="Arial"/>
      <family val="2"/>
    </font>
    <font>
      <b/>
      <sz val="15"/>
      <color theme="3"/>
      <name val="Times New Roman"/>
      <family val="2"/>
    </font>
    <font>
      <b/>
      <sz val="13"/>
      <color theme="3"/>
      <name val="Arial"/>
      <family val="2"/>
    </font>
    <font>
      <b/>
      <sz val="13"/>
      <color theme="3"/>
      <name val="Times New Roman"/>
      <family val="2"/>
    </font>
    <font>
      <b/>
      <sz val="11"/>
      <color theme="3"/>
      <name val="Times New Roman"/>
      <family val="2"/>
    </font>
    <font>
      <sz val="11"/>
      <color rgb="FF3F3F76"/>
      <name val="Arial"/>
      <family val="2"/>
    </font>
    <font>
      <sz val="11"/>
      <color rgb="FF3F3F76"/>
      <name val="Times New Roman"/>
      <family val="2"/>
    </font>
    <font>
      <sz val="10"/>
      <color indexed="12"/>
      <name val="Arial"/>
      <family val="2"/>
    </font>
    <font>
      <b/>
      <i/>
      <sz val="10"/>
      <name val="Arial"/>
      <family val="2"/>
    </font>
    <font>
      <b/>
      <u/>
      <sz val="10"/>
      <color indexed="39"/>
      <name val="Arial"/>
      <family val="2"/>
    </font>
    <font>
      <b/>
      <sz val="12"/>
      <color indexed="20"/>
      <name val="Arial"/>
      <family val="2"/>
    </font>
    <font>
      <sz val="11"/>
      <color rgb="FFFA7D00"/>
      <name val="Arial"/>
      <family val="2"/>
    </font>
    <font>
      <sz val="11"/>
      <color rgb="FFFA7D00"/>
      <name val="Times New Roman"/>
      <family val="2"/>
    </font>
    <font>
      <sz val="11"/>
      <color rgb="FF9C6500"/>
      <name val="Arial"/>
      <family val="2"/>
    </font>
    <font>
      <sz val="11"/>
      <color rgb="FF9C6500"/>
      <name val="Times New Roman"/>
      <family val="2"/>
    </font>
    <font>
      <sz val="7"/>
      <name val="Small Fonts"/>
      <family val="2"/>
    </font>
    <font>
      <sz val="10"/>
      <color theme="1"/>
      <name val="Arial"/>
      <family val="2"/>
    </font>
    <font>
      <sz val="10"/>
      <name val="MS Sans Serif"/>
      <family val="2"/>
    </font>
    <font>
      <b/>
      <sz val="11"/>
      <color rgb="FF3F3F3F"/>
      <name val="Arial"/>
      <family val="2"/>
    </font>
    <font>
      <b/>
      <sz val="11"/>
      <color rgb="FF3F3F3F"/>
      <name val="Times New Roman"/>
      <family val="2"/>
    </font>
    <font>
      <b/>
      <sz val="10"/>
      <name val="MS Sans Serif"/>
      <family val="2"/>
    </font>
    <font>
      <sz val="12"/>
      <color indexed="10"/>
      <name val="Arial"/>
      <family val="2"/>
    </font>
    <font>
      <sz val="12"/>
      <color indexed="10"/>
      <name val="Times"/>
      <family val="1"/>
    </font>
    <font>
      <i/>
      <sz val="10"/>
      <name val="Arial"/>
      <family val="2"/>
    </font>
    <font>
      <b/>
      <sz val="8"/>
      <color indexed="8"/>
      <name val="Helv"/>
    </font>
    <font>
      <b/>
      <sz val="18"/>
      <color indexed="56"/>
      <name val="Cambria"/>
      <family val="2"/>
    </font>
    <font>
      <b/>
      <sz val="12"/>
      <color indexed="56"/>
      <name val="Arial"/>
      <family val="2"/>
    </font>
    <font>
      <b/>
      <sz val="14"/>
      <color indexed="56"/>
      <name val="Arial"/>
      <family val="2"/>
    </font>
    <font>
      <b/>
      <sz val="11"/>
      <color theme="1"/>
      <name val="Arial"/>
      <family val="2"/>
    </font>
    <font>
      <b/>
      <sz val="11"/>
      <color theme="1"/>
      <name val="Times New Roman"/>
      <family val="2"/>
    </font>
    <font>
      <sz val="11"/>
      <color rgb="FFFF0000"/>
      <name val="Arial"/>
      <family val="2"/>
    </font>
    <font>
      <sz val="11"/>
      <color rgb="FFFF0000"/>
      <name val="Times New Roman"/>
      <family val="2"/>
    </font>
  </fonts>
  <fills count="6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5"/>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9"/>
        <bgColor indexed="64"/>
      </patternFill>
    </fill>
    <fill>
      <patternFill patternType="solid">
        <fgColor indexed="9"/>
        <bgColor indexed="15"/>
      </patternFill>
    </fill>
    <fill>
      <patternFill patternType="lightGray"/>
    </fill>
    <fill>
      <patternFill patternType="solid">
        <fgColor indexed="14"/>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9"/>
      </patternFill>
    </fill>
    <fill>
      <patternFill patternType="mediumGray">
        <fgColor indexed="22"/>
      </patternFill>
    </fill>
    <fill>
      <patternFill patternType="gray125">
        <fgColor indexed="8"/>
      </patternFill>
    </fill>
  </fills>
  <borders count="4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bottom/>
      <diagonal/>
    </border>
    <border>
      <left style="thin">
        <color indexed="64"/>
      </left>
      <right style="thin">
        <color indexed="64"/>
      </right>
      <top/>
      <bottom style="thin">
        <color indexed="64"/>
      </bottom>
      <diagonal/>
    </border>
    <border>
      <left/>
      <right/>
      <top/>
      <bottom style="double">
        <color indexed="8"/>
      </bottom>
      <diagonal/>
    </border>
    <border>
      <left/>
      <right/>
      <top/>
      <bottom style="thin">
        <color indexed="8"/>
      </bottom>
      <diagonal/>
    </border>
    <border>
      <left style="double">
        <color indexed="64"/>
      </left>
      <right style="double">
        <color indexed="64"/>
      </right>
      <top style="double">
        <color indexed="64"/>
      </top>
      <bottom style="double">
        <color indexed="64"/>
      </bottom>
      <diagonal/>
    </border>
    <border>
      <left/>
      <right/>
      <top style="thin">
        <color indexed="64"/>
      </top>
      <bottom style="double">
        <color indexed="64"/>
      </bottom>
      <diagonal/>
    </border>
    <border>
      <left/>
      <right/>
      <top/>
      <bottom style="thin">
        <color indexed="64"/>
      </bottom>
      <diagonal/>
    </border>
    <border>
      <left/>
      <right/>
      <top/>
      <bottom style="thin">
        <color theme="4" tint="0.399975585192419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right/>
      <top style="thin">
        <color indexed="8"/>
      </top>
      <bottom/>
      <diagonal/>
    </border>
    <border>
      <left/>
      <right/>
      <top/>
      <bottom style="medium">
        <color indexed="8"/>
      </bottom>
      <diagonal/>
    </border>
    <border>
      <left style="hair">
        <color indexed="64"/>
      </left>
      <right style="hair">
        <color indexed="64"/>
      </right>
      <top style="hair">
        <color indexed="64"/>
      </top>
      <bottom style="hair">
        <color indexed="64"/>
      </bottom>
      <diagonal/>
    </border>
    <border>
      <left/>
      <right style="hair">
        <color indexed="64"/>
      </right>
      <top/>
      <bottom style="thin">
        <color indexed="64"/>
      </bottom>
      <diagonal/>
    </border>
    <border>
      <left/>
      <right style="hair">
        <color indexed="64"/>
      </right>
      <top/>
      <bottom/>
      <diagonal/>
    </border>
    <border>
      <left/>
      <right/>
      <top style="thin">
        <color indexed="64"/>
      </top>
      <bottom/>
      <diagonal/>
    </border>
    <border>
      <left/>
      <right/>
      <top style="hair">
        <color indexed="64"/>
      </top>
      <bottom/>
      <diagonal/>
    </border>
    <border>
      <left/>
      <right/>
      <top style="double">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s>
  <cellStyleXfs count="1196">
    <xf numFmtId="0" fontId="0" fillId="0" borderId="0"/>
    <xf numFmtId="43" fontId="5" fillId="0" borderId="0" applyFont="0" applyFill="0" applyBorder="0" applyAlignment="0" applyProtection="0"/>
    <xf numFmtId="9" fontId="5" fillId="0" borderId="0" applyFont="0" applyFill="0" applyBorder="0" applyAlignment="0" applyProtection="0"/>
    <xf numFmtId="0" fontId="4" fillId="0" borderId="0"/>
    <xf numFmtId="0" fontId="5" fillId="0" borderId="0"/>
    <xf numFmtId="0" fontId="9" fillId="0" borderId="0"/>
    <xf numFmtId="166" fontId="5" fillId="0" borderId="0"/>
    <xf numFmtId="166" fontId="5" fillId="0" borderId="0"/>
    <xf numFmtId="166" fontId="5" fillId="0" borderId="0"/>
    <xf numFmtId="166" fontId="5" fillId="0" borderId="0"/>
    <xf numFmtId="166" fontId="5" fillId="0" borderId="0"/>
    <xf numFmtId="166" fontId="5" fillId="0" borderId="0"/>
    <xf numFmtId="166" fontId="5" fillId="0" borderId="0"/>
    <xf numFmtId="166" fontId="5" fillId="0" borderId="0"/>
    <xf numFmtId="1" fontId="10"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 fontId="11" fillId="0" borderId="0" applyFont="0" applyFill="0" applyBorder="0" applyAlignment="0" applyProtection="0"/>
    <xf numFmtId="0" fontId="12" fillId="0" borderId="0"/>
    <xf numFmtId="0" fontId="12" fillId="0" borderId="0"/>
    <xf numFmtId="0" fontId="12" fillId="0" borderId="0"/>
    <xf numFmtId="44" fontId="5" fillId="0" borderId="0" applyFont="0" applyFill="0" applyBorder="0" applyAlignment="0" applyProtection="0"/>
    <xf numFmtId="44" fontId="5" fillId="0" borderId="0" applyFont="0" applyFill="0" applyBorder="0" applyAlignment="0" applyProtection="0"/>
    <xf numFmtId="167" fontId="13" fillId="0" borderId="0" applyFont="0" applyFill="0" applyBorder="0" applyProtection="0">
      <alignment horizontal="right"/>
    </xf>
    <xf numFmtId="5" fontId="12" fillId="0" borderId="0"/>
    <xf numFmtId="168" fontId="11" fillId="0" borderId="0" applyFont="0" applyFill="0" applyBorder="0" applyAlignment="0" applyProtection="0"/>
    <xf numFmtId="0" fontId="11" fillId="0" borderId="0" applyFont="0" applyFill="0" applyBorder="0" applyAlignment="0" applyProtection="0"/>
    <xf numFmtId="0" fontId="12" fillId="0" borderId="0"/>
    <xf numFmtId="2" fontId="11" fillId="0" borderId="0" applyFont="0" applyFill="0" applyBorder="0" applyAlignment="0" applyProtection="0"/>
    <xf numFmtId="0" fontId="14" fillId="0" borderId="0" applyFont="0" applyFill="0" applyBorder="0" applyAlignment="0" applyProtection="0">
      <alignment horizontal="left"/>
    </xf>
    <xf numFmtId="38" fontId="15" fillId="2" borderId="0" applyNumberFormat="0" applyBorder="0" applyAlignment="0" applyProtection="0"/>
    <xf numFmtId="0" fontId="16" fillId="0" borderId="0"/>
    <xf numFmtId="0" fontId="17" fillId="0" borderId="10" applyNumberFormat="0" applyAlignment="0" applyProtection="0">
      <alignment horizontal="left" vertical="center"/>
    </xf>
    <xf numFmtId="0" fontId="17" fillId="0" borderId="9">
      <alignment horizontal="left" vertical="center"/>
    </xf>
    <xf numFmtId="10" fontId="15" fillId="3" borderId="11" applyNumberFormat="0" applyBorder="0" applyAlignment="0" applyProtection="0"/>
    <xf numFmtId="169" fontId="5" fillId="0" borderId="0"/>
    <xf numFmtId="170" fontId="18" fillId="0" borderId="0" applyNumberFormat="0" applyFill="0" applyBorder="0" applyAlignment="0" applyProtection="0"/>
    <xf numFmtId="37" fontId="19" fillId="0" borderId="0" applyNumberFormat="0" applyFill="0" applyBorder="0"/>
    <xf numFmtId="0" fontId="15" fillId="0" borderId="12" applyNumberFormat="0" applyBorder="0" applyAlignment="0"/>
    <xf numFmtId="171" fontId="5" fillId="0" borderId="0"/>
    <xf numFmtId="0" fontId="5" fillId="0" borderId="0"/>
    <xf numFmtId="0" fontId="5" fillId="0" borderId="0"/>
    <xf numFmtId="0" fontId="5" fillId="0" borderId="0"/>
    <xf numFmtId="37" fontId="12" fillId="0" borderId="0"/>
    <xf numFmtId="172" fontId="4" fillId="0" borderId="0" applyFont="0" applyFill="0" applyBorder="0" applyProtection="0"/>
    <xf numFmtId="12" fontId="17" fillId="4" borderId="2">
      <alignment horizontal="left"/>
    </xf>
    <xf numFmtId="0" fontId="12" fillId="0" borderId="0"/>
    <xf numFmtId="0" fontId="12" fillId="0" borderId="0"/>
    <xf numFmtId="10" fontId="5" fillId="0" borderId="0" applyFont="0" applyFill="0" applyBorder="0" applyAlignment="0" applyProtection="0"/>
    <xf numFmtId="9" fontId="5" fillId="0" borderId="0" applyFont="0" applyFill="0" applyBorder="0" applyAlignment="0" applyProtection="0"/>
    <xf numFmtId="9" fontId="20" fillId="0" borderId="0"/>
    <xf numFmtId="4" fontId="21" fillId="5" borderId="13" applyNumberFormat="0" applyProtection="0">
      <alignment vertical="center"/>
    </xf>
    <xf numFmtId="4" fontId="22" fillId="6" borderId="13" applyNumberFormat="0" applyProtection="0">
      <alignment vertical="center"/>
    </xf>
    <xf numFmtId="4" fontId="21" fillId="6" borderId="13" applyNumberFormat="0" applyProtection="0">
      <alignment vertical="center"/>
    </xf>
    <xf numFmtId="4" fontId="21" fillId="6" borderId="13" applyNumberFormat="0" applyProtection="0">
      <alignment horizontal="left" vertical="center" indent="1"/>
    </xf>
    <xf numFmtId="4" fontId="21" fillId="6" borderId="13" applyNumberFormat="0" applyProtection="0">
      <alignment horizontal="left" vertical="center" indent="1"/>
    </xf>
    <xf numFmtId="4" fontId="21" fillId="6" borderId="13" applyNumberFormat="0" applyProtection="0">
      <alignment horizontal="left" vertical="center" indent="1"/>
    </xf>
    <xf numFmtId="4" fontId="21" fillId="6" borderId="13" applyNumberFormat="0" applyProtection="0">
      <alignment horizontal="left" vertical="center" indent="1"/>
    </xf>
    <xf numFmtId="0" fontId="21" fillId="6" borderId="13" applyNumberFormat="0" applyProtection="0">
      <alignment horizontal="left" vertical="top" indent="1"/>
    </xf>
    <xf numFmtId="4" fontId="21" fillId="7" borderId="14" applyNumberFormat="0" applyProtection="0">
      <alignment vertical="center"/>
    </xf>
    <xf numFmtId="4" fontId="21" fillId="7" borderId="13" applyNumberFormat="0" applyProtection="0"/>
    <xf numFmtId="4" fontId="21" fillId="7" borderId="13" applyNumberFormat="0" applyProtection="0"/>
    <xf numFmtId="4" fontId="21" fillId="7" borderId="13" applyNumberFormat="0" applyProtection="0"/>
    <xf numFmtId="4" fontId="21" fillId="7" borderId="13" applyNumberFormat="0" applyProtection="0"/>
    <xf numFmtId="4" fontId="23" fillId="8" borderId="13" applyNumberFormat="0" applyProtection="0">
      <alignment horizontal="right" vertical="center"/>
    </xf>
    <xf numFmtId="4" fontId="23" fillId="9" borderId="13" applyNumberFormat="0" applyProtection="0">
      <alignment horizontal="right" vertical="center"/>
    </xf>
    <xf numFmtId="4" fontId="23" fillId="10" borderId="13" applyNumberFormat="0" applyProtection="0">
      <alignment horizontal="right" vertical="center"/>
    </xf>
    <xf numFmtId="4" fontId="23" fillId="11" borderId="13" applyNumberFormat="0" applyProtection="0">
      <alignment horizontal="right" vertical="center"/>
    </xf>
    <xf numFmtId="4" fontId="23" fillId="12" borderId="13" applyNumberFormat="0" applyProtection="0">
      <alignment horizontal="right" vertical="center"/>
    </xf>
    <xf numFmtId="4" fontId="23" fillId="13" borderId="13" applyNumberFormat="0" applyProtection="0">
      <alignment horizontal="right" vertical="center"/>
    </xf>
    <xf numFmtId="4" fontId="23" fillId="14" borderId="13" applyNumberFormat="0" applyProtection="0">
      <alignment horizontal="right" vertical="center"/>
    </xf>
    <xf numFmtId="4" fontId="23" fillId="15" borderId="13" applyNumberFormat="0" applyProtection="0">
      <alignment horizontal="right" vertical="center"/>
    </xf>
    <xf numFmtId="4" fontId="23" fillId="16" borderId="13" applyNumberFormat="0" applyProtection="0">
      <alignment horizontal="right" vertical="center"/>
    </xf>
    <xf numFmtId="4" fontId="21" fillId="17" borderId="15" applyNumberFormat="0" applyProtection="0">
      <alignment horizontal="left" vertical="center" indent="1"/>
    </xf>
    <xf numFmtId="4" fontId="23" fillId="18" borderId="0" applyNumberFormat="0" applyProtection="0">
      <alignment horizontal="left" vertical="center" indent="1"/>
    </xf>
    <xf numFmtId="4" fontId="23" fillId="18" borderId="0" applyNumberFormat="0" applyProtection="0">
      <alignment horizontal="left" indent="1"/>
    </xf>
    <xf numFmtId="4" fontId="23" fillId="18" borderId="0" applyNumberFormat="0" applyProtection="0">
      <alignment horizontal="left" indent="1"/>
    </xf>
    <xf numFmtId="4" fontId="23" fillId="18" borderId="0" applyNumberFormat="0" applyProtection="0">
      <alignment horizontal="left" indent="1"/>
    </xf>
    <xf numFmtId="4" fontId="23" fillId="18" borderId="0" applyNumberFormat="0" applyProtection="0">
      <alignment horizontal="left" indent="1"/>
    </xf>
    <xf numFmtId="4" fontId="24" fillId="19" borderId="0" applyNumberFormat="0" applyProtection="0">
      <alignment horizontal="left" vertical="center" indent="1"/>
    </xf>
    <xf numFmtId="4" fontId="24" fillId="19" borderId="0" applyNumberFormat="0" applyProtection="0">
      <alignment horizontal="left" vertical="center" indent="1"/>
    </xf>
    <xf numFmtId="4" fontId="24" fillId="19" borderId="0" applyNumberFormat="0" applyProtection="0">
      <alignment horizontal="left" vertical="center" indent="1"/>
    </xf>
    <xf numFmtId="4" fontId="23" fillId="20" borderId="13" applyNumberFormat="0" applyProtection="0">
      <alignment horizontal="right" vertical="center"/>
    </xf>
    <xf numFmtId="4" fontId="25" fillId="0" borderId="0" applyNumberFormat="0" applyProtection="0">
      <alignment horizontal="left" vertical="center" indent="1"/>
    </xf>
    <xf numFmtId="4" fontId="26" fillId="21" borderId="0" applyNumberFormat="0" applyProtection="0">
      <alignment horizontal="left" indent="1"/>
    </xf>
    <xf numFmtId="4" fontId="26" fillId="21" borderId="0" applyNumberFormat="0" applyProtection="0">
      <alignment horizontal="left" indent="1"/>
    </xf>
    <xf numFmtId="4" fontId="26" fillId="21" borderId="0" applyNumberFormat="0" applyProtection="0">
      <alignment horizontal="left" indent="1"/>
    </xf>
    <xf numFmtId="4" fontId="26" fillId="21" borderId="0" applyNumberFormat="0" applyProtection="0">
      <alignment horizontal="left" indent="1"/>
    </xf>
    <xf numFmtId="4" fontId="26" fillId="21" borderId="0" applyNumberFormat="0" applyProtection="0">
      <alignment horizontal="left" indent="1"/>
    </xf>
    <xf numFmtId="4" fontId="26" fillId="21" borderId="0" applyNumberFormat="0" applyProtection="0">
      <alignment horizontal="left" indent="1"/>
    </xf>
    <xf numFmtId="4" fontId="26" fillId="21" borderId="0" applyNumberFormat="0" applyProtection="0">
      <alignment horizontal="left" indent="1"/>
    </xf>
    <xf numFmtId="4" fontId="27" fillId="0" borderId="0" applyNumberFormat="0" applyProtection="0">
      <alignment horizontal="left" vertical="center" indent="1"/>
    </xf>
    <xf numFmtId="4" fontId="27" fillId="22" borderId="0" applyNumberFormat="0" applyProtection="0"/>
    <xf numFmtId="4" fontId="27" fillId="22" borderId="0" applyNumberFormat="0" applyProtection="0"/>
    <xf numFmtId="4" fontId="27" fillId="22" borderId="0" applyNumberFormat="0" applyProtection="0"/>
    <xf numFmtId="4" fontId="27" fillId="22" borderId="0" applyNumberFormat="0" applyProtection="0"/>
    <xf numFmtId="4" fontId="27" fillId="22" borderId="0" applyNumberFormat="0" applyProtection="0"/>
    <xf numFmtId="4" fontId="27" fillId="22" borderId="0" applyNumberFormat="0" applyProtection="0"/>
    <xf numFmtId="4" fontId="27" fillId="22" borderId="0" applyNumberFormat="0" applyProtection="0"/>
    <xf numFmtId="0" fontId="5" fillId="19" borderId="13" applyNumberFormat="0" applyProtection="0">
      <alignment horizontal="left" vertical="center" indent="1"/>
    </xf>
    <xf numFmtId="0" fontId="5" fillId="19" borderId="13" applyNumberFormat="0" applyProtection="0">
      <alignment horizontal="left" vertical="center" indent="1"/>
    </xf>
    <xf numFmtId="0" fontId="5" fillId="19" borderId="13" applyNumberFormat="0" applyProtection="0">
      <alignment horizontal="left" vertical="center" indent="1"/>
    </xf>
    <xf numFmtId="0" fontId="5" fillId="19" borderId="13" applyNumberFormat="0" applyProtection="0">
      <alignment horizontal="left" vertical="top" indent="1"/>
    </xf>
    <xf numFmtId="0" fontId="5" fillId="19" borderId="13" applyNumberFormat="0" applyProtection="0">
      <alignment horizontal="left" vertical="top" indent="1"/>
    </xf>
    <xf numFmtId="0" fontId="5" fillId="19" borderId="13" applyNumberFormat="0" applyProtection="0">
      <alignment horizontal="left" vertical="top" indent="1"/>
    </xf>
    <xf numFmtId="0" fontId="5" fillId="7" borderId="13" applyNumberFormat="0" applyProtection="0">
      <alignment horizontal="left" vertical="center" indent="1"/>
    </xf>
    <xf numFmtId="0" fontId="5" fillId="7" borderId="13" applyNumberFormat="0" applyProtection="0">
      <alignment horizontal="left" vertical="center" indent="1"/>
    </xf>
    <xf numFmtId="0" fontId="5" fillId="7" borderId="13" applyNumberFormat="0" applyProtection="0">
      <alignment horizontal="left" vertical="center" indent="1"/>
    </xf>
    <xf numFmtId="0" fontId="5" fillId="7" borderId="13" applyNumberFormat="0" applyProtection="0">
      <alignment horizontal="left" vertical="top" indent="1"/>
    </xf>
    <xf numFmtId="0" fontId="5" fillId="7" borderId="13" applyNumberFormat="0" applyProtection="0">
      <alignment horizontal="left" vertical="top" indent="1"/>
    </xf>
    <xf numFmtId="0" fontId="5" fillId="7" borderId="13" applyNumberFormat="0" applyProtection="0">
      <alignment horizontal="left" vertical="top" indent="1"/>
    </xf>
    <xf numFmtId="0" fontId="5" fillId="23" borderId="13" applyNumberFormat="0" applyProtection="0">
      <alignment horizontal="left" vertical="center" indent="1"/>
    </xf>
    <xf numFmtId="0" fontId="5" fillId="23" borderId="13" applyNumberFormat="0" applyProtection="0">
      <alignment horizontal="left" vertical="center" indent="1"/>
    </xf>
    <xf numFmtId="0" fontId="5" fillId="23" borderId="13" applyNumberFormat="0" applyProtection="0">
      <alignment horizontal="left" vertical="center" indent="1"/>
    </xf>
    <xf numFmtId="0" fontId="5" fillId="23" borderId="13" applyNumberFormat="0" applyProtection="0">
      <alignment horizontal="left" vertical="top" indent="1"/>
    </xf>
    <xf numFmtId="0" fontId="5" fillId="23" borderId="13" applyNumberFormat="0" applyProtection="0">
      <alignment horizontal="left" vertical="top" indent="1"/>
    </xf>
    <xf numFmtId="0" fontId="5" fillId="23" borderId="13" applyNumberFormat="0" applyProtection="0">
      <alignment horizontal="left" vertical="top" indent="1"/>
    </xf>
    <xf numFmtId="0" fontId="5" fillId="24" borderId="13" applyNumberFormat="0" applyProtection="0">
      <alignment horizontal="left" vertical="center" indent="1"/>
    </xf>
    <xf numFmtId="0" fontId="5" fillId="24" borderId="13" applyNumberFormat="0" applyProtection="0">
      <alignment horizontal="left" vertical="center" indent="1"/>
    </xf>
    <xf numFmtId="0" fontId="5" fillId="24" borderId="13" applyNumberFormat="0" applyProtection="0">
      <alignment horizontal="left" vertical="center" indent="1"/>
    </xf>
    <xf numFmtId="0" fontId="5" fillId="24" borderId="13" applyNumberFormat="0" applyProtection="0">
      <alignment horizontal="left" vertical="top" indent="1"/>
    </xf>
    <xf numFmtId="0" fontId="5" fillId="24" borderId="13" applyNumberFormat="0" applyProtection="0">
      <alignment horizontal="left" vertical="top" indent="1"/>
    </xf>
    <xf numFmtId="0" fontId="5" fillId="24" borderId="13" applyNumberFormat="0" applyProtection="0">
      <alignment horizontal="left" vertical="top" indent="1"/>
    </xf>
    <xf numFmtId="4" fontId="23" fillId="3" borderId="13" applyNumberFormat="0" applyProtection="0">
      <alignment vertical="center"/>
    </xf>
    <xf numFmtId="4" fontId="28" fillId="3" borderId="13" applyNumberFormat="0" applyProtection="0">
      <alignment vertical="center"/>
    </xf>
    <xf numFmtId="4" fontId="23" fillId="3" borderId="13" applyNumberFormat="0" applyProtection="0">
      <alignment horizontal="left" vertical="center" indent="1"/>
    </xf>
    <xf numFmtId="0" fontId="23" fillId="3" borderId="13" applyNumberFormat="0" applyProtection="0">
      <alignment horizontal="left" vertical="top" indent="1"/>
    </xf>
    <xf numFmtId="4" fontId="23" fillId="25" borderId="16" applyNumberFormat="0" applyProtection="0">
      <alignment horizontal="right" vertical="center"/>
    </xf>
    <xf numFmtId="4" fontId="23" fillId="0" borderId="13" applyNumberFormat="0" applyProtection="0">
      <alignment horizontal="right" vertical="center"/>
    </xf>
    <xf numFmtId="4" fontId="23" fillId="0" borderId="13" applyNumberFormat="0" applyProtection="0">
      <alignment horizontal="right" vertical="center"/>
    </xf>
    <xf numFmtId="4" fontId="23" fillId="0" borderId="13" applyNumberFormat="0" applyProtection="0">
      <alignment horizontal="right" vertical="center"/>
    </xf>
    <xf numFmtId="4" fontId="23" fillId="0" borderId="13" applyNumberFormat="0" applyProtection="0">
      <alignment horizontal="right" vertical="center"/>
    </xf>
    <xf numFmtId="4" fontId="28" fillId="18" borderId="13" applyNumberFormat="0" applyProtection="0">
      <alignment horizontal="right" vertical="center"/>
    </xf>
    <xf numFmtId="4" fontId="23" fillId="25" borderId="13" applyNumberFormat="0" applyProtection="0">
      <alignment horizontal="left" vertical="center" indent="1"/>
    </xf>
    <xf numFmtId="4" fontId="23" fillId="0" borderId="13" applyNumberFormat="0" applyProtection="0">
      <alignment horizontal="left" vertical="center" indent="1"/>
    </xf>
    <xf numFmtId="4" fontId="23" fillId="0" borderId="13" applyNumberFormat="0" applyProtection="0">
      <alignment horizontal="left" vertical="center" indent="1"/>
    </xf>
    <xf numFmtId="4" fontId="23" fillId="0" borderId="13" applyNumberFormat="0" applyProtection="0">
      <alignment horizontal="left" vertical="center" indent="1"/>
    </xf>
    <xf numFmtId="4" fontId="23" fillId="0" borderId="13" applyNumberFormat="0" applyProtection="0">
      <alignment horizontal="left" vertical="center" indent="1"/>
    </xf>
    <xf numFmtId="0" fontId="23" fillId="7" borderId="13" applyNumberFormat="0" applyProtection="0">
      <alignment horizontal="center" vertical="top"/>
    </xf>
    <xf numFmtId="0" fontId="23" fillId="7" borderId="13" applyNumberFormat="0" applyProtection="0">
      <alignment horizontal="left" vertical="top"/>
    </xf>
    <xf numFmtId="0" fontId="23" fillId="7" borderId="13" applyNumberFormat="0" applyProtection="0">
      <alignment horizontal="left" vertical="top"/>
    </xf>
    <xf numFmtId="0" fontId="23" fillId="7" borderId="13" applyNumberFormat="0" applyProtection="0">
      <alignment horizontal="left" vertical="top"/>
    </xf>
    <xf numFmtId="0" fontId="23" fillId="7" borderId="13" applyNumberFormat="0" applyProtection="0">
      <alignment horizontal="left" vertical="top"/>
    </xf>
    <xf numFmtId="4" fontId="29" fillId="0" borderId="0" applyNumberFormat="0" applyProtection="0">
      <alignment horizontal="left" vertical="center"/>
    </xf>
    <xf numFmtId="4" fontId="30" fillId="26" borderId="0" applyNumberFormat="0" applyProtection="0">
      <alignment horizontal="left"/>
    </xf>
    <xf numFmtId="4" fontId="30" fillId="26" borderId="0" applyNumberFormat="0" applyProtection="0">
      <alignment horizontal="left"/>
    </xf>
    <xf numFmtId="4" fontId="30" fillId="26" borderId="0" applyNumberFormat="0" applyProtection="0">
      <alignment horizontal="left"/>
    </xf>
    <xf numFmtId="4" fontId="30" fillId="26" borderId="0" applyNumberFormat="0" applyProtection="0">
      <alignment horizontal="left"/>
    </xf>
    <xf numFmtId="4" fontId="30" fillId="26" borderId="0" applyNumberFormat="0" applyProtection="0">
      <alignment horizontal="left"/>
    </xf>
    <xf numFmtId="4" fontId="30" fillId="26" borderId="0" applyNumberFormat="0" applyProtection="0">
      <alignment horizontal="left"/>
    </xf>
    <xf numFmtId="4" fontId="30" fillId="26" borderId="0" applyNumberFormat="0" applyProtection="0">
      <alignment horizontal="left"/>
    </xf>
    <xf numFmtId="4" fontId="31" fillId="18" borderId="13" applyNumberFormat="0" applyProtection="0">
      <alignment horizontal="right" vertical="center"/>
    </xf>
    <xf numFmtId="37" fontId="32" fillId="27" borderId="0" applyNumberFormat="0" applyFont="0" applyBorder="0" applyAlignment="0" applyProtection="0"/>
    <xf numFmtId="173" fontId="5" fillId="0" borderId="17">
      <alignment horizontal="justify" vertical="top" wrapText="1"/>
    </xf>
    <xf numFmtId="0" fontId="5" fillId="0" borderId="0">
      <alignment horizontal="left" wrapText="1"/>
    </xf>
    <xf numFmtId="174" fontId="5" fillId="0" borderId="0" applyFill="0" applyBorder="0" applyAlignment="0" applyProtection="0">
      <alignment wrapText="1"/>
    </xf>
    <xf numFmtId="0" fontId="7" fillId="0" borderId="0" applyNumberFormat="0" applyFill="0" applyBorder="0">
      <alignment horizontal="center" wrapText="1"/>
    </xf>
    <xf numFmtId="0" fontId="7" fillId="0" borderId="0" applyNumberFormat="0" applyFill="0" applyBorder="0">
      <alignment horizontal="center" wrapText="1"/>
    </xf>
    <xf numFmtId="0" fontId="7" fillId="0" borderId="11">
      <alignment horizontal="center" vertical="center" wrapText="1"/>
    </xf>
    <xf numFmtId="0" fontId="12" fillId="0" borderId="18"/>
    <xf numFmtId="175" fontId="33" fillId="0" borderId="0">
      <alignment horizontal="left"/>
    </xf>
    <xf numFmtId="0" fontId="12" fillId="0" borderId="19"/>
    <xf numFmtId="37" fontId="15" fillId="6" borderId="0" applyNumberFormat="0" applyBorder="0" applyAlignment="0" applyProtection="0"/>
    <xf numFmtId="37" fontId="15" fillId="0" borderId="0"/>
    <xf numFmtId="3" fontId="34" fillId="28" borderId="2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180" fontId="5" fillId="0" borderId="0">
      <alignment horizontal="left" wrapText="1"/>
    </xf>
    <xf numFmtId="181" fontId="5" fillId="0" borderId="0">
      <alignment horizontal="left" wrapText="1"/>
    </xf>
    <xf numFmtId="181" fontId="5" fillId="0" borderId="0">
      <alignment horizontal="left" wrapText="1"/>
    </xf>
    <xf numFmtId="181" fontId="5" fillId="0" borderId="0">
      <alignment horizontal="left" wrapText="1"/>
    </xf>
    <xf numFmtId="180" fontId="5" fillId="0" borderId="0">
      <alignment horizontal="left" wrapText="1"/>
    </xf>
    <xf numFmtId="180" fontId="5" fillId="0" borderId="0">
      <alignment horizontal="left" wrapText="1"/>
    </xf>
    <xf numFmtId="180" fontId="5" fillId="0" borderId="0">
      <alignment horizontal="left" wrapText="1"/>
    </xf>
    <xf numFmtId="181" fontId="5" fillId="0" borderId="0">
      <alignment horizontal="left" wrapText="1"/>
    </xf>
    <xf numFmtId="182" fontId="5" fillId="0" borderId="0">
      <alignment horizontal="left" wrapText="1"/>
    </xf>
    <xf numFmtId="180" fontId="5" fillId="0" borderId="0">
      <alignment horizontal="left" wrapText="1"/>
    </xf>
    <xf numFmtId="180" fontId="5" fillId="0" borderId="0">
      <alignment horizontal="left" wrapText="1"/>
    </xf>
    <xf numFmtId="180" fontId="5" fillId="0" borderId="0">
      <alignment horizontal="left" wrapText="1"/>
    </xf>
    <xf numFmtId="182" fontId="5" fillId="0" borderId="0">
      <alignment horizontal="left" wrapText="1"/>
    </xf>
    <xf numFmtId="180" fontId="5" fillId="0" borderId="0">
      <alignment horizontal="left" wrapText="1"/>
    </xf>
    <xf numFmtId="180" fontId="5" fillId="0" borderId="0">
      <alignment horizontal="left" wrapText="1"/>
    </xf>
    <xf numFmtId="180" fontId="5" fillId="0" borderId="0">
      <alignment horizontal="left" wrapText="1"/>
    </xf>
    <xf numFmtId="0" fontId="4" fillId="0" borderId="0"/>
    <xf numFmtId="0" fontId="4" fillId="0" borderId="0"/>
    <xf numFmtId="181" fontId="5" fillId="0" borderId="0">
      <alignment horizontal="left" wrapText="1"/>
    </xf>
    <xf numFmtId="181" fontId="5" fillId="0" borderId="0">
      <alignment horizontal="left" wrapText="1"/>
    </xf>
    <xf numFmtId="180" fontId="5" fillId="0" borderId="0">
      <alignment horizontal="left" wrapText="1"/>
    </xf>
    <xf numFmtId="180" fontId="5" fillId="0" borderId="0">
      <alignment horizontal="left" wrapText="1"/>
    </xf>
    <xf numFmtId="180" fontId="5" fillId="0" borderId="0">
      <alignment horizontal="left" wrapText="1"/>
    </xf>
    <xf numFmtId="180" fontId="5" fillId="0" borderId="0">
      <alignment horizontal="left" wrapText="1"/>
    </xf>
    <xf numFmtId="180" fontId="5" fillId="0" borderId="0">
      <alignment horizontal="left" wrapText="1"/>
    </xf>
    <xf numFmtId="180" fontId="5" fillId="0" borderId="0">
      <alignment horizontal="left" wrapText="1"/>
    </xf>
    <xf numFmtId="180" fontId="5" fillId="0" borderId="0">
      <alignment horizontal="left" wrapText="1"/>
    </xf>
    <xf numFmtId="180" fontId="5" fillId="0" borderId="0">
      <alignment horizontal="left" wrapText="1"/>
    </xf>
    <xf numFmtId="181" fontId="5" fillId="0" borderId="0">
      <alignment horizontal="left" wrapText="1"/>
    </xf>
    <xf numFmtId="181" fontId="5" fillId="0" borderId="0">
      <alignment horizontal="left" wrapText="1"/>
    </xf>
    <xf numFmtId="181" fontId="5" fillId="0" borderId="0">
      <alignment horizontal="left" wrapText="1"/>
    </xf>
    <xf numFmtId="181" fontId="5" fillId="0" borderId="0">
      <alignment horizontal="left" wrapText="1"/>
    </xf>
    <xf numFmtId="181" fontId="5" fillId="0" borderId="0">
      <alignment horizontal="left" wrapText="1"/>
    </xf>
    <xf numFmtId="180" fontId="5" fillId="0" borderId="0">
      <alignment horizontal="left" wrapText="1"/>
    </xf>
    <xf numFmtId="180" fontId="5" fillId="0" borderId="0">
      <alignment horizontal="left" wrapText="1"/>
    </xf>
    <xf numFmtId="180" fontId="5" fillId="0" borderId="0">
      <alignment horizontal="left" wrapText="1"/>
    </xf>
    <xf numFmtId="180" fontId="5" fillId="0" borderId="0">
      <alignment horizontal="left" wrapText="1"/>
    </xf>
    <xf numFmtId="180" fontId="5" fillId="0" borderId="0">
      <alignment horizontal="left" wrapText="1"/>
    </xf>
    <xf numFmtId="0" fontId="4" fillId="0" borderId="0"/>
    <xf numFmtId="180" fontId="5" fillId="0" borderId="0">
      <alignment horizontal="left" wrapText="1"/>
    </xf>
    <xf numFmtId="180" fontId="5" fillId="0" borderId="0">
      <alignment horizontal="left" wrapText="1"/>
    </xf>
    <xf numFmtId="181" fontId="5" fillId="0" borderId="0">
      <alignment horizontal="left" wrapText="1"/>
    </xf>
    <xf numFmtId="181" fontId="5" fillId="0" borderId="0">
      <alignment horizontal="left" wrapText="1"/>
    </xf>
    <xf numFmtId="181" fontId="5" fillId="0" borderId="0">
      <alignment horizontal="left" wrapText="1"/>
    </xf>
    <xf numFmtId="181" fontId="5" fillId="0" borderId="0">
      <alignment horizontal="left" wrapText="1"/>
    </xf>
    <xf numFmtId="180" fontId="5" fillId="0" borderId="0">
      <alignment horizontal="left" wrapText="1"/>
    </xf>
    <xf numFmtId="180" fontId="5" fillId="0" borderId="0">
      <alignment horizontal="left" wrapText="1"/>
    </xf>
    <xf numFmtId="180" fontId="5" fillId="0" borderId="0">
      <alignment horizontal="left" wrapText="1"/>
    </xf>
    <xf numFmtId="181" fontId="5" fillId="0" borderId="0">
      <alignment horizontal="left" wrapText="1"/>
    </xf>
    <xf numFmtId="181" fontId="5" fillId="0" borderId="0">
      <alignment horizontal="left" wrapText="1"/>
    </xf>
    <xf numFmtId="0" fontId="4" fillId="0" borderId="0"/>
    <xf numFmtId="0" fontId="4" fillId="0" borderId="0"/>
    <xf numFmtId="181" fontId="5" fillId="0" borderId="0">
      <alignment horizontal="left" wrapText="1"/>
    </xf>
    <xf numFmtId="181" fontId="5" fillId="0" borderId="0">
      <alignment horizontal="left" wrapText="1"/>
    </xf>
    <xf numFmtId="180" fontId="5" fillId="0" borderId="0">
      <alignment horizontal="left" wrapText="1"/>
    </xf>
    <xf numFmtId="180" fontId="5" fillId="0" borderId="0">
      <alignment horizontal="left" wrapText="1"/>
    </xf>
    <xf numFmtId="180" fontId="5" fillId="0" borderId="0">
      <alignment horizontal="left" wrapText="1"/>
    </xf>
    <xf numFmtId="180" fontId="5" fillId="0" borderId="0">
      <alignment horizontal="left" wrapText="1"/>
    </xf>
    <xf numFmtId="180" fontId="5" fillId="0" borderId="0">
      <alignment horizontal="left" wrapText="1"/>
    </xf>
    <xf numFmtId="180" fontId="5" fillId="0" borderId="0">
      <alignment horizontal="left" wrapText="1"/>
    </xf>
    <xf numFmtId="180" fontId="5" fillId="0" borderId="0">
      <alignment horizontal="left" wrapText="1"/>
    </xf>
    <xf numFmtId="180" fontId="5" fillId="0" borderId="0">
      <alignment horizontal="left" wrapText="1"/>
    </xf>
    <xf numFmtId="180" fontId="5" fillId="0" borderId="0">
      <alignment horizontal="left" wrapText="1"/>
    </xf>
    <xf numFmtId="180" fontId="5" fillId="0" borderId="0">
      <alignment horizontal="left" wrapText="1"/>
    </xf>
    <xf numFmtId="180" fontId="5" fillId="0" borderId="0">
      <alignment horizontal="left" wrapText="1"/>
    </xf>
    <xf numFmtId="180" fontId="5" fillId="0" borderId="0">
      <alignment horizontal="left" wrapText="1"/>
    </xf>
    <xf numFmtId="0" fontId="4" fillId="0" borderId="0"/>
    <xf numFmtId="0" fontId="58" fillId="39" borderId="0" applyNumberFormat="0" applyBorder="0" applyAlignment="0" applyProtection="0"/>
    <xf numFmtId="0" fontId="1" fillId="39" borderId="0" applyNumberFormat="0" applyBorder="0" applyAlignment="0" applyProtection="0"/>
    <xf numFmtId="0" fontId="58" fillId="39" borderId="0" applyNumberFormat="0" applyBorder="0" applyAlignment="0" applyProtection="0"/>
    <xf numFmtId="0" fontId="59" fillId="39" borderId="0" applyNumberFormat="0" applyBorder="0" applyAlignment="0" applyProtection="0"/>
    <xf numFmtId="0" fontId="58" fillId="43" borderId="0" applyNumberFormat="0" applyBorder="0" applyAlignment="0" applyProtection="0"/>
    <xf numFmtId="0" fontId="1" fillId="43" borderId="0" applyNumberFormat="0" applyBorder="0" applyAlignment="0" applyProtection="0"/>
    <xf numFmtId="0" fontId="58" fillId="43" borderId="0" applyNumberFormat="0" applyBorder="0" applyAlignment="0" applyProtection="0"/>
    <xf numFmtId="0" fontId="59" fillId="43" borderId="0" applyNumberFormat="0" applyBorder="0" applyAlignment="0" applyProtection="0"/>
    <xf numFmtId="0" fontId="58" fillId="47" borderId="0" applyNumberFormat="0" applyBorder="0" applyAlignment="0" applyProtection="0"/>
    <xf numFmtId="0" fontId="1" fillId="47" borderId="0" applyNumberFormat="0" applyBorder="0" applyAlignment="0" applyProtection="0"/>
    <xf numFmtId="0" fontId="58" fillId="47" borderId="0" applyNumberFormat="0" applyBorder="0" applyAlignment="0" applyProtection="0"/>
    <xf numFmtId="0" fontId="59" fillId="47" borderId="0" applyNumberFormat="0" applyBorder="0" applyAlignment="0" applyProtection="0"/>
    <xf numFmtId="0" fontId="58" fillId="51" borderId="0" applyNumberFormat="0" applyBorder="0" applyAlignment="0" applyProtection="0"/>
    <xf numFmtId="0" fontId="1" fillId="51" borderId="0" applyNumberFormat="0" applyBorder="0" applyAlignment="0" applyProtection="0"/>
    <xf numFmtId="0" fontId="58" fillId="51" borderId="0" applyNumberFormat="0" applyBorder="0" applyAlignment="0" applyProtection="0"/>
    <xf numFmtId="0" fontId="59" fillId="51" borderId="0" applyNumberFormat="0" applyBorder="0" applyAlignment="0" applyProtection="0"/>
    <xf numFmtId="0" fontId="58" fillId="55" borderId="0" applyNumberFormat="0" applyBorder="0" applyAlignment="0" applyProtection="0"/>
    <xf numFmtId="0" fontId="1" fillId="55" borderId="0" applyNumberFormat="0" applyBorder="0" applyAlignment="0" applyProtection="0"/>
    <xf numFmtId="0" fontId="58" fillId="55" borderId="0" applyNumberFormat="0" applyBorder="0" applyAlignment="0" applyProtection="0"/>
    <xf numFmtId="0" fontId="59" fillId="55" borderId="0" applyNumberFormat="0" applyBorder="0" applyAlignment="0" applyProtection="0"/>
    <xf numFmtId="0" fontId="58" fillId="59" borderId="0" applyNumberFormat="0" applyBorder="0" applyAlignment="0" applyProtection="0"/>
    <xf numFmtId="0" fontId="1" fillId="59" borderId="0" applyNumberFormat="0" applyBorder="0" applyAlignment="0" applyProtection="0"/>
    <xf numFmtId="0" fontId="58" fillId="59" borderId="0" applyNumberFormat="0" applyBorder="0" applyAlignment="0" applyProtection="0"/>
    <xf numFmtId="0" fontId="59" fillId="59" borderId="0" applyNumberFormat="0" applyBorder="0" applyAlignment="0" applyProtection="0"/>
    <xf numFmtId="0" fontId="58" fillId="40" borderId="0" applyNumberFormat="0" applyBorder="0" applyAlignment="0" applyProtection="0"/>
    <xf numFmtId="0" fontId="1" fillId="40" borderId="0" applyNumberFormat="0" applyBorder="0" applyAlignment="0" applyProtection="0"/>
    <xf numFmtId="0" fontId="58" fillId="40" borderId="0" applyNumberFormat="0" applyBorder="0" applyAlignment="0" applyProtection="0"/>
    <xf numFmtId="0" fontId="59" fillId="40" borderId="0" applyNumberFormat="0" applyBorder="0" applyAlignment="0" applyProtection="0"/>
    <xf numFmtId="0" fontId="58" fillId="44" borderId="0" applyNumberFormat="0" applyBorder="0" applyAlignment="0" applyProtection="0"/>
    <xf numFmtId="0" fontId="1" fillId="44" borderId="0" applyNumberFormat="0" applyBorder="0" applyAlignment="0" applyProtection="0"/>
    <xf numFmtId="0" fontId="58" fillId="44" borderId="0" applyNumberFormat="0" applyBorder="0" applyAlignment="0" applyProtection="0"/>
    <xf numFmtId="0" fontId="59" fillId="44" borderId="0" applyNumberFormat="0" applyBorder="0" applyAlignment="0" applyProtection="0"/>
    <xf numFmtId="0" fontId="58" fillId="48" borderId="0" applyNumberFormat="0" applyBorder="0" applyAlignment="0" applyProtection="0"/>
    <xf numFmtId="0" fontId="1" fillId="48" borderId="0" applyNumberFormat="0" applyBorder="0" applyAlignment="0" applyProtection="0"/>
    <xf numFmtId="0" fontId="58" fillId="48" borderId="0" applyNumberFormat="0" applyBorder="0" applyAlignment="0" applyProtection="0"/>
    <xf numFmtId="0" fontId="59" fillId="48" borderId="0" applyNumberFormat="0" applyBorder="0" applyAlignment="0" applyProtection="0"/>
    <xf numFmtId="0" fontId="58" fillId="52" borderId="0" applyNumberFormat="0" applyBorder="0" applyAlignment="0" applyProtection="0"/>
    <xf numFmtId="0" fontId="1" fillId="52" borderId="0" applyNumberFormat="0" applyBorder="0" applyAlignment="0" applyProtection="0"/>
    <xf numFmtId="0" fontId="58" fillId="52" borderId="0" applyNumberFormat="0" applyBorder="0" applyAlignment="0" applyProtection="0"/>
    <xf numFmtId="0" fontId="59" fillId="52" borderId="0" applyNumberFormat="0" applyBorder="0" applyAlignment="0" applyProtection="0"/>
    <xf numFmtId="0" fontId="58" fillId="56" borderId="0" applyNumberFormat="0" applyBorder="0" applyAlignment="0" applyProtection="0"/>
    <xf numFmtId="0" fontId="1" fillId="56" borderId="0" applyNumberFormat="0" applyBorder="0" applyAlignment="0" applyProtection="0"/>
    <xf numFmtId="0" fontId="58" fillId="56" borderId="0" applyNumberFormat="0" applyBorder="0" applyAlignment="0" applyProtection="0"/>
    <xf numFmtId="0" fontId="59" fillId="56" borderId="0" applyNumberFormat="0" applyBorder="0" applyAlignment="0" applyProtection="0"/>
    <xf numFmtId="0" fontId="58" fillId="60" borderId="0" applyNumberFormat="0" applyBorder="0" applyAlignment="0" applyProtection="0"/>
    <xf numFmtId="0" fontId="1" fillId="60" borderId="0" applyNumberFormat="0" applyBorder="0" applyAlignment="0" applyProtection="0"/>
    <xf numFmtId="0" fontId="58" fillId="60" borderId="0" applyNumberFormat="0" applyBorder="0" applyAlignment="0" applyProtection="0"/>
    <xf numFmtId="0" fontId="59" fillId="60" borderId="0" applyNumberFormat="0" applyBorder="0" applyAlignment="0" applyProtection="0"/>
    <xf numFmtId="0" fontId="60" fillId="41" borderId="0" applyNumberFormat="0" applyBorder="0" applyAlignment="0" applyProtection="0"/>
    <xf numFmtId="0" fontId="52" fillId="41" borderId="0" applyNumberFormat="0" applyBorder="0" applyAlignment="0" applyProtection="0"/>
    <xf numFmtId="0" fontId="60" fillId="41" borderId="0" applyNumberFormat="0" applyBorder="0" applyAlignment="0" applyProtection="0"/>
    <xf numFmtId="0" fontId="61" fillId="41" borderId="0" applyNumberFormat="0" applyBorder="0" applyAlignment="0" applyProtection="0"/>
    <xf numFmtId="0" fontId="60" fillId="45" borderId="0" applyNumberFormat="0" applyBorder="0" applyAlignment="0" applyProtection="0"/>
    <xf numFmtId="0" fontId="52" fillId="45" borderId="0" applyNumberFormat="0" applyBorder="0" applyAlignment="0" applyProtection="0"/>
    <xf numFmtId="0" fontId="60" fillId="45" borderId="0" applyNumberFormat="0" applyBorder="0" applyAlignment="0" applyProtection="0"/>
    <xf numFmtId="0" fontId="61" fillId="45" borderId="0" applyNumberFormat="0" applyBorder="0" applyAlignment="0" applyProtection="0"/>
    <xf numFmtId="0" fontId="60" fillId="49" borderId="0" applyNumberFormat="0" applyBorder="0" applyAlignment="0" applyProtection="0"/>
    <xf numFmtId="0" fontId="52" fillId="49" borderId="0" applyNumberFormat="0" applyBorder="0" applyAlignment="0" applyProtection="0"/>
    <xf numFmtId="0" fontId="60" fillId="49" borderId="0" applyNumberFormat="0" applyBorder="0" applyAlignment="0" applyProtection="0"/>
    <xf numFmtId="0" fontId="61" fillId="49" borderId="0" applyNumberFormat="0" applyBorder="0" applyAlignment="0" applyProtection="0"/>
    <xf numFmtId="0" fontId="60" fillId="53" borderId="0" applyNumberFormat="0" applyBorder="0" applyAlignment="0" applyProtection="0"/>
    <xf numFmtId="0" fontId="52" fillId="53" borderId="0" applyNumberFormat="0" applyBorder="0" applyAlignment="0" applyProtection="0"/>
    <xf numFmtId="0" fontId="60" fillId="53" borderId="0" applyNumberFormat="0" applyBorder="0" applyAlignment="0" applyProtection="0"/>
    <xf numFmtId="0" fontId="61" fillId="53" borderId="0" applyNumberFormat="0" applyBorder="0" applyAlignment="0" applyProtection="0"/>
    <xf numFmtId="0" fontId="60" fillId="57" borderId="0" applyNumberFormat="0" applyBorder="0" applyAlignment="0" applyProtection="0"/>
    <xf numFmtId="0" fontId="52" fillId="57" borderId="0" applyNumberFormat="0" applyBorder="0" applyAlignment="0" applyProtection="0"/>
    <xf numFmtId="0" fontId="60" fillId="57" borderId="0" applyNumberFormat="0" applyBorder="0" applyAlignment="0" applyProtection="0"/>
    <xf numFmtId="0" fontId="61" fillId="57" borderId="0" applyNumberFormat="0" applyBorder="0" applyAlignment="0" applyProtection="0"/>
    <xf numFmtId="0" fontId="60" fillId="61" borderId="0" applyNumberFormat="0" applyBorder="0" applyAlignment="0" applyProtection="0"/>
    <xf numFmtId="0" fontId="52" fillId="61" borderId="0" applyNumberFormat="0" applyBorder="0" applyAlignment="0" applyProtection="0"/>
    <xf numFmtId="0" fontId="60" fillId="61" borderId="0" applyNumberFormat="0" applyBorder="0" applyAlignment="0" applyProtection="0"/>
    <xf numFmtId="0" fontId="61" fillId="61" borderId="0" applyNumberFormat="0" applyBorder="0" applyAlignment="0" applyProtection="0"/>
    <xf numFmtId="0" fontId="60" fillId="38" borderId="0" applyNumberFormat="0" applyBorder="0" applyAlignment="0" applyProtection="0"/>
    <xf numFmtId="0" fontId="52" fillId="38" borderId="0" applyNumberFormat="0" applyBorder="0" applyAlignment="0" applyProtection="0"/>
    <xf numFmtId="0" fontId="60" fillId="38" borderId="0" applyNumberFormat="0" applyBorder="0" applyAlignment="0" applyProtection="0"/>
    <xf numFmtId="0" fontId="61" fillId="38" borderId="0" applyNumberFormat="0" applyBorder="0" applyAlignment="0" applyProtection="0"/>
    <xf numFmtId="0" fontId="60" fillId="42" borderId="0" applyNumberFormat="0" applyBorder="0" applyAlignment="0" applyProtection="0"/>
    <xf numFmtId="0" fontId="52" fillId="42" borderId="0" applyNumberFormat="0" applyBorder="0" applyAlignment="0" applyProtection="0"/>
    <xf numFmtId="0" fontId="60" fillId="42" borderId="0" applyNumberFormat="0" applyBorder="0" applyAlignment="0" applyProtection="0"/>
    <xf numFmtId="0" fontId="61" fillId="42" borderId="0" applyNumberFormat="0" applyBorder="0" applyAlignment="0" applyProtection="0"/>
    <xf numFmtId="0" fontId="60" fillId="46" borderId="0" applyNumberFormat="0" applyBorder="0" applyAlignment="0" applyProtection="0"/>
    <xf numFmtId="0" fontId="52" fillId="46" borderId="0" applyNumberFormat="0" applyBorder="0" applyAlignment="0" applyProtection="0"/>
    <xf numFmtId="0" fontId="60" fillId="46" borderId="0" applyNumberFormat="0" applyBorder="0" applyAlignment="0" applyProtection="0"/>
    <xf numFmtId="0" fontId="61" fillId="46" borderId="0" applyNumberFormat="0" applyBorder="0" applyAlignment="0" applyProtection="0"/>
    <xf numFmtId="0" fontId="60" fillId="50" borderId="0" applyNumberFormat="0" applyBorder="0" applyAlignment="0" applyProtection="0"/>
    <xf numFmtId="0" fontId="52" fillId="50" borderId="0" applyNumberFormat="0" applyBorder="0" applyAlignment="0" applyProtection="0"/>
    <xf numFmtId="0" fontId="60" fillId="50" borderId="0" applyNumberFormat="0" applyBorder="0" applyAlignment="0" applyProtection="0"/>
    <xf numFmtId="0" fontId="61" fillId="50" borderId="0" applyNumberFormat="0" applyBorder="0" applyAlignment="0" applyProtection="0"/>
    <xf numFmtId="0" fontId="60" fillId="54" borderId="0" applyNumberFormat="0" applyBorder="0" applyAlignment="0" applyProtection="0"/>
    <xf numFmtId="0" fontId="52" fillId="54" borderId="0" applyNumberFormat="0" applyBorder="0" applyAlignment="0" applyProtection="0"/>
    <xf numFmtId="0" fontId="60" fillId="54" borderId="0" applyNumberFormat="0" applyBorder="0" applyAlignment="0" applyProtection="0"/>
    <xf numFmtId="0" fontId="61" fillId="54" borderId="0" applyNumberFormat="0" applyBorder="0" applyAlignment="0" applyProtection="0"/>
    <xf numFmtId="0" fontId="60" fillId="58" borderId="0" applyNumberFormat="0" applyBorder="0" applyAlignment="0" applyProtection="0"/>
    <xf numFmtId="0" fontId="52" fillId="58" borderId="0" applyNumberFormat="0" applyBorder="0" applyAlignment="0" applyProtection="0"/>
    <xf numFmtId="0" fontId="60" fillId="58" borderId="0" applyNumberFormat="0" applyBorder="0" applyAlignment="0" applyProtection="0"/>
    <xf numFmtId="0" fontId="61" fillId="58" borderId="0" applyNumberFormat="0" applyBorder="0" applyAlignment="0" applyProtection="0"/>
    <xf numFmtId="0" fontId="62" fillId="32" borderId="0" applyNumberFormat="0" applyBorder="0" applyAlignment="0" applyProtection="0"/>
    <xf numFmtId="0" fontId="43" fillId="32" borderId="0" applyNumberFormat="0" applyBorder="0" applyAlignment="0" applyProtection="0"/>
    <xf numFmtId="0" fontId="62" fillId="32" borderId="0" applyNumberFormat="0" applyBorder="0" applyAlignment="0" applyProtection="0"/>
    <xf numFmtId="0" fontId="63" fillId="32" borderId="0" applyNumberFormat="0" applyBorder="0" applyAlignment="0" applyProtection="0"/>
    <xf numFmtId="183" fontId="64" fillId="0" borderId="0" applyFill="0" applyBorder="0" applyAlignment="0"/>
    <xf numFmtId="0" fontId="65" fillId="35" borderId="27" applyNumberFormat="0" applyAlignment="0" applyProtection="0"/>
    <xf numFmtId="0" fontId="47" fillId="35" borderId="27" applyNumberFormat="0" applyAlignment="0" applyProtection="0"/>
    <xf numFmtId="0" fontId="65" fillId="35" borderId="27" applyNumberFormat="0" applyAlignment="0" applyProtection="0"/>
    <xf numFmtId="0" fontId="66" fillId="35" borderId="27" applyNumberFormat="0" applyAlignment="0" applyProtection="0"/>
    <xf numFmtId="0" fontId="67" fillId="36" borderId="30" applyNumberFormat="0" applyAlignment="0" applyProtection="0"/>
    <xf numFmtId="0" fontId="49" fillId="36" borderId="30" applyNumberFormat="0" applyAlignment="0" applyProtection="0"/>
    <xf numFmtId="0" fontId="67" fillId="36" borderId="30" applyNumberFormat="0" applyAlignment="0" applyProtection="0"/>
    <xf numFmtId="0" fontId="68" fillId="36" borderId="30" applyNumberFormat="0" applyAlignment="0" applyProtection="0"/>
    <xf numFmtId="41" fontId="5" fillId="2" borderId="0"/>
    <xf numFmtId="0" fontId="9" fillId="0" borderId="0"/>
    <xf numFmtId="0" fontId="9" fillId="0" borderId="0"/>
    <xf numFmtId="166" fontId="5" fillId="0" borderId="0"/>
    <xf numFmtId="166" fontId="5" fillId="0" borderId="0"/>
    <xf numFmtId="166" fontId="5" fillId="0" borderId="0"/>
    <xf numFmtId="166" fontId="5" fillId="0" borderId="0"/>
    <xf numFmtId="166" fontId="5" fillId="0" borderId="0"/>
    <xf numFmtId="166" fontId="5" fillId="0" borderId="0"/>
    <xf numFmtId="166" fontId="5" fillId="0" borderId="0"/>
    <xf numFmtId="166" fontId="5" fillId="0" borderId="0"/>
    <xf numFmtId="166" fontId="5" fillId="0" borderId="0"/>
    <xf numFmtId="166" fontId="5" fillId="0" borderId="0"/>
    <xf numFmtId="166" fontId="5" fillId="0" borderId="0"/>
    <xf numFmtId="166" fontId="5" fillId="0" borderId="0"/>
    <xf numFmtId="166" fontId="5" fillId="0" borderId="0"/>
    <xf numFmtId="166" fontId="5" fillId="0" borderId="0"/>
    <xf numFmtId="166" fontId="5" fillId="0" borderId="0"/>
    <xf numFmtId="166" fontId="5" fillId="0" borderId="0"/>
    <xf numFmtId="41" fontId="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69" fillId="0" borderId="0" applyFont="0" applyFill="0" applyBorder="0" applyAlignment="0" applyProtection="0"/>
    <xf numFmtId="43" fontId="5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0" fontId="12" fillId="0" borderId="0"/>
    <xf numFmtId="0" fontId="12" fillId="0" borderId="0"/>
    <xf numFmtId="0" fontId="70" fillId="0" borderId="0"/>
    <xf numFmtId="37" fontId="5" fillId="0" borderId="0" applyFill="0" applyBorder="0" applyAlignment="0" applyProtection="0"/>
    <xf numFmtId="37" fontId="5" fillId="0" borderId="0" applyFill="0" applyBorder="0" applyAlignment="0" applyProtection="0"/>
    <xf numFmtId="184" fontId="71" fillId="0" borderId="0">
      <protection locked="0"/>
    </xf>
    <xf numFmtId="0" fontId="72" fillId="0" borderId="0" applyNumberFormat="0" applyAlignment="0">
      <alignment horizontal="left"/>
    </xf>
    <xf numFmtId="0" fontId="9" fillId="0" borderId="0" applyNumberFormat="0" applyAlignment="0"/>
    <xf numFmtId="0" fontId="12" fillId="0" borderId="0"/>
    <xf numFmtId="0" fontId="70" fillId="0" borderId="0"/>
    <xf numFmtId="0" fontId="12" fillId="0" borderId="0"/>
    <xf numFmtId="0" fontId="12" fillId="0" borderId="0"/>
    <xf numFmtId="0" fontId="70" fillId="0" borderId="0"/>
    <xf numFmtId="42"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5" fontId="5" fillId="0" borderId="0" applyFill="0" applyBorder="0" applyAlignment="0" applyProtection="0"/>
    <xf numFmtId="5" fontId="5" fillId="0" borderId="0" applyFill="0" applyBorder="0" applyAlignment="0" applyProtection="0"/>
    <xf numFmtId="0" fontId="12" fillId="0" borderId="0"/>
    <xf numFmtId="185" fontId="5" fillId="0" borderId="0" applyFill="0" applyBorder="0" applyAlignment="0" applyProtection="0"/>
    <xf numFmtId="185" fontId="5" fillId="0" borderId="0" applyFill="0" applyBorder="0" applyAlignment="0" applyProtection="0"/>
    <xf numFmtId="185" fontId="5" fillId="0" borderId="0" applyFill="0" applyBorder="0" applyAlignment="0" applyProtection="0"/>
    <xf numFmtId="181" fontId="5" fillId="0" borderId="0"/>
    <xf numFmtId="186" fontId="5" fillId="0" borderId="0" applyFont="0" applyFill="0" applyBorder="0" applyAlignment="0" applyProtection="0">
      <alignment horizontal="left" wrapText="1"/>
    </xf>
    <xf numFmtId="0" fontId="73" fillId="0" borderId="0" applyNumberFormat="0" applyFill="0" applyBorder="0" applyAlignment="0" applyProtection="0"/>
    <xf numFmtId="0" fontId="51"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2" fontId="5" fillId="0" borderId="0" applyFill="0" applyBorder="0" applyAlignment="0" applyProtection="0"/>
    <xf numFmtId="2" fontId="5" fillId="0" borderId="0" applyFill="0" applyBorder="0" applyAlignment="0" applyProtection="0"/>
    <xf numFmtId="0" fontId="12" fillId="0" borderId="0"/>
    <xf numFmtId="0" fontId="12" fillId="0" borderId="0"/>
    <xf numFmtId="0" fontId="75" fillId="31" borderId="0" applyNumberFormat="0" applyBorder="0" applyAlignment="0" applyProtection="0"/>
    <xf numFmtId="0" fontId="42" fillId="31" borderId="0" applyNumberFormat="0" applyBorder="0" applyAlignment="0" applyProtection="0"/>
    <xf numFmtId="0" fontId="75" fillId="31" borderId="0" applyNumberFormat="0" applyBorder="0" applyAlignment="0" applyProtection="0"/>
    <xf numFmtId="0" fontId="76" fillId="31" borderId="0" applyNumberFormat="0" applyBorder="0" applyAlignment="0" applyProtection="0"/>
    <xf numFmtId="0" fontId="77" fillId="0" borderId="24" applyNumberFormat="0" applyFill="0" applyAlignment="0" applyProtection="0"/>
    <xf numFmtId="0" fontId="39" fillId="0" borderId="24" applyNumberFormat="0" applyFill="0" applyAlignment="0" applyProtection="0"/>
    <xf numFmtId="0" fontId="78" fillId="0" borderId="24" applyNumberFormat="0" applyFill="0" applyAlignment="0" applyProtection="0"/>
    <xf numFmtId="0" fontId="79" fillId="0" borderId="25" applyNumberFormat="0" applyFill="0" applyAlignment="0" applyProtection="0"/>
    <xf numFmtId="0" fontId="40" fillId="0" borderId="25" applyNumberFormat="0" applyFill="0" applyAlignment="0" applyProtection="0"/>
    <xf numFmtId="0" fontId="80" fillId="0" borderId="25" applyNumberFormat="0" applyFill="0" applyAlignment="0" applyProtection="0"/>
    <xf numFmtId="0" fontId="81" fillId="0" borderId="26" applyNumberFormat="0" applyFill="0" applyAlignment="0" applyProtection="0"/>
    <xf numFmtId="0" fontId="41" fillId="0" borderId="26" applyNumberFormat="0" applyFill="0" applyAlignment="0" applyProtection="0"/>
    <xf numFmtId="0" fontId="81" fillId="0" borderId="0" applyNumberFormat="0" applyFill="0" applyBorder="0" applyAlignment="0" applyProtection="0"/>
    <xf numFmtId="0" fontId="41" fillId="0" borderId="0" applyNumberFormat="0" applyFill="0" applyBorder="0" applyAlignment="0" applyProtection="0"/>
    <xf numFmtId="38" fontId="18" fillId="0" borderId="0"/>
    <xf numFmtId="40" fontId="18" fillId="0" borderId="0"/>
    <xf numFmtId="0" fontId="82" fillId="34" borderId="27" applyNumberFormat="0" applyAlignment="0" applyProtection="0"/>
    <xf numFmtId="0" fontId="45" fillId="34" borderId="27" applyNumberFormat="0" applyAlignment="0" applyProtection="0"/>
    <xf numFmtId="0" fontId="82" fillId="34" borderId="27" applyNumberFormat="0" applyAlignment="0" applyProtection="0"/>
    <xf numFmtId="0" fontId="83" fillId="34" borderId="27" applyNumberFormat="0" applyAlignment="0" applyProtection="0"/>
    <xf numFmtId="0" fontId="83" fillId="34" borderId="27" applyNumberFormat="0" applyAlignment="0" applyProtection="0"/>
    <xf numFmtId="0" fontId="83" fillId="34" borderId="27" applyNumberFormat="0" applyAlignment="0" applyProtection="0"/>
    <xf numFmtId="41" fontId="84" fillId="6" borderId="36">
      <alignment horizontal="left"/>
      <protection locked="0"/>
    </xf>
    <xf numFmtId="10" fontId="84" fillId="6" borderId="36">
      <alignment horizontal="right"/>
      <protection locked="0"/>
    </xf>
    <xf numFmtId="41" fontId="84" fillId="6" borderId="36">
      <alignment horizontal="left"/>
      <protection locked="0"/>
    </xf>
    <xf numFmtId="38" fontId="85" fillId="0" borderId="0">
      <alignment horizontal="left" wrapText="1"/>
    </xf>
    <xf numFmtId="38" fontId="86" fillId="0" borderId="0">
      <alignment horizontal="left" wrapText="1"/>
    </xf>
    <xf numFmtId="0" fontId="15" fillId="2" borderId="0"/>
    <xf numFmtId="3" fontId="87" fillId="0" borderId="0" applyFill="0" applyBorder="0" applyAlignment="0" applyProtection="0"/>
    <xf numFmtId="0" fontId="88" fillId="0" borderId="29" applyNumberFormat="0" applyFill="0" applyAlignment="0" applyProtection="0"/>
    <xf numFmtId="0" fontId="48" fillId="0" borderId="29" applyNumberFormat="0" applyFill="0" applyAlignment="0" applyProtection="0"/>
    <xf numFmtId="0" fontId="88" fillId="0" borderId="29" applyNumberFormat="0" applyFill="0" applyAlignment="0" applyProtection="0"/>
    <xf numFmtId="0" fontId="89" fillId="0" borderId="29" applyNumberFormat="0" applyFill="0" applyAlignment="0" applyProtection="0"/>
    <xf numFmtId="169" fontId="5" fillId="0" borderId="0"/>
    <xf numFmtId="169" fontId="5" fillId="0" borderId="0"/>
    <xf numFmtId="44" fontId="7" fillId="0" borderId="37" applyNumberFormat="0" applyFont="0" applyAlignment="0">
      <alignment horizontal="center"/>
    </xf>
    <xf numFmtId="44" fontId="7" fillId="0" borderId="38" applyNumberFormat="0" applyFont="0" applyAlignment="0">
      <alignment horizontal="center"/>
    </xf>
    <xf numFmtId="0" fontId="90" fillId="33" borderId="0" applyNumberFormat="0" applyBorder="0" applyAlignment="0" applyProtection="0"/>
    <xf numFmtId="0" fontId="44" fillId="33" borderId="0" applyNumberFormat="0" applyBorder="0" applyAlignment="0" applyProtection="0"/>
    <xf numFmtId="0" fontId="90" fillId="33" borderId="0" applyNumberFormat="0" applyBorder="0" applyAlignment="0" applyProtection="0"/>
    <xf numFmtId="0" fontId="91" fillId="33" borderId="0" applyNumberFormat="0" applyBorder="0" applyAlignment="0" applyProtection="0"/>
    <xf numFmtId="37" fontId="92" fillId="0" borderId="0"/>
    <xf numFmtId="171" fontId="5" fillId="0" borderId="0"/>
    <xf numFmtId="171"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1" fontId="5" fillId="0" borderId="0">
      <alignment horizontal="left" wrapText="1"/>
    </xf>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5" fontId="5" fillId="0" borderId="0">
      <alignment horizontal="left" wrapText="1"/>
    </xf>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4" fillId="0" borderId="0"/>
    <xf numFmtId="0" fontId="9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4"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8" fillId="37" borderId="31" applyNumberFormat="0" applyFont="0" applyAlignment="0" applyProtection="0"/>
    <xf numFmtId="0" fontId="1" fillId="37" borderId="31" applyNumberFormat="0" applyFont="0" applyAlignment="0" applyProtection="0"/>
    <xf numFmtId="0" fontId="59" fillId="37" borderId="31" applyNumberFormat="0" applyFont="0" applyAlignment="0" applyProtection="0"/>
    <xf numFmtId="0" fontId="1" fillId="37" borderId="31" applyNumberFormat="0" applyFont="0" applyAlignment="0" applyProtection="0"/>
    <xf numFmtId="172" fontId="4" fillId="0" borderId="0" applyFont="0" applyFill="0" applyBorder="0" applyProtection="0"/>
    <xf numFmtId="172" fontId="4" fillId="0" borderId="0" applyFont="0" applyFill="0" applyBorder="0" applyProtection="0"/>
    <xf numFmtId="0" fontId="95" fillId="35" borderId="28" applyNumberFormat="0" applyAlignment="0" applyProtection="0"/>
    <xf numFmtId="0" fontId="46" fillId="35" borderId="28" applyNumberFormat="0" applyAlignment="0" applyProtection="0"/>
    <xf numFmtId="0" fontId="95" fillId="35" borderId="28" applyNumberFormat="0" applyAlignment="0" applyProtection="0"/>
    <xf numFmtId="0" fontId="96" fillId="35" borderId="28" applyNumberFormat="0" applyAlignment="0" applyProtection="0"/>
    <xf numFmtId="0" fontId="70" fillId="0" borderId="0"/>
    <xf numFmtId="10" fontId="5" fillId="0" borderId="0" applyFont="0" applyFill="0" applyBorder="0" applyAlignment="0" applyProtection="0"/>
    <xf numFmtId="10"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9"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6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41" fontId="5" fillId="24" borderId="36"/>
    <xf numFmtId="0" fontId="94" fillId="0" borderId="0" applyNumberFormat="0" applyFont="0" applyFill="0" applyBorder="0" applyAlignment="0" applyProtection="0">
      <alignment horizontal="left"/>
    </xf>
    <xf numFmtId="15" fontId="94" fillId="0" borderId="0" applyFont="0" applyFill="0" applyBorder="0" applyAlignment="0" applyProtection="0"/>
    <xf numFmtId="4" fontId="94" fillId="0" borderId="0" applyFont="0" applyFill="0" applyBorder="0" applyAlignment="0" applyProtection="0"/>
    <xf numFmtId="0" fontId="97" fillId="0" borderId="2">
      <alignment horizontal="center"/>
    </xf>
    <xf numFmtId="3" fontId="94" fillId="0" borderId="0" applyFont="0" applyFill="0" applyBorder="0" applyAlignment="0" applyProtection="0"/>
    <xf numFmtId="0" fontId="94" fillId="63" borderId="0" applyNumberFormat="0" applyFont="0" applyBorder="0" applyAlignment="0" applyProtection="0"/>
    <xf numFmtId="0" fontId="70" fillId="0" borderId="0"/>
    <xf numFmtId="3" fontId="98" fillId="0" borderId="0" applyFill="0" applyBorder="0" applyAlignment="0" applyProtection="0"/>
    <xf numFmtId="0" fontId="99" fillId="0" borderId="0"/>
    <xf numFmtId="3" fontId="98" fillId="0" borderId="0" applyFill="0" applyBorder="0" applyAlignment="0" applyProtection="0"/>
    <xf numFmtId="42" fontId="5" fillId="25" borderId="0"/>
    <xf numFmtId="42" fontId="5" fillId="25" borderId="21">
      <alignment vertical="center"/>
    </xf>
    <xf numFmtId="0" fontId="7" fillId="25" borderId="22" applyNumberFormat="0">
      <alignment horizontal="center" vertical="center" wrapText="1"/>
    </xf>
    <xf numFmtId="10" fontId="5" fillId="25" borderId="0"/>
    <xf numFmtId="187" fontId="5" fillId="25" borderId="0"/>
    <xf numFmtId="165" fontId="18" fillId="0" borderId="0" applyBorder="0" applyAlignment="0"/>
    <xf numFmtId="42" fontId="5" fillId="25" borderId="39">
      <alignment horizontal="left"/>
    </xf>
    <xf numFmtId="187" fontId="100" fillId="25" borderId="39">
      <alignment horizontal="left"/>
    </xf>
    <xf numFmtId="165" fontId="18" fillId="0" borderId="0" applyBorder="0" applyAlignment="0"/>
    <xf numFmtId="14" fontId="13" fillId="0" borderId="0" applyNumberFormat="0" applyFill="0" applyBorder="0" applyAlignment="0" applyProtection="0">
      <alignment horizontal="left"/>
    </xf>
    <xf numFmtId="188" fontId="5" fillId="0" borderId="0" applyFont="0" applyFill="0" applyAlignment="0">
      <alignment horizontal="right"/>
    </xf>
    <xf numFmtId="4" fontId="21" fillId="5" borderId="13" applyNumberFormat="0" applyProtection="0">
      <alignment vertical="center"/>
    </xf>
    <xf numFmtId="4" fontId="21" fillId="17" borderId="15" applyNumberFormat="0" applyProtection="0">
      <alignment horizontal="left" vertical="center" indent="1"/>
    </xf>
    <xf numFmtId="4" fontId="24" fillId="19" borderId="0" applyNumberFormat="0" applyProtection="0">
      <alignment horizontal="left" vertical="center" indent="1"/>
    </xf>
    <xf numFmtId="4" fontId="24" fillId="19" borderId="0" applyNumberFormat="0" applyProtection="0">
      <alignment horizontal="left" vertical="center" indent="1"/>
    </xf>
    <xf numFmtId="4" fontId="24" fillId="19" borderId="0" applyNumberFormat="0" applyProtection="0">
      <alignment horizontal="left" vertical="center" indent="1"/>
    </xf>
    <xf numFmtId="4" fontId="24" fillId="19" borderId="0" applyNumberFormat="0" applyProtection="0">
      <alignment horizontal="left" vertical="center" indent="1"/>
    </xf>
    <xf numFmtId="4" fontId="24" fillId="19" borderId="0" applyNumberFormat="0" applyProtection="0">
      <alignment horizontal="left" vertical="center" indent="1"/>
    </xf>
    <xf numFmtId="4" fontId="24" fillId="19" borderId="0" applyNumberFormat="0" applyProtection="0">
      <alignment horizontal="left" vertical="center" indent="1"/>
    </xf>
    <xf numFmtId="4" fontId="24" fillId="19" borderId="0" applyNumberFormat="0" applyProtection="0">
      <alignment horizontal="left" vertical="center" indent="1"/>
    </xf>
    <xf numFmtId="4" fontId="24" fillId="19" borderId="0" applyNumberFormat="0" applyProtection="0">
      <alignment horizontal="left" vertical="center" indent="1"/>
    </xf>
    <xf numFmtId="4" fontId="24" fillId="19" borderId="0" applyNumberFormat="0" applyProtection="0">
      <alignment horizontal="left" vertical="center" indent="1"/>
    </xf>
    <xf numFmtId="4" fontId="24" fillId="19" borderId="0" applyNumberFormat="0" applyProtection="0">
      <alignment horizontal="left" vertical="center" indent="1"/>
    </xf>
    <xf numFmtId="4" fontId="24" fillId="19" borderId="0" applyNumberFormat="0" applyProtection="0">
      <alignment horizontal="left" vertical="center" indent="1"/>
    </xf>
    <xf numFmtId="4" fontId="24" fillId="19" borderId="0" applyNumberFormat="0" applyProtection="0">
      <alignment horizontal="left" vertical="center" indent="1"/>
    </xf>
    <xf numFmtId="4" fontId="24" fillId="19" borderId="0" applyNumberFormat="0" applyProtection="0">
      <alignment horizontal="left" vertical="center" indent="1"/>
    </xf>
    <xf numFmtId="4" fontId="24" fillId="19" borderId="0" applyNumberFormat="0" applyProtection="0">
      <alignment horizontal="left" vertical="center" indent="1"/>
    </xf>
    <xf numFmtId="4" fontId="24" fillId="19" borderId="0" applyNumberFormat="0" applyProtection="0">
      <alignment horizontal="left" vertical="center" indent="1"/>
    </xf>
    <xf numFmtId="4" fontId="24" fillId="19" borderId="0" applyNumberFormat="0" applyProtection="0">
      <alignment horizontal="left" vertical="center" indent="1"/>
    </xf>
    <xf numFmtId="4" fontId="24" fillId="19" borderId="0" applyNumberFormat="0" applyProtection="0">
      <alignment horizontal="left" vertical="center" indent="1"/>
    </xf>
    <xf numFmtId="4" fontId="24" fillId="19" borderId="0" applyNumberFormat="0" applyProtection="0">
      <alignment horizontal="left" vertical="center" indent="1"/>
    </xf>
    <xf numFmtId="4" fontId="24" fillId="19" borderId="0" applyNumberFormat="0" applyProtection="0">
      <alignment horizontal="left" vertical="center" indent="1"/>
    </xf>
    <xf numFmtId="4" fontId="26" fillId="21" borderId="0" applyNumberFormat="0" applyProtection="0">
      <alignment horizontal="left" indent="1"/>
    </xf>
    <xf numFmtId="4" fontId="26" fillId="21" borderId="0" applyNumberFormat="0" applyProtection="0">
      <alignment horizontal="left" indent="1"/>
    </xf>
    <xf numFmtId="4" fontId="26" fillId="21" borderId="0" applyNumberFormat="0" applyProtection="0">
      <alignment horizontal="left" indent="1"/>
    </xf>
    <xf numFmtId="4" fontId="26" fillId="21" borderId="0" applyNumberFormat="0" applyProtection="0">
      <alignment horizontal="left" indent="1"/>
    </xf>
    <xf numFmtId="4" fontId="26" fillId="21" borderId="0" applyNumberFormat="0" applyProtection="0">
      <alignment horizontal="left" indent="1"/>
    </xf>
    <xf numFmtId="4" fontId="26" fillId="21" borderId="0" applyNumberFormat="0" applyProtection="0">
      <alignment horizontal="left" indent="1"/>
    </xf>
    <xf numFmtId="4" fontId="26" fillId="21" borderId="0" applyNumberFormat="0" applyProtection="0">
      <alignment horizontal="left" indent="1"/>
    </xf>
    <xf numFmtId="4" fontId="26" fillId="21" borderId="0" applyNumberFormat="0" applyProtection="0">
      <alignment horizontal="left" indent="1"/>
    </xf>
    <xf numFmtId="4" fontId="26" fillId="21" borderId="0" applyNumberFormat="0" applyProtection="0">
      <alignment horizontal="left" indent="1"/>
    </xf>
    <xf numFmtId="4" fontId="26" fillId="21" borderId="0" applyNumberFormat="0" applyProtection="0">
      <alignment horizontal="left" indent="1"/>
    </xf>
    <xf numFmtId="4" fontId="26" fillId="21" borderId="0" applyNumberFormat="0" applyProtection="0">
      <alignment horizontal="left" indent="1"/>
    </xf>
    <xf numFmtId="4" fontId="26" fillId="21" borderId="0" applyNumberFormat="0" applyProtection="0">
      <alignment horizontal="left" indent="1"/>
    </xf>
    <xf numFmtId="4" fontId="26" fillId="21" borderId="0" applyNumberFormat="0" applyProtection="0">
      <alignment horizontal="left" indent="1"/>
    </xf>
    <xf numFmtId="4" fontId="26" fillId="21" borderId="0" applyNumberFormat="0" applyProtection="0">
      <alignment horizontal="left" indent="1"/>
    </xf>
    <xf numFmtId="4" fontId="26" fillId="21" borderId="0" applyNumberFormat="0" applyProtection="0">
      <alignment horizontal="left" indent="1"/>
    </xf>
    <xf numFmtId="4" fontId="26" fillId="21" borderId="0" applyNumberFormat="0" applyProtection="0">
      <alignment horizontal="left" indent="1"/>
    </xf>
    <xf numFmtId="4" fontId="26" fillId="21" borderId="0" applyNumberFormat="0" applyProtection="0">
      <alignment horizontal="left" indent="1"/>
    </xf>
    <xf numFmtId="4" fontId="26" fillId="21" borderId="0" applyNumberFormat="0" applyProtection="0">
      <alignment horizontal="left" indent="1"/>
    </xf>
    <xf numFmtId="4" fontId="26" fillId="21" borderId="0" applyNumberFormat="0" applyProtection="0">
      <alignment horizontal="left" indent="1"/>
    </xf>
    <xf numFmtId="4" fontId="27" fillId="22" borderId="0" applyNumberFormat="0" applyProtection="0"/>
    <xf numFmtId="4" fontId="27" fillId="22" borderId="0" applyNumberFormat="0" applyProtection="0"/>
    <xf numFmtId="4" fontId="27" fillId="22" borderId="0" applyNumberFormat="0" applyProtection="0"/>
    <xf numFmtId="4" fontId="27" fillId="22" borderId="0" applyNumberFormat="0" applyProtection="0"/>
    <xf numFmtId="4" fontId="27" fillId="22" borderId="0" applyNumberFormat="0" applyProtection="0"/>
    <xf numFmtId="4" fontId="27" fillId="22" borderId="0" applyNumberFormat="0" applyProtection="0"/>
    <xf numFmtId="4" fontId="27" fillId="22" borderId="0" applyNumberFormat="0" applyProtection="0"/>
    <xf numFmtId="4" fontId="27" fillId="22" borderId="0" applyNumberFormat="0" applyProtection="0"/>
    <xf numFmtId="4" fontId="27" fillId="22" borderId="0" applyNumberFormat="0" applyProtection="0"/>
    <xf numFmtId="4" fontId="27" fillId="22" borderId="0" applyNumberFormat="0" applyProtection="0"/>
    <xf numFmtId="4" fontId="27" fillId="22" borderId="0" applyNumberFormat="0" applyProtection="0"/>
    <xf numFmtId="4" fontId="27" fillId="22" borderId="0" applyNumberFormat="0" applyProtection="0"/>
    <xf numFmtId="4" fontId="27" fillId="22" borderId="0" applyNumberFormat="0" applyProtection="0"/>
    <xf numFmtId="4" fontId="27" fillId="22" borderId="0" applyNumberFormat="0" applyProtection="0"/>
    <xf numFmtId="4" fontId="27" fillId="22" borderId="0" applyNumberFormat="0" applyProtection="0"/>
    <xf numFmtId="4" fontId="27" fillId="22" borderId="0" applyNumberFormat="0" applyProtection="0"/>
    <xf numFmtId="4" fontId="27" fillId="22" borderId="0" applyNumberFormat="0" applyProtection="0"/>
    <xf numFmtId="4" fontId="27" fillId="22" borderId="0" applyNumberFormat="0" applyProtection="0"/>
    <xf numFmtId="4" fontId="27" fillId="22" borderId="0" applyNumberFormat="0" applyProtection="0"/>
    <xf numFmtId="0" fontId="5" fillId="19" borderId="13" applyNumberFormat="0" applyProtection="0">
      <alignment horizontal="left" vertical="center" indent="1"/>
    </xf>
    <xf numFmtId="0" fontId="5" fillId="19" borderId="13" applyNumberFormat="0" applyProtection="0">
      <alignment horizontal="left" vertical="center" indent="1"/>
    </xf>
    <xf numFmtId="0" fontId="5" fillId="19" borderId="13" applyNumberFormat="0" applyProtection="0">
      <alignment horizontal="left" vertical="center" indent="1"/>
    </xf>
    <xf numFmtId="0" fontId="5" fillId="19" borderId="13" applyNumberFormat="0" applyProtection="0">
      <alignment horizontal="left" vertical="center" indent="1"/>
    </xf>
    <xf numFmtId="0" fontId="5" fillId="19" borderId="13" applyNumberFormat="0" applyProtection="0">
      <alignment horizontal="left" vertical="center" indent="1"/>
    </xf>
    <xf numFmtId="0" fontId="5" fillId="19" borderId="13" applyNumberFormat="0" applyProtection="0">
      <alignment horizontal="left" vertical="center" indent="1"/>
    </xf>
    <xf numFmtId="0" fontId="5" fillId="19" borderId="13" applyNumberFormat="0" applyProtection="0">
      <alignment horizontal="left" vertical="center" indent="1"/>
    </xf>
    <xf numFmtId="0" fontId="5" fillId="19" borderId="13" applyNumberFormat="0" applyProtection="0">
      <alignment horizontal="left" vertical="center" indent="1"/>
    </xf>
    <xf numFmtId="0" fontId="5" fillId="19" borderId="13" applyNumberFormat="0" applyProtection="0">
      <alignment horizontal="left" vertical="center" indent="1"/>
    </xf>
    <xf numFmtId="0" fontId="5" fillId="19" borderId="13" applyNumberFormat="0" applyProtection="0">
      <alignment horizontal="left" vertical="center" indent="1"/>
    </xf>
    <xf numFmtId="0" fontId="5" fillId="19" borderId="13" applyNumberFormat="0" applyProtection="0">
      <alignment horizontal="left" vertical="center" indent="1"/>
    </xf>
    <xf numFmtId="0" fontId="5" fillId="19" borderId="13" applyNumberFormat="0" applyProtection="0">
      <alignment horizontal="left" vertical="center" indent="1"/>
    </xf>
    <xf numFmtId="0" fontId="5" fillId="19" borderId="13" applyNumberFormat="0" applyProtection="0">
      <alignment horizontal="left" vertical="center" indent="1"/>
    </xf>
    <xf numFmtId="0" fontId="5" fillId="19" borderId="13" applyNumberFormat="0" applyProtection="0">
      <alignment horizontal="left" vertical="center" indent="1"/>
    </xf>
    <xf numFmtId="0" fontId="5" fillId="19" borderId="13" applyNumberFormat="0" applyProtection="0">
      <alignment horizontal="left" vertical="center" indent="1"/>
    </xf>
    <xf numFmtId="0" fontId="5" fillId="19" borderId="13" applyNumberFormat="0" applyProtection="0">
      <alignment horizontal="left" vertical="center" indent="1"/>
    </xf>
    <xf numFmtId="0" fontId="5" fillId="19" borderId="13" applyNumberFormat="0" applyProtection="0">
      <alignment horizontal="left" vertical="center" indent="1"/>
    </xf>
    <xf numFmtId="0" fontId="5" fillId="19" borderId="13" applyNumberFormat="0" applyProtection="0">
      <alignment horizontal="left" vertical="center" indent="1"/>
    </xf>
    <xf numFmtId="0" fontId="5" fillId="19" borderId="13" applyNumberFormat="0" applyProtection="0">
      <alignment horizontal="left" vertical="center" indent="1"/>
    </xf>
    <xf numFmtId="0" fontId="5" fillId="19" borderId="13" applyNumberFormat="0" applyProtection="0">
      <alignment horizontal="left" vertical="center" indent="1"/>
    </xf>
    <xf numFmtId="0" fontId="5" fillId="19" borderId="13" applyNumberFormat="0" applyProtection="0">
      <alignment horizontal="left" vertical="center" indent="1"/>
    </xf>
    <xf numFmtId="0" fontId="5" fillId="19" borderId="13" applyNumberFormat="0" applyProtection="0">
      <alignment horizontal="left" vertical="center" indent="1"/>
    </xf>
    <xf numFmtId="0" fontId="5" fillId="19" borderId="13" applyNumberFormat="0" applyProtection="0">
      <alignment horizontal="left" vertical="center" indent="1"/>
    </xf>
    <xf numFmtId="0" fontId="5" fillId="19" borderId="13" applyNumberFormat="0" applyProtection="0">
      <alignment horizontal="left" vertical="center" indent="1"/>
    </xf>
    <xf numFmtId="0" fontId="5" fillId="19" borderId="13" applyNumberFormat="0" applyProtection="0">
      <alignment horizontal="left" vertical="center" indent="1"/>
    </xf>
    <xf numFmtId="0" fontId="5" fillId="19" borderId="13" applyNumberFormat="0" applyProtection="0">
      <alignment horizontal="left" vertical="center" indent="1"/>
    </xf>
    <xf numFmtId="0" fontId="5" fillId="19" borderId="13" applyNumberFormat="0" applyProtection="0">
      <alignment horizontal="left" vertical="top" indent="1"/>
    </xf>
    <xf numFmtId="0" fontId="5" fillId="19" borderId="13" applyNumberFormat="0" applyProtection="0">
      <alignment horizontal="left" vertical="top" indent="1"/>
    </xf>
    <xf numFmtId="0" fontId="5" fillId="19" borderId="13" applyNumberFormat="0" applyProtection="0">
      <alignment horizontal="left" vertical="top" indent="1"/>
    </xf>
    <xf numFmtId="0" fontId="5" fillId="19" borderId="13" applyNumberFormat="0" applyProtection="0">
      <alignment horizontal="left" vertical="top" indent="1"/>
    </xf>
    <xf numFmtId="0" fontId="5" fillId="19" borderId="13" applyNumberFormat="0" applyProtection="0">
      <alignment horizontal="left" vertical="top" indent="1"/>
    </xf>
    <xf numFmtId="0" fontId="5" fillId="19" borderId="13" applyNumberFormat="0" applyProtection="0">
      <alignment horizontal="left" vertical="top" indent="1"/>
    </xf>
    <xf numFmtId="0" fontId="5" fillId="19" borderId="13" applyNumberFormat="0" applyProtection="0">
      <alignment horizontal="left" vertical="top" indent="1"/>
    </xf>
    <xf numFmtId="0" fontId="5" fillId="19" borderId="13" applyNumberFormat="0" applyProtection="0">
      <alignment horizontal="left" vertical="top" indent="1"/>
    </xf>
    <xf numFmtId="0" fontId="5" fillId="19" borderId="13" applyNumberFormat="0" applyProtection="0">
      <alignment horizontal="left" vertical="top" indent="1"/>
    </xf>
    <xf numFmtId="0" fontId="5" fillId="19" borderId="13" applyNumberFormat="0" applyProtection="0">
      <alignment horizontal="left" vertical="top" indent="1"/>
    </xf>
    <xf numFmtId="0" fontId="5" fillId="19" borderId="13" applyNumberFormat="0" applyProtection="0">
      <alignment horizontal="left" vertical="top" indent="1"/>
    </xf>
    <xf numFmtId="0" fontId="5" fillId="19" borderId="13" applyNumberFormat="0" applyProtection="0">
      <alignment horizontal="left" vertical="top" indent="1"/>
    </xf>
    <xf numFmtId="0" fontId="5" fillId="19" borderId="13" applyNumberFormat="0" applyProtection="0">
      <alignment horizontal="left" vertical="top" indent="1"/>
    </xf>
    <xf numFmtId="0" fontId="5" fillId="19" borderId="13" applyNumberFormat="0" applyProtection="0">
      <alignment horizontal="left" vertical="top" indent="1"/>
    </xf>
    <xf numFmtId="0" fontId="5" fillId="19" borderId="13" applyNumberFormat="0" applyProtection="0">
      <alignment horizontal="left" vertical="top" indent="1"/>
    </xf>
    <xf numFmtId="0" fontId="5" fillId="19" borderId="13" applyNumberFormat="0" applyProtection="0">
      <alignment horizontal="left" vertical="top" indent="1"/>
    </xf>
    <xf numFmtId="0" fontId="5" fillId="19" borderId="13" applyNumberFormat="0" applyProtection="0">
      <alignment horizontal="left" vertical="top" indent="1"/>
    </xf>
    <xf numFmtId="0" fontId="5" fillId="19" borderId="13" applyNumberFormat="0" applyProtection="0">
      <alignment horizontal="left" vertical="top" indent="1"/>
    </xf>
    <xf numFmtId="0" fontId="5" fillId="19" borderId="13" applyNumberFormat="0" applyProtection="0">
      <alignment horizontal="left" vertical="top" indent="1"/>
    </xf>
    <xf numFmtId="0" fontId="5" fillId="19" borderId="13" applyNumberFormat="0" applyProtection="0">
      <alignment horizontal="left" vertical="top" indent="1"/>
    </xf>
    <xf numFmtId="0" fontId="5" fillId="19" borderId="13" applyNumberFormat="0" applyProtection="0">
      <alignment horizontal="left" vertical="top" indent="1"/>
    </xf>
    <xf numFmtId="0" fontId="5" fillId="19" borderId="13" applyNumberFormat="0" applyProtection="0">
      <alignment horizontal="left" vertical="top" indent="1"/>
    </xf>
    <xf numFmtId="0" fontId="5" fillId="19" borderId="13" applyNumberFormat="0" applyProtection="0">
      <alignment horizontal="left" vertical="top" indent="1"/>
    </xf>
    <xf numFmtId="0" fontId="5" fillId="19" borderId="13" applyNumberFormat="0" applyProtection="0">
      <alignment horizontal="left" vertical="top" indent="1"/>
    </xf>
    <xf numFmtId="0" fontId="5" fillId="19" borderId="13" applyNumberFormat="0" applyProtection="0">
      <alignment horizontal="left" vertical="top" indent="1"/>
    </xf>
    <xf numFmtId="0" fontId="5" fillId="19" borderId="13" applyNumberFormat="0" applyProtection="0">
      <alignment horizontal="left" vertical="top" indent="1"/>
    </xf>
    <xf numFmtId="0" fontId="5" fillId="7" borderId="13" applyNumberFormat="0" applyProtection="0">
      <alignment horizontal="left" vertical="center" indent="1"/>
    </xf>
    <xf numFmtId="0" fontId="5" fillId="7" borderId="13" applyNumberFormat="0" applyProtection="0">
      <alignment horizontal="left" vertical="center" indent="1"/>
    </xf>
    <xf numFmtId="0" fontId="5" fillId="7" borderId="13" applyNumberFormat="0" applyProtection="0">
      <alignment horizontal="left" vertical="center" indent="1"/>
    </xf>
    <xf numFmtId="0" fontId="5" fillId="7" borderId="13" applyNumberFormat="0" applyProtection="0">
      <alignment horizontal="left" vertical="center" indent="1"/>
    </xf>
    <xf numFmtId="0" fontId="5" fillId="7" borderId="13" applyNumberFormat="0" applyProtection="0">
      <alignment horizontal="left" vertical="center" indent="1"/>
    </xf>
    <xf numFmtId="0" fontId="5" fillId="7" borderId="13" applyNumberFormat="0" applyProtection="0">
      <alignment horizontal="left" vertical="center" indent="1"/>
    </xf>
    <xf numFmtId="0" fontId="5" fillId="7" borderId="13" applyNumberFormat="0" applyProtection="0">
      <alignment horizontal="left" vertical="center" indent="1"/>
    </xf>
    <xf numFmtId="0" fontId="5" fillId="7" borderId="13" applyNumberFormat="0" applyProtection="0">
      <alignment horizontal="left" vertical="center" indent="1"/>
    </xf>
    <xf numFmtId="0" fontId="5" fillId="7" borderId="13" applyNumberFormat="0" applyProtection="0">
      <alignment horizontal="left" vertical="center" indent="1"/>
    </xf>
    <xf numFmtId="0" fontId="5" fillId="7" borderId="13" applyNumberFormat="0" applyProtection="0">
      <alignment horizontal="left" vertical="center" indent="1"/>
    </xf>
    <xf numFmtId="0" fontId="5" fillId="7" borderId="13" applyNumberFormat="0" applyProtection="0">
      <alignment horizontal="left" vertical="center" indent="1"/>
    </xf>
    <xf numFmtId="0" fontId="5" fillId="7" borderId="13" applyNumberFormat="0" applyProtection="0">
      <alignment horizontal="left" vertical="center" indent="1"/>
    </xf>
    <xf numFmtId="0" fontId="5" fillId="7" borderId="13" applyNumberFormat="0" applyProtection="0">
      <alignment horizontal="left" vertical="center" indent="1"/>
    </xf>
    <xf numFmtId="0" fontId="5" fillId="7" borderId="13" applyNumberFormat="0" applyProtection="0">
      <alignment horizontal="left" vertical="center" indent="1"/>
    </xf>
    <xf numFmtId="0" fontId="5" fillId="7" borderId="13" applyNumberFormat="0" applyProtection="0">
      <alignment horizontal="left" vertical="center" indent="1"/>
    </xf>
    <xf numFmtId="0" fontId="5" fillId="7" borderId="13" applyNumberFormat="0" applyProtection="0">
      <alignment horizontal="left" vertical="center" indent="1"/>
    </xf>
    <xf numFmtId="0" fontId="5" fillId="7" borderId="13" applyNumberFormat="0" applyProtection="0">
      <alignment horizontal="left" vertical="center" indent="1"/>
    </xf>
    <xf numFmtId="0" fontId="5" fillId="7" borderId="13" applyNumberFormat="0" applyProtection="0">
      <alignment horizontal="left" vertical="center" indent="1"/>
    </xf>
    <xf numFmtId="0" fontId="5" fillId="7" borderId="13" applyNumberFormat="0" applyProtection="0">
      <alignment horizontal="left" vertical="center" indent="1"/>
    </xf>
    <xf numFmtId="0" fontId="5" fillId="7" borderId="13" applyNumberFormat="0" applyProtection="0">
      <alignment horizontal="left" vertical="center" indent="1"/>
    </xf>
    <xf numFmtId="0" fontId="5" fillId="7" borderId="13" applyNumberFormat="0" applyProtection="0">
      <alignment horizontal="left" vertical="center" indent="1"/>
    </xf>
    <xf numFmtId="0" fontId="5" fillId="7" borderId="13" applyNumberFormat="0" applyProtection="0">
      <alignment horizontal="left" vertical="center" indent="1"/>
    </xf>
    <xf numFmtId="0" fontId="5" fillId="7" borderId="13" applyNumberFormat="0" applyProtection="0">
      <alignment horizontal="left" vertical="center" indent="1"/>
    </xf>
    <xf numFmtId="0" fontId="5" fillId="7" borderId="13" applyNumberFormat="0" applyProtection="0">
      <alignment horizontal="left" vertical="center" indent="1"/>
    </xf>
    <xf numFmtId="0" fontId="5" fillId="7" borderId="13" applyNumberFormat="0" applyProtection="0">
      <alignment horizontal="left" vertical="center" indent="1"/>
    </xf>
    <xf numFmtId="0" fontId="5" fillId="7" borderId="13" applyNumberFormat="0" applyProtection="0">
      <alignment horizontal="left" vertical="center" indent="1"/>
    </xf>
    <xf numFmtId="0" fontId="5" fillId="7" borderId="13" applyNumberFormat="0" applyProtection="0">
      <alignment horizontal="left" vertical="top" indent="1"/>
    </xf>
    <xf numFmtId="0" fontId="5" fillId="7" borderId="13" applyNumberFormat="0" applyProtection="0">
      <alignment horizontal="left" vertical="top" indent="1"/>
    </xf>
    <xf numFmtId="0" fontId="5" fillId="7" borderId="13" applyNumberFormat="0" applyProtection="0">
      <alignment horizontal="left" vertical="top" indent="1"/>
    </xf>
    <xf numFmtId="0" fontId="5" fillId="7" borderId="13" applyNumberFormat="0" applyProtection="0">
      <alignment horizontal="left" vertical="top" indent="1"/>
    </xf>
    <xf numFmtId="0" fontId="5" fillId="7" borderId="13" applyNumberFormat="0" applyProtection="0">
      <alignment horizontal="left" vertical="top" indent="1"/>
    </xf>
    <xf numFmtId="0" fontId="5" fillId="7" borderId="13" applyNumberFormat="0" applyProtection="0">
      <alignment horizontal="left" vertical="top" indent="1"/>
    </xf>
    <xf numFmtId="0" fontId="5" fillId="7" borderId="13" applyNumberFormat="0" applyProtection="0">
      <alignment horizontal="left" vertical="top" indent="1"/>
    </xf>
    <xf numFmtId="0" fontId="5" fillId="7" borderId="13" applyNumberFormat="0" applyProtection="0">
      <alignment horizontal="left" vertical="top" indent="1"/>
    </xf>
    <xf numFmtId="0" fontId="5" fillId="7" borderId="13" applyNumberFormat="0" applyProtection="0">
      <alignment horizontal="left" vertical="top" indent="1"/>
    </xf>
    <xf numFmtId="0" fontId="5" fillId="7" borderId="13" applyNumberFormat="0" applyProtection="0">
      <alignment horizontal="left" vertical="top" indent="1"/>
    </xf>
    <xf numFmtId="0" fontId="5" fillId="7" borderId="13" applyNumberFormat="0" applyProtection="0">
      <alignment horizontal="left" vertical="top" indent="1"/>
    </xf>
    <xf numFmtId="0" fontId="5" fillId="7" borderId="13" applyNumberFormat="0" applyProtection="0">
      <alignment horizontal="left" vertical="top" indent="1"/>
    </xf>
    <xf numFmtId="0" fontId="5" fillId="7" borderId="13" applyNumberFormat="0" applyProtection="0">
      <alignment horizontal="left" vertical="top" indent="1"/>
    </xf>
    <xf numFmtId="0" fontId="5" fillId="7" borderId="13" applyNumberFormat="0" applyProtection="0">
      <alignment horizontal="left" vertical="top" indent="1"/>
    </xf>
    <xf numFmtId="0" fontId="5" fillId="7" borderId="13" applyNumberFormat="0" applyProtection="0">
      <alignment horizontal="left" vertical="top" indent="1"/>
    </xf>
    <xf numFmtId="0" fontId="5" fillId="7" borderId="13" applyNumberFormat="0" applyProtection="0">
      <alignment horizontal="left" vertical="top" indent="1"/>
    </xf>
    <xf numFmtId="0" fontId="5" fillId="7" borderId="13" applyNumberFormat="0" applyProtection="0">
      <alignment horizontal="left" vertical="top" indent="1"/>
    </xf>
    <xf numFmtId="0" fontId="5" fillId="7" borderId="13" applyNumberFormat="0" applyProtection="0">
      <alignment horizontal="left" vertical="top" indent="1"/>
    </xf>
    <xf numFmtId="0" fontId="5" fillId="7" borderId="13" applyNumberFormat="0" applyProtection="0">
      <alignment horizontal="left" vertical="top" indent="1"/>
    </xf>
    <xf numFmtId="0" fontId="5" fillId="7" borderId="13" applyNumberFormat="0" applyProtection="0">
      <alignment horizontal="left" vertical="top" indent="1"/>
    </xf>
    <xf numFmtId="0" fontId="5" fillId="7" borderId="13" applyNumberFormat="0" applyProtection="0">
      <alignment horizontal="left" vertical="top" indent="1"/>
    </xf>
    <xf numFmtId="0" fontId="5" fillId="7" borderId="13" applyNumberFormat="0" applyProtection="0">
      <alignment horizontal="left" vertical="top" indent="1"/>
    </xf>
    <xf numFmtId="0" fontId="5" fillId="7" borderId="13" applyNumberFormat="0" applyProtection="0">
      <alignment horizontal="left" vertical="top" indent="1"/>
    </xf>
    <xf numFmtId="0" fontId="5" fillId="7" borderId="13" applyNumberFormat="0" applyProtection="0">
      <alignment horizontal="left" vertical="top" indent="1"/>
    </xf>
    <xf numFmtId="0" fontId="5" fillId="7" borderId="13" applyNumberFormat="0" applyProtection="0">
      <alignment horizontal="left" vertical="top" indent="1"/>
    </xf>
    <xf numFmtId="0" fontId="5" fillId="7" borderId="13" applyNumberFormat="0" applyProtection="0">
      <alignment horizontal="left" vertical="top" indent="1"/>
    </xf>
    <xf numFmtId="0" fontId="5" fillId="23" borderId="13" applyNumberFormat="0" applyProtection="0">
      <alignment horizontal="left" vertical="center" indent="1"/>
    </xf>
    <xf numFmtId="0" fontId="5" fillId="23" borderId="13" applyNumberFormat="0" applyProtection="0">
      <alignment horizontal="left" vertical="center" indent="1"/>
    </xf>
    <xf numFmtId="0" fontId="5" fillId="23" borderId="13" applyNumberFormat="0" applyProtection="0">
      <alignment horizontal="left" vertical="center" indent="1"/>
    </xf>
    <xf numFmtId="0" fontId="5" fillId="23" borderId="13" applyNumberFormat="0" applyProtection="0">
      <alignment horizontal="left" vertical="center" indent="1"/>
    </xf>
    <xf numFmtId="0" fontId="5" fillId="23" borderId="13" applyNumberFormat="0" applyProtection="0">
      <alignment horizontal="left" vertical="center" indent="1"/>
    </xf>
    <xf numFmtId="0" fontId="5" fillId="23" borderId="13" applyNumberFormat="0" applyProtection="0">
      <alignment horizontal="left" vertical="center" indent="1"/>
    </xf>
    <xf numFmtId="0" fontId="5" fillId="23" borderId="13" applyNumberFormat="0" applyProtection="0">
      <alignment horizontal="left" vertical="center" indent="1"/>
    </xf>
    <xf numFmtId="0" fontId="5" fillId="23" borderId="13" applyNumberFormat="0" applyProtection="0">
      <alignment horizontal="left" vertical="center" indent="1"/>
    </xf>
    <xf numFmtId="0" fontId="5" fillId="23" borderId="13" applyNumberFormat="0" applyProtection="0">
      <alignment horizontal="left" vertical="center" indent="1"/>
    </xf>
    <xf numFmtId="0" fontId="5" fillId="23" borderId="13" applyNumberFormat="0" applyProtection="0">
      <alignment horizontal="left" vertical="center" indent="1"/>
    </xf>
    <xf numFmtId="0" fontId="5" fillId="23" borderId="13" applyNumberFormat="0" applyProtection="0">
      <alignment horizontal="left" vertical="center" indent="1"/>
    </xf>
    <xf numFmtId="0" fontId="5" fillId="23" borderId="13" applyNumberFormat="0" applyProtection="0">
      <alignment horizontal="left" vertical="center" indent="1"/>
    </xf>
    <xf numFmtId="0" fontId="5" fillId="23" borderId="13" applyNumberFormat="0" applyProtection="0">
      <alignment horizontal="left" vertical="center" indent="1"/>
    </xf>
    <xf numFmtId="0" fontId="5" fillId="23" borderId="13" applyNumberFormat="0" applyProtection="0">
      <alignment horizontal="left" vertical="center" indent="1"/>
    </xf>
    <xf numFmtId="0" fontId="5" fillId="23" borderId="13" applyNumberFormat="0" applyProtection="0">
      <alignment horizontal="left" vertical="center" indent="1"/>
    </xf>
    <xf numFmtId="0" fontId="5" fillId="23" borderId="13" applyNumberFormat="0" applyProtection="0">
      <alignment horizontal="left" vertical="center" indent="1"/>
    </xf>
    <xf numFmtId="0" fontId="5" fillId="23" borderId="13" applyNumberFormat="0" applyProtection="0">
      <alignment horizontal="left" vertical="center" indent="1"/>
    </xf>
    <xf numFmtId="0" fontId="5" fillId="23" borderId="13" applyNumberFormat="0" applyProtection="0">
      <alignment horizontal="left" vertical="center" indent="1"/>
    </xf>
    <xf numFmtId="0" fontId="5" fillId="23" borderId="13" applyNumberFormat="0" applyProtection="0">
      <alignment horizontal="left" vertical="center" indent="1"/>
    </xf>
    <xf numFmtId="0" fontId="5" fillId="23" borderId="13" applyNumberFormat="0" applyProtection="0">
      <alignment horizontal="left" vertical="center" indent="1"/>
    </xf>
    <xf numFmtId="0" fontId="5" fillId="23" borderId="13" applyNumberFormat="0" applyProtection="0">
      <alignment horizontal="left" vertical="center" indent="1"/>
    </xf>
    <xf numFmtId="0" fontId="5" fillId="23" borderId="13" applyNumberFormat="0" applyProtection="0">
      <alignment horizontal="left" vertical="center" indent="1"/>
    </xf>
    <xf numFmtId="0" fontId="5" fillId="23" borderId="13" applyNumberFormat="0" applyProtection="0">
      <alignment horizontal="left" vertical="center" indent="1"/>
    </xf>
    <xf numFmtId="0" fontId="5" fillId="23" borderId="13" applyNumberFormat="0" applyProtection="0">
      <alignment horizontal="left" vertical="center" indent="1"/>
    </xf>
    <xf numFmtId="0" fontId="5" fillId="23" borderId="13" applyNumberFormat="0" applyProtection="0">
      <alignment horizontal="left" vertical="center" indent="1"/>
    </xf>
    <xf numFmtId="0" fontId="5" fillId="23" borderId="13" applyNumberFormat="0" applyProtection="0">
      <alignment horizontal="left" vertical="center" indent="1"/>
    </xf>
    <xf numFmtId="0" fontId="5" fillId="23" borderId="13" applyNumberFormat="0" applyProtection="0">
      <alignment horizontal="left" vertical="top" indent="1"/>
    </xf>
    <xf numFmtId="0" fontId="5" fillId="23" borderId="13" applyNumberFormat="0" applyProtection="0">
      <alignment horizontal="left" vertical="top" indent="1"/>
    </xf>
    <xf numFmtId="0" fontId="5" fillId="23" borderId="13" applyNumberFormat="0" applyProtection="0">
      <alignment horizontal="left" vertical="top" indent="1"/>
    </xf>
    <xf numFmtId="0" fontId="5" fillId="23" borderId="13" applyNumberFormat="0" applyProtection="0">
      <alignment horizontal="left" vertical="top" indent="1"/>
    </xf>
    <xf numFmtId="0" fontId="5" fillId="23" borderId="13" applyNumberFormat="0" applyProtection="0">
      <alignment horizontal="left" vertical="top" indent="1"/>
    </xf>
    <xf numFmtId="0" fontId="5" fillId="23" borderId="13" applyNumberFormat="0" applyProtection="0">
      <alignment horizontal="left" vertical="top" indent="1"/>
    </xf>
    <xf numFmtId="0" fontId="5" fillId="23" borderId="13" applyNumberFormat="0" applyProtection="0">
      <alignment horizontal="left" vertical="top" indent="1"/>
    </xf>
    <xf numFmtId="0" fontId="5" fillId="23" borderId="13" applyNumberFormat="0" applyProtection="0">
      <alignment horizontal="left" vertical="top" indent="1"/>
    </xf>
    <xf numFmtId="0" fontId="5" fillId="23" borderId="13" applyNumberFormat="0" applyProtection="0">
      <alignment horizontal="left" vertical="top" indent="1"/>
    </xf>
    <xf numFmtId="0" fontId="5" fillId="23" borderId="13" applyNumberFormat="0" applyProtection="0">
      <alignment horizontal="left" vertical="top" indent="1"/>
    </xf>
    <xf numFmtId="0" fontId="5" fillId="23" borderId="13" applyNumberFormat="0" applyProtection="0">
      <alignment horizontal="left" vertical="top" indent="1"/>
    </xf>
    <xf numFmtId="0" fontId="5" fillId="23" borderId="13" applyNumberFormat="0" applyProtection="0">
      <alignment horizontal="left" vertical="top" indent="1"/>
    </xf>
    <xf numFmtId="0" fontId="5" fillId="23" borderId="13" applyNumberFormat="0" applyProtection="0">
      <alignment horizontal="left" vertical="top" indent="1"/>
    </xf>
    <xf numFmtId="0" fontId="5" fillId="23" borderId="13" applyNumberFormat="0" applyProtection="0">
      <alignment horizontal="left" vertical="top" indent="1"/>
    </xf>
    <xf numFmtId="0" fontId="5" fillId="23" borderId="13" applyNumberFormat="0" applyProtection="0">
      <alignment horizontal="left" vertical="top" indent="1"/>
    </xf>
    <xf numFmtId="0" fontId="5" fillId="23" borderId="13" applyNumberFormat="0" applyProtection="0">
      <alignment horizontal="left" vertical="top" indent="1"/>
    </xf>
    <xf numFmtId="0" fontId="5" fillId="23" borderId="13" applyNumberFormat="0" applyProtection="0">
      <alignment horizontal="left" vertical="top" indent="1"/>
    </xf>
    <xf numFmtId="0" fontId="5" fillId="23" borderId="13" applyNumberFormat="0" applyProtection="0">
      <alignment horizontal="left" vertical="top" indent="1"/>
    </xf>
    <xf numFmtId="0" fontId="5" fillId="23" borderId="13" applyNumberFormat="0" applyProtection="0">
      <alignment horizontal="left" vertical="top" indent="1"/>
    </xf>
    <xf numFmtId="0" fontId="5" fillId="23" borderId="13" applyNumberFormat="0" applyProtection="0">
      <alignment horizontal="left" vertical="top" indent="1"/>
    </xf>
    <xf numFmtId="0" fontId="5" fillId="23" borderId="13" applyNumberFormat="0" applyProtection="0">
      <alignment horizontal="left" vertical="top" indent="1"/>
    </xf>
    <xf numFmtId="0" fontId="5" fillId="23" borderId="13" applyNumberFormat="0" applyProtection="0">
      <alignment horizontal="left" vertical="top" indent="1"/>
    </xf>
    <xf numFmtId="0" fontId="5" fillId="23" borderId="13" applyNumberFormat="0" applyProtection="0">
      <alignment horizontal="left" vertical="top" indent="1"/>
    </xf>
    <xf numFmtId="0" fontId="5" fillId="23" borderId="13" applyNumberFormat="0" applyProtection="0">
      <alignment horizontal="left" vertical="top" indent="1"/>
    </xf>
    <xf numFmtId="0" fontId="5" fillId="23" borderId="13" applyNumberFormat="0" applyProtection="0">
      <alignment horizontal="left" vertical="top" indent="1"/>
    </xf>
    <xf numFmtId="0" fontId="5" fillId="23" borderId="13" applyNumberFormat="0" applyProtection="0">
      <alignment horizontal="left" vertical="top" indent="1"/>
    </xf>
    <xf numFmtId="0" fontId="5" fillId="24" borderId="13" applyNumberFormat="0" applyProtection="0">
      <alignment horizontal="left" vertical="center" indent="1"/>
    </xf>
    <xf numFmtId="0" fontId="5" fillId="24" borderId="13" applyNumberFormat="0" applyProtection="0">
      <alignment horizontal="left" vertical="center" indent="1"/>
    </xf>
    <xf numFmtId="0" fontId="5" fillId="24" borderId="13" applyNumberFormat="0" applyProtection="0">
      <alignment horizontal="left" vertical="center" indent="1"/>
    </xf>
    <xf numFmtId="0" fontId="5" fillId="24" borderId="13" applyNumberFormat="0" applyProtection="0">
      <alignment horizontal="left" vertical="center" indent="1"/>
    </xf>
    <xf numFmtId="0" fontId="5" fillId="24" borderId="13" applyNumberFormat="0" applyProtection="0">
      <alignment horizontal="left" vertical="center" indent="1"/>
    </xf>
    <xf numFmtId="0" fontId="5" fillId="24" borderId="13" applyNumberFormat="0" applyProtection="0">
      <alignment horizontal="left" vertical="center" indent="1"/>
    </xf>
    <xf numFmtId="0" fontId="5" fillId="24" borderId="13" applyNumberFormat="0" applyProtection="0">
      <alignment horizontal="left" vertical="center" indent="1"/>
    </xf>
    <xf numFmtId="0" fontId="5" fillId="24" borderId="13" applyNumberFormat="0" applyProtection="0">
      <alignment horizontal="left" vertical="center" indent="1"/>
    </xf>
    <xf numFmtId="0" fontId="5" fillId="24" borderId="13" applyNumberFormat="0" applyProtection="0">
      <alignment horizontal="left" vertical="center" indent="1"/>
    </xf>
    <xf numFmtId="0" fontId="5" fillId="24" borderId="13" applyNumberFormat="0" applyProtection="0">
      <alignment horizontal="left" vertical="center" indent="1"/>
    </xf>
    <xf numFmtId="0" fontId="5" fillId="24" borderId="13" applyNumberFormat="0" applyProtection="0">
      <alignment horizontal="left" vertical="center" indent="1"/>
    </xf>
    <xf numFmtId="0" fontId="5" fillId="24" borderId="13" applyNumberFormat="0" applyProtection="0">
      <alignment horizontal="left" vertical="center" indent="1"/>
    </xf>
    <xf numFmtId="0" fontId="5" fillId="24" borderId="13" applyNumberFormat="0" applyProtection="0">
      <alignment horizontal="left" vertical="center" indent="1"/>
    </xf>
    <xf numFmtId="0" fontId="5" fillId="24" borderId="13" applyNumberFormat="0" applyProtection="0">
      <alignment horizontal="left" vertical="center" indent="1"/>
    </xf>
    <xf numFmtId="0" fontId="5" fillId="24" borderId="13" applyNumberFormat="0" applyProtection="0">
      <alignment horizontal="left" vertical="center" indent="1"/>
    </xf>
    <xf numFmtId="0" fontId="5" fillId="24" borderId="13" applyNumberFormat="0" applyProtection="0">
      <alignment horizontal="left" vertical="center" indent="1"/>
    </xf>
    <xf numFmtId="0" fontId="5" fillId="24" borderId="13" applyNumberFormat="0" applyProtection="0">
      <alignment horizontal="left" vertical="center" indent="1"/>
    </xf>
    <xf numFmtId="0" fontId="5" fillId="24" borderId="13" applyNumberFormat="0" applyProtection="0">
      <alignment horizontal="left" vertical="center" indent="1"/>
    </xf>
    <xf numFmtId="0" fontId="5" fillId="24" borderId="13" applyNumberFormat="0" applyProtection="0">
      <alignment horizontal="left" vertical="center" indent="1"/>
    </xf>
    <xf numFmtId="0" fontId="5" fillId="24" borderId="13" applyNumberFormat="0" applyProtection="0">
      <alignment horizontal="left" vertical="center" indent="1"/>
    </xf>
    <xf numFmtId="0" fontId="5" fillId="24" borderId="13" applyNumberFormat="0" applyProtection="0">
      <alignment horizontal="left" vertical="center" indent="1"/>
    </xf>
    <xf numFmtId="0" fontId="5" fillId="24" borderId="13" applyNumberFormat="0" applyProtection="0">
      <alignment horizontal="left" vertical="center" indent="1"/>
    </xf>
    <xf numFmtId="0" fontId="5" fillId="24" borderId="13" applyNumberFormat="0" applyProtection="0">
      <alignment horizontal="left" vertical="center" indent="1"/>
    </xf>
    <xf numFmtId="0" fontId="5" fillId="24" borderId="13" applyNumberFormat="0" applyProtection="0">
      <alignment horizontal="left" vertical="center" indent="1"/>
    </xf>
    <xf numFmtId="0" fontId="5" fillId="24" borderId="13" applyNumberFormat="0" applyProtection="0">
      <alignment horizontal="left" vertical="center" indent="1"/>
    </xf>
    <xf numFmtId="0" fontId="5" fillId="24" borderId="13" applyNumberFormat="0" applyProtection="0">
      <alignment horizontal="left" vertical="center" indent="1"/>
    </xf>
    <xf numFmtId="0" fontId="5" fillId="24" borderId="13" applyNumberFormat="0" applyProtection="0">
      <alignment horizontal="left" vertical="top" indent="1"/>
    </xf>
    <xf numFmtId="0" fontId="5" fillId="24" borderId="13" applyNumberFormat="0" applyProtection="0">
      <alignment horizontal="left" vertical="top" indent="1"/>
    </xf>
    <xf numFmtId="0" fontId="5" fillId="24" borderId="13" applyNumberFormat="0" applyProtection="0">
      <alignment horizontal="left" vertical="top" indent="1"/>
    </xf>
    <xf numFmtId="0" fontId="5" fillId="24" borderId="13" applyNumberFormat="0" applyProtection="0">
      <alignment horizontal="left" vertical="top" indent="1"/>
    </xf>
    <xf numFmtId="0" fontId="5" fillId="24" borderId="13" applyNumberFormat="0" applyProtection="0">
      <alignment horizontal="left" vertical="top" indent="1"/>
    </xf>
    <xf numFmtId="0" fontId="5" fillId="24" borderId="13" applyNumberFormat="0" applyProtection="0">
      <alignment horizontal="left" vertical="top" indent="1"/>
    </xf>
    <xf numFmtId="0" fontId="5" fillId="24" borderId="13" applyNumberFormat="0" applyProtection="0">
      <alignment horizontal="left" vertical="top" indent="1"/>
    </xf>
    <xf numFmtId="0" fontId="5" fillId="24" borderId="13" applyNumberFormat="0" applyProtection="0">
      <alignment horizontal="left" vertical="top" indent="1"/>
    </xf>
    <xf numFmtId="0" fontId="5" fillId="24" borderId="13" applyNumberFormat="0" applyProtection="0">
      <alignment horizontal="left" vertical="top" indent="1"/>
    </xf>
    <xf numFmtId="0" fontId="5" fillId="24" borderId="13" applyNumberFormat="0" applyProtection="0">
      <alignment horizontal="left" vertical="top" indent="1"/>
    </xf>
    <xf numFmtId="0" fontId="5" fillId="24" borderId="13" applyNumberFormat="0" applyProtection="0">
      <alignment horizontal="left" vertical="top" indent="1"/>
    </xf>
    <xf numFmtId="0" fontId="5" fillId="24" borderId="13" applyNumberFormat="0" applyProtection="0">
      <alignment horizontal="left" vertical="top" indent="1"/>
    </xf>
    <xf numFmtId="0" fontId="5" fillId="24" borderId="13" applyNumberFormat="0" applyProtection="0">
      <alignment horizontal="left" vertical="top" indent="1"/>
    </xf>
    <xf numFmtId="0" fontId="5" fillId="24" borderId="13" applyNumberFormat="0" applyProtection="0">
      <alignment horizontal="left" vertical="top" indent="1"/>
    </xf>
    <xf numFmtId="0" fontId="5" fillId="24" borderId="13" applyNumberFormat="0" applyProtection="0">
      <alignment horizontal="left" vertical="top" indent="1"/>
    </xf>
    <xf numFmtId="0" fontId="5" fillId="24" borderId="13" applyNumberFormat="0" applyProtection="0">
      <alignment horizontal="left" vertical="top" indent="1"/>
    </xf>
    <xf numFmtId="0" fontId="5" fillId="24" borderId="13" applyNumberFormat="0" applyProtection="0">
      <alignment horizontal="left" vertical="top" indent="1"/>
    </xf>
    <xf numFmtId="0" fontId="5" fillId="24" borderId="13" applyNumberFormat="0" applyProtection="0">
      <alignment horizontal="left" vertical="top" indent="1"/>
    </xf>
    <xf numFmtId="0" fontId="5" fillId="24" borderId="13" applyNumberFormat="0" applyProtection="0">
      <alignment horizontal="left" vertical="top" indent="1"/>
    </xf>
    <xf numFmtId="0" fontId="5" fillId="24" borderId="13" applyNumberFormat="0" applyProtection="0">
      <alignment horizontal="left" vertical="top" indent="1"/>
    </xf>
    <xf numFmtId="0" fontId="5" fillId="24" borderId="13" applyNumberFormat="0" applyProtection="0">
      <alignment horizontal="left" vertical="top" indent="1"/>
    </xf>
    <xf numFmtId="0" fontId="5" fillId="24" borderId="13" applyNumberFormat="0" applyProtection="0">
      <alignment horizontal="left" vertical="top" indent="1"/>
    </xf>
    <xf numFmtId="0" fontId="5" fillId="24" borderId="13" applyNumberFormat="0" applyProtection="0">
      <alignment horizontal="left" vertical="top" indent="1"/>
    </xf>
    <xf numFmtId="0" fontId="5" fillId="24" borderId="13" applyNumberFormat="0" applyProtection="0">
      <alignment horizontal="left" vertical="top" indent="1"/>
    </xf>
    <xf numFmtId="0" fontId="5" fillId="24" borderId="13" applyNumberFormat="0" applyProtection="0">
      <alignment horizontal="left" vertical="top" indent="1"/>
    </xf>
    <xf numFmtId="0" fontId="5" fillId="24" borderId="13" applyNumberFormat="0" applyProtection="0">
      <alignment horizontal="left" vertical="top" indent="1"/>
    </xf>
    <xf numFmtId="4" fontId="30" fillId="26" borderId="0" applyNumberFormat="0" applyProtection="0">
      <alignment horizontal="left"/>
    </xf>
    <xf numFmtId="4" fontId="30" fillId="26" borderId="0" applyNumberFormat="0" applyProtection="0">
      <alignment horizontal="left"/>
    </xf>
    <xf numFmtId="4" fontId="30" fillId="26" borderId="0" applyNumberFormat="0" applyProtection="0">
      <alignment horizontal="left"/>
    </xf>
    <xf numFmtId="4" fontId="30" fillId="26" borderId="0" applyNumberFormat="0" applyProtection="0">
      <alignment horizontal="left"/>
    </xf>
    <xf numFmtId="4" fontId="30" fillId="26" borderId="0" applyNumberFormat="0" applyProtection="0">
      <alignment horizontal="left"/>
    </xf>
    <xf numFmtId="4" fontId="30" fillId="26" borderId="0" applyNumberFormat="0" applyProtection="0">
      <alignment horizontal="left"/>
    </xf>
    <xf numFmtId="4" fontId="30" fillId="26" borderId="0" applyNumberFormat="0" applyProtection="0">
      <alignment horizontal="left"/>
    </xf>
    <xf numFmtId="4" fontId="30" fillId="26" borderId="0" applyNumberFormat="0" applyProtection="0">
      <alignment horizontal="left"/>
    </xf>
    <xf numFmtId="4" fontId="30" fillId="26" borderId="0" applyNumberFormat="0" applyProtection="0">
      <alignment horizontal="left"/>
    </xf>
    <xf numFmtId="4" fontId="30" fillId="26" borderId="0" applyNumberFormat="0" applyProtection="0">
      <alignment horizontal="left"/>
    </xf>
    <xf numFmtId="4" fontId="30" fillId="26" borderId="0" applyNumberFormat="0" applyProtection="0">
      <alignment horizontal="left"/>
    </xf>
    <xf numFmtId="4" fontId="30" fillId="26" borderId="0" applyNumberFormat="0" applyProtection="0">
      <alignment horizontal="left"/>
    </xf>
    <xf numFmtId="4" fontId="30" fillId="26" borderId="0" applyNumberFormat="0" applyProtection="0">
      <alignment horizontal="left"/>
    </xf>
    <xf numFmtId="4" fontId="30" fillId="26" borderId="0" applyNumberFormat="0" applyProtection="0">
      <alignment horizontal="left"/>
    </xf>
    <xf numFmtId="4" fontId="30" fillId="26" borderId="0" applyNumberFormat="0" applyProtection="0">
      <alignment horizontal="left"/>
    </xf>
    <xf numFmtId="4" fontId="30" fillId="26" borderId="0" applyNumberFormat="0" applyProtection="0">
      <alignment horizontal="left"/>
    </xf>
    <xf numFmtId="4" fontId="30" fillId="26" borderId="0" applyNumberFormat="0" applyProtection="0">
      <alignment horizontal="left"/>
    </xf>
    <xf numFmtId="4" fontId="30" fillId="26" borderId="0" applyNumberFormat="0" applyProtection="0">
      <alignment horizontal="left"/>
    </xf>
    <xf numFmtId="4" fontId="30" fillId="26" borderId="0" applyNumberFormat="0" applyProtection="0">
      <alignment horizontal="left"/>
    </xf>
    <xf numFmtId="4" fontId="30" fillId="26" borderId="0" applyNumberFormat="0" applyProtection="0">
      <alignment horizontal="left"/>
    </xf>
    <xf numFmtId="4" fontId="30" fillId="26" borderId="0" applyNumberFormat="0" applyProtection="0">
      <alignment horizontal="left"/>
    </xf>
    <xf numFmtId="4" fontId="30" fillId="26" borderId="0" applyNumberFormat="0" applyProtection="0">
      <alignment horizontal="left"/>
    </xf>
    <xf numFmtId="4" fontId="30" fillId="26" borderId="0" applyNumberFormat="0" applyProtection="0">
      <alignment horizontal="left"/>
    </xf>
    <xf numFmtId="4" fontId="30" fillId="26" borderId="0" applyNumberFormat="0" applyProtection="0">
      <alignment horizontal="left"/>
    </xf>
    <xf numFmtId="4" fontId="30" fillId="26" borderId="0" applyNumberFormat="0" applyProtection="0">
      <alignment horizontal="left"/>
    </xf>
    <xf numFmtId="4" fontId="30" fillId="26" borderId="0" applyNumberFormat="0" applyProtection="0">
      <alignment horizontal="left"/>
    </xf>
    <xf numFmtId="4" fontId="30" fillId="26" borderId="0" applyNumberFormat="0" applyProtection="0">
      <alignment horizontal="left"/>
    </xf>
    <xf numFmtId="4" fontId="30" fillId="26" borderId="0" applyNumberFormat="0" applyProtection="0">
      <alignment horizontal="left"/>
    </xf>
    <xf numFmtId="4" fontId="31" fillId="18" borderId="13" applyNumberFormat="0" applyProtection="0">
      <alignment horizontal="right" vertical="center"/>
    </xf>
    <xf numFmtId="4" fontId="31" fillId="18" borderId="13" applyNumberFormat="0" applyProtection="0">
      <alignment horizontal="right" vertical="center"/>
    </xf>
    <xf numFmtId="4" fontId="31" fillId="18" borderId="13" applyNumberFormat="0" applyProtection="0">
      <alignment horizontal="right" vertical="center"/>
    </xf>
    <xf numFmtId="4" fontId="31" fillId="18" borderId="13" applyNumberFormat="0" applyProtection="0">
      <alignment horizontal="right" vertical="center"/>
    </xf>
    <xf numFmtId="4" fontId="31" fillId="18" borderId="13" applyNumberFormat="0" applyProtection="0">
      <alignment horizontal="right" vertical="center"/>
    </xf>
    <xf numFmtId="4" fontId="31" fillId="18" borderId="13" applyNumberFormat="0" applyProtection="0">
      <alignment horizontal="right" vertical="center"/>
    </xf>
    <xf numFmtId="4" fontId="31" fillId="18" borderId="13" applyNumberFormat="0" applyProtection="0">
      <alignment horizontal="right" vertical="center"/>
    </xf>
    <xf numFmtId="4" fontId="31" fillId="18" borderId="13" applyNumberFormat="0" applyProtection="0">
      <alignment horizontal="right" vertical="center"/>
    </xf>
    <xf numFmtId="4" fontId="31" fillId="18" borderId="13" applyNumberFormat="0" applyProtection="0">
      <alignment horizontal="right" vertical="center"/>
    </xf>
    <xf numFmtId="4" fontId="31" fillId="18" borderId="13" applyNumberFormat="0" applyProtection="0">
      <alignment horizontal="right" vertical="center"/>
    </xf>
    <xf numFmtId="4" fontId="31" fillId="18" borderId="13" applyNumberFormat="0" applyProtection="0">
      <alignment horizontal="right" vertical="center"/>
    </xf>
    <xf numFmtId="4" fontId="31" fillId="18" borderId="13" applyNumberFormat="0" applyProtection="0">
      <alignment horizontal="right" vertical="center"/>
    </xf>
    <xf numFmtId="4" fontId="31" fillId="18" borderId="13" applyNumberFormat="0" applyProtection="0">
      <alignment horizontal="right" vertical="center"/>
    </xf>
    <xf numFmtId="4" fontId="31" fillId="18" borderId="13" applyNumberFormat="0" applyProtection="0">
      <alignment horizontal="right" vertical="center"/>
    </xf>
    <xf numFmtId="4" fontId="31" fillId="18" borderId="13" applyNumberFormat="0" applyProtection="0">
      <alignment horizontal="right" vertical="center"/>
    </xf>
    <xf numFmtId="4" fontId="31" fillId="18" borderId="13" applyNumberFormat="0" applyProtection="0">
      <alignment horizontal="right" vertical="center"/>
    </xf>
    <xf numFmtId="4" fontId="31" fillId="18" borderId="13" applyNumberFormat="0" applyProtection="0">
      <alignment horizontal="right" vertical="center"/>
    </xf>
    <xf numFmtId="4" fontId="31" fillId="18" borderId="13" applyNumberFormat="0" applyProtection="0">
      <alignment horizontal="right" vertical="center"/>
    </xf>
    <xf numFmtId="173" fontId="5" fillId="0" borderId="17">
      <alignment horizontal="justify" vertical="top" wrapText="1"/>
    </xf>
    <xf numFmtId="173" fontId="5" fillId="0" borderId="17">
      <alignment horizontal="justify" vertical="top" wrapText="1"/>
    </xf>
    <xf numFmtId="38" fontId="15" fillId="0" borderId="40"/>
    <xf numFmtId="38" fontId="18" fillId="0" borderId="39"/>
    <xf numFmtId="39" fontId="13" fillId="64" borderId="0"/>
    <xf numFmtId="165" fontId="5" fillId="0" borderId="0">
      <alignment horizontal="left" wrapText="1"/>
    </xf>
    <xf numFmtId="0" fontId="5" fillId="0" borderId="0">
      <alignment horizontal="left" wrapText="1"/>
    </xf>
    <xf numFmtId="176" fontId="5" fillId="0" borderId="0">
      <alignment horizontal="left" wrapText="1"/>
    </xf>
    <xf numFmtId="40" fontId="101" fillId="0" borderId="0" applyBorder="0">
      <alignment horizontal="right"/>
    </xf>
    <xf numFmtId="41" fontId="85" fillId="25" borderId="0">
      <alignment horizontal="left"/>
    </xf>
    <xf numFmtId="38" fontId="5" fillId="0" borderId="0">
      <alignment horizontal="left" wrapText="1"/>
    </xf>
    <xf numFmtId="0" fontId="102" fillId="0" borderId="0" applyNumberFormat="0" applyFill="0" applyBorder="0" applyAlignment="0" applyProtection="0"/>
    <xf numFmtId="189" fontId="103" fillId="25" borderId="0">
      <alignment horizontal="left" vertical="center"/>
    </xf>
    <xf numFmtId="0" fontId="7" fillId="25" borderId="0">
      <alignment horizontal="left" wrapText="1"/>
    </xf>
    <xf numFmtId="0" fontId="104" fillId="0" borderId="0">
      <alignment horizontal="left" vertical="center"/>
    </xf>
    <xf numFmtId="0" fontId="7" fillId="0" borderId="11">
      <alignment horizontal="center" vertical="center" wrapText="1"/>
    </xf>
    <xf numFmtId="0" fontId="7" fillId="0" borderId="11">
      <alignment horizontal="center" vertical="center" wrapText="1"/>
    </xf>
    <xf numFmtId="0" fontId="105" fillId="0" borderId="32" applyNumberFormat="0" applyFill="0" applyAlignment="0" applyProtection="0"/>
    <xf numFmtId="0" fontId="35" fillId="0" borderId="32" applyNumberFormat="0" applyFill="0" applyAlignment="0" applyProtection="0"/>
    <xf numFmtId="0" fontId="105" fillId="0" borderId="32" applyNumberFormat="0" applyFill="0" applyAlignment="0" applyProtection="0"/>
    <xf numFmtId="0" fontId="106" fillId="0" borderId="32" applyNumberFormat="0" applyFill="0" applyAlignment="0" applyProtection="0"/>
    <xf numFmtId="0" fontId="70" fillId="0" borderId="41"/>
    <xf numFmtId="37" fontId="15" fillId="0" borderId="0"/>
    <xf numFmtId="37" fontId="15" fillId="0" borderId="0"/>
    <xf numFmtId="0" fontId="107" fillId="0" borderId="0" applyNumberFormat="0" applyFill="0" applyBorder="0" applyAlignment="0" applyProtection="0"/>
    <xf numFmtId="0" fontId="50" fillId="0" borderId="0" applyNumberFormat="0" applyFill="0" applyBorder="0" applyAlignment="0" applyProtection="0"/>
    <xf numFmtId="0" fontId="107" fillId="0" borderId="0" applyNumberFormat="0" applyFill="0" applyBorder="0" applyAlignment="0" applyProtection="0"/>
    <xf numFmtId="0" fontId="108" fillId="0" borderId="0" applyNumberFormat="0" applyFill="0" applyBorder="0" applyAlignment="0" applyProtection="0"/>
  </cellStyleXfs>
  <cellXfs count="242">
    <xf numFmtId="0" fontId="0" fillId="0" borderId="0" xfId="0"/>
    <xf numFmtId="0" fontId="5" fillId="0" borderId="0" xfId="3" applyFont="1"/>
    <xf numFmtId="0" fontId="5" fillId="0" borderId="0" xfId="3" applyFont="1" applyAlignment="1">
      <alignment horizontal="right"/>
    </xf>
    <xf numFmtId="0" fontId="6" fillId="0" borderId="0" xfId="3" applyFont="1" applyBorder="1" applyAlignment="1">
      <alignment horizontal="center"/>
    </xf>
    <xf numFmtId="0" fontId="6" fillId="0" borderId="0" xfId="3" applyFont="1" applyAlignment="1">
      <alignment horizontal="center"/>
    </xf>
    <xf numFmtId="0" fontId="5" fillId="0" borderId="0" xfId="3" applyFont="1" applyBorder="1" applyAlignment="1">
      <alignment horizontal="center"/>
    </xf>
    <xf numFmtId="0" fontId="5" fillId="0" borderId="0" xfId="3" applyFont="1" applyBorder="1"/>
    <xf numFmtId="0" fontId="5" fillId="0" borderId="1" xfId="3" applyFont="1" applyFill="1" applyBorder="1" applyAlignment="1">
      <alignment horizontal="center"/>
    </xf>
    <xf numFmtId="0" fontId="5" fillId="0" borderId="2" xfId="3" applyFont="1" applyFill="1" applyBorder="1" applyAlignment="1">
      <alignment horizontal="center"/>
    </xf>
    <xf numFmtId="0" fontId="5" fillId="0" borderId="2" xfId="3" applyFont="1" applyFill="1" applyBorder="1"/>
    <xf numFmtId="0" fontId="5" fillId="0" borderId="3" xfId="3" applyFont="1" applyFill="1" applyBorder="1"/>
    <xf numFmtId="0" fontId="5" fillId="0" borderId="4" xfId="3" applyFont="1" applyFill="1" applyBorder="1" applyAlignment="1">
      <alignment horizontal="center"/>
    </xf>
    <xf numFmtId="0" fontId="5" fillId="0" borderId="0" xfId="3" applyFont="1" applyFill="1" applyBorder="1" applyAlignment="1">
      <alignment horizontal="center"/>
    </xf>
    <xf numFmtId="0" fontId="5" fillId="0" borderId="0" xfId="3" applyFont="1" applyFill="1" applyBorder="1"/>
    <xf numFmtId="0" fontId="5" fillId="0" borderId="5" xfId="3" applyFont="1" applyFill="1" applyBorder="1"/>
    <xf numFmtId="0" fontId="5" fillId="0" borderId="4" xfId="3" applyNumberFormat="1" applyFont="1" applyFill="1" applyBorder="1" applyAlignment="1">
      <alignment horizontal="center"/>
    </xf>
    <xf numFmtId="0" fontId="5" fillId="0" borderId="0" xfId="3" quotePrefix="1" applyFont="1" applyFill="1" applyBorder="1" applyAlignment="1">
      <alignment horizontal="left"/>
    </xf>
    <xf numFmtId="3" fontId="5" fillId="0" borderId="0" xfId="3" applyNumberFormat="1" applyFont="1" applyFill="1" applyBorder="1" applyAlignment="1">
      <alignment horizontal="center"/>
    </xf>
    <xf numFmtId="0" fontId="5" fillId="0" borderId="4" xfId="3" applyFont="1" applyBorder="1" applyAlignment="1">
      <alignment horizontal="center"/>
    </xf>
    <xf numFmtId="0" fontId="5" fillId="0" borderId="5" xfId="3" applyFont="1" applyBorder="1"/>
    <xf numFmtId="0" fontId="5" fillId="0" borderId="6" xfId="3" applyNumberFormat="1" applyFont="1" applyBorder="1" applyAlignment="1">
      <alignment horizontal="center"/>
    </xf>
    <xf numFmtId="0" fontId="5" fillId="0" borderId="7" xfId="3" applyFont="1" applyBorder="1" applyAlignment="1">
      <alignment horizontal="center"/>
    </xf>
    <xf numFmtId="0" fontId="5" fillId="0" borderId="7" xfId="3" applyFont="1" applyBorder="1"/>
    <xf numFmtId="0" fontId="7" fillId="0" borderId="7" xfId="3" applyFont="1" applyBorder="1"/>
    <xf numFmtId="0" fontId="5" fillId="0" borderId="8" xfId="3" applyFont="1" applyBorder="1"/>
    <xf numFmtId="0" fontId="5" fillId="0" borderId="0" xfId="3" applyNumberFormat="1" applyFont="1" applyFill="1" applyBorder="1" applyAlignment="1">
      <alignment horizontal="center"/>
    </xf>
    <xf numFmtId="41" fontId="5" fillId="0" borderId="0" xfId="1" applyNumberFormat="1" applyFont="1" applyFill="1" applyBorder="1" applyAlignment="1">
      <alignment horizontal="center"/>
    </xf>
    <xf numFmtId="164" fontId="5" fillId="0" borderId="0" xfId="2" applyNumberFormat="1" applyFont="1" applyFill="1" applyBorder="1" applyAlignment="1">
      <alignment horizontal="center"/>
    </xf>
    <xf numFmtId="0" fontId="7" fillId="0" borderId="0" xfId="3" applyFont="1" applyBorder="1"/>
    <xf numFmtId="165" fontId="5" fillId="0" borderId="0" xfId="1" applyNumberFormat="1" applyFont="1" applyFill="1" applyBorder="1"/>
    <xf numFmtId="0" fontId="5" fillId="0" borderId="0" xfId="3" applyFont="1" applyBorder="1" applyAlignment="1">
      <alignment horizontal="left" indent="1"/>
    </xf>
    <xf numFmtId="41" fontId="8" fillId="0" borderId="0" xfId="1" applyNumberFormat="1" applyFont="1" applyFill="1" applyBorder="1" applyAlignment="1">
      <alignment horizontal="center"/>
    </xf>
    <xf numFmtId="43" fontId="8" fillId="0" borderId="0" xfId="1" applyFont="1" applyFill="1" applyBorder="1" applyAlignment="1">
      <alignment horizontal="center"/>
    </xf>
    <xf numFmtId="0" fontId="5" fillId="0" borderId="0" xfId="3" quotePrefix="1" applyFont="1" applyBorder="1" applyAlignment="1">
      <alignment horizontal="left"/>
    </xf>
    <xf numFmtId="165" fontId="5" fillId="0" borderId="9" xfId="1" applyNumberFormat="1" applyFont="1" applyFill="1" applyBorder="1"/>
    <xf numFmtId="0" fontId="5" fillId="0" borderId="0" xfId="4" applyFont="1" applyAlignment="1">
      <alignment horizontal="center"/>
    </xf>
    <xf numFmtId="0" fontId="5" fillId="0" borderId="0" xfId="4" applyAlignment="1">
      <alignment horizontal="center"/>
    </xf>
    <xf numFmtId="0" fontId="5" fillId="0" borderId="0" xfId="0" applyFont="1" applyBorder="1"/>
    <xf numFmtId="0" fontId="5" fillId="0" borderId="0" xfId="0" applyFont="1" applyBorder="1" applyAlignment="1">
      <alignment horizontal="left"/>
    </xf>
    <xf numFmtId="0" fontId="7" fillId="0" borderId="0" xfId="3" applyFont="1" applyBorder="1" applyAlignment="1">
      <alignment horizontal="left"/>
    </xf>
    <xf numFmtId="0" fontId="5" fillId="0" borderId="0" xfId="3" applyFont="1" applyBorder="1" applyAlignment="1">
      <alignment horizontal="left"/>
    </xf>
    <xf numFmtId="0" fontId="5" fillId="0" borderId="0" xfId="0" applyFont="1" applyBorder="1" applyAlignment="1">
      <alignment horizontal="center"/>
    </xf>
    <xf numFmtId="0" fontId="5" fillId="0" borderId="0" xfId="3" applyFont="1" applyFill="1"/>
    <xf numFmtId="0" fontId="5" fillId="0" borderId="0" xfId="3" applyFont="1" applyFill="1" applyAlignment="1">
      <alignment horizontal="center"/>
    </xf>
    <xf numFmtId="0" fontId="5" fillId="0" borderId="0" xfId="3" quotePrefix="1" applyFont="1" applyBorder="1" applyAlignment="1">
      <alignment horizontal="left" indent="1"/>
    </xf>
    <xf numFmtId="0" fontId="5" fillId="0" borderId="0" xfId="4" applyFont="1" applyAlignment="1">
      <alignment horizontal="left" indent="1"/>
    </xf>
    <xf numFmtId="165" fontId="5" fillId="0" borderId="0" xfId="1" applyNumberFormat="1" applyFont="1" applyBorder="1" applyAlignment="1">
      <alignment horizontal="center"/>
    </xf>
    <xf numFmtId="41" fontId="5" fillId="0" borderId="9" xfId="1" applyNumberFormat="1" applyFont="1" applyFill="1" applyBorder="1" applyAlignment="1">
      <alignment horizontal="center"/>
    </xf>
    <xf numFmtId="0" fontId="5" fillId="0" borderId="0" xfId="4" applyFont="1" applyFill="1" applyAlignment="1">
      <alignment horizontal="left" indent="1"/>
    </xf>
    <xf numFmtId="0" fontId="5" fillId="0" borderId="0" xfId="0" applyFont="1" applyFill="1" applyAlignment="1">
      <alignment horizontal="center"/>
    </xf>
    <xf numFmtId="0" fontId="5" fillId="0" borderId="0" xfId="4" applyAlignment="1">
      <alignment horizontal="left" indent="1"/>
    </xf>
    <xf numFmtId="0" fontId="5" fillId="0" borderId="0" xfId="4" applyFont="1" applyFill="1" applyAlignment="1">
      <alignment horizontal="center"/>
    </xf>
    <xf numFmtId="0" fontId="5" fillId="0" borderId="0" xfId="4" applyFont="1" applyFill="1" applyBorder="1" applyAlignment="1">
      <alignment horizontal="center"/>
    </xf>
    <xf numFmtId="0" fontId="5" fillId="0" borderId="0" xfId="3" applyNumberFormat="1" applyFont="1" applyBorder="1" applyAlignment="1">
      <alignment horizontal="center"/>
    </xf>
    <xf numFmtId="0" fontId="6" fillId="0" borderId="0" xfId="3" applyNumberFormat="1" applyFont="1" applyAlignment="1">
      <alignment horizontal="center"/>
    </xf>
    <xf numFmtId="0" fontId="5" fillId="0" borderId="0" xfId="3" applyNumberFormat="1" applyFont="1" applyAlignment="1">
      <alignment horizontal="center"/>
    </xf>
    <xf numFmtId="0" fontId="5" fillId="0" borderId="0" xfId="3" applyFont="1" applyAlignment="1">
      <alignment horizontal="center"/>
    </xf>
    <xf numFmtId="0" fontId="7" fillId="0" borderId="0" xfId="3" applyFont="1"/>
    <xf numFmtId="0" fontId="5" fillId="0" borderId="0" xfId="3" applyNumberFormat="1" applyFont="1" applyAlignment="1">
      <alignment horizontal="left"/>
    </xf>
    <xf numFmtId="0" fontId="5" fillId="0" borderId="0" xfId="3" applyFont="1" applyAlignment="1">
      <alignment horizontal="left"/>
    </xf>
    <xf numFmtId="0" fontId="7" fillId="0" borderId="0" xfId="3" applyFont="1" applyBorder="1" applyAlignment="1">
      <alignment horizontal="left" indent="1"/>
    </xf>
    <xf numFmtId="0" fontId="5" fillId="0" borderId="0" xfId="4" applyFont="1"/>
    <xf numFmtId="0" fontId="5" fillId="0" borderId="0" xfId="4" applyFont="1" applyFill="1"/>
    <xf numFmtId="0" fontId="5" fillId="0" borderId="0" xfId="4" applyFont="1" applyBorder="1"/>
    <xf numFmtId="165" fontId="7" fillId="0" borderId="0" xfId="4" applyNumberFormat="1" applyFont="1" applyFill="1" applyBorder="1"/>
    <xf numFmtId="0" fontId="7" fillId="0" borderId="0" xfId="4" applyFont="1" applyBorder="1" applyAlignment="1">
      <alignment horizontal="left" indent="2"/>
    </xf>
    <xf numFmtId="0" fontId="5" fillId="0" borderId="0" xfId="4" applyFont="1" applyBorder="1" applyAlignment="1">
      <alignment horizontal="center"/>
    </xf>
    <xf numFmtId="0" fontId="5" fillId="0" borderId="0" xfId="4" applyFont="1" applyBorder="1" applyAlignment="1">
      <alignment horizontal="left" indent="1"/>
    </xf>
    <xf numFmtId="0" fontId="5" fillId="0" borderId="0" xfId="4" applyFont="1" applyFill="1" applyBorder="1"/>
    <xf numFmtId="0" fontId="7" fillId="0" borderId="0" xfId="4" applyFont="1" applyBorder="1"/>
    <xf numFmtId="165" fontId="5" fillId="0" borderId="0" xfId="1" applyNumberFormat="1" applyFont="1"/>
    <xf numFmtId="165" fontId="7" fillId="0" borderId="21" xfId="4" applyNumberFormat="1" applyFont="1" applyFill="1" applyBorder="1"/>
    <xf numFmtId="0" fontId="7" fillId="0" borderId="0" xfId="4" applyFont="1" applyAlignment="1">
      <alignment horizontal="left" indent="2"/>
    </xf>
    <xf numFmtId="41" fontId="5" fillId="0" borderId="0" xfId="4" applyNumberFormat="1" applyFont="1"/>
    <xf numFmtId="41" fontId="5" fillId="0" borderId="0" xfId="4" applyNumberFormat="1" applyFont="1" applyBorder="1"/>
    <xf numFmtId="41" fontId="5" fillId="0" borderId="0" xfId="4" applyNumberFormat="1" applyFont="1" applyFill="1" applyBorder="1"/>
    <xf numFmtId="165" fontId="5" fillId="0" borderId="0" xfId="1" applyNumberFormat="1" applyFont="1" applyFill="1"/>
    <xf numFmtId="41" fontId="5" fillId="0" borderId="0" xfId="1" applyNumberFormat="1" applyFont="1" applyBorder="1" applyAlignment="1">
      <alignment horizontal="center"/>
    </xf>
    <xf numFmtId="0" fontId="7" fillId="0" borderId="0" xfId="4" applyFont="1" applyAlignment="1">
      <alignment horizontal="left"/>
    </xf>
    <xf numFmtId="165" fontId="5" fillId="0" borderId="0" xfId="4" applyNumberFormat="1" applyFont="1"/>
    <xf numFmtId="165" fontId="5" fillId="0" borderId="0" xfId="4" applyNumberFormat="1" applyFont="1" applyFill="1"/>
    <xf numFmtId="0" fontId="5" fillId="0" borderId="0" xfId="4" applyFont="1" applyAlignment="1">
      <alignment horizontal="left"/>
    </xf>
    <xf numFmtId="165" fontId="7" fillId="0" borderId="0" xfId="1" applyNumberFormat="1" applyFont="1" applyFill="1" applyBorder="1"/>
    <xf numFmtId="165" fontId="7" fillId="0" borderId="21" xfId="1" applyNumberFormat="1" applyFont="1" applyFill="1" applyBorder="1"/>
    <xf numFmtId="0" fontId="7" fillId="0" borderId="0" xfId="4" applyFont="1" applyFill="1" applyBorder="1" applyAlignment="1">
      <alignment horizontal="center"/>
    </xf>
    <xf numFmtId="0" fontId="7" fillId="0" borderId="0" xfId="4" applyFont="1"/>
    <xf numFmtId="0" fontId="7" fillId="0" borderId="22" xfId="4" applyFont="1" applyBorder="1" applyAlignment="1">
      <alignment horizontal="center"/>
    </xf>
    <xf numFmtId="0" fontId="7" fillId="0" borderId="22" xfId="4" applyFont="1" applyFill="1" applyBorder="1" applyAlignment="1">
      <alignment horizontal="center"/>
    </xf>
    <xf numFmtId="0" fontId="7" fillId="0" borderId="0" xfId="4" applyFont="1" applyFill="1" applyAlignment="1">
      <alignment horizontal="center"/>
    </xf>
    <xf numFmtId="0" fontId="5" fillId="0" borderId="0" xfId="0" applyFont="1" applyFill="1"/>
    <xf numFmtId="0" fontId="5" fillId="0" borderId="0" xfId="0" applyFont="1" applyFill="1" applyAlignment="1">
      <alignment horizontal="left"/>
    </xf>
    <xf numFmtId="176" fontId="5" fillId="0" borderId="0" xfId="2" applyNumberFormat="1" applyFont="1" applyFill="1" applyBorder="1" applyAlignment="1">
      <alignment horizontal="center"/>
    </xf>
    <xf numFmtId="0" fontId="5" fillId="0" borderId="0" xfId="3" applyFont="1" applyFill="1" applyBorder="1" applyAlignment="1">
      <alignment horizontal="left" indent="1"/>
    </xf>
    <xf numFmtId="41" fontId="5" fillId="0" borderId="0" xfId="4" applyNumberFormat="1" applyFont="1" applyFill="1"/>
    <xf numFmtId="0" fontId="23" fillId="0" borderId="13" xfId="140" quotePrefix="1" applyNumberFormat="1" applyProtection="1">
      <alignment horizontal="left" vertical="center" indent="1"/>
      <protection locked="0"/>
    </xf>
    <xf numFmtId="0" fontId="23" fillId="0" borderId="13" xfId="140" quotePrefix="1" applyNumberFormat="1">
      <alignment horizontal="left" vertical="center" indent="1"/>
    </xf>
    <xf numFmtId="0" fontId="23" fillId="0" borderId="13" xfId="140" applyNumberFormat="1" applyProtection="1">
      <alignment horizontal="left" vertical="center" indent="1"/>
      <protection locked="0"/>
    </xf>
    <xf numFmtId="0" fontId="7" fillId="0" borderId="0" xfId="0" applyFont="1"/>
    <xf numFmtId="177" fontId="23" fillId="0" borderId="13" xfId="134" applyNumberFormat="1" applyFill="1" applyProtection="1">
      <alignment horizontal="right" vertical="center"/>
      <protection locked="0"/>
    </xf>
    <xf numFmtId="177" fontId="23" fillId="0" borderId="13" xfId="134" applyNumberFormat="1" applyFill="1">
      <alignment horizontal="right" vertical="center"/>
    </xf>
    <xf numFmtId="0" fontId="7" fillId="0" borderId="0" xfId="0" applyFont="1" applyAlignment="1">
      <alignment horizontal="center"/>
    </xf>
    <xf numFmtId="164" fontId="5" fillId="0" borderId="0" xfId="2" applyNumberFormat="1" applyFont="1" applyAlignment="1">
      <alignment horizontal="center"/>
    </xf>
    <xf numFmtId="164" fontId="5" fillId="0" borderId="0" xfId="2" applyNumberFormat="1" applyFont="1" applyFill="1" applyAlignment="1">
      <alignment horizontal="center"/>
    </xf>
    <xf numFmtId="0" fontId="35" fillId="0" borderId="0" xfId="171" applyFont="1"/>
    <xf numFmtId="0" fontId="3" fillId="0" borderId="0" xfId="171"/>
    <xf numFmtId="0" fontId="35" fillId="30" borderId="23" xfId="171" applyFont="1" applyFill="1" applyBorder="1"/>
    <xf numFmtId="17" fontId="35" fillId="30" borderId="23" xfId="171" quotePrefix="1" applyNumberFormat="1" applyFont="1" applyFill="1" applyBorder="1" applyAlignment="1">
      <alignment horizontal="center" wrapText="1"/>
    </xf>
    <xf numFmtId="17" fontId="35" fillId="30" borderId="23" xfId="171" applyNumberFormat="1" applyFont="1" applyFill="1" applyBorder="1"/>
    <xf numFmtId="17" fontId="35" fillId="30" borderId="0" xfId="171" applyNumberFormat="1" applyFont="1" applyFill="1" applyBorder="1" applyAlignment="1">
      <alignment horizontal="center" wrapText="1"/>
    </xf>
    <xf numFmtId="17" fontId="3" fillId="0" borderId="0" xfId="171" applyNumberFormat="1"/>
    <xf numFmtId="165" fontId="3" fillId="0" borderId="0" xfId="171" applyNumberFormat="1"/>
    <xf numFmtId="165" fontId="0" fillId="0" borderId="0" xfId="172" applyNumberFormat="1" applyFont="1"/>
    <xf numFmtId="176" fontId="0" fillId="0" borderId="0" xfId="173" applyNumberFormat="1" applyFont="1"/>
    <xf numFmtId="165" fontId="0" fillId="0" borderId="0" xfId="172" applyNumberFormat="1" applyFont="1" applyFill="1"/>
    <xf numFmtId="165" fontId="3" fillId="29" borderId="0" xfId="171" applyNumberFormat="1" applyFill="1"/>
    <xf numFmtId="0" fontId="5" fillId="0" borderId="0" xfId="46"/>
    <xf numFmtId="0" fontId="5" fillId="0" borderId="0" xfId="46" applyAlignment="1">
      <alignment horizontal="center"/>
    </xf>
    <xf numFmtId="176" fontId="0" fillId="0" borderId="0" xfId="55" applyNumberFormat="1" applyFont="1" applyAlignment="1">
      <alignment horizontal="center"/>
    </xf>
    <xf numFmtId="0" fontId="7" fillId="0" borderId="0" xfId="46" applyFont="1"/>
    <xf numFmtId="165" fontId="5" fillId="0" borderId="0" xfId="46" applyNumberFormat="1" applyAlignment="1">
      <alignment horizontal="center"/>
    </xf>
    <xf numFmtId="0" fontId="36" fillId="0" borderId="0" xfId="46" applyFont="1" applyFill="1" applyAlignment="1">
      <alignment horizontal="center"/>
    </xf>
    <xf numFmtId="0" fontId="7" fillId="0" borderId="9" xfId="46" applyFont="1" applyBorder="1" applyAlignment="1">
      <alignment vertical="center" wrapText="1"/>
    </xf>
    <xf numFmtId="0" fontId="7" fillId="0" borderId="9" xfId="46" applyFont="1" applyBorder="1" applyAlignment="1">
      <alignment horizontal="center" vertical="center" wrapText="1"/>
    </xf>
    <xf numFmtId="176" fontId="7" fillId="0" borderId="9" xfId="55" applyNumberFormat="1" applyFont="1" applyBorder="1" applyAlignment="1">
      <alignment horizontal="center" vertical="center" wrapText="1"/>
    </xf>
    <xf numFmtId="0" fontId="7" fillId="0" borderId="0" xfId="46" applyFont="1" applyBorder="1" applyAlignment="1">
      <alignment horizontal="center" vertical="center" wrapText="1"/>
    </xf>
    <xf numFmtId="0" fontId="5" fillId="0" borderId="0" xfId="46" applyAlignment="1">
      <alignment vertical="center" wrapText="1"/>
    </xf>
    <xf numFmtId="0" fontId="5" fillId="0" borderId="0" xfId="46" applyFont="1" applyBorder="1" applyAlignment="1">
      <alignment wrapText="1"/>
    </xf>
    <xf numFmtId="0" fontId="5" fillId="0" borderId="0" xfId="46" applyFont="1" applyBorder="1" applyAlignment="1">
      <alignment horizontal="center" wrapText="1"/>
    </xf>
    <xf numFmtId="165" fontId="5" fillId="0" borderId="0" xfId="174" applyNumberFormat="1" applyFont="1" applyAlignment="1">
      <alignment horizontal="center"/>
    </xf>
    <xf numFmtId="165" fontId="5" fillId="0" borderId="0" xfId="174" applyNumberFormat="1" applyFont="1" applyFill="1" applyAlignment="1">
      <alignment horizontal="center"/>
    </xf>
    <xf numFmtId="0" fontId="5" fillId="0" borderId="0" xfId="46" applyFont="1" applyAlignment="1">
      <alignment horizontal="center"/>
    </xf>
    <xf numFmtId="176" fontId="5" fillId="0" borderId="0" xfId="55" applyNumberFormat="1" applyFont="1" applyAlignment="1">
      <alignment horizontal="center"/>
    </xf>
    <xf numFmtId="165" fontId="5" fillId="0" borderId="0" xfId="46" applyNumberFormat="1" applyFont="1" applyFill="1" applyAlignment="1">
      <alignment horizontal="center"/>
    </xf>
    <xf numFmtId="0" fontId="5" fillId="0" borderId="0" xfId="46" quotePrefix="1" applyFont="1" applyBorder="1" applyAlignment="1">
      <alignment horizontal="center" wrapText="1"/>
    </xf>
    <xf numFmtId="0" fontId="5" fillId="0" borderId="0" xfId="46" applyFont="1" applyAlignment="1">
      <alignment wrapText="1"/>
    </xf>
    <xf numFmtId="0" fontId="5" fillId="0" borderId="0" xfId="46" applyAlignment="1">
      <alignment wrapText="1"/>
    </xf>
    <xf numFmtId="0" fontId="5" fillId="0" borderId="0" xfId="46" applyFont="1" applyBorder="1" applyAlignment="1">
      <alignment horizontal="center"/>
    </xf>
    <xf numFmtId="176" fontId="5" fillId="0" borderId="0" xfId="55" applyNumberFormat="1" applyFont="1" applyBorder="1" applyAlignment="1">
      <alignment horizontal="center"/>
    </xf>
    <xf numFmtId="165" fontId="5" fillId="0" borderId="0" xfId="46" applyNumberFormat="1" applyFont="1" applyAlignment="1">
      <alignment horizontal="center"/>
    </xf>
    <xf numFmtId="0" fontId="5" fillId="0" borderId="0" xfId="46" applyBorder="1"/>
    <xf numFmtId="0" fontId="5" fillId="0" borderId="0" xfId="46" applyAlignment="1"/>
    <xf numFmtId="0" fontId="7" fillId="0" borderId="0" xfId="46" applyFont="1" applyAlignment="1">
      <alignment horizontal="right"/>
    </xf>
    <xf numFmtId="165" fontId="7" fillId="0" borderId="9" xfId="46" applyNumberFormat="1" applyFont="1" applyBorder="1" applyAlignment="1">
      <alignment horizontal="center"/>
    </xf>
    <xf numFmtId="0" fontId="7" fillId="0" borderId="0" xfId="46" applyFont="1" applyAlignment="1">
      <alignment horizontal="center"/>
    </xf>
    <xf numFmtId="176" fontId="7" fillId="0" borderId="0" xfId="55" applyNumberFormat="1" applyFont="1" applyAlignment="1">
      <alignment horizontal="center"/>
    </xf>
    <xf numFmtId="165" fontId="37" fillId="0" borderId="0" xfId="46" applyNumberFormat="1" applyFont="1" applyBorder="1" applyAlignment="1">
      <alignment horizontal="center"/>
    </xf>
    <xf numFmtId="0" fontId="5" fillId="0" borderId="0" xfId="46" applyBorder="1" applyAlignment="1"/>
    <xf numFmtId="0" fontId="18" fillId="0" borderId="0" xfId="46" applyFont="1" applyAlignment="1">
      <alignment horizontal="center"/>
    </xf>
    <xf numFmtId="0" fontId="5" fillId="0" borderId="0" xfId="46" applyBorder="1" applyAlignment="1">
      <alignment horizontal="center"/>
    </xf>
    <xf numFmtId="165" fontId="5" fillId="0" borderId="0" xfId="46" applyNumberFormat="1" applyBorder="1" applyAlignment="1">
      <alignment horizontal="center"/>
    </xf>
    <xf numFmtId="176" fontId="0" fillId="0" borderId="0" xfId="55" applyNumberFormat="1" applyFont="1" applyBorder="1" applyAlignment="1">
      <alignment horizontal="center"/>
    </xf>
    <xf numFmtId="0" fontId="18" fillId="0" borderId="0" xfId="46" applyFont="1" applyBorder="1" applyAlignment="1">
      <alignment horizontal="center"/>
    </xf>
    <xf numFmtId="0" fontId="5" fillId="0" borderId="0" xfId="46" applyFont="1" applyAlignment="1">
      <alignment vertical="center" wrapText="1"/>
    </xf>
    <xf numFmtId="0" fontId="5" fillId="0" borderId="0" xfId="46" applyFont="1" applyAlignment="1">
      <alignment horizontal="center" vertical="center" wrapText="1"/>
    </xf>
    <xf numFmtId="165" fontId="5" fillId="0" borderId="0" xfId="174" applyNumberFormat="1" applyFont="1" applyBorder="1" applyAlignment="1">
      <alignment horizontal="center"/>
    </xf>
    <xf numFmtId="165" fontId="5" fillId="0" borderId="0" xfId="46" applyNumberFormat="1" applyFont="1" applyBorder="1" applyAlignment="1">
      <alignment horizontal="center"/>
    </xf>
    <xf numFmtId="165" fontId="5" fillId="0" borderId="0" xfId="46" applyNumberFormat="1" applyFill="1" applyAlignment="1">
      <alignment horizontal="center"/>
    </xf>
    <xf numFmtId="0" fontId="5" fillId="0" borderId="0" xfId="46" applyFont="1" applyAlignment="1">
      <alignment horizontal="left"/>
    </xf>
    <xf numFmtId="178" fontId="5" fillId="0" borderId="0" xfId="46" applyNumberFormat="1" applyAlignment="1">
      <alignment horizontal="center"/>
    </xf>
    <xf numFmtId="165" fontId="37" fillId="0" borderId="0" xfId="16" applyNumberFormat="1" applyFont="1" applyAlignment="1">
      <alignment horizontal="center"/>
    </xf>
    <xf numFmtId="0" fontId="5" fillId="0" borderId="0" xfId="46" applyFont="1" applyBorder="1" applyAlignment="1">
      <alignment horizontal="left" vertical="center" wrapText="1"/>
    </xf>
    <xf numFmtId="0" fontId="38" fillId="0" borderId="0" xfId="46" applyFont="1" applyAlignment="1">
      <alignment vertical="center" wrapText="1"/>
    </xf>
    <xf numFmtId="0" fontId="5" fillId="0" borderId="0" xfId="46" applyFont="1"/>
    <xf numFmtId="165" fontId="5" fillId="0" borderId="0" xfId="22" applyNumberFormat="1" applyFont="1" applyFill="1"/>
    <xf numFmtId="165" fontId="5" fillId="0" borderId="0" xfId="22" applyNumberFormat="1" applyFont="1" applyAlignment="1">
      <alignment horizontal="center"/>
    </xf>
    <xf numFmtId="0" fontId="5" fillId="0" borderId="0" xfId="46" applyFill="1" applyAlignment="1">
      <alignment wrapText="1"/>
    </xf>
    <xf numFmtId="165" fontId="0" fillId="0" borderId="0" xfId="22" applyNumberFormat="1" applyFont="1" applyAlignment="1">
      <alignment horizontal="center"/>
    </xf>
    <xf numFmtId="0" fontId="7" fillId="0" borderId="0" xfId="46" quotePrefix="1" applyFont="1" applyBorder="1" applyAlignment="1">
      <alignment horizontal="center" vertical="center" wrapText="1"/>
    </xf>
    <xf numFmtId="0" fontId="30" fillId="0" borderId="0" xfId="46" quotePrefix="1" applyFont="1"/>
    <xf numFmtId="0" fontId="53" fillId="0" borderId="0" xfId="175" applyFont="1" applyAlignment="1" applyProtection="1">
      <alignment horizontal="left"/>
    </xf>
    <xf numFmtId="0" fontId="54" fillId="0" borderId="0" xfId="175" applyFont="1" applyBorder="1"/>
    <xf numFmtId="0" fontId="55" fillId="0" borderId="0" xfId="175" applyFont="1" applyProtection="1"/>
    <xf numFmtId="0" fontId="55" fillId="0" borderId="0" xfId="175" applyFont="1"/>
    <xf numFmtId="0" fontId="55" fillId="0" borderId="0" xfId="175" applyFont="1" applyBorder="1" applyAlignment="1" applyProtection="1">
      <alignment horizontal="right"/>
    </xf>
    <xf numFmtId="179" fontId="55" fillId="0" borderId="0" xfId="175" applyNumberFormat="1" applyFont="1" applyProtection="1"/>
    <xf numFmtId="0" fontId="55" fillId="0" borderId="0" xfId="175" applyFont="1" applyBorder="1"/>
    <xf numFmtId="0" fontId="55" fillId="0" borderId="0" xfId="175" applyFont="1" applyFill="1" applyAlignment="1" applyProtection="1">
      <alignment horizontal="right"/>
    </xf>
    <xf numFmtId="0" fontId="55" fillId="0" borderId="0" xfId="175" applyFont="1" applyFill="1" applyAlignment="1">
      <alignment horizontal="center"/>
    </xf>
    <xf numFmtId="170" fontId="55" fillId="0" borderId="0" xfId="176" applyNumberFormat="1" applyFont="1" applyFill="1" applyAlignment="1" applyProtection="1">
      <alignment horizontal="center"/>
    </xf>
    <xf numFmtId="170" fontId="55" fillId="0" borderId="0" xfId="176" applyNumberFormat="1" applyFont="1" applyFill="1" applyBorder="1" applyAlignment="1" applyProtection="1">
      <alignment horizontal="center"/>
    </xf>
    <xf numFmtId="0" fontId="55" fillId="0" borderId="0" xfId="175" applyFont="1" applyFill="1" applyAlignment="1" applyProtection="1">
      <alignment horizontal="center"/>
    </xf>
    <xf numFmtId="0" fontId="55" fillId="0" borderId="0" xfId="175" applyFont="1" applyBorder="1" applyAlignment="1" applyProtection="1">
      <alignment horizontal="center"/>
    </xf>
    <xf numFmtId="0" fontId="55" fillId="0" borderId="0" xfId="175" applyFont="1" applyAlignment="1" applyProtection="1">
      <alignment horizontal="center"/>
    </xf>
    <xf numFmtId="0" fontId="55" fillId="0" borderId="0" xfId="175" applyFont="1" applyAlignment="1" applyProtection="1">
      <alignment horizontal="right"/>
    </xf>
    <xf numFmtId="165" fontId="55" fillId="0" borderId="0" xfId="176" applyNumberFormat="1" applyFont="1" applyProtection="1"/>
    <xf numFmtId="165" fontId="55" fillId="0" borderId="0" xfId="176" applyNumberFormat="1" applyFont="1" applyAlignment="1" applyProtection="1">
      <alignment horizontal="center"/>
    </xf>
    <xf numFmtId="165" fontId="55" fillId="0" borderId="0" xfId="176" applyNumberFormat="1" applyFont="1" applyBorder="1" applyProtection="1"/>
    <xf numFmtId="165" fontId="53" fillId="0" borderId="0" xfId="176" applyNumberFormat="1" applyFont="1" applyBorder="1" applyProtection="1"/>
    <xf numFmtId="165" fontId="53" fillId="0" borderId="33" xfId="176" applyNumberFormat="1" applyFont="1" applyBorder="1" applyProtection="1"/>
    <xf numFmtId="165" fontId="56" fillId="0" borderId="0" xfId="176" applyNumberFormat="1" applyFont="1" applyFill="1" applyProtection="1"/>
    <xf numFmtId="0" fontId="53" fillId="0" borderId="0" xfId="175" applyFont="1" applyAlignment="1" applyProtection="1">
      <alignment horizontal="right"/>
    </xf>
    <xf numFmtId="165" fontId="53" fillId="0" borderId="34" xfId="176" applyNumberFormat="1" applyFont="1" applyBorder="1" applyProtection="1"/>
    <xf numFmtId="37" fontId="55" fillId="0" borderId="0" xfId="175" applyNumberFormat="1" applyFont="1" applyProtection="1"/>
    <xf numFmtId="165" fontId="55" fillId="0" borderId="33" xfId="176" applyNumberFormat="1" applyFont="1" applyBorder="1" applyProtection="1"/>
    <xf numFmtId="0" fontId="53" fillId="0" borderId="18" xfId="175" applyFont="1" applyBorder="1" applyAlignment="1" applyProtection="1">
      <alignment horizontal="right"/>
    </xf>
    <xf numFmtId="165" fontId="53" fillId="0" borderId="18" xfId="176" applyNumberFormat="1" applyFont="1" applyBorder="1" applyProtection="1"/>
    <xf numFmtId="37" fontId="55" fillId="0" borderId="0" xfId="175" applyNumberFormat="1" applyFont="1" applyAlignment="1" applyProtection="1">
      <alignment horizontal="right"/>
    </xf>
    <xf numFmtId="37" fontId="55" fillId="0" borderId="0" xfId="176" applyNumberFormat="1" applyFont="1" applyProtection="1"/>
    <xf numFmtId="37" fontId="55" fillId="0" borderId="33" xfId="176" applyNumberFormat="1" applyFont="1" applyBorder="1" applyProtection="1"/>
    <xf numFmtId="37" fontId="53" fillId="0" borderId="0" xfId="176" applyNumberFormat="1" applyFont="1" applyProtection="1"/>
    <xf numFmtId="165" fontId="53" fillId="0" borderId="0" xfId="176" applyNumberFormat="1" applyFont="1" applyProtection="1"/>
    <xf numFmtId="0" fontId="54" fillId="0" borderId="0" xfId="175" applyFont="1" applyAlignment="1"/>
    <xf numFmtId="0" fontId="55" fillId="62" borderId="35" xfId="175" applyFont="1" applyFill="1" applyBorder="1" applyAlignment="1" applyProtection="1">
      <alignment horizontal="right"/>
    </xf>
    <xf numFmtId="165" fontId="55" fillId="0" borderId="0" xfId="176" applyNumberFormat="1" applyFont="1" applyFill="1" applyAlignment="1"/>
    <xf numFmtId="10" fontId="55" fillId="0" borderId="0" xfId="175" applyNumberFormat="1" applyFont="1" applyBorder="1" applyProtection="1"/>
    <xf numFmtId="165" fontId="55" fillId="0" borderId="19" xfId="176" applyNumberFormat="1" applyFont="1" applyBorder="1" applyProtection="1"/>
    <xf numFmtId="165" fontId="53" fillId="0" borderId="22" xfId="176" applyNumberFormat="1" applyFont="1" applyBorder="1" applyProtection="1"/>
    <xf numFmtId="165" fontId="55" fillId="0" borderId="0" xfId="176" applyNumberFormat="1" applyFont="1" applyBorder="1"/>
    <xf numFmtId="165" fontId="55" fillId="0" borderId="0" xfId="176" applyNumberFormat="1" applyFont="1"/>
    <xf numFmtId="165" fontId="55" fillId="0" borderId="18" xfId="176" applyNumberFormat="1" applyFont="1" applyBorder="1" applyProtection="1"/>
    <xf numFmtId="0" fontId="55" fillId="0" borderId="0" xfId="175" applyFont="1" applyFill="1"/>
    <xf numFmtId="176" fontId="55" fillId="0" borderId="0" xfId="177" applyNumberFormat="1" applyFont="1" applyFill="1"/>
    <xf numFmtId="0" fontId="54" fillId="0" borderId="0" xfId="175" applyFont="1"/>
    <xf numFmtId="0" fontId="57" fillId="0" borderId="0" xfId="175" applyFont="1"/>
    <xf numFmtId="165" fontId="5" fillId="0" borderId="22" xfId="1" applyNumberFormat="1" applyFont="1" applyFill="1" applyBorder="1"/>
    <xf numFmtId="0" fontId="7" fillId="0" borderId="9" xfId="3" applyFont="1" applyFill="1" applyBorder="1"/>
    <xf numFmtId="0" fontId="7" fillId="0" borderId="9" xfId="3" applyFont="1" applyFill="1" applyBorder="1" applyAlignment="1">
      <alignment horizontal="center"/>
    </xf>
    <xf numFmtId="165" fontId="7" fillId="0" borderId="9" xfId="1" applyNumberFormat="1" applyFont="1" applyFill="1" applyBorder="1"/>
    <xf numFmtId="0" fontId="7" fillId="0" borderId="9" xfId="4" applyFont="1" applyFill="1" applyBorder="1" applyAlignment="1">
      <alignment horizontal="center"/>
    </xf>
    <xf numFmtId="164" fontId="7" fillId="0" borderId="9" xfId="2" applyNumberFormat="1" applyFont="1" applyFill="1" applyBorder="1" applyAlignment="1">
      <alignment horizontal="center"/>
    </xf>
    <xf numFmtId="41" fontId="7" fillId="0" borderId="43" xfId="1" applyNumberFormat="1" applyFont="1" applyFill="1" applyBorder="1" applyAlignment="1">
      <alignment horizontal="center"/>
    </xf>
    <xf numFmtId="165" fontId="7" fillId="0" borderId="44" xfId="4" applyNumberFormat="1" applyFont="1" applyFill="1" applyBorder="1"/>
    <xf numFmtId="0" fontId="7" fillId="0" borderId="42" xfId="4" applyFont="1" applyFill="1" applyBorder="1" applyAlignment="1">
      <alignment horizontal="left" indent="1"/>
    </xf>
    <xf numFmtId="0" fontId="7" fillId="0" borderId="9" xfId="4" applyFont="1" applyFill="1" applyBorder="1" applyAlignment="1">
      <alignment horizontal="left"/>
    </xf>
    <xf numFmtId="0" fontId="7" fillId="0" borderId="9" xfId="4" applyFont="1" applyFill="1" applyBorder="1"/>
    <xf numFmtId="0" fontId="5" fillId="0" borderId="43" xfId="4" applyFont="1" applyBorder="1"/>
    <xf numFmtId="0" fontId="5" fillId="0" borderId="9" xfId="46" applyFont="1" applyFill="1" applyBorder="1" applyAlignment="1">
      <alignment horizontal="center" vertical="center" wrapText="1"/>
    </xf>
    <xf numFmtId="0" fontId="5" fillId="0" borderId="9" xfId="46" applyFill="1" applyBorder="1" applyAlignment="1">
      <alignment horizontal="center"/>
    </xf>
    <xf numFmtId="165" fontId="5" fillId="0" borderId="9" xfId="174" applyNumberFormat="1" applyFont="1" applyFill="1" applyBorder="1" applyAlignment="1">
      <alignment horizontal="center"/>
    </xf>
    <xf numFmtId="165" fontId="5" fillId="0" borderId="9" xfId="46" applyNumberFormat="1" applyFont="1" applyFill="1" applyBorder="1" applyAlignment="1">
      <alignment horizontal="center"/>
    </xf>
    <xf numFmtId="0" fontId="5" fillId="0" borderId="9" xfId="46" applyFont="1" applyFill="1" applyBorder="1" applyAlignment="1">
      <alignment horizontal="center"/>
    </xf>
    <xf numFmtId="176" fontId="5" fillId="0" borderId="9" xfId="55" applyNumberFormat="1" applyFont="1" applyFill="1" applyBorder="1" applyAlignment="1">
      <alignment horizontal="center"/>
    </xf>
    <xf numFmtId="165" fontId="5" fillId="0" borderId="9" xfId="46" applyNumberFormat="1" applyFill="1" applyBorder="1" applyAlignment="1">
      <alignment horizontal="center"/>
    </xf>
    <xf numFmtId="0" fontId="5" fillId="0" borderId="43" xfId="46" applyFill="1" applyBorder="1" applyAlignment="1">
      <alignment horizontal="center"/>
    </xf>
    <xf numFmtId="0" fontId="7" fillId="0" borderId="42" xfId="46" applyFont="1" applyFill="1" applyBorder="1" applyAlignment="1">
      <alignment horizontal="left"/>
    </xf>
    <xf numFmtId="0" fontId="3" fillId="0" borderId="42" xfId="171" applyFill="1" applyBorder="1"/>
    <xf numFmtId="165" fontId="3" fillId="0" borderId="9" xfId="171" applyNumberFormat="1" applyFill="1" applyBorder="1"/>
    <xf numFmtId="0" fontId="3" fillId="0" borderId="9" xfId="171" applyFill="1" applyBorder="1"/>
    <xf numFmtId="165" fontId="0" fillId="0" borderId="9" xfId="172" applyNumberFormat="1" applyFont="1" applyFill="1" applyBorder="1"/>
    <xf numFmtId="176" fontId="0" fillId="0" borderId="9" xfId="173" applyNumberFormat="1" applyFont="1" applyFill="1" applyBorder="1"/>
    <xf numFmtId="165" fontId="0" fillId="0" borderId="43" xfId="172" applyNumberFormat="1" applyFont="1" applyFill="1" applyBorder="1"/>
    <xf numFmtId="0" fontId="7" fillId="0" borderId="42" xfId="3" applyFont="1" applyFill="1" applyBorder="1" applyAlignment="1">
      <alignment horizontal="left" indent="1"/>
    </xf>
  </cellXfs>
  <cellStyles count="1196">
    <cellStyle name="_x0013_" xfId="178"/>
    <cellStyle name="_09GRC Gas Transport For Review" xfId="179"/>
    <cellStyle name="_4.06E Pass Throughs" xfId="180"/>
    <cellStyle name="_4.06E Pass Throughs_04 07E Wild Horse Wind Expansion (C) (2)" xfId="181"/>
    <cellStyle name="_4.06E Pass Throughs_Book9" xfId="182"/>
    <cellStyle name="_4.13E Montana Energy Tax" xfId="183"/>
    <cellStyle name="_4.13E Montana Energy Tax_04 07E Wild Horse Wind Expansion (C) (2)" xfId="184"/>
    <cellStyle name="_4.13E Montana Energy Tax_Book9" xfId="185"/>
    <cellStyle name="_AURORA WIP" xfId="186"/>
    <cellStyle name="_Book1" xfId="187"/>
    <cellStyle name="_Book1 (2)" xfId="188"/>
    <cellStyle name="_Book1 (2)_04 07E Wild Horse Wind Expansion (C) (2)" xfId="189"/>
    <cellStyle name="_Book1 (2)_Book9" xfId="190"/>
    <cellStyle name="_Book1_Book9" xfId="191"/>
    <cellStyle name="_Book2" xfId="192"/>
    <cellStyle name="_Book2_04 07E Wild Horse Wind Expansion (C) (2)" xfId="193"/>
    <cellStyle name="_Book2_Book9" xfId="194"/>
    <cellStyle name="_Book3" xfId="195"/>
    <cellStyle name="_Book5" xfId="196"/>
    <cellStyle name="_Chelan Debt Forecast 12.19.05" xfId="197"/>
    <cellStyle name="_Chelan Debt Forecast 12.19.05_Book9" xfId="198"/>
    <cellStyle name="_Costs not in AURORA 06GRC" xfId="199"/>
    <cellStyle name="_Costs not in AURORA 06GRC_04 07E Wild Horse Wind Expansion (C) (2)" xfId="200"/>
    <cellStyle name="_Costs not in AURORA 06GRC_Book9" xfId="201"/>
    <cellStyle name="_Costs not in AURORA 2006GRC 6.15.06" xfId="202"/>
    <cellStyle name="_Costs not in AURORA 2006GRC 6.15.06_04 07E Wild Horse Wind Expansion (C) (2)" xfId="203"/>
    <cellStyle name="_Costs not in AURORA 2006GRC 6.15.06_Book9" xfId="204"/>
    <cellStyle name="_Costs not in AURORA 2007 Rate Case" xfId="205"/>
    <cellStyle name="_Costs not in AURORA 2007 Rate Case_Book9" xfId="206"/>
    <cellStyle name="_Costs not in KWI3000 '06Budget" xfId="207"/>
    <cellStyle name="_Costs not in KWI3000 '06Budget_Book9" xfId="208"/>
    <cellStyle name="_DEM-WP (C) Power Cost 2006GRC Order" xfId="209"/>
    <cellStyle name="_DEM-WP (C) Power Cost 2006GRC Order_04 07E Wild Horse Wind Expansion (C) (2)" xfId="210"/>
    <cellStyle name="_DEM-WP (C) Power Cost 2006GRC Order_Book9" xfId="211"/>
    <cellStyle name="_DEM-WP Revised (HC) Wild Horse 2006GRC" xfId="212"/>
    <cellStyle name="_DEM-WP(C) Costs not in AURORA 2006GRC" xfId="213"/>
    <cellStyle name="_DEM-WP(C) Costs not in AURORA 2006GRC_Book9" xfId="214"/>
    <cellStyle name="_DEM-WP(C) Costs not in AURORA 2007GRC" xfId="215"/>
    <cellStyle name="_DEM-WP(C) Costs not in AURORA 2007PCORC-5.07Update" xfId="216"/>
    <cellStyle name="_DEM-WP(C) Sumas Proforma 11.5.07" xfId="217"/>
    <cellStyle name="_DEM-WP(C) Westside Hydro Data_051007" xfId="218"/>
    <cellStyle name="_Fixed Gas Transport 1 19 09" xfId="219"/>
    <cellStyle name="_Fuel Prices 4-14" xfId="220"/>
    <cellStyle name="_Fuel Prices 4-14_04 07E Wild Horse Wind Expansion (C) (2)" xfId="221"/>
    <cellStyle name="_Fuel Prices 4-14_Book9" xfId="222"/>
    <cellStyle name="_Gas Transportation Charges_2009GRC_120308" xfId="223"/>
    <cellStyle name="_Power Cost Value Copy 11.30.05 gas 1.09.06 AURORA at 1.10.06" xfId="224"/>
    <cellStyle name="_Power Cost Value Copy 11.30.05 gas 1.09.06 AURORA at 1.10.06_04 07E Wild Horse Wind Expansion (C) (2)" xfId="225"/>
    <cellStyle name="_Power Cost Value Copy 11.30.05 gas 1.09.06 AURORA at 1.10.06_Book9" xfId="226"/>
    <cellStyle name="_Recon to Darrin's 5.11.05 proforma" xfId="227"/>
    <cellStyle name="_Recon to Darrin's 5.11.05 proforma_Book9" xfId="228"/>
    <cellStyle name="_Sumas Proforma - 11-09-07" xfId="229"/>
    <cellStyle name="_Sumas Property Taxes v1" xfId="230"/>
    <cellStyle name="_Tenaska Comparison" xfId="231"/>
    <cellStyle name="_Tenaska Comparison_Book9" xfId="232"/>
    <cellStyle name="_Value Copy 11 30 05 gas 12 09 05 AURORA at 12 14 05" xfId="233"/>
    <cellStyle name="_Value Copy 11 30 05 gas 12 09 05 AURORA at 12 14 05_04 07E Wild Horse Wind Expansion (C) (2)" xfId="234"/>
    <cellStyle name="_Value Copy 11 30 05 gas 12 09 05 AURORA at 12 14 05_Book9" xfId="235"/>
    <cellStyle name="_VC 6.15.06 update on 06GRC power costs.xls Chart 1" xfId="236"/>
    <cellStyle name="_VC 6.15.06 update on 06GRC power costs.xls Chart 1_04 07E Wild Horse Wind Expansion (C) (2)" xfId="237"/>
    <cellStyle name="_VC 6.15.06 update on 06GRC power costs.xls Chart 1_Book9" xfId="238"/>
    <cellStyle name="_VC 6.15.06 update on 06GRC power costs.xls Chart 2" xfId="239"/>
    <cellStyle name="_VC 6.15.06 update on 06GRC power costs.xls Chart 2_04 07E Wild Horse Wind Expansion (C) (2)" xfId="240"/>
    <cellStyle name="_VC 6.15.06 update on 06GRC power costs.xls Chart 2_Book9" xfId="241"/>
    <cellStyle name="_VC 6.15.06 update on 06GRC power costs.xls Chart 3" xfId="242"/>
    <cellStyle name="_VC 6.15.06 update on 06GRC power costs.xls Chart 3_04 07E Wild Horse Wind Expansion (C) (2)" xfId="243"/>
    <cellStyle name="_VC 6.15.06 update on 06GRC power costs.xls Chart 3_Book9" xfId="244"/>
    <cellStyle name="0,0_x000d__x000a_NA_x000d__x000a_" xfId="245"/>
    <cellStyle name="20% - Accent1 2" xfId="246"/>
    <cellStyle name="20% - Accent1 2 2" xfId="247"/>
    <cellStyle name="20% - Accent1 3" xfId="248"/>
    <cellStyle name="20% - Accent1 4" xfId="249"/>
    <cellStyle name="20% - Accent2 2" xfId="250"/>
    <cellStyle name="20% - Accent2 2 2" xfId="251"/>
    <cellStyle name="20% - Accent2 3" xfId="252"/>
    <cellStyle name="20% - Accent2 4" xfId="253"/>
    <cellStyle name="20% - Accent3 2" xfId="254"/>
    <cellStyle name="20% - Accent3 2 2" xfId="255"/>
    <cellStyle name="20% - Accent3 3" xfId="256"/>
    <cellStyle name="20% - Accent3 4" xfId="257"/>
    <cellStyle name="20% - Accent4 2" xfId="258"/>
    <cellStyle name="20% - Accent4 2 2" xfId="259"/>
    <cellStyle name="20% - Accent4 3" xfId="260"/>
    <cellStyle name="20% - Accent4 4" xfId="261"/>
    <cellStyle name="20% - Accent5 2" xfId="262"/>
    <cellStyle name="20% - Accent5 2 2" xfId="263"/>
    <cellStyle name="20% - Accent5 3" xfId="264"/>
    <cellStyle name="20% - Accent5 4" xfId="265"/>
    <cellStyle name="20% - Accent6 2" xfId="266"/>
    <cellStyle name="20% - Accent6 2 2" xfId="267"/>
    <cellStyle name="20% - Accent6 3" xfId="268"/>
    <cellStyle name="20% - Accent6 4" xfId="269"/>
    <cellStyle name="40% - Accent1 2" xfId="270"/>
    <cellStyle name="40% - Accent1 2 2" xfId="271"/>
    <cellStyle name="40% - Accent1 3" xfId="272"/>
    <cellStyle name="40% - Accent1 4" xfId="273"/>
    <cellStyle name="40% - Accent2 2" xfId="274"/>
    <cellStyle name="40% - Accent2 2 2" xfId="275"/>
    <cellStyle name="40% - Accent2 3" xfId="276"/>
    <cellStyle name="40% - Accent2 4" xfId="277"/>
    <cellStyle name="40% - Accent3 2" xfId="278"/>
    <cellStyle name="40% - Accent3 2 2" xfId="279"/>
    <cellStyle name="40% - Accent3 3" xfId="280"/>
    <cellStyle name="40% - Accent3 4" xfId="281"/>
    <cellStyle name="40% - Accent4 2" xfId="282"/>
    <cellStyle name="40% - Accent4 2 2" xfId="283"/>
    <cellStyle name="40% - Accent4 3" xfId="284"/>
    <cellStyle name="40% - Accent4 4" xfId="285"/>
    <cellStyle name="40% - Accent5 2" xfId="286"/>
    <cellStyle name="40% - Accent5 2 2" xfId="287"/>
    <cellStyle name="40% - Accent5 3" xfId="288"/>
    <cellStyle name="40% - Accent5 4" xfId="289"/>
    <cellStyle name="40% - Accent6 2" xfId="290"/>
    <cellStyle name="40% - Accent6 2 2" xfId="291"/>
    <cellStyle name="40% - Accent6 3" xfId="292"/>
    <cellStyle name="40% - Accent6 4" xfId="293"/>
    <cellStyle name="60% - Accent1 2" xfId="294"/>
    <cellStyle name="60% - Accent1 2 2" xfId="295"/>
    <cellStyle name="60% - Accent1 3" xfId="296"/>
    <cellStyle name="60% - Accent1 4" xfId="297"/>
    <cellStyle name="60% - Accent2 2" xfId="298"/>
    <cellStyle name="60% - Accent2 2 2" xfId="299"/>
    <cellStyle name="60% - Accent2 3" xfId="300"/>
    <cellStyle name="60% - Accent2 4" xfId="301"/>
    <cellStyle name="60% - Accent3 2" xfId="302"/>
    <cellStyle name="60% - Accent3 2 2" xfId="303"/>
    <cellStyle name="60% - Accent3 3" xfId="304"/>
    <cellStyle name="60% - Accent3 4" xfId="305"/>
    <cellStyle name="60% - Accent4 2" xfId="306"/>
    <cellStyle name="60% - Accent4 2 2" xfId="307"/>
    <cellStyle name="60% - Accent4 3" xfId="308"/>
    <cellStyle name="60% - Accent4 4" xfId="309"/>
    <cellStyle name="60% - Accent5 2" xfId="310"/>
    <cellStyle name="60% - Accent5 2 2" xfId="311"/>
    <cellStyle name="60% - Accent5 3" xfId="312"/>
    <cellStyle name="60% - Accent5 4" xfId="313"/>
    <cellStyle name="60% - Accent6 2" xfId="314"/>
    <cellStyle name="60% - Accent6 2 2" xfId="315"/>
    <cellStyle name="60% - Accent6 3" xfId="316"/>
    <cellStyle name="60% - Accent6 4" xfId="317"/>
    <cellStyle name="Accent1 2" xfId="318"/>
    <cellStyle name="Accent1 2 2" xfId="319"/>
    <cellStyle name="Accent1 3" xfId="320"/>
    <cellStyle name="Accent1 4" xfId="321"/>
    <cellStyle name="Accent2 2" xfId="322"/>
    <cellStyle name="Accent2 2 2" xfId="323"/>
    <cellStyle name="Accent2 3" xfId="324"/>
    <cellStyle name="Accent2 4" xfId="325"/>
    <cellStyle name="Accent3 2" xfId="326"/>
    <cellStyle name="Accent3 2 2" xfId="327"/>
    <cellStyle name="Accent3 3" xfId="328"/>
    <cellStyle name="Accent3 4" xfId="329"/>
    <cellStyle name="Accent4 2" xfId="330"/>
    <cellStyle name="Accent4 2 2" xfId="331"/>
    <cellStyle name="Accent4 3" xfId="332"/>
    <cellStyle name="Accent4 4" xfId="333"/>
    <cellStyle name="Accent5 2" xfId="334"/>
    <cellStyle name="Accent5 2 2" xfId="335"/>
    <cellStyle name="Accent5 3" xfId="336"/>
    <cellStyle name="Accent5 4" xfId="337"/>
    <cellStyle name="Accent6 2" xfId="338"/>
    <cellStyle name="Accent6 2 2" xfId="339"/>
    <cellStyle name="Accent6 3" xfId="340"/>
    <cellStyle name="Accent6 4" xfId="341"/>
    <cellStyle name="Bad 2" xfId="342"/>
    <cellStyle name="Bad 2 2" xfId="343"/>
    <cellStyle name="Bad 3" xfId="344"/>
    <cellStyle name="Bad 4" xfId="345"/>
    <cellStyle name="Calc Currency (0)" xfId="346"/>
    <cellStyle name="Calculation 2" xfId="347"/>
    <cellStyle name="Calculation 2 2" xfId="348"/>
    <cellStyle name="Calculation 3" xfId="349"/>
    <cellStyle name="Calculation 4" xfId="350"/>
    <cellStyle name="Check Cell 2" xfId="351"/>
    <cellStyle name="Check Cell 2 2" xfId="352"/>
    <cellStyle name="Check Cell 3" xfId="353"/>
    <cellStyle name="Check Cell 4" xfId="354"/>
    <cellStyle name="CheckCell" xfId="355"/>
    <cellStyle name="Column total in dollars" xfId="5"/>
    <cellStyle name="Column total in dollars 2" xfId="356"/>
    <cellStyle name="Column total in dollars 3" xfId="357"/>
    <cellStyle name="Comma" xfId="1" builtinId="3"/>
    <cellStyle name="Comma  - Style1" xfId="6"/>
    <cellStyle name="Comma  - Style1 2" xfId="358"/>
    <cellStyle name="Comma  - Style1 3" xfId="359"/>
    <cellStyle name="Comma  - Style2" xfId="7"/>
    <cellStyle name="Comma  - Style2 2" xfId="360"/>
    <cellStyle name="Comma  - Style2 3" xfId="361"/>
    <cellStyle name="Comma  - Style3" xfId="8"/>
    <cellStyle name="Comma  - Style3 2" xfId="362"/>
    <cellStyle name="Comma  - Style3 3" xfId="363"/>
    <cellStyle name="Comma  - Style4" xfId="9"/>
    <cellStyle name="Comma  - Style4 2" xfId="364"/>
    <cellStyle name="Comma  - Style4 3" xfId="365"/>
    <cellStyle name="Comma  - Style5" xfId="10"/>
    <cellStyle name="Comma  - Style5 2" xfId="366"/>
    <cellStyle name="Comma  - Style5 3" xfId="367"/>
    <cellStyle name="Comma  - Style6" xfId="11"/>
    <cellStyle name="Comma  - Style6 2" xfId="368"/>
    <cellStyle name="Comma  - Style6 3" xfId="369"/>
    <cellStyle name="Comma  - Style7" xfId="12"/>
    <cellStyle name="Comma  - Style7 2" xfId="370"/>
    <cellStyle name="Comma  - Style7 3" xfId="371"/>
    <cellStyle name="Comma  - Style8" xfId="13"/>
    <cellStyle name="Comma  - Style8 2" xfId="372"/>
    <cellStyle name="Comma  - Style8 3" xfId="373"/>
    <cellStyle name="Comma (0)" xfId="14"/>
    <cellStyle name="Comma [0] 2" xfId="15"/>
    <cellStyle name="Comma [0] 2 2" xfId="374"/>
    <cellStyle name="Comma 10" xfId="375"/>
    <cellStyle name="Comma 11" xfId="376"/>
    <cellStyle name="Comma 11 2" xfId="377"/>
    <cellStyle name="Comma 12" xfId="176"/>
    <cellStyle name="Comma 2" xfId="16"/>
    <cellStyle name="Comma 2 12" xfId="378"/>
    <cellStyle name="Comma 2 2" xfId="17"/>
    <cellStyle name="Comma 2 2 2" xfId="379"/>
    <cellStyle name="Comma 2 3" xfId="380"/>
    <cellStyle name="Comma 3" xfId="18"/>
    <cellStyle name="Comma 3 2" xfId="19"/>
    <cellStyle name="Comma 3 2 2" xfId="381"/>
    <cellStyle name="Comma 3 3" xfId="382"/>
    <cellStyle name="Comma 3 4" xfId="383"/>
    <cellStyle name="Comma 4" xfId="20"/>
    <cellStyle name="Comma 4 2" xfId="384"/>
    <cellStyle name="Comma 5" xfId="21"/>
    <cellStyle name="Comma 5 2" xfId="385"/>
    <cellStyle name="Comma 6" xfId="22"/>
    <cellStyle name="Comma 6 2" xfId="386"/>
    <cellStyle name="Comma 7" xfId="172"/>
    <cellStyle name="Comma 7 2" xfId="387"/>
    <cellStyle name="Comma 7 3" xfId="388"/>
    <cellStyle name="Comma 7 4" xfId="389"/>
    <cellStyle name="Comma 7 5" xfId="390"/>
    <cellStyle name="Comma 7 6" xfId="391"/>
    <cellStyle name="Comma 8" xfId="174"/>
    <cellStyle name="Comma 9" xfId="392"/>
    <cellStyle name="Comma0" xfId="23"/>
    <cellStyle name="Comma0 - Style1" xfId="393"/>
    <cellStyle name="Comma0 - Style2" xfId="394"/>
    <cellStyle name="Comma0 - Style3" xfId="24"/>
    <cellStyle name="Comma0 - Style4" xfId="25"/>
    <cellStyle name="Comma0 - Style5" xfId="395"/>
    <cellStyle name="Comma0 2" xfId="396"/>
    <cellStyle name="Comma0 3" xfId="397"/>
    <cellStyle name="Comma0_00COS Ind Allocators" xfId="398"/>
    <cellStyle name="Comma1 - Style1" xfId="26"/>
    <cellStyle name="Copied" xfId="399"/>
    <cellStyle name="COST1" xfId="400"/>
    <cellStyle name="Curren - Style1" xfId="401"/>
    <cellStyle name="Curren - Style2" xfId="402"/>
    <cellStyle name="Curren - Style3" xfId="403"/>
    <cellStyle name="Curren - Style5" xfId="404"/>
    <cellStyle name="Curren - Style6" xfId="405"/>
    <cellStyle name="Currency [0] 2" xfId="406"/>
    <cellStyle name="Currency 10" xfId="407"/>
    <cellStyle name="Currency 2" xfId="27"/>
    <cellStyle name="Currency 3" xfId="28"/>
    <cellStyle name="Currency 4" xfId="408"/>
    <cellStyle name="Currency 5" xfId="409"/>
    <cellStyle name="Currency 6" xfId="410"/>
    <cellStyle name="Currency 7" xfId="411"/>
    <cellStyle name="Currency 8" xfId="412"/>
    <cellStyle name="Currency 9" xfId="413"/>
    <cellStyle name="Currency No Comma" xfId="29"/>
    <cellStyle name="Currency(0)" xfId="30"/>
    <cellStyle name="Currency0" xfId="31"/>
    <cellStyle name="Currency0 2" xfId="414"/>
    <cellStyle name="Currency0 3" xfId="415"/>
    <cellStyle name="Date" xfId="32"/>
    <cellStyle name="Date - Style1" xfId="416"/>
    <cellStyle name="Date - Style3" xfId="33"/>
    <cellStyle name="Date 2" xfId="417"/>
    <cellStyle name="Date 3" xfId="418"/>
    <cellStyle name="Date_3Q 2008 Release10-27-08 - USE FOR UT DEC 2009 GRC (5)" xfId="419"/>
    <cellStyle name="Entered" xfId="420"/>
    <cellStyle name="Euro" xfId="421"/>
    <cellStyle name="Explanatory Text 2" xfId="422"/>
    <cellStyle name="Explanatory Text 2 2" xfId="423"/>
    <cellStyle name="Explanatory Text 3" xfId="424"/>
    <cellStyle name="Explanatory Text 4" xfId="425"/>
    <cellStyle name="Fixed" xfId="34"/>
    <cellStyle name="Fixed 2" xfId="426"/>
    <cellStyle name="Fixed 3" xfId="427"/>
    <cellStyle name="Fixed2 - Style2" xfId="428"/>
    <cellStyle name="Fixed3 - Style3" xfId="429"/>
    <cellStyle name="General" xfId="35"/>
    <cellStyle name="Good 2" xfId="430"/>
    <cellStyle name="Good 2 2" xfId="431"/>
    <cellStyle name="Good 3" xfId="432"/>
    <cellStyle name="Good 4" xfId="433"/>
    <cellStyle name="Grey" xfId="36"/>
    <cellStyle name="header" xfId="37"/>
    <cellStyle name="Header1" xfId="38"/>
    <cellStyle name="Header2" xfId="39"/>
    <cellStyle name="Heading 1 2" xfId="434"/>
    <cellStyle name="Heading 1 2 2" xfId="435"/>
    <cellStyle name="Heading 1 3" xfId="436"/>
    <cellStyle name="Heading 2 2" xfId="437"/>
    <cellStyle name="Heading 2 2 2" xfId="438"/>
    <cellStyle name="Heading 2 3" xfId="439"/>
    <cellStyle name="Heading 3 2" xfId="440"/>
    <cellStyle name="Heading 3 2 2" xfId="441"/>
    <cellStyle name="Heading 4 2" xfId="442"/>
    <cellStyle name="Heading 4 2 2" xfId="443"/>
    <cellStyle name="Heading1" xfId="444"/>
    <cellStyle name="Heading2" xfId="445"/>
    <cellStyle name="Input [yellow]" xfId="40"/>
    <cellStyle name="Input 2" xfId="446"/>
    <cellStyle name="Input 2 2" xfId="447"/>
    <cellStyle name="Input 3" xfId="448"/>
    <cellStyle name="Input 4" xfId="449"/>
    <cellStyle name="Input 5" xfId="450"/>
    <cellStyle name="Input 6" xfId="451"/>
    <cellStyle name="Input Cells" xfId="452"/>
    <cellStyle name="Input Cells Percent" xfId="453"/>
    <cellStyle name="Input Cells_Book9" xfId="454"/>
    <cellStyle name="Inst. Sections" xfId="455"/>
    <cellStyle name="Inst. Subheading" xfId="456"/>
    <cellStyle name="Lines" xfId="457"/>
    <cellStyle name="LINKED" xfId="458"/>
    <cellStyle name="Linked Cell 2" xfId="459"/>
    <cellStyle name="Linked Cell 2 2" xfId="460"/>
    <cellStyle name="Linked Cell 3" xfId="461"/>
    <cellStyle name="Linked Cell 4" xfId="462"/>
    <cellStyle name="Marathon" xfId="41"/>
    <cellStyle name="Marathon 2" xfId="463"/>
    <cellStyle name="Marathon 3" xfId="464"/>
    <cellStyle name="MCP" xfId="42"/>
    <cellStyle name="modified border" xfId="465"/>
    <cellStyle name="modified border1" xfId="466"/>
    <cellStyle name="Neutral 2" xfId="467"/>
    <cellStyle name="Neutral 2 2" xfId="468"/>
    <cellStyle name="Neutral 3" xfId="469"/>
    <cellStyle name="Neutral 4" xfId="470"/>
    <cellStyle name="no dec" xfId="471"/>
    <cellStyle name="nONE" xfId="43"/>
    <cellStyle name="noninput" xfId="44"/>
    <cellStyle name="Normal" xfId="0" builtinId="0"/>
    <cellStyle name="Normal - Style1" xfId="45"/>
    <cellStyle name="Normal - Style1 2" xfId="472"/>
    <cellStyle name="Normal - Style1 3" xfId="473"/>
    <cellStyle name="Normal 10" xfId="474"/>
    <cellStyle name="Normal 10 2" xfId="475"/>
    <cellStyle name="Normal 10 2 10" xfId="476"/>
    <cellStyle name="Normal 10 2 11" xfId="477"/>
    <cellStyle name="Normal 10 2 2" xfId="478"/>
    <cellStyle name="Normal 10 2 2 2" xfId="479"/>
    <cellStyle name="Normal 10 2 2 3" xfId="480"/>
    <cellStyle name="Normal 10 2 2 3 2" xfId="481"/>
    <cellStyle name="Normal 10 2 2 4" xfId="482"/>
    <cellStyle name="Normal 10 2 2 5" xfId="483"/>
    <cellStyle name="Normal 10 2 3" xfId="484"/>
    <cellStyle name="Normal 10 2 4" xfId="485"/>
    <cellStyle name="Normal 10 2 5" xfId="486"/>
    <cellStyle name="Normal 10 2 6" xfId="487"/>
    <cellStyle name="Normal 10 2 7" xfId="488"/>
    <cellStyle name="Normal 10 2 8" xfId="489"/>
    <cellStyle name="Normal 10 2 9" xfId="490"/>
    <cellStyle name="Normal 10 3" xfId="491"/>
    <cellStyle name="Normal 10 3 2" xfId="492"/>
    <cellStyle name="Normal 10 4" xfId="493"/>
    <cellStyle name="Normal 10 5" xfId="494"/>
    <cellStyle name="Normal 11" xfId="495"/>
    <cellStyle name="Normal 11 2" xfId="496"/>
    <cellStyle name="Normal 11 2 10" xfId="497"/>
    <cellStyle name="Normal 11 2 2" xfId="498"/>
    <cellStyle name="Normal 11 2 2 2" xfId="499"/>
    <cellStyle name="Normal 11 2 2 3" xfId="500"/>
    <cellStyle name="Normal 11 2 2 4" xfId="501"/>
    <cellStyle name="Normal 11 2 2 5" xfId="502"/>
    <cellStyle name="Normal 11 2 3" xfId="503"/>
    <cellStyle name="Normal 11 2 4" xfId="504"/>
    <cellStyle name="Normal 11 2 5" xfId="505"/>
    <cellStyle name="Normal 11 2 6" xfId="506"/>
    <cellStyle name="Normal 11 2 7" xfId="507"/>
    <cellStyle name="Normal 11 2 8" xfId="508"/>
    <cellStyle name="Normal 11 2 9" xfId="509"/>
    <cellStyle name="Normal 12" xfId="510"/>
    <cellStyle name="Normal 12 2" xfId="511"/>
    <cellStyle name="Normal 12 2 10" xfId="512"/>
    <cellStyle name="Normal 12 2 2" xfId="513"/>
    <cellStyle name="Normal 12 2 2 2" xfId="514"/>
    <cellStyle name="Normal 12 2 2 3" xfId="515"/>
    <cellStyle name="Normal 12 2 2 4" xfId="516"/>
    <cellStyle name="Normal 12 2 2 5" xfId="517"/>
    <cellStyle name="Normal 12 2 3" xfId="518"/>
    <cellStyle name="Normal 12 2 4" xfId="519"/>
    <cellStyle name="Normal 12 2 5" xfId="520"/>
    <cellStyle name="Normal 12 2 6" xfId="521"/>
    <cellStyle name="Normal 12 2 7" xfId="522"/>
    <cellStyle name="Normal 12 2 8" xfId="523"/>
    <cellStyle name="Normal 12 2 9" xfId="524"/>
    <cellStyle name="Normal 13" xfId="525"/>
    <cellStyle name="Normal 13 2" xfId="526"/>
    <cellStyle name="Normal 13 3" xfId="527"/>
    <cellStyle name="Normal 13 4" xfId="528"/>
    <cellStyle name="Normal 13 5" xfId="529"/>
    <cellStyle name="Normal 14" xfId="530"/>
    <cellStyle name="Normal 15" xfId="531"/>
    <cellStyle name="Normal 15 10" xfId="532"/>
    <cellStyle name="Normal 15 2" xfId="533"/>
    <cellStyle name="Normal 15 2 2" xfId="534"/>
    <cellStyle name="Normal 15 2 3" xfId="535"/>
    <cellStyle name="Normal 15 2 4" xfId="536"/>
    <cellStyle name="Normal 15 2 5" xfId="537"/>
    <cellStyle name="Normal 15 3" xfId="538"/>
    <cellStyle name="Normal 15 4" xfId="539"/>
    <cellStyle name="Normal 15 5" xfId="540"/>
    <cellStyle name="Normal 15 6" xfId="541"/>
    <cellStyle name="Normal 15 7" xfId="542"/>
    <cellStyle name="Normal 15 8" xfId="543"/>
    <cellStyle name="Normal 15 9" xfId="544"/>
    <cellStyle name="Normal 16" xfId="175"/>
    <cellStyle name="Normal 16 2" xfId="545"/>
    <cellStyle name="Normal 16 2 2" xfId="546"/>
    <cellStyle name="Normal 16 2 3" xfId="547"/>
    <cellStyle name="Normal 16 2 4" xfId="548"/>
    <cellStyle name="Normal 16 2 5" xfId="549"/>
    <cellStyle name="Normal 16 3" xfId="550"/>
    <cellStyle name="Normal 16 4" xfId="551"/>
    <cellStyle name="Normal 16 5" xfId="552"/>
    <cellStyle name="Normal 16 6" xfId="553"/>
    <cellStyle name="Normal 16 7" xfId="554"/>
    <cellStyle name="Normal 16 8" xfId="555"/>
    <cellStyle name="Normal 16 9" xfId="556"/>
    <cellStyle name="Normal 17" xfId="557"/>
    <cellStyle name="Normal 17 2" xfId="558"/>
    <cellStyle name="Normal 17 2 2" xfId="559"/>
    <cellStyle name="Normal 17 2 3" xfId="560"/>
    <cellStyle name="Normal 17 2 4" xfId="561"/>
    <cellStyle name="Normal 17 2 5" xfId="562"/>
    <cellStyle name="Normal 17 3" xfId="563"/>
    <cellStyle name="Normal 17 4" xfId="564"/>
    <cellStyle name="Normal 17 5" xfId="565"/>
    <cellStyle name="Normal 17 6" xfId="566"/>
    <cellStyle name="Normal 17 7" xfId="567"/>
    <cellStyle name="Normal 17 8" xfId="568"/>
    <cellStyle name="Normal 18" xfId="569"/>
    <cellStyle name="Normal 18 2" xfId="570"/>
    <cellStyle name="Normal 18 3" xfId="571"/>
    <cellStyle name="Normal 18 3 2" xfId="572"/>
    <cellStyle name="Normal 18 3 3" xfId="573"/>
    <cellStyle name="Normal 18 3 4" xfId="574"/>
    <cellStyle name="Normal 18 3 5" xfId="575"/>
    <cellStyle name="Normal 18 4" xfId="576"/>
    <cellStyle name="Normal 18 5" xfId="577"/>
    <cellStyle name="Normal 18 6" xfId="578"/>
    <cellStyle name="Normal 18 7" xfId="579"/>
    <cellStyle name="Normal 18 8" xfId="580"/>
    <cellStyle name="Normal 19" xfId="581"/>
    <cellStyle name="Normal 2" xfId="46"/>
    <cellStyle name="Normal 2 2" xfId="4"/>
    <cellStyle name="Normal 2 3" xfId="582"/>
    <cellStyle name="Normal 2 4" xfId="583"/>
    <cellStyle name="Normal 2 5" xfId="584"/>
    <cellStyle name="Normal 2_Sheet3" xfId="585"/>
    <cellStyle name="Normal 20" xfId="586"/>
    <cellStyle name="Normal 20 2" xfId="587"/>
    <cellStyle name="Normal 20 2 2" xfId="588"/>
    <cellStyle name="Normal 20 2 3" xfId="589"/>
    <cellStyle name="Normal 20 2 4" xfId="590"/>
    <cellStyle name="Normal 20 2 5" xfId="591"/>
    <cellStyle name="Normal 20 3" xfId="592"/>
    <cellStyle name="Normal 20 4" xfId="593"/>
    <cellStyle name="Normal 20 5" xfId="594"/>
    <cellStyle name="Normal 20 6" xfId="595"/>
    <cellStyle name="Normal 21" xfId="596"/>
    <cellStyle name="Normal 21 2" xfId="597"/>
    <cellStyle name="Normal 21 2 2" xfId="598"/>
    <cellStyle name="Normal 21 2 3" xfId="599"/>
    <cellStyle name="Normal 21 2 4" xfId="600"/>
    <cellStyle name="Normal 21 2 5" xfId="601"/>
    <cellStyle name="Normal 21 3" xfId="602"/>
    <cellStyle name="Normal 21 4" xfId="603"/>
    <cellStyle name="Normal 21 5" xfId="604"/>
    <cellStyle name="Normal 21 6" xfId="605"/>
    <cellStyle name="Normal 22" xfId="606"/>
    <cellStyle name="Normal 22 2" xfId="607"/>
    <cellStyle name="Normal 22 2 2" xfId="608"/>
    <cellStyle name="Normal 22 2 3" xfId="609"/>
    <cellStyle name="Normal 22 2 4" xfId="610"/>
    <cellStyle name="Normal 22 2 5" xfId="611"/>
    <cellStyle name="Normal 22 3" xfId="612"/>
    <cellStyle name="Normal 22 4" xfId="613"/>
    <cellStyle name="Normal 22 5" xfId="614"/>
    <cellStyle name="Normal 23" xfId="615"/>
    <cellStyle name="Normal 24" xfId="616"/>
    <cellStyle name="Normal 24 2" xfId="617"/>
    <cellStyle name="Normal 24 2 2" xfId="618"/>
    <cellStyle name="Normal 24 2 3" xfId="619"/>
    <cellStyle name="Normal 24 2 4" xfId="620"/>
    <cellStyle name="Normal 24 2 5" xfId="621"/>
    <cellStyle name="Normal 24 3" xfId="622"/>
    <cellStyle name="Normal 25" xfId="623"/>
    <cellStyle name="Normal 25 2" xfId="624"/>
    <cellStyle name="Normal 25 2 2" xfId="625"/>
    <cellStyle name="Normal 25 2 3" xfId="626"/>
    <cellStyle name="Normal 25 2 4" xfId="627"/>
    <cellStyle name="Normal 25 2 5" xfId="628"/>
    <cellStyle name="Normal 25 3" xfId="629"/>
    <cellStyle name="Normal 26" xfId="630"/>
    <cellStyle name="Normal 26 2" xfId="631"/>
    <cellStyle name="Normal 26 2 2" xfId="632"/>
    <cellStyle name="Normal 26 2 3" xfId="633"/>
    <cellStyle name="Normal 26 2 4" xfId="634"/>
    <cellStyle name="Normal 26 2 5" xfId="635"/>
    <cellStyle name="Normal 26 3" xfId="636"/>
    <cellStyle name="Normal 27" xfId="637"/>
    <cellStyle name="Normal 27 2" xfId="638"/>
    <cellStyle name="Normal 27 2 2" xfId="639"/>
    <cellStyle name="Normal 27 2 3" xfId="640"/>
    <cellStyle name="Normal 27 2 4" xfId="641"/>
    <cellStyle name="Normal 27 2 5" xfId="642"/>
    <cellStyle name="Normal 27 3" xfId="643"/>
    <cellStyle name="Normal 28" xfId="644"/>
    <cellStyle name="Normal 29" xfId="645"/>
    <cellStyle name="Normal 29 2" xfId="646"/>
    <cellStyle name="Normal 3" xfId="47"/>
    <cellStyle name="Normal 3 2" xfId="647"/>
    <cellStyle name="Normal 3 2 2" xfId="648"/>
    <cellStyle name="Normal 3 3" xfId="649"/>
    <cellStyle name="Normal 3 3 2" xfId="650"/>
    <cellStyle name="Normal 3 3 3" xfId="651"/>
    <cellStyle name="Normal 3 3 4" xfId="652"/>
    <cellStyle name="Normal 3 3 5" xfId="653"/>
    <cellStyle name="Normal 3 3 6" xfId="654"/>
    <cellStyle name="Normal 3 3 6 10" xfId="655"/>
    <cellStyle name="Normal 3 3 6 11" xfId="656"/>
    <cellStyle name="Normal 3 3 6 2" xfId="657"/>
    <cellStyle name="Normal 3 3 6 2 2" xfId="658"/>
    <cellStyle name="Normal 3 3 6 2 3" xfId="659"/>
    <cellStyle name="Normal 3 3 6 2 4" xfId="660"/>
    <cellStyle name="Normal 3 3 6 2 5" xfId="661"/>
    <cellStyle name="Normal 3 3 6 3" xfId="662"/>
    <cellStyle name="Normal 3 3 6 4" xfId="663"/>
    <cellStyle name="Normal 3 3 6 5" xfId="664"/>
    <cellStyle name="Normal 3 3 6 6" xfId="665"/>
    <cellStyle name="Normal 3 3 6 7" xfId="666"/>
    <cellStyle name="Normal 3 3 6 8" xfId="667"/>
    <cellStyle name="Normal 3 3 6 9" xfId="668"/>
    <cellStyle name="Normal 30" xfId="669"/>
    <cellStyle name="Normal 30 2" xfId="670"/>
    <cellStyle name="Normal 31" xfId="671"/>
    <cellStyle name="Normal 32" xfId="672"/>
    <cellStyle name="Normal 33" xfId="673"/>
    <cellStyle name="Normal 34" xfId="674"/>
    <cellStyle name="Normal 35" xfId="675"/>
    <cellStyle name="Normal 36" xfId="676"/>
    <cellStyle name="Normal 37" xfId="677"/>
    <cellStyle name="Normal 38" xfId="678"/>
    <cellStyle name="Normal 4" xfId="171"/>
    <cellStyle name="Normal 4 2" xfId="679"/>
    <cellStyle name="Normal 4 3" xfId="680"/>
    <cellStyle name="Normal 4 3 2" xfId="681"/>
    <cellStyle name="Normal 4 3 3" xfId="682"/>
    <cellStyle name="Normal 4 3 4" xfId="683"/>
    <cellStyle name="Normal 4 3 5" xfId="684"/>
    <cellStyle name="Normal 4 3 6" xfId="685"/>
    <cellStyle name="Normal 4 3 6 10" xfId="686"/>
    <cellStyle name="Normal 4 3 6 11" xfId="687"/>
    <cellStyle name="Normal 4 3 6 2" xfId="688"/>
    <cellStyle name="Normal 4 3 6 2 2" xfId="689"/>
    <cellStyle name="Normal 4 3 6 2 3" xfId="690"/>
    <cellStyle name="Normal 4 3 6 2 4" xfId="691"/>
    <cellStyle name="Normal 4 3 6 2 5" xfId="692"/>
    <cellStyle name="Normal 4 3 6 3" xfId="693"/>
    <cellStyle name="Normal 4 3 6 4" xfId="694"/>
    <cellStyle name="Normal 4 3 6 5" xfId="695"/>
    <cellStyle name="Normal 4 3 6 6" xfId="696"/>
    <cellStyle name="Normal 4 3 6 7" xfId="697"/>
    <cellStyle name="Normal 4 3 6 8" xfId="698"/>
    <cellStyle name="Normal 4 3 6 9" xfId="699"/>
    <cellStyle name="Normal 4 4" xfId="48"/>
    <cellStyle name="Normal 4_Sheet3" xfId="700"/>
    <cellStyle name="Normal 5" xfId="701"/>
    <cellStyle name="Normal 5 2" xfId="702"/>
    <cellStyle name="Normal 5 2 2" xfId="703"/>
    <cellStyle name="Normal 5 2 3" xfId="704"/>
    <cellStyle name="Normal 5 2 4" xfId="705"/>
    <cellStyle name="Normal 5 2 5" xfId="706"/>
    <cellStyle name="Normal 5 2 6" xfId="707"/>
    <cellStyle name="Normal 5 2 6 10" xfId="708"/>
    <cellStyle name="Normal 5 2 6 11" xfId="709"/>
    <cellStyle name="Normal 5 2 6 2" xfId="710"/>
    <cellStyle name="Normal 5 2 6 2 2" xfId="711"/>
    <cellStyle name="Normal 5 2 6 2 3" xfId="712"/>
    <cellStyle name="Normal 5 2 6 2 4" xfId="713"/>
    <cellStyle name="Normal 5 2 6 2 5" xfId="714"/>
    <cellStyle name="Normal 5 2 6 3" xfId="715"/>
    <cellStyle name="Normal 5 2 6 4" xfId="716"/>
    <cellStyle name="Normal 5 2 6 5" xfId="717"/>
    <cellStyle name="Normal 5 2 6 6" xfId="718"/>
    <cellStyle name="Normal 5 2 6 7" xfId="719"/>
    <cellStyle name="Normal 5 2 6 8" xfId="720"/>
    <cellStyle name="Normal 5 2 6 9" xfId="721"/>
    <cellStyle name="Normal 5 3" xfId="722"/>
    <cellStyle name="Normal 5 3 2" xfId="723"/>
    <cellStyle name="Normal 5 3 3" xfId="724"/>
    <cellStyle name="Normal 5 3 3 2" xfId="725"/>
    <cellStyle name="Normal 5 3 3 3" xfId="726"/>
    <cellStyle name="Normal 5 3 4" xfId="727"/>
    <cellStyle name="Normal 6" xfId="728"/>
    <cellStyle name="Normal 6 2" xfId="729"/>
    <cellStyle name="Normal 6 2 2" xfId="730"/>
    <cellStyle name="Normal 6 2 2 2" xfId="731"/>
    <cellStyle name="Normal 6 2 2 2 2" xfId="732"/>
    <cellStyle name="Normal 6 2 2 3" xfId="733"/>
    <cellStyle name="Normal 6 2 2 4" xfId="734"/>
    <cellStyle name="Normal 6 2 2 5" xfId="735"/>
    <cellStyle name="Normal 6 2 2 6" xfId="736"/>
    <cellStyle name="Normal 6 2 2 6 10" xfId="737"/>
    <cellStyle name="Normal 6 2 2 6 11" xfId="738"/>
    <cellStyle name="Normal 6 2 2 6 2" xfId="739"/>
    <cellStyle name="Normal 6 2 2 6 2 2" xfId="740"/>
    <cellStyle name="Normal 6 2 2 6 2 3" xfId="741"/>
    <cellStyle name="Normal 6 2 2 6 2 4" xfId="742"/>
    <cellStyle name="Normal 6 2 2 6 2 5" xfId="743"/>
    <cellStyle name="Normal 6 2 2 6 3" xfId="744"/>
    <cellStyle name="Normal 6 2 2 6 4" xfId="745"/>
    <cellStyle name="Normal 6 2 2 6 5" xfId="746"/>
    <cellStyle name="Normal 6 2 2 6 6" xfId="747"/>
    <cellStyle name="Normal 6 2 2 6 7" xfId="748"/>
    <cellStyle name="Normal 6 2 2 6 8" xfId="749"/>
    <cellStyle name="Normal 6 2 2 6 9" xfId="750"/>
    <cellStyle name="Normal 6_Sheet3" xfId="751"/>
    <cellStyle name="Normal 7" xfId="752"/>
    <cellStyle name="Normal 7 2" xfId="753"/>
    <cellStyle name="Normal 7 3" xfId="754"/>
    <cellStyle name="Normal 7 4" xfId="755"/>
    <cellStyle name="Normal 7 5" xfId="756"/>
    <cellStyle name="Normal 7 5 10" xfId="757"/>
    <cellStyle name="Normal 7 5 11" xfId="758"/>
    <cellStyle name="Normal 7 5 2" xfId="759"/>
    <cellStyle name="Normal 7 5 2 2" xfId="760"/>
    <cellStyle name="Normal 7 5 2 3" xfId="761"/>
    <cellStyle name="Normal 7 5 2 4" xfId="762"/>
    <cellStyle name="Normal 7 5 2 5" xfId="763"/>
    <cellStyle name="Normal 7 5 3" xfId="764"/>
    <cellStyle name="Normal 7 5 4" xfId="765"/>
    <cellStyle name="Normal 7 5 5" xfId="766"/>
    <cellStyle name="Normal 7 5 6" xfId="767"/>
    <cellStyle name="Normal 7 5 7" xfId="768"/>
    <cellStyle name="Normal 7 5 8" xfId="769"/>
    <cellStyle name="Normal 7 5 9" xfId="770"/>
    <cellStyle name="Normal 8" xfId="771"/>
    <cellStyle name="Normal 8 2" xfId="772"/>
    <cellStyle name="Normal 8 2 2" xfId="773"/>
    <cellStyle name="Normal 8 3" xfId="774"/>
    <cellStyle name="Normal 8 4" xfId="775"/>
    <cellStyle name="Normal 8 5" xfId="776"/>
    <cellStyle name="Normal 8 5 10" xfId="777"/>
    <cellStyle name="Normal 8 5 11" xfId="778"/>
    <cellStyle name="Normal 8 5 2" xfId="779"/>
    <cellStyle name="Normal 8 5 2 2" xfId="780"/>
    <cellStyle name="Normal 8 5 2 3" xfId="781"/>
    <cellStyle name="Normal 8 5 2 4" xfId="782"/>
    <cellStyle name="Normal 8 5 2 5" xfId="783"/>
    <cellStyle name="Normal 8 5 3" xfId="784"/>
    <cellStyle name="Normal 8 5 4" xfId="785"/>
    <cellStyle name="Normal 8 5 5" xfId="786"/>
    <cellStyle name="Normal 8 5 6" xfId="787"/>
    <cellStyle name="Normal 8 5 7" xfId="788"/>
    <cellStyle name="Normal 8 5 8" xfId="789"/>
    <cellStyle name="Normal 8 5 9" xfId="790"/>
    <cellStyle name="Normal 8 6" xfId="791"/>
    <cellStyle name="Normal 9" xfId="792"/>
    <cellStyle name="Normal 9 2" xfId="793"/>
    <cellStyle name="Normal 9 3" xfId="794"/>
    <cellStyle name="Normal 9 3 10" xfId="795"/>
    <cellStyle name="Normal 9 3 11" xfId="796"/>
    <cellStyle name="Normal 9 3 2" xfId="797"/>
    <cellStyle name="Normal 9 3 2 2" xfId="798"/>
    <cellStyle name="Normal 9 3 2 3" xfId="799"/>
    <cellStyle name="Normal 9 3 2 4" xfId="800"/>
    <cellStyle name="Normal 9 3 2 5" xfId="801"/>
    <cellStyle name="Normal 9 3 3" xfId="802"/>
    <cellStyle name="Normal 9 3 4" xfId="803"/>
    <cellStyle name="Normal 9 3 5" xfId="804"/>
    <cellStyle name="Normal 9 3 6" xfId="805"/>
    <cellStyle name="Normal 9 3 7" xfId="806"/>
    <cellStyle name="Normal 9 3 8" xfId="807"/>
    <cellStyle name="Normal 9 3 9" xfId="808"/>
    <cellStyle name="Normal(0)" xfId="49"/>
    <cellStyle name="Normal_Copy of File50007" xfId="3"/>
    <cellStyle name="Note 2" xfId="809"/>
    <cellStyle name="Note 2 2" xfId="810"/>
    <cellStyle name="Note 3" xfId="811"/>
    <cellStyle name="Note 4" xfId="812"/>
    <cellStyle name="Number" xfId="50"/>
    <cellStyle name="Number 2" xfId="813"/>
    <cellStyle name="Number 3" xfId="814"/>
    <cellStyle name="Output 2" xfId="815"/>
    <cellStyle name="Output 2 2" xfId="816"/>
    <cellStyle name="Output 3" xfId="817"/>
    <cellStyle name="Output 4" xfId="818"/>
    <cellStyle name="Password" xfId="51"/>
    <cellStyle name="Percen - Style1" xfId="52"/>
    <cellStyle name="Percen - Style2" xfId="53"/>
    <cellStyle name="Percen - Style3" xfId="819"/>
    <cellStyle name="Percent" xfId="2" builtinId="5"/>
    <cellStyle name="Percent [2]" xfId="54"/>
    <cellStyle name="Percent [2] 2" xfId="820"/>
    <cellStyle name="Percent [2] 3" xfId="821"/>
    <cellStyle name="Percent 2" xfId="55"/>
    <cellStyle name="Percent 2 2" xfId="822"/>
    <cellStyle name="Percent 2 2 2" xfId="823"/>
    <cellStyle name="Percent 2 3" xfId="824"/>
    <cellStyle name="Percent 3" xfId="173"/>
    <cellStyle name="Percent 3 2" xfId="825"/>
    <cellStyle name="Percent 3 3" xfId="826"/>
    <cellStyle name="Percent 4" xfId="827"/>
    <cellStyle name="Percent 4 2" xfId="828"/>
    <cellStyle name="Percent 4 3" xfId="829"/>
    <cellStyle name="Percent 5" xfId="830"/>
    <cellStyle name="Percent 5 2" xfId="831"/>
    <cellStyle name="Percent 6" xfId="832"/>
    <cellStyle name="Percent 7" xfId="177"/>
    <cellStyle name="Percent(0)" xfId="56"/>
    <cellStyle name="Processing" xfId="833"/>
    <cellStyle name="PSChar" xfId="834"/>
    <cellStyle name="PSDate" xfId="835"/>
    <cellStyle name="PSDec" xfId="836"/>
    <cellStyle name="PSHeading" xfId="837"/>
    <cellStyle name="PSInt" xfId="838"/>
    <cellStyle name="PSSpacer" xfId="839"/>
    <cellStyle name="purple - Style8" xfId="840"/>
    <cellStyle name="RED" xfId="841"/>
    <cellStyle name="Red - Style7" xfId="842"/>
    <cellStyle name="RED_04 07E Wild Horse Wind Expansion (C) (2)" xfId="843"/>
    <cellStyle name="Report" xfId="844"/>
    <cellStyle name="Report Bar" xfId="845"/>
    <cellStyle name="Report Heading" xfId="846"/>
    <cellStyle name="Report Percent" xfId="847"/>
    <cellStyle name="Report Unit Cost" xfId="848"/>
    <cellStyle name="Reports" xfId="849"/>
    <cellStyle name="Reports Total" xfId="850"/>
    <cellStyle name="Reports Unit Cost Total" xfId="851"/>
    <cellStyle name="Reports_Book9" xfId="852"/>
    <cellStyle name="RevList" xfId="853"/>
    <cellStyle name="round100" xfId="854"/>
    <cellStyle name="SAPBEXaggData" xfId="57"/>
    <cellStyle name="SAPBEXaggData 2" xfId="855"/>
    <cellStyle name="SAPBEXaggDataEmph" xfId="58"/>
    <cellStyle name="SAPBEXaggItem" xfId="59"/>
    <cellStyle name="SAPBEXaggItem 2" xfId="60"/>
    <cellStyle name="SAPBEXaggItem 3" xfId="61"/>
    <cellStyle name="SAPBEXaggItem 4" xfId="62"/>
    <cellStyle name="SAPBEXaggItem_Actuals 2007" xfId="63"/>
    <cellStyle name="SAPBEXaggItemX" xfId="64"/>
    <cellStyle name="SAPBEXchaText" xfId="65"/>
    <cellStyle name="SAPBEXchaText 2" xfId="66"/>
    <cellStyle name="SAPBEXchaText 3" xfId="67"/>
    <cellStyle name="SAPBEXchaText 4" xfId="68"/>
    <cellStyle name="SAPBEXchaText_Actuals 2007" xfId="69"/>
    <cellStyle name="SAPBEXexcBad7" xfId="70"/>
    <cellStyle name="SAPBEXexcBad8" xfId="71"/>
    <cellStyle name="SAPBEXexcBad9" xfId="72"/>
    <cellStyle name="SAPBEXexcCritical4" xfId="73"/>
    <cellStyle name="SAPBEXexcCritical5" xfId="74"/>
    <cellStyle name="SAPBEXexcCritical6" xfId="75"/>
    <cellStyle name="SAPBEXexcGood1" xfId="76"/>
    <cellStyle name="SAPBEXexcGood2" xfId="77"/>
    <cellStyle name="SAPBEXexcGood3" xfId="78"/>
    <cellStyle name="SAPBEXfilterDrill" xfId="79"/>
    <cellStyle name="SAPBEXfilterDrill 2" xfId="856"/>
    <cellStyle name="SAPBEXfilterItem" xfId="80"/>
    <cellStyle name="SAPBEXfilterItem 2" xfId="81"/>
    <cellStyle name="SAPBEXfilterItem 3" xfId="82"/>
    <cellStyle name="SAPBEXfilterItem 4" xfId="83"/>
    <cellStyle name="SAPBEXfilterItem_Actuals 2007" xfId="84"/>
    <cellStyle name="SAPBEXfilterText" xfId="85"/>
    <cellStyle name="SAPBEXfilterText 10" xfId="857"/>
    <cellStyle name="SAPBEXfilterText 10 2" xfId="858"/>
    <cellStyle name="SAPBEXfilterText 11" xfId="859"/>
    <cellStyle name="SAPBEXfilterText 2" xfId="86"/>
    <cellStyle name="SAPBEXfilterText 2 2" xfId="860"/>
    <cellStyle name="SAPBEXfilterText 2 3" xfId="861"/>
    <cellStyle name="SAPBEXfilterText 2 4" xfId="862"/>
    <cellStyle name="SAPBEXfilterText 3" xfId="87"/>
    <cellStyle name="SAPBEXfilterText 3 2" xfId="863"/>
    <cellStyle name="SAPBEXfilterText 4" xfId="864"/>
    <cellStyle name="SAPBEXfilterText 4 2" xfId="865"/>
    <cellStyle name="SAPBEXfilterText 5" xfId="866"/>
    <cellStyle name="SAPBEXfilterText 5 2" xfId="867"/>
    <cellStyle name="SAPBEXfilterText 6" xfId="868"/>
    <cellStyle name="SAPBEXfilterText 6 2" xfId="869"/>
    <cellStyle name="SAPBEXfilterText 7" xfId="870"/>
    <cellStyle name="SAPBEXfilterText 7 2" xfId="871"/>
    <cellStyle name="SAPBEXfilterText 8" xfId="872"/>
    <cellStyle name="SAPBEXfilterText 8 2" xfId="873"/>
    <cellStyle name="SAPBEXfilterText 9" xfId="874"/>
    <cellStyle name="SAPBEXfilterText 9 2" xfId="875"/>
    <cellStyle name="SAPBEXformats" xfId="88"/>
    <cellStyle name="SAPBEXheaderItem" xfId="89"/>
    <cellStyle name="SAPBEXheaderItem 10" xfId="876"/>
    <cellStyle name="SAPBEXheaderItem 10 2" xfId="877"/>
    <cellStyle name="SAPBEXheaderItem 11" xfId="878"/>
    <cellStyle name="SAPBEXheaderItem 11 2" xfId="879"/>
    <cellStyle name="SAPBEXheaderItem 12" xfId="880"/>
    <cellStyle name="SAPBEXheaderItem 12 2" xfId="881"/>
    <cellStyle name="SAPBEXheaderItem 13" xfId="882"/>
    <cellStyle name="SAPBEXheaderItem 2" xfId="90"/>
    <cellStyle name="SAPBEXheaderItem 2 2" xfId="883"/>
    <cellStyle name="SAPBEXheaderItem 2 3" xfId="884"/>
    <cellStyle name="SAPBEXheaderItem 2 4" xfId="885"/>
    <cellStyle name="SAPBEXheaderItem 3" xfId="91"/>
    <cellStyle name="SAPBEXheaderItem 3 2" xfId="886"/>
    <cellStyle name="SAPBEXheaderItem 4" xfId="92"/>
    <cellStyle name="SAPBEXheaderItem 4 2" xfId="887"/>
    <cellStyle name="SAPBEXheaderItem 5" xfId="93"/>
    <cellStyle name="SAPBEXheaderItem 5 2" xfId="888"/>
    <cellStyle name="SAPBEXheaderItem 6" xfId="94"/>
    <cellStyle name="SAPBEXheaderItem 6 2" xfId="889"/>
    <cellStyle name="SAPBEXheaderItem 7" xfId="95"/>
    <cellStyle name="SAPBEXheaderItem 7 2" xfId="890"/>
    <cellStyle name="SAPBEXheaderItem 8" xfId="891"/>
    <cellStyle name="SAPBEXheaderItem 8 2" xfId="892"/>
    <cellStyle name="SAPBEXheaderItem 9" xfId="893"/>
    <cellStyle name="SAPBEXheaderItem 9 2" xfId="894"/>
    <cellStyle name="SAPBEXheaderItem_Actuals 2007" xfId="96"/>
    <cellStyle name="SAPBEXheaderText" xfId="97"/>
    <cellStyle name="SAPBEXheaderText 10" xfId="895"/>
    <cellStyle name="SAPBEXheaderText 10 2" xfId="896"/>
    <cellStyle name="SAPBEXheaderText 11" xfId="897"/>
    <cellStyle name="SAPBEXheaderText 11 2" xfId="898"/>
    <cellStyle name="SAPBEXheaderText 12" xfId="899"/>
    <cellStyle name="SAPBEXheaderText 12 2" xfId="900"/>
    <cellStyle name="SAPBEXheaderText 13" xfId="901"/>
    <cellStyle name="SAPBEXheaderText 2" xfId="98"/>
    <cellStyle name="SAPBEXheaderText 2 2" xfId="902"/>
    <cellStyle name="SAPBEXheaderText 2 3" xfId="903"/>
    <cellStyle name="SAPBEXheaderText 2 4" xfId="904"/>
    <cellStyle name="SAPBEXheaderText 3" xfId="99"/>
    <cellStyle name="SAPBEXheaderText 3 2" xfId="905"/>
    <cellStyle name="SAPBEXheaderText 4" xfId="100"/>
    <cellStyle name="SAPBEXheaderText 4 2" xfId="906"/>
    <cellStyle name="SAPBEXheaderText 5" xfId="101"/>
    <cellStyle name="SAPBEXheaderText 5 2" xfId="907"/>
    <cellStyle name="SAPBEXheaderText 6" xfId="102"/>
    <cellStyle name="SAPBEXheaderText 6 2" xfId="908"/>
    <cellStyle name="SAPBEXheaderText 7" xfId="103"/>
    <cellStyle name="SAPBEXheaderText 7 2" xfId="909"/>
    <cellStyle name="SAPBEXheaderText 8" xfId="910"/>
    <cellStyle name="SAPBEXheaderText 8 2" xfId="911"/>
    <cellStyle name="SAPBEXheaderText 9" xfId="912"/>
    <cellStyle name="SAPBEXheaderText 9 2" xfId="913"/>
    <cellStyle name="SAPBEXheaderText_Actuals 2007" xfId="104"/>
    <cellStyle name="SAPBEXHLevel0" xfId="105"/>
    <cellStyle name="SAPBEXHLevel0 10" xfId="914"/>
    <cellStyle name="SAPBEXHLevel0 10 2" xfId="915"/>
    <cellStyle name="SAPBEXHLevel0 11" xfId="916"/>
    <cellStyle name="SAPBEXHLevel0 12" xfId="917"/>
    <cellStyle name="SAPBEXHLevel0 13" xfId="918"/>
    <cellStyle name="SAPBEXHLevel0 14" xfId="919"/>
    <cellStyle name="SAPBEXHLevel0 15" xfId="920"/>
    <cellStyle name="SAPBEXHLevel0 16" xfId="921"/>
    <cellStyle name="SAPBEXHLevel0 17" xfId="922"/>
    <cellStyle name="SAPBEXHLevel0 18" xfId="923"/>
    <cellStyle name="SAPBEXHLevel0 19" xfId="924"/>
    <cellStyle name="SAPBEXHLevel0 2" xfId="106"/>
    <cellStyle name="SAPBEXHLevel0 2 2" xfId="925"/>
    <cellStyle name="SAPBEXHLevel0 2 3" xfId="926"/>
    <cellStyle name="SAPBEXHLevel0 3" xfId="107"/>
    <cellStyle name="SAPBEXHLevel0 3 2" xfId="927"/>
    <cellStyle name="SAPBEXHLevel0 4" xfId="928"/>
    <cellStyle name="SAPBEXHLevel0 4 2" xfId="929"/>
    <cellStyle name="SAPBEXHLevel0 5" xfId="930"/>
    <cellStyle name="SAPBEXHLevel0 5 2" xfId="931"/>
    <cellStyle name="SAPBEXHLevel0 6" xfId="932"/>
    <cellStyle name="SAPBEXHLevel0 6 2" xfId="933"/>
    <cellStyle name="SAPBEXHLevel0 7" xfId="934"/>
    <cellStyle name="SAPBEXHLevel0 7 2" xfId="935"/>
    <cellStyle name="SAPBEXHLevel0 8" xfId="936"/>
    <cellStyle name="SAPBEXHLevel0 8 2" xfId="937"/>
    <cellStyle name="SAPBEXHLevel0 9" xfId="938"/>
    <cellStyle name="SAPBEXHLevel0 9 2" xfId="939"/>
    <cellStyle name="SAPBEXHLevel0X" xfId="108"/>
    <cellStyle name="SAPBEXHLevel0X 10" xfId="940"/>
    <cellStyle name="SAPBEXHLevel0X 10 2" xfId="941"/>
    <cellStyle name="SAPBEXHLevel0X 11" xfId="942"/>
    <cellStyle name="SAPBEXHLevel0X 12" xfId="943"/>
    <cellStyle name="SAPBEXHLevel0X 13" xfId="944"/>
    <cellStyle name="SAPBEXHLevel0X 14" xfId="945"/>
    <cellStyle name="SAPBEXHLevel0X 15" xfId="946"/>
    <cellStyle name="SAPBEXHLevel0X 16" xfId="947"/>
    <cellStyle name="SAPBEXHLevel0X 17" xfId="948"/>
    <cellStyle name="SAPBEXHLevel0X 18" xfId="949"/>
    <cellStyle name="SAPBEXHLevel0X 19" xfId="950"/>
    <cellStyle name="SAPBEXHLevel0X 2" xfId="109"/>
    <cellStyle name="SAPBEXHLevel0X 2 2" xfId="951"/>
    <cellStyle name="SAPBEXHLevel0X 2 3" xfId="952"/>
    <cellStyle name="SAPBEXHLevel0X 3" xfId="110"/>
    <cellStyle name="SAPBEXHLevel0X 3 2" xfId="953"/>
    <cellStyle name="SAPBEXHLevel0X 4" xfId="954"/>
    <cellStyle name="SAPBEXHLevel0X 4 2" xfId="955"/>
    <cellStyle name="SAPBEXHLevel0X 5" xfId="956"/>
    <cellStyle name="SAPBEXHLevel0X 5 2" xfId="957"/>
    <cellStyle name="SAPBEXHLevel0X 6" xfId="958"/>
    <cellStyle name="SAPBEXHLevel0X 6 2" xfId="959"/>
    <cellStyle name="SAPBEXHLevel0X 7" xfId="960"/>
    <cellStyle name="SAPBEXHLevel0X 7 2" xfId="961"/>
    <cellStyle name="SAPBEXHLevel0X 8" xfId="962"/>
    <cellStyle name="SAPBEXHLevel0X 8 2" xfId="963"/>
    <cellStyle name="SAPBEXHLevel0X 9" xfId="964"/>
    <cellStyle name="SAPBEXHLevel0X 9 2" xfId="965"/>
    <cellStyle name="SAPBEXHLevel1" xfId="111"/>
    <cellStyle name="SAPBEXHLevel1 10" xfId="966"/>
    <cellStyle name="SAPBEXHLevel1 10 2" xfId="967"/>
    <cellStyle name="SAPBEXHLevel1 11" xfId="968"/>
    <cellStyle name="SAPBEXHLevel1 12" xfId="969"/>
    <cellStyle name="SAPBEXHLevel1 13" xfId="970"/>
    <cellStyle name="SAPBEXHLevel1 14" xfId="971"/>
    <cellStyle name="SAPBEXHLevel1 15" xfId="972"/>
    <cellStyle name="SAPBEXHLevel1 16" xfId="973"/>
    <cellStyle name="SAPBEXHLevel1 17" xfId="974"/>
    <cellStyle name="SAPBEXHLevel1 18" xfId="975"/>
    <cellStyle name="SAPBEXHLevel1 19" xfId="976"/>
    <cellStyle name="SAPBEXHLevel1 2" xfId="112"/>
    <cellStyle name="SAPBEXHLevel1 2 2" xfId="977"/>
    <cellStyle name="SAPBEXHLevel1 2 3" xfId="978"/>
    <cellStyle name="SAPBEXHLevel1 3" xfId="113"/>
    <cellStyle name="SAPBEXHLevel1 3 2" xfId="979"/>
    <cellStyle name="SAPBEXHLevel1 4" xfId="980"/>
    <cellStyle name="SAPBEXHLevel1 4 2" xfId="981"/>
    <cellStyle name="SAPBEXHLevel1 5" xfId="982"/>
    <cellStyle name="SAPBEXHLevel1 5 2" xfId="983"/>
    <cellStyle name="SAPBEXHLevel1 6" xfId="984"/>
    <cellStyle name="SAPBEXHLevel1 6 2" xfId="985"/>
    <cellStyle name="SAPBEXHLevel1 7" xfId="986"/>
    <cellStyle name="SAPBEXHLevel1 7 2" xfId="987"/>
    <cellStyle name="SAPBEXHLevel1 8" xfId="988"/>
    <cellStyle name="SAPBEXHLevel1 8 2" xfId="989"/>
    <cellStyle name="SAPBEXHLevel1 9" xfId="990"/>
    <cellStyle name="SAPBEXHLevel1 9 2" xfId="991"/>
    <cellStyle name="SAPBEXHLevel1X" xfId="114"/>
    <cellStyle name="SAPBEXHLevel1X 10" xfId="992"/>
    <cellStyle name="SAPBEXHLevel1X 10 2" xfId="993"/>
    <cellStyle name="SAPBEXHLevel1X 11" xfId="994"/>
    <cellStyle name="SAPBEXHLevel1X 12" xfId="995"/>
    <cellStyle name="SAPBEXHLevel1X 13" xfId="996"/>
    <cellStyle name="SAPBEXHLevel1X 14" xfId="997"/>
    <cellStyle name="SAPBEXHLevel1X 15" xfId="998"/>
    <cellStyle name="SAPBEXHLevel1X 16" xfId="999"/>
    <cellStyle name="SAPBEXHLevel1X 17" xfId="1000"/>
    <cellStyle name="SAPBEXHLevel1X 18" xfId="1001"/>
    <cellStyle name="SAPBEXHLevel1X 19" xfId="1002"/>
    <cellStyle name="SAPBEXHLevel1X 2" xfId="115"/>
    <cellStyle name="SAPBEXHLevel1X 2 2" xfId="1003"/>
    <cellStyle name="SAPBEXHLevel1X 2 3" xfId="1004"/>
    <cellStyle name="SAPBEXHLevel1X 3" xfId="116"/>
    <cellStyle name="SAPBEXHLevel1X 3 2" xfId="1005"/>
    <cellStyle name="SAPBEXHLevel1X 4" xfId="1006"/>
    <cellStyle name="SAPBEXHLevel1X 4 2" xfId="1007"/>
    <cellStyle name="SAPBEXHLevel1X 5" xfId="1008"/>
    <cellStyle name="SAPBEXHLevel1X 5 2" xfId="1009"/>
    <cellStyle name="SAPBEXHLevel1X 6" xfId="1010"/>
    <cellStyle name="SAPBEXHLevel1X 6 2" xfId="1011"/>
    <cellStyle name="SAPBEXHLevel1X 7" xfId="1012"/>
    <cellStyle name="SAPBEXHLevel1X 7 2" xfId="1013"/>
    <cellStyle name="SAPBEXHLevel1X 8" xfId="1014"/>
    <cellStyle name="SAPBEXHLevel1X 8 2" xfId="1015"/>
    <cellStyle name="SAPBEXHLevel1X 9" xfId="1016"/>
    <cellStyle name="SAPBEXHLevel1X 9 2" xfId="1017"/>
    <cellStyle name="SAPBEXHLevel2" xfId="117"/>
    <cellStyle name="SAPBEXHLevel2 10" xfId="1018"/>
    <cellStyle name="SAPBEXHLevel2 10 2" xfId="1019"/>
    <cellStyle name="SAPBEXHLevel2 11" xfId="1020"/>
    <cellStyle name="SAPBEXHLevel2 12" xfId="1021"/>
    <cellStyle name="SAPBEXHLevel2 13" xfId="1022"/>
    <cellStyle name="SAPBEXHLevel2 14" xfId="1023"/>
    <cellStyle name="SAPBEXHLevel2 15" xfId="1024"/>
    <cellStyle name="SAPBEXHLevel2 16" xfId="1025"/>
    <cellStyle name="SAPBEXHLevel2 17" xfId="1026"/>
    <cellStyle name="SAPBEXHLevel2 18" xfId="1027"/>
    <cellStyle name="SAPBEXHLevel2 19" xfId="1028"/>
    <cellStyle name="SAPBEXHLevel2 2" xfId="118"/>
    <cellStyle name="SAPBEXHLevel2 2 2" xfId="1029"/>
    <cellStyle name="SAPBEXHLevel2 2 3" xfId="1030"/>
    <cellStyle name="SAPBEXHLevel2 3" xfId="119"/>
    <cellStyle name="SAPBEXHLevel2 3 2" xfId="1031"/>
    <cellStyle name="SAPBEXHLevel2 4" xfId="1032"/>
    <cellStyle name="SAPBEXHLevel2 4 2" xfId="1033"/>
    <cellStyle name="SAPBEXHLevel2 5" xfId="1034"/>
    <cellStyle name="SAPBEXHLevel2 5 2" xfId="1035"/>
    <cellStyle name="SAPBEXHLevel2 6" xfId="1036"/>
    <cellStyle name="SAPBEXHLevel2 6 2" xfId="1037"/>
    <cellStyle name="SAPBEXHLevel2 7" xfId="1038"/>
    <cellStyle name="SAPBEXHLevel2 7 2" xfId="1039"/>
    <cellStyle name="SAPBEXHLevel2 8" xfId="1040"/>
    <cellStyle name="SAPBEXHLevel2 8 2" xfId="1041"/>
    <cellStyle name="SAPBEXHLevel2 9" xfId="1042"/>
    <cellStyle name="SAPBEXHLevel2 9 2" xfId="1043"/>
    <cellStyle name="SAPBEXHLevel2X" xfId="120"/>
    <cellStyle name="SAPBEXHLevel2X 10" xfId="1044"/>
    <cellStyle name="SAPBEXHLevel2X 10 2" xfId="1045"/>
    <cellStyle name="SAPBEXHLevel2X 11" xfId="1046"/>
    <cellStyle name="SAPBEXHLevel2X 12" xfId="1047"/>
    <cellStyle name="SAPBEXHLevel2X 13" xfId="1048"/>
    <cellStyle name="SAPBEXHLevel2X 14" xfId="1049"/>
    <cellStyle name="SAPBEXHLevel2X 15" xfId="1050"/>
    <cellStyle name="SAPBEXHLevel2X 16" xfId="1051"/>
    <cellStyle name="SAPBEXHLevel2X 17" xfId="1052"/>
    <cellStyle name="SAPBEXHLevel2X 18" xfId="1053"/>
    <cellStyle name="SAPBEXHLevel2X 19" xfId="1054"/>
    <cellStyle name="SAPBEXHLevel2X 2" xfId="121"/>
    <cellStyle name="SAPBEXHLevel2X 2 2" xfId="1055"/>
    <cellStyle name="SAPBEXHLevel2X 2 3" xfId="1056"/>
    <cellStyle name="SAPBEXHLevel2X 3" xfId="122"/>
    <cellStyle name="SAPBEXHLevel2X 3 2" xfId="1057"/>
    <cellStyle name="SAPBEXHLevel2X 4" xfId="1058"/>
    <cellStyle name="SAPBEXHLevel2X 4 2" xfId="1059"/>
    <cellStyle name="SAPBEXHLevel2X 5" xfId="1060"/>
    <cellStyle name="SAPBEXHLevel2X 5 2" xfId="1061"/>
    <cellStyle name="SAPBEXHLevel2X 6" xfId="1062"/>
    <cellStyle name="SAPBEXHLevel2X 6 2" xfId="1063"/>
    <cellStyle name="SAPBEXHLevel2X 7" xfId="1064"/>
    <cellStyle name="SAPBEXHLevel2X 7 2" xfId="1065"/>
    <cellStyle name="SAPBEXHLevel2X 8" xfId="1066"/>
    <cellStyle name="SAPBEXHLevel2X 8 2" xfId="1067"/>
    <cellStyle name="SAPBEXHLevel2X 9" xfId="1068"/>
    <cellStyle name="SAPBEXHLevel2X 9 2" xfId="1069"/>
    <cellStyle name="SAPBEXHLevel3" xfId="123"/>
    <cellStyle name="SAPBEXHLevel3 10" xfId="1070"/>
    <cellStyle name="SAPBEXHLevel3 10 2" xfId="1071"/>
    <cellStyle name="SAPBEXHLevel3 11" xfId="1072"/>
    <cellStyle name="SAPBEXHLevel3 12" xfId="1073"/>
    <cellStyle name="SAPBEXHLevel3 13" xfId="1074"/>
    <cellStyle name="SAPBEXHLevel3 14" xfId="1075"/>
    <cellStyle name="SAPBEXHLevel3 15" xfId="1076"/>
    <cellStyle name="SAPBEXHLevel3 16" xfId="1077"/>
    <cellStyle name="SAPBEXHLevel3 17" xfId="1078"/>
    <cellStyle name="SAPBEXHLevel3 18" xfId="1079"/>
    <cellStyle name="SAPBEXHLevel3 19" xfId="1080"/>
    <cellStyle name="SAPBEXHLevel3 2" xfId="124"/>
    <cellStyle name="SAPBEXHLevel3 2 2" xfId="1081"/>
    <cellStyle name="SAPBEXHLevel3 2 3" xfId="1082"/>
    <cellStyle name="SAPBEXHLevel3 3" xfId="125"/>
    <cellStyle name="SAPBEXHLevel3 3 2" xfId="1083"/>
    <cellStyle name="SAPBEXHLevel3 4" xfId="1084"/>
    <cellStyle name="SAPBEXHLevel3 4 2" xfId="1085"/>
    <cellStyle name="SAPBEXHLevel3 5" xfId="1086"/>
    <cellStyle name="SAPBEXHLevel3 5 2" xfId="1087"/>
    <cellStyle name="SAPBEXHLevel3 6" xfId="1088"/>
    <cellStyle name="SAPBEXHLevel3 6 2" xfId="1089"/>
    <cellStyle name="SAPBEXHLevel3 7" xfId="1090"/>
    <cellStyle name="SAPBEXHLevel3 7 2" xfId="1091"/>
    <cellStyle name="SAPBEXHLevel3 8" xfId="1092"/>
    <cellStyle name="SAPBEXHLevel3 8 2" xfId="1093"/>
    <cellStyle name="SAPBEXHLevel3 9" xfId="1094"/>
    <cellStyle name="SAPBEXHLevel3 9 2" xfId="1095"/>
    <cellStyle name="SAPBEXHLevel3X" xfId="126"/>
    <cellStyle name="SAPBEXHLevel3X 10" xfId="1096"/>
    <cellStyle name="SAPBEXHLevel3X 10 2" xfId="1097"/>
    <cellStyle name="SAPBEXHLevel3X 11" xfId="1098"/>
    <cellStyle name="SAPBEXHLevel3X 12" xfId="1099"/>
    <cellStyle name="SAPBEXHLevel3X 13" xfId="1100"/>
    <cellStyle name="SAPBEXHLevel3X 14" xfId="1101"/>
    <cellStyle name="SAPBEXHLevel3X 15" xfId="1102"/>
    <cellStyle name="SAPBEXHLevel3X 16" xfId="1103"/>
    <cellStyle name="SAPBEXHLevel3X 17" xfId="1104"/>
    <cellStyle name="SAPBEXHLevel3X 18" xfId="1105"/>
    <cellStyle name="SAPBEXHLevel3X 19" xfId="1106"/>
    <cellStyle name="SAPBEXHLevel3X 2" xfId="127"/>
    <cellStyle name="SAPBEXHLevel3X 2 2" xfId="1107"/>
    <cellStyle name="SAPBEXHLevel3X 2 3" xfId="1108"/>
    <cellStyle name="SAPBEXHLevel3X 3" xfId="128"/>
    <cellStyle name="SAPBEXHLevel3X 3 2" xfId="1109"/>
    <cellStyle name="SAPBEXHLevel3X 4" xfId="1110"/>
    <cellStyle name="SAPBEXHLevel3X 4 2" xfId="1111"/>
    <cellStyle name="SAPBEXHLevel3X 5" xfId="1112"/>
    <cellStyle name="SAPBEXHLevel3X 5 2" xfId="1113"/>
    <cellStyle name="SAPBEXHLevel3X 6" xfId="1114"/>
    <cellStyle name="SAPBEXHLevel3X 6 2" xfId="1115"/>
    <cellStyle name="SAPBEXHLevel3X 7" xfId="1116"/>
    <cellStyle name="SAPBEXHLevel3X 7 2" xfId="1117"/>
    <cellStyle name="SAPBEXHLevel3X 8" xfId="1118"/>
    <cellStyle name="SAPBEXHLevel3X 8 2" xfId="1119"/>
    <cellStyle name="SAPBEXHLevel3X 9" xfId="1120"/>
    <cellStyle name="SAPBEXHLevel3X 9 2" xfId="1121"/>
    <cellStyle name="SAPBEXresData" xfId="129"/>
    <cellStyle name="SAPBEXresDataEmph" xfId="130"/>
    <cellStyle name="SAPBEXresItem" xfId="131"/>
    <cellStyle name="SAPBEXresItemX" xfId="132"/>
    <cellStyle name="SAPBEXstdData" xfId="133"/>
    <cellStyle name="SAPBEXstdData 2" xfId="134"/>
    <cellStyle name="SAPBEXstdData 3" xfId="135"/>
    <cellStyle name="SAPBEXstdData 4" xfId="136"/>
    <cellStyle name="SAPBEXstdData_Actuals 2007" xfId="137"/>
    <cellStyle name="SAPBEXstdDataEmph" xfId="138"/>
    <cellStyle name="SAPBEXstdItem" xfId="139"/>
    <cellStyle name="SAPBEXstdItem 2" xfId="140"/>
    <cellStyle name="SAPBEXstdItem 3" xfId="141"/>
    <cellStyle name="SAPBEXstdItem 4" xfId="142"/>
    <cellStyle name="SAPBEXstdItem_Actuals 2007" xfId="143"/>
    <cellStyle name="SAPBEXstdItemX" xfId="144"/>
    <cellStyle name="SAPBEXstdItemX 2" xfId="145"/>
    <cellStyle name="SAPBEXstdItemX 3" xfId="146"/>
    <cellStyle name="SAPBEXstdItemX 4" xfId="147"/>
    <cellStyle name="SAPBEXstdItemX_Actuals 2007" xfId="148"/>
    <cellStyle name="SAPBEXtitle" xfId="149"/>
    <cellStyle name="SAPBEXtitle 10" xfId="1122"/>
    <cellStyle name="SAPBEXtitle 10 2" xfId="1123"/>
    <cellStyle name="SAPBEXtitle 11" xfId="1124"/>
    <cellStyle name="SAPBEXtitle 11 2" xfId="1125"/>
    <cellStyle name="SAPBEXtitle 12" xfId="1126"/>
    <cellStyle name="SAPBEXtitle 12 2" xfId="1127"/>
    <cellStyle name="SAPBEXtitle 13" xfId="1128"/>
    <cellStyle name="SAPBEXtitle 13 2" xfId="1129"/>
    <cellStyle name="SAPBEXtitle 14" xfId="1130"/>
    <cellStyle name="SAPBEXtitle 15" xfId="1131"/>
    <cellStyle name="SAPBEXtitle 16" xfId="1132"/>
    <cellStyle name="SAPBEXtitle 17" xfId="1133"/>
    <cellStyle name="SAPBEXtitle 18" xfId="1134"/>
    <cellStyle name="SAPBEXtitle 19" xfId="1135"/>
    <cellStyle name="SAPBEXtitle 2" xfId="150"/>
    <cellStyle name="SAPBEXtitle 2 2" xfId="1136"/>
    <cellStyle name="SAPBEXtitle 2 3" xfId="1137"/>
    <cellStyle name="SAPBEXtitle 20" xfId="1138"/>
    <cellStyle name="SAPBEXtitle 21" xfId="1139"/>
    <cellStyle name="SAPBEXtitle 22" xfId="1140"/>
    <cellStyle name="SAPBEXtitle 3" xfId="151"/>
    <cellStyle name="SAPBEXtitle 3 2" xfId="1141"/>
    <cellStyle name="SAPBEXtitle 4" xfId="152"/>
    <cellStyle name="SAPBEXtitle 4 2" xfId="1142"/>
    <cellStyle name="SAPBEXtitle 5" xfId="153"/>
    <cellStyle name="SAPBEXtitle 5 2" xfId="1143"/>
    <cellStyle name="SAPBEXtitle 6" xfId="154"/>
    <cellStyle name="SAPBEXtitle 6 2" xfId="1144"/>
    <cellStyle name="SAPBEXtitle 7" xfId="155"/>
    <cellStyle name="SAPBEXtitle 7 2" xfId="1145"/>
    <cellStyle name="SAPBEXtitle 8" xfId="1146"/>
    <cellStyle name="SAPBEXtitle 8 2" xfId="1147"/>
    <cellStyle name="SAPBEXtitle 9" xfId="1148"/>
    <cellStyle name="SAPBEXtitle 9 2" xfId="1149"/>
    <cellStyle name="SAPBEXtitle_Actuals 2007" xfId="156"/>
    <cellStyle name="SAPBEXundefined" xfId="157"/>
    <cellStyle name="SAPBEXundefined 10" xfId="1150"/>
    <cellStyle name="SAPBEXundefined 11" xfId="1151"/>
    <cellStyle name="SAPBEXundefined 12" xfId="1152"/>
    <cellStyle name="SAPBEXundefined 13" xfId="1153"/>
    <cellStyle name="SAPBEXundefined 14" xfId="1154"/>
    <cellStyle name="SAPBEXundefined 15" xfId="1155"/>
    <cellStyle name="SAPBEXundefined 16" xfId="1156"/>
    <cellStyle name="SAPBEXundefined 17" xfId="1157"/>
    <cellStyle name="SAPBEXundefined 18" xfId="1158"/>
    <cellStyle name="SAPBEXundefined 19" xfId="1159"/>
    <cellStyle name="SAPBEXundefined 2" xfId="1160"/>
    <cellStyle name="SAPBEXundefined 3" xfId="1161"/>
    <cellStyle name="SAPBEXundefined 4" xfId="1162"/>
    <cellStyle name="SAPBEXundefined 5" xfId="1163"/>
    <cellStyle name="SAPBEXundefined 6" xfId="1164"/>
    <cellStyle name="SAPBEXundefined 7" xfId="1165"/>
    <cellStyle name="SAPBEXundefined 8" xfId="1166"/>
    <cellStyle name="SAPBEXundefined 9" xfId="1167"/>
    <cellStyle name="Shade" xfId="158"/>
    <cellStyle name="Special" xfId="159"/>
    <cellStyle name="Special 2" xfId="1168"/>
    <cellStyle name="Special 3" xfId="1169"/>
    <cellStyle name="StmtTtl1" xfId="1170"/>
    <cellStyle name="StmtTtl2" xfId="1171"/>
    <cellStyle name="STYL1 - Style1" xfId="1172"/>
    <cellStyle name="Style 1" xfId="160"/>
    <cellStyle name="Style 1 2" xfId="1173"/>
    <cellStyle name="Style 1 3" xfId="1174"/>
    <cellStyle name="Style 1_Book9" xfId="1175"/>
    <cellStyle name="Style 27" xfId="161"/>
    <cellStyle name="Style 35" xfId="162"/>
    <cellStyle name="Style 36" xfId="163"/>
    <cellStyle name="Subtotal" xfId="1176"/>
    <cellStyle name="Sub-total" xfId="1177"/>
    <cellStyle name="Text" xfId="1178"/>
    <cellStyle name="Title 2" xfId="1179"/>
    <cellStyle name="Title: Major" xfId="1180"/>
    <cellStyle name="Title: Minor" xfId="1181"/>
    <cellStyle name="Title: Worksheet" xfId="1182"/>
    <cellStyle name="Titles" xfId="164"/>
    <cellStyle name="Titles 2" xfId="1183"/>
    <cellStyle name="Titles 3" xfId="1184"/>
    <cellStyle name="Total 2" xfId="1185"/>
    <cellStyle name="Total 2 2" xfId="1186"/>
    <cellStyle name="Total 3" xfId="1187"/>
    <cellStyle name="Total 4" xfId="1188"/>
    <cellStyle name="Total2 - Style2" xfId="165"/>
    <cellStyle name="Total4 - Style4" xfId="1189"/>
    <cellStyle name="TRANSMISSION RELIABILITY PORTION OF PROJECT" xfId="166"/>
    <cellStyle name="Underl - Style4" xfId="167"/>
    <cellStyle name="Unprot" xfId="168"/>
    <cellStyle name="Unprot$" xfId="169"/>
    <cellStyle name="Unprot$ 2" xfId="1190"/>
    <cellStyle name="Unprot$ 3" xfId="1191"/>
    <cellStyle name="Unprotect" xfId="170"/>
    <cellStyle name="Warning Text 2" xfId="1192"/>
    <cellStyle name="Warning Text 2 2" xfId="1193"/>
    <cellStyle name="Warning Text 3" xfId="1194"/>
    <cellStyle name="Warning Text 4" xfId="1195"/>
  </cellStyles>
  <dxfs count="5">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ustomXml" Target="../customXml/item4.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44824</xdr:colOff>
      <xdr:row>91</xdr:row>
      <xdr:rowOff>68914</xdr:rowOff>
    </xdr:from>
    <xdr:to>
      <xdr:col>9</xdr:col>
      <xdr:colOff>437029</xdr:colOff>
      <xdr:row>97</xdr:row>
      <xdr:rowOff>0</xdr:rowOff>
    </xdr:to>
    <xdr:sp macro="" textlink="">
      <xdr:nvSpPr>
        <xdr:cNvPr id="2" name="Text 12"/>
        <xdr:cNvSpPr txBox="1">
          <a:spLocks noChangeArrowheads="1"/>
        </xdr:cNvSpPr>
      </xdr:nvSpPr>
      <xdr:spPr bwMode="auto">
        <a:xfrm>
          <a:off x="44824" y="14031443"/>
          <a:ext cx="7821705" cy="872382"/>
        </a:xfrm>
        <a:prstGeom prst="rect">
          <a:avLst/>
        </a:prstGeom>
        <a:solidFill>
          <a:srgbClr val="FFFFFF"/>
        </a:solidFill>
        <a:ln w="1">
          <a:noFill/>
          <a:miter lim="800000"/>
          <a:headEnd/>
          <a:tailEnd/>
        </a:ln>
      </xdr:spPr>
      <xdr:txBody>
        <a:bodyPr vertOverflow="clip" wrap="square" lIns="27432" tIns="18288" rIns="0" bIns="0" anchor="t" upright="1"/>
        <a:lstStyle/>
        <a:p>
          <a:pPr rtl="0" eaLnBrk="1" fontAlgn="auto" latinLnBrk="0" hangingPunct="1"/>
          <a:r>
            <a:rPr lang="en-US" sz="1100" b="0" i="0">
              <a:latin typeface="Arial" pitchFamily="34" charset="0"/>
              <a:ea typeface="+mn-ea"/>
              <a:cs typeface="Arial" pitchFamily="34" charset="0"/>
            </a:rPr>
            <a:t>Staff's adjustment reduces</a:t>
          </a:r>
          <a:r>
            <a:rPr lang="en-US" sz="1100" b="0" i="0" baseline="0">
              <a:latin typeface="Arial" pitchFamily="34" charset="0"/>
              <a:ea typeface="+mn-ea"/>
              <a:cs typeface="Arial" pitchFamily="34" charset="0"/>
            </a:rPr>
            <a:t> the rate base for  the Chehalis deferred maintenance not  reflected by the Company .  This is in addition to the Company's </a:t>
          </a:r>
          <a:r>
            <a:rPr lang="en-US" sz="1100" b="0" i="0">
              <a:latin typeface="Arial" pitchFamily="34" charset="0"/>
              <a:ea typeface="+mn-ea"/>
              <a:cs typeface="Arial" pitchFamily="34" charset="0"/>
            </a:rPr>
            <a:t>restating adjustment  to remove prepayments and other miscellaneous rate base balances per books from results as directed by </a:t>
          </a:r>
          <a:r>
            <a:rPr lang="en-US" sz="1100" b="0" i="0" baseline="0">
              <a:latin typeface="Arial" pitchFamily="34" charset="0"/>
              <a:ea typeface="+mn-ea"/>
              <a:cs typeface="Arial" pitchFamily="34" charset="0"/>
            </a:rPr>
            <a:t>the Commission in UE-100749.</a:t>
          </a:r>
          <a:r>
            <a:rPr lang="en-US" sz="1100" b="0" i="0">
              <a:latin typeface="Arial" pitchFamily="34" charset="0"/>
              <a:ea typeface="+mn-ea"/>
              <a:cs typeface="Arial" pitchFamily="34" charset="0"/>
            </a:rPr>
            <a:t>  The associated tax impacts related to these balances are also removed in this adjustment.</a:t>
          </a:r>
          <a:endParaRPr lang="en-US" sz="1100">
            <a:latin typeface="Arial" pitchFamily="34" charset="0"/>
            <a:ea typeface="+mn-ea"/>
            <a:cs typeface="Arial" pitchFamily="34" charset="0"/>
          </a:endParaRPr>
        </a:p>
        <a:p>
          <a:endParaRPr lang="en-US"/>
        </a:p>
        <a:p>
          <a:endParaRPr lang="en-US" sz="1100">
            <a:latin typeface="+mn-lt"/>
            <a:ea typeface="+mn-ea"/>
            <a:cs typeface="+mn-cs"/>
          </a:endParaRPr>
        </a:p>
        <a:p>
          <a:pPr algn="l" rtl="0">
            <a:defRPr sz="1000"/>
          </a:pPr>
          <a:endParaRPr lang="en-US" sz="900" b="0" i="0" strike="noStrike">
            <a:solidFill>
              <a:srgbClr val="FF3333"/>
            </a:solidFill>
            <a:latin typeface="Arial"/>
            <a:cs typeface="Arial"/>
          </a:endParaRPr>
        </a:p>
        <a:p>
          <a:pPr algn="l" rtl="0">
            <a:defRPr sz="1000"/>
          </a:pPr>
          <a:endParaRPr lang="en-US" sz="900" b="0" i="0" strike="noStrike">
            <a:solidFill>
              <a:srgbClr val="000000"/>
            </a:solidFill>
            <a:latin typeface="Arial"/>
            <a:cs typeface="Arial"/>
          </a:endParaRPr>
        </a:p>
        <a:p>
          <a:pPr algn="l" rtl="0">
            <a:defRPr sz="1000"/>
          </a:pPr>
          <a:endParaRPr lang="en-US" sz="900" b="0" i="0" strike="noStrike">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30</xdr:row>
      <xdr:rowOff>56029</xdr:rowOff>
    </xdr:from>
    <xdr:to>
      <xdr:col>9</xdr:col>
      <xdr:colOff>504265</xdr:colOff>
      <xdr:row>43</xdr:row>
      <xdr:rowOff>123264</xdr:rowOff>
    </xdr:to>
    <xdr:sp macro="" textlink="">
      <xdr:nvSpPr>
        <xdr:cNvPr id="2" name="Text 12"/>
        <xdr:cNvSpPr txBox="1">
          <a:spLocks noChangeArrowheads="1"/>
        </xdr:cNvSpPr>
      </xdr:nvSpPr>
      <xdr:spPr bwMode="auto">
        <a:xfrm>
          <a:off x="1" y="7504579"/>
          <a:ext cx="6505014" cy="2172260"/>
        </a:xfrm>
        <a:prstGeom prst="rect">
          <a:avLst/>
        </a:prstGeom>
        <a:solidFill>
          <a:srgbClr val="FFFFFF"/>
        </a:solidFill>
        <a:ln w="1">
          <a:noFill/>
          <a:miter lim="800000"/>
          <a:headEnd/>
          <a:tailEnd/>
        </a:ln>
      </xdr:spPr>
      <xdr:txBody>
        <a:bodyPr vertOverflow="clip" wrap="square" lIns="27432" tIns="18288" rIns="0" bIns="0" anchor="t" upright="1"/>
        <a:lstStyle/>
        <a:p>
          <a:pPr rtl="0" eaLnBrk="1" fontAlgn="auto" latinLnBrk="0" hangingPunct="1"/>
          <a:r>
            <a:rPr lang="en-US" sz="1100" b="0" i="0">
              <a:latin typeface="+mn-lt"/>
              <a:ea typeface="+mn-ea"/>
              <a:cs typeface="+mn-cs"/>
            </a:rPr>
            <a:t>This restating adjustment removes the Chehalis Deferred Maintenance, prepayments and other miscellaneous rate base balances from the test period.  The associated tax impacts related to these balances are also removed in this adjustment.</a:t>
          </a:r>
        </a:p>
        <a:p>
          <a:endParaRPr lang="en-US"/>
        </a:p>
        <a:p>
          <a:endParaRPr lang="en-US" sz="1100">
            <a:latin typeface="+mn-lt"/>
            <a:ea typeface="+mn-ea"/>
            <a:cs typeface="+mn-cs"/>
          </a:endParaRPr>
        </a:p>
        <a:p>
          <a:pPr algn="l" rtl="0">
            <a:defRPr sz="1000"/>
          </a:pPr>
          <a:endParaRPr lang="en-US" sz="900" b="0" i="0" strike="noStrike">
            <a:solidFill>
              <a:srgbClr val="FF3333"/>
            </a:solidFill>
            <a:latin typeface="Arial"/>
            <a:cs typeface="Arial"/>
          </a:endParaRPr>
        </a:p>
        <a:p>
          <a:pPr algn="l" rtl="0">
            <a:defRPr sz="1000"/>
          </a:pPr>
          <a:endParaRPr lang="en-US" sz="900" b="0" i="0" strike="noStrike">
            <a:solidFill>
              <a:srgbClr val="000000"/>
            </a:solidFill>
            <a:latin typeface="Arial"/>
            <a:cs typeface="Arial"/>
          </a:endParaRPr>
        </a:p>
        <a:p>
          <a:pPr algn="l" rtl="0">
            <a:defRPr sz="1000"/>
          </a:pPr>
          <a:endParaRPr lang="en-US" sz="900" b="0" i="0" strike="noStrike">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781050</xdr:colOff>
      <xdr:row>17</xdr:row>
      <xdr:rowOff>9525</xdr:rowOff>
    </xdr:from>
    <xdr:to>
      <xdr:col>8</xdr:col>
      <xdr:colOff>781050</xdr:colOff>
      <xdr:row>18</xdr:row>
      <xdr:rowOff>19050</xdr:rowOff>
    </xdr:to>
    <xdr:sp macro="" textlink="">
      <xdr:nvSpPr>
        <xdr:cNvPr id="2" name="Line 2"/>
        <xdr:cNvSpPr>
          <a:spLocks noChangeShapeType="1"/>
        </xdr:cNvSpPr>
      </xdr:nvSpPr>
      <xdr:spPr bwMode="auto">
        <a:xfrm flipV="1">
          <a:off x="10439400" y="3505200"/>
          <a:ext cx="0" cy="200025"/>
        </a:xfrm>
        <a:prstGeom prst="line">
          <a:avLst/>
        </a:prstGeom>
        <a:noFill/>
        <a:ln w="9525">
          <a:solidFill>
            <a:srgbClr val="000000"/>
          </a:solidFill>
          <a:round/>
          <a:headEnd/>
          <a:tailEnd type="triangle" w="med" len="med"/>
        </a:ln>
      </xdr:spPr>
    </xdr:sp>
    <xdr:clientData/>
  </xdr:twoCellAnchor>
  <xdr:twoCellAnchor>
    <xdr:from>
      <xdr:col>8</xdr:col>
      <xdr:colOff>781050</xdr:colOff>
      <xdr:row>27</xdr:row>
      <xdr:rowOff>9525</xdr:rowOff>
    </xdr:from>
    <xdr:to>
      <xdr:col>8</xdr:col>
      <xdr:colOff>781050</xdr:colOff>
      <xdr:row>28</xdr:row>
      <xdr:rowOff>19050</xdr:rowOff>
    </xdr:to>
    <xdr:sp macro="" textlink="">
      <xdr:nvSpPr>
        <xdr:cNvPr id="3" name="Line 2"/>
        <xdr:cNvSpPr>
          <a:spLocks noChangeShapeType="1"/>
        </xdr:cNvSpPr>
      </xdr:nvSpPr>
      <xdr:spPr bwMode="auto">
        <a:xfrm flipV="1">
          <a:off x="10439400" y="5753100"/>
          <a:ext cx="0" cy="200025"/>
        </a:xfrm>
        <a:prstGeom prst="line">
          <a:avLst/>
        </a:prstGeom>
        <a:noFill/>
        <a:ln w="9525">
          <a:solidFill>
            <a:srgbClr val="000000"/>
          </a:solidFill>
          <a:round/>
          <a:headEnd/>
          <a:tailEnd type="triangle" w="med" len="me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p04092.000/Local%20Settings/Temporary%20Internet%20Files/OLK1AC/RECO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sb1\GROUPS\Documents%20and%20Settings\p04092.000\Local%20Settings\Temporary%20Internet%20Files\OLK1AC\RECOV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efreshError="1">
        <row r="21">
          <cell r="B21" t="str">
            <v>26</v>
          </cell>
          <cell r="G21">
            <v>83871482</v>
          </cell>
        </row>
        <row r="22">
          <cell r="G22">
            <v>1931963666</v>
          </cell>
        </row>
        <row r="23">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J97"/>
  <sheetViews>
    <sheetView tabSelected="1" topLeftCell="A42" workbookViewId="0">
      <selection activeCell="D101" sqref="A89:L102"/>
    </sheetView>
  </sheetViews>
  <sheetFormatPr defaultColWidth="9.140625" defaultRowHeight="12.75"/>
  <cols>
    <col min="1" max="1" width="3" style="212" customWidth="1"/>
    <col min="2" max="2" width="29.28515625" style="212" customWidth="1"/>
    <col min="3" max="3" width="12.5703125" style="212" customWidth="1"/>
    <col min="4" max="4" width="13.85546875" style="212" customWidth="1"/>
    <col min="5" max="5" width="13.28515625" style="212" customWidth="1"/>
    <col min="6" max="6" width="17.140625" style="170" customWidth="1"/>
    <col min="7" max="62" width="9.140625" style="170"/>
    <col min="63" max="16384" width="9.140625" style="212"/>
  </cols>
  <sheetData>
    <row r="1" spans="1:6" s="170" customFormat="1">
      <c r="A1" s="169" t="s">
        <v>213</v>
      </c>
      <c r="C1" s="171"/>
      <c r="D1" s="172"/>
      <c r="E1" s="171"/>
      <c r="F1" s="173"/>
    </row>
    <row r="2" spans="1:6" s="170" customFormat="1">
      <c r="A2" s="169" t="s">
        <v>470</v>
      </c>
      <c r="C2" s="171"/>
      <c r="D2" s="172"/>
      <c r="E2" s="171"/>
      <c r="F2" s="173"/>
    </row>
    <row r="3" spans="1:6" s="170" customFormat="1">
      <c r="A3" s="169" t="s">
        <v>471</v>
      </c>
      <c r="C3" s="171"/>
      <c r="D3" s="174"/>
      <c r="E3" s="171"/>
      <c r="F3" s="173"/>
    </row>
    <row r="4" spans="1:6" s="170" customFormat="1">
      <c r="A4" s="169" t="s">
        <v>398</v>
      </c>
      <c r="C4" s="171"/>
      <c r="D4" s="174"/>
      <c r="E4" s="171"/>
      <c r="F4" s="175"/>
    </row>
    <row r="5" spans="1:6" s="170" customFormat="1">
      <c r="A5" s="172"/>
      <c r="B5" s="176"/>
      <c r="C5" s="177"/>
      <c r="D5" s="178"/>
      <c r="E5" s="178"/>
      <c r="F5" s="179"/>
    </row>
    <row r="6" spans="1:6" s="170" customFormat="1">
      <c r="A6" s="172"/>
      <c r="B6" s="176"/>
      <c r="C6" s="180" t="s">
        <v>213</v>
      </c>
      <c r="D6" s="177" t="s">
        <v>399</v>
      </c>
      <c r="E6" s="178"/>
      <c r="F6" s="181"/>
    </row>
    <row r="7" spans="1:6" s="170" customFormat="1">
      <c r="A7" s="172"/>
      <c r="B7" s="171"/>
      <c r="C7" s="182" t="s">
        <v>400</v>
      </c>
      <c r="D7" s="177" t="s">
        <v>400</v>
      </c>
      <c r="E7" s="182" t="s">
        <v>401</v>
      </c>
      <c r="F7" s="181"/>
    </row>
    <row r="8" spans="1:6" s="170" customFormat="1">
      <c r="A8" s="172"/>
      <c r="B8" s="183" t="s">
        <v>402</v>
      </c>
      <c r="C8" s="183"/>
      <c r="D8" s="184"/>
      <c r="E8" s="185"/>
      <c r="F8" s="186"/>
    </row>
    <row r="9" spans="1:6" s="170" customFormat="1">
      <c r="A9" s="172">
        <v>1</v>
      </c>
      <c r="B9" s="171" t="s">
        <v>403</v>
      </c>
      <c r="C9" s="171"/>
      <c r="D9" s="184"/>
      <c r="E9" s="186">
        <f>+D9-C9</f>
        <v>0</v>
      </c>
      <c r="F9" s="186"/>
    </row>
    <row r="10" spans="1:6" s="170" customFormat="1">
      <c r="A10" s="172">
        <v>2</v>
      </c>
      <c r="B10" s="171" t="s">
        <v>404</v>
      </c>
      <c r="C10" s="171"/>
      <c r="D10" s="184"/>
      <c r="E10" s="186">
        <f t="shared" ref="E10:E12" si="0">+D10-C10</f>
        <v>0</v>
      </c>
      <c r="F10" s="186"/>
    </row>
    <row r="11" spans="1:6" s="170" customFormat="1">
      <c r="A11" s="172">
        <v>3</v>
      </c>
      <c r="B11" s="171" t="s">
        <v>405</v>
      </c>
      <c r="C11" s="171"/>
      <c r="D11" s="184"/>
      <c r="E11" s="186">
        <f t="shared" si="0"/>
        <v>0</v>
      </c>
      <c r="F11" s="186"/>
    </row>
    <row r="12" spans="1:6" s="170" customFormat="1">
      <c r="A12" s="172">
        <v>4</v>
      </c>
      <c r="B12" s="171" t="s">
        <v>406</v>
      </c>
      <c r="C12" s="184"/>
      <c r="D12" s="184"/>
      <c r="E12" s="186">
        <f t="shared" si="0"/>
        <v>0</v>
      </c>
      <c r="F12" s="187"/>
    </row>
    <row r="13" spans="1:6" s="170" customFormat="1">
      <c r="A13" s="172">
        <v>5</v>
      </c>
      <c r="B13" s="183" t="s">
        <v>407</v>
      </c>
      <c r="C13" s="188">
        <f>SUM(C9:C12)</f>
        <v>0</v>
      </c>
      <c r="D13" s="188">
        <f>SUM(D9:D12)</f>
        <v>0</v>
      </c>
      <c r="E13" s="188">
        <f>SUM(E9:E12)</f>
        <v>0</v>
      </c>
      <c r="F13" s="186"/>
    </row>
    <row r="14" spans="1:6" s="170" customFormat="1">
      <c r="A14" s="172">
        <v>6</v>
      </c>
      <c r="B14" s="171"/>
      <c r="C14" s="171"/>
      <c r="D14" s="184"/>
      <c r="E14" s="186"/>
      <c r="F14" s="186"/>
    </row>
    <row r="15" spans="1:6" s="170" customFormat="1">
      <c r="A15" s="172">
        <v>7</v>
      </c>
      <c r="B15" s="183" t="s">
        <v>408</v>
      </c>
      <c r="C15" s="183"/>
      <c r="D15" s="184"/>
      <c r="E15" s="186"/>
      <c r="F15" s="186"/>
    </row>
    <row r="16" spans="1:6" s="170" customFormat="1">
      <c r="A16" s="172">
        <v>8</v>
      </c>
      <c r="B16" s="171" t="s">
        <v>409</v>
      </c>
      <c r="C16" s="171"/>
      <c r="D16" s="184"/>
      <c r="E16" s="186">
        <f>+D16-C16</f>
        <v>0</v>
      </c>
      <c r="F16" s="186"/>
    </row>
    <row r="17" spans="1:6" s="170" customFormat="1">
      <c r="A17" s="172">
        <v>9</v>
      </c>
      <c r="B17" s="171" t="s">
        <v>410</v>
      </c>
      <c r="C17" s="171"/>
      <c r="D17" s="184"/>
      <c r="E17" s="186">
        <f t="shared" ref="E17:E25" si="1">+D17-C17</f>
        <v>0</v>
      </c>
      <c r="F17" s="186"/>
    </row>
    <row r="18" spans="1:6" s="170" customFormat="1">
      <c r="A18" s="172">
        <v>10</v>
      </c>
      <c r="B18" s="171" t="s">
        <v>411</v>
      </c>
      <c r="C18" s="184"/>
      <c r="D18" s="184"/>
      <c r="E18" s="186">
        <f t="shared" si="1"/>
        <v>0</v>
      </c>
      <c r="F18" s="186"/>
    </row>
    <row r="19" spans="1:6" s="170" customFormat="1">
      <c r="A19" s="172">
        <v>11</v>
      </c>
      <c r="B19" s="171" t="s">
        <v>412</v>
      </c>
      <c r="C19" s="171"/>
      <c r="D19" s="189"/>
      <c r="E19" s="186">
        <f t="shared" si="1"/>
        <v>0</v>
      </c>
      <c r="F19" s="186"/>
    </row>
    <row r="20" spans="1:6" s="170" customFormat="1">
      <c r="A20" s="172">
        <v>12</v>
      </c>
      <c r="B20" s="171" t="s">
        <v>413</v>
      </c>
      <c r="C20" s="171"/>
      <c r="D20" s="184"/>
      <c r="E20" s="186">
        <f t="shared" si="1"/>
        <v>0</v>
      </c>
      <c r="F20" s="186"/>
    </row>
    <row r="21" spans="1:6" s="170" customFormat="1">
      <c r="A21" s="172">
        <v>13</v>
      </c>
      <c r="B21" s="171" t="s">
        <v>414</v>
      </c>
      <c r="C21" s="171"/>
      <c r="D21" s="184"/>
      <c r="E21" s="186">
        <f t="shared" si="1"/>
        <v>0</v>
      </c>
      <c r="F21" s="186"/>
    </row>
    <row r="22" spans="1:6" s="170" customFormat="1">
      <c r="A22" s="172">
        <v>14</v>
      </c>
      <c r="B22" s="171" t="s">
        <v>415</v>
      </c>
      <c r="C22" s="171"/>
      <c r="D22" s="184"/>
      <c r="E22" s="186">
        <f t="shared" si="1"/>
        <v>0</v>
      </c>
      <c r="F22" s="186"/>
    </row>
    <row r="23" spans="1:6" s="170" customFormat="1">
      <c r="A23" s="172">
        <v>15</v>
      </c>
      <c r="B23" s="171" t="s">
        <v>416</v>
      </c>
      <c r="C23" s="171"/>
      <c r="D23" s="184"/>
      <c r="E23" s="186">
        <f t="shared" si="1"/>
        <v>0</v>
      </c>
      <c r="F23" s="186"/>
    </row>
    <row r="24" spans="1:6" s="170" customFormat="1">
      <c r="A24" s="172">
        <v>16</v>
      </c>
      <c r="B24" s="171" t="s">
        <v>417</v>
      </c>
      <c r="C24" s="171"/>
      <c r="D24" s="184"/>
      <c r="E24" s="186">
        <f t="shared" si="1"/>
        <v>0</v>
      </c>
      <c r="F24" s="186"/>
    </row>
    <row r="25" spans="1:6" s="170" customFormat="1">
      <c r="A25" s="172">
        <v>17</v>
      </c>
      <c r="B25" s="171" t="s">
        <v>418</v>
      </c>
      <c r="C25" s="184"/>
      <c r="D25" s="184"/>
      <c r="E25" s="186">
        <f t="shared" si="1"/>
        <v>0</v>
      </c>
      <c r="F25" s="187"/>
    </row>
    <row r="26" spans="1:6" s="170" customFormat="1">
      <c r="A26" s="172">
        <v>18</v>
      </c>
      <c r="B26" s="190" t="s">
        <v>419</v>
      </c>
      <c r="C26" s="191">
        <f>SUM(C16:C25)</f>
        <v>0</v>
      </c>
      <c r="D26" s="191">
        <f>SUM(D16:D25)</f>
        <v>0</v>
      </c>
      <c r="E26" s="191">
        <f>SUM(E16:E25)</f>
        <v>0</v>
      </c>
      <c r="F26" s="187"/>
    </row>
    <row r="27" spans="1:6" s="170" customFormat="1">
      <c r="A27" s="172"/>
      <c r="B27" s="183"/>
      <c r="C27" s="183"/>
      <c r="D27" s="187"/>
      <c r="E27" s="187"/>
      <c r="F27" s="186"/>
    </row>
    <row r="28" spans="1:6" s="170" customFormat="1">
      <c r="A28" s="172">
        <v>19</v>
      </c>
      <c r="B28" s="171" t="s">
        <v>420</v>
      </c>
      <c r="C28" s="192"/>
      <c r="D28" s="184"/>
      <c r="E28" s="186">
        <f>+D28-C28</f>
        <v>0</v>
      </c>
      <c r="F28" s="186"/>
    </row>
    <row r="29" spans="1:6" s="170" customFormat="1">
      <c r="A29" s="172">
        <v>20</v>
      </c>
      <c r="B29" s="171" t="s">
        <v>421</v>
      </c>
      <c r="C29" s="192"/>
      <c r="D29" s="184"/>
      <c r="E29" s="186">
        <f t="shared" ref="E29:E35" si="2">+D29-C29</f>
        <v>0</v>
      </c>
      <c r="F29" s="186"/>
    </row>
    <row r="30" spans="1:6" s="170" customFormat="1">
      <c r="A30" s="172">
        <v>21</v>
      </c>
      <c r="B30" s="171" t="s">
        <v>422</v>
      </c>
      <c r="C30" s="171"/>
      <c r="D30" s="184"/>
      <c r="E30" s="186">
        <f t="shared" si="2"/>
        <v>0</v>
      </c>
      <c r="F30" s="186"/>
    </row>
    <row r="31" spans="1:6" s="170" customFormat="1">
      <c r="A31" s="172">
        <v>22</v>
      </c>
      <c r="B31" s="171" t="s">
        <v>423</v>
      </c>
      <c r="C31" s="184">
        <f>C83</f>
        <v>71784.749346106531</v>
      </c>
      <c r="D31" s="184">
        <f>D83</f>
        <v>71784.749346106531</v>
      </c>
      <c r="E31" s="186">
        <f t="shared" si="2"/>
        <v>0</v>
      </c>
      <c r="F31" s="186"/>
    </row>
    <row r="32" spans="1:6" s="170" customFormat="1">
      <c r="A32" s="172">
        <v>23</v>
      </c>
      <c r="B32" s="171" t="s">
        <v>424</v>
      </c>
      <c r="C32" s="184">
        <f>C80</f>
        <v>0</v>
      </c>
      <c r="D32" s="184">
        <f>D80</f>
        <v>0</v>
      </c>
      <c r="E32" s="186">
        <f t="shared" si="2"/>
        <v>0</v>
      </c>
      <c r="F32" s="186"/>
    </row>
    <row r="33" spans="1:6" s="170" customFormat="1">
      <c r="A33" s="172">
        <v>24</v>
      </c>
      <c r="B33" s="171" t="s">
        <v>425</v>
      </c>
      <c r="C33" s="184">
        <v>0</v>
      </c>
      <c r="D33" s="184"/>
      <c r="E33" s="186">
        <f t="shared" si="2"/>
        <v>0</v>
      </c>
      <c r="F33" s="186"/>
    </row>
    <row r="34" spans="1:6" s="170" customFormat="1">
      <c r="A34" s="172">
        <v>25</v>
      </c>
      <c r="B34" s="171" t="s">
        <v>426</v>
      </c>
      <c r="C34" s="171"/>
      <c r="D34" s="184"/>
      <c r="E34" s="186">
        <f t="shared" si="2"/>
        <v>0</v>
      </c>
      <c r="F34" s="186"/>
    </row>
    <row r="35" spans="1:6" s="170" customFormat="1">
      <c r="A35" s="172">
        <v>26</v>
      </c>
      <c r="B35" s="171" t="s">
        <v>427</v>
      </c>
      <c r="C35" s="184"/>
      <c r="D35" s="184"/>
      <c r="E35" s="186">
        <f t="shared" si="2"/>
        <v>0</v>
      </c>
      <c r="F35" s="186"/>
    </row>
    <row r="36" spans="1:6" s="170" customFormat="1">
      <c r="A36" s="172">
        <v>27</v>
      </c>
      <c r="B36" s="183" t="s">
        <v>428</v>
      </c>
      <c r="C36" s="193">
        <f>SUM(C26:C35)</f>
        <v>71784.749346106531</v>
      </c>
      <c r="D36" s="193">
        <f>SUM(D26:D35)</f>
        <v>71784.749346106531</v>
      </c>
      <c r="E36" s="193">
        <f>SUM(E26:E35)</f>
        <v>0</v>
      </c>
      <c r="F36" s="186"/>
    </row>
    <row r="37" spans="1:6" s="170" customFormat="1">
      <c r="A37" s="172">
        <v>28</v>
      </c>
      <c r="B37" s="171"/>
      <c r="C37" s="184"/>
      <c r="D37" s="184"/>
      <c r="E37" s="184"/>
      <c r="F37" s="187"/>
    </row>
    <row r="38" spans="1:6" s="170" customFormat="1" ht="13.5" thickBot="1">
      <c r="A38" s="172">
        <v>29</v>
      </c>
      <c r="B38" s="194" t="s">
        <v>429</v>
      </c>
      <c r="C38" s="195">
        <f>C13-C36</f>
        <v>-71784.749346106531</v>
      </c>
      <c r="D38" s="195">
        <f>D13-D36</f>
        <v>-71784.749346106531</v>
      </c>
      <c r="E38" s="195">
        <f>E13-E36</f>
        <v>0</v>
      </c>
      <c r="F38" s="186"/>
    </row>
    <row r="39" spans="1:6" s="170" customFormat="1" ht="13.5" thickTop="1">
      <c r="A39" s="172">
        <v>30</v>
      </c>
      <c r="B39" s="171"/>
      <c r="C39" s="171"/>
      <c r="D39" s="184"/>
      <c r="E39" s="186"/>
      <c r="F39" s="186"/>
    </row>
    <row r="40" spans="1:6" s="170" customFormat="1">
      <c r="A40" s="172">
        <v>31</v>
      </c>
      <c r="B40" s="183" t="s">
        <v>430</v>
      </c>
      <c r="C40" s="196"/>
      <c r="D40" s="184"/>
      <c r="E40" s="186"/>
      <c r="F40" s="186"/>
    </row>
    <row r="41" spans="1:6" s="170" customFormat="1">
      <c r="A41" s="172">
        <v>32</v>
      </c>
      <c r="B41" s="171" t="s">
        <v>431</v>
      </c>
      <c r="C41" s="192"/>
      <c r="D41" s="184"/>
      <c r="E41" s="186">
        <f t="shared" ref="E41:E51" si="3">+D41-C41</f>
        <v>0</v>
      </c>
      <c r="F41" s="186"/>
    </row>
    <row r="42" spans="1:6" s="170" customFormat="1">
      <c r="A42" s="172">
        <v>33</v>
      </c>
      <c r="B42" s="171" t="s">
        <v>432</v>
      </c>
      <c r="C42" s="192"/>
      <c r="D42" s="184"/>
      <c r="E42" s="186">
        <f t="shared" si="3"/>
        <v>0</v>
      </c>
      <c r="F42" s="186"/>
    </row>
    <row r="43" spans="1:6" s="170" customFormat="1">
      <c r="A43" s="172">
        <v>34</v>
      </c>
      <c r="B43" s="171" t="s">
        <v>433</v>
      </c>
      <c r="C43" s="192">
        <v>-2843528</v>
      </c>
      <c r="D43" s="184">
        <f>+'Lead Sheet - AMA'!I69+'Lead Sheet - AMA'!I87</f>
        <v>-3757479.5445374413</v>
      </c>
      <c r="E43" s="186">
        <f t="shared" si="3"/>
        <v>-913951.54453744134</v>
      </c>
      <c r="F43" s="186"/>
    </row>
    <row r="44" spans="1:6" s="170" customFormat="1">
      <c r="A44" s="172">
        <v>35</v>
      </c>
      <c r="B44" s="171" t="s">
        <v>434</v>
      </c>
      <c r="C44" s="192"/>
      <c r="D44" s="184"/>
      <c r="E44" s="186">
        <f t="shared" si="3"/>
        <v>0</v>
      </c>
      <c r="F44" s="186"/>
    </row>
    <row r="45" spans="1:6" s="170" customFormat="1">
      <c r="A45" s="172">
        <v>36</v>
      </c>
      <c r="B45" s="171" t="s">
        <v>435</v>
      </c>
      <c r="C45" s="192"/>
      <c r="D45" s="184"/>
      <c r="E45" s="186">
        <f t="shared" si="3"/>
        <v>0</v>
      </c>
      <c r="F45" s="186"/>
    </row>
    <row r="46" spans="1:6" s="170" customFormat="1">
      <c r="A46" s="172">
        <v>37</v>
      </c>
      <c r="B46" s="171" t="s">
        <v>436</v>
      </c>
      <c r="C46" s="192">
        <v>-2240510.2035326045</v>
      </c>
      <c r="D46" s="184">
        <f>+'Lead Sheet - AMA'!I60</f>
        <v>-2240510.2035326045</v>
      </c>
      <c r="E46" s="186">
        <f t="shared" si="3"/>
        <v>0</v>
      </c>
      <c r="F46" s="186"/>
    </row>
    <row r="47" spans="1:6" s="170" customFormat="1">
      <c r="A47" s="172">
        <v>38</v>
      </c>
      <c r="B47" s="171" t="s">
        <v>203</v>
      </c>
      <c r="C47" s="192">
        <v>-4907986.4739838867</v>
      </c>
      <c r="D47" s="184">
        <f>+'Lead Sheet - AMA'!I25</f>
        <v>-4907986.4739838867</v>
      </c>
      <c r="E47" s="186">
        <f t="shared" si="3"/>
        <v>0</v>
      </c>
      <c r="F47" s="186"/>
    </row>
    <row r="48" spans="1:6" s="170" customFormat="1">
      <c r="A48" s="172">
        <v>39</v>
      </c>
      <c r="B48" s="171" t="s">
        <v>437</v>
      </c>
      <c r="C48" s="192">
        <v>-7435680.6054583685</v>
      </c>
      <c r="D48" s="184">
        <f>+'Lead Sheet - AMA'!I42</f>
        <v>-7435680.6054583685</v>
      </c>
      <c r="E48" s="186">
        <f t="shared" si="3"/>
        <v>0</v>
      </c>
      <c r="F48" s="186"/>
    </row>
    <row r="49" spans="1:6" s="170" customFormat="1">
      <c r="A49" s="172">
        <v>40</v>
      </c>
      <c r="B49" s="171" t="s">
        <v>438</v>
      </c>
      <c r="C49" s="192">
        <v>-3098080.8131170203</v>
      </c>
      <c r="D49" s="184">
        <f>+'Lead Sheet - AMA'!I19</f>
        <v>-3098080.8131170203</v>
      </c>
      <c r="E49" s="186">
        <f t="shared" si="3"/>
        <v>0</v>
      </c>
      <c r="F49" s="186"/>
    </row>
    <row r="50" spans="1:6" s="170" customFormat="1">
      <c r="A50" s="172">
        <v>41</v>
      </c>
      <c r="B50" s="171" t="s">
        <v>439</v>
      </c>
      <c r="C50" s="192"/>
      <c r="D50" s="184"/>
      <c r="E50" s="186">
        <f t="shared" si="3"/>
        <v>0</v>
      </c>
      <c r="F50" s="186"/>
    </row>
    <row r="51" spans="1:6" s="170" customFormat="1">
      <c r="A51" s="172">
        <v>42</v>
      </c>
      <c r="B51" s="171" t="s">
        <v>440</v>
      </c>
      <c r="C51" s="197"/>
      <c r="D51" s="184"/>
      <c r="E51" s="186">
        <f t="shared" si="3"/>
        <v>0</v>
      </c>
      <c r="F51" s="186"/>
    </row>
    <row r="52" spans="1:6" s="170" customFormat="1">
      <c r="A52" s="172">
        <v>43</v>
      </c>
      <c r="B52" s="183" t="s">
        <v>441</v>
      </c>
      <c r="C52" s="198">
        <f>SUM(C41:C51)</f>
        <v>-20525786.096091878</v>
      </c>
      <c r="D52" s="193">
        <f>SUM(D41:D51)</f>
        <v>-21439737.640629321</v>
      </c>
      <c r="E52" s="193">
        <f>SUM(E41:E51)</f>
        <v>-913951.54453744134</v>
      </c>
      <c r="F52" s="186"/>
    </row>
    <row r="53" spans="1:6" s="170" customFormat="1">
      <c r="A53" s="172">
        <v>44</v>
      </c>
      <c r="B53" s="171"/>
      <c r="C53" s="192"/>
      <c r="D53" s="184"/>
      <c r="E53" s="186"/>
      <c r="F53" s="186"/>
    </row>
    <row r="54" spans="1:6" s="170" customFormat="1">
      <c r="A54" s="172">
        <v>45</v>
      </c>
      <c r="B54" s="183" t="s">
        <v>442</v>
      </c>
      <c r="C54" s="196"/>
      <c r="D54" s="184"/>
      <c r="E54" s="186"/>
      <c r="F54" s="186"/>
    </row>
    <row r="55" spans="1:6" s="170" customFormat="1">
      <c r="A55" s="172">
        <v>46</v>
      </c>
      <c r="B55" s="171" t="s">
        <v>443</v>
      </c>
      <c r="C55" s="192"/>
      <c r="D55" s="184"/>
      <c r="E55" s="186">
        <f t="shared" ref="E55:E62" si="4">+D55-C55</f>
        <v>0</v>
      </c>
      <c r="F55" s="186"/>
    </row>
    <row r="56" spans="1:6" s="170" customFormat="1">
      <c r="A56" s="172">
        <v>47</v>
      </c>
      <c r="B56" s="171" t="s">
        <v>444</v>
      </c>
      <c r="C56" s="192"/>
      <c r="D56" s="184"/>
      <c r="E56" s="186">
        <f t="shared" si="4"/>
        <v>0</v>
      </c>
      <c r="F56" s="186"/>
    </row>
    <row r="57" spans="1:6" s="170" customFormat="1">
      <c r="A57" s="172">
        <v>48</v>
      </c>
      <c r="B57" s="171" t="s">
        <v>445</v>
      </c>
      <c r="C57" s="192">
        <v>0</v>
      </c>
      <c r="D57" s="184"/>
      <c r="E57" s="186">
        <f t="shared" si="4"/>
        <v>0</v>
      </c>
      <c r="F57" s="186"/>
    </row>
    <row r="58" spans="1:6" s="170" customFormat="1">
      <c r="A58" s="172">
        <v>49</v>
      </c>
      <c r="B58" s="171" t="s">
        <v>446</v>
      </c>
      <c r="C58" s="192"/>
      <c r="D58" s="184"/>
      <c r="E58" s="186">
        <f t="shared" si="4"/>
        <v>0</v>
      </c>
      <c r="F58" s="186"/>
    </row>
    <row r="59" spans="1:6" s="170" customFormat="1">
      <c r="A59" s="172">
        <v>50</v>
      </c>
      <c r="B59" s="171" t="s">
        <v>447</v>
      </c>
      <c r="C59" s="192"/>
      <c r="D59" s="184"/>
      <c r="E59" s="186">
        <f t="shared" si="4"/>
        <v>0</v>
      </c>
      <c r="F59" s="186"/>
    </row>
    <row r="60" spans="1:6" s="170" customFormat="1">
      <c r="A60" s="172">
        <v>51</v>
      </c>
      <c r="B60" s="171" t="s">
        <v>448</v>
      </c>
      <c r="C60" s="192"/>
      <c r="D60" s="184"/>
      <c r="E60" s="186">
        <f t="shared" si="4"/>
        <v>0</v>
      </c>
      <c r="F60" s="186"/>
    </row>
    <row r="61" spans="1:6" s="170" customFormat="1">
      <c r="A61" s="172">
        <v>52</v>
      </c>
      <c r="B61" s="171" t="s">
        <v>449</v>
      </c>
      <c r="C61" s="192"/>
      <c r="D61" s="184"/>
      <c r="E61" s="186">
        <f t="shared" si="4"/>
        <v>0</v>
      </c>
      <c r="F61" s="186"/>
    </row>
    <row r="62" spans="1:6" s="170" customFormat="1">
      <c r="A62" s="172">
        <v>53</v>
      </c>
      <c r="B62" s="171"/>
      <c r="C62" s="197"/>
      <c r="D62" s="184"/>
      <c r="E62" s="186">
        <f t="shared" si="4"/>
        <v>0</v>
      </c>
      <c r="F62" s="186"/>
    </row>
    <row r="63" spans="1:6" s="170" customFormat="1">
      <c r="A63" s="172">
        <v>54</v>
      </c>
      <c r="B63" s="183" t="s">
        <v>450</v>
      </c>
      <c r="C63" s="198">
        <f>SUM(C55:C62)</f>
        <v>0</v>
      </c>
      <c r="D63" s="193">
        <f>SUM(D55:D62)</f>
        <v>0</v>
      </c>
      <c r="E63" s="193">
        <f>SUM(E55:E62)</f>
        <v>0</v>
      </c>
      <c r="F63" s="186"/>
    </row>
    <row r="64" spans="1:6" s="170" customFormat="1">
      <c r="A64" s="172">
        <v>55</v>
      </c>
      <c r="B64" s="171"/>
      <c r="C64" s="192"/>
      <c r="D64" s="184"/>
      <c r="E64" s="184"/>
      <c r="F64" s="187"/>
    </row>
    <row r="65" spans="1:6" s="170" customFormat="1">
      <c r="A65" s="172">
        <v>56</v>
      </c>
      <c r="B65" s="190" t="s">
        <v>451</v>
      </c>
      <c r="C65" s="199">
        <f>C52+C63</f>
        <v>-20525786.096091878</v>
      </c>
      <c r="D65" s="200">
        <f>D52+D63</f>
        <v>-21439737.640629321</v>
      </c>
      <c r="E65" s="200">
        <f>+D65-C65</f>
        <v>-913951.54453744367</v>
      </c>
      <c r="F65" s="201"/>
    </row>
    <row r="66" spans="1:6" s="170" customFormat="1">
      <c r="A66" s="172">
        <v>57</v>
      </c>
      <c r="B66" s="171"/>
      <c r="C66" s="192"/>
      <c r="D66" s="192"/>
      <c r="E66" s="192"/>
      <c r="F66" s="201"/>
    </row>
    <row r="67" spans="1:6" s="170" customFormat="1" ht="13.5" thickBot="1">
      <c r="A67" s="172">
        <v>58</v>
      </c>
      <c r="B67" s="202" t="s">
        <v>452</v>
      </c>
      <c r="C67" s="203">
        <f>ROUND((-C38+(C65*C84))/C85,0)</f>
        <v>-2445724</v>
      </c>
      <c r="D67" s="203">
        <f>ROUND((-D38+(D65*D84))/D85,0)</f>
        <v>-2559778</v>
      </c>
      <c r="E67" s="203">
        <f>ROUND((-E38+(E65*E84))/E85,0)</f>
        <v>-114054</v>
      </c>
      <c r="F67" s="201"/>
    </row>
    <row r="68" spans="1:6" s="170" customFormat="1">
      <c r="A68" s="172">
        <v>59</v>
      </c>
      <c r="B68" s="171"/>
      <c r="C68" s="171"/>
      <c r="D68" s="172"/>
      <c r="E68" s="201"/>
      <c r="F68" s="204"/>
    </row>
    <row r="69" spans="1:6" s="170" customFormat="1">
      <c r="A69" s="172">
        <v>60</v>
      </c>
      <c r="B69" s="171" t="s">
        <v>453</v>
      </c>
      <c r="C69" s="171"/>
      <c r="D69" s="172"/>
      <c r="E69" s="171"/>
      <c r="F69" s="204"/>
    </row>
    <row r="70" spans="1:6" s="170" customFormat="1">
      <c r="A70" s="172">
        <v>61</v>
      </c>
      <c r="B70" s="171" t="s">
        <v>454</v>
      </c>
      <c r="C70" s="171"/>
      <c r="D70" s="172"/>
      <c r="E70" s="171"/>
      <c r="F70" s="204"/>
    </row>
    <row r="71" spans="1:6" s="170" customFormat="1">
      <c r="A71" s="172">
        <v>62</v>
      </c>
      <c r="B71" s="171"/>
      <c r="C71" s="171"/>
      <c r="D71" s="172"/>
      <c r="E71" s="171"/>
      <c r="F71" s="186"/>
    </row>
    <row r="72" spans="1:6" s="170" customFormat="1">
      <c r="A72" s="172">
        <v>63</v>
      </c>
      <c r="B72" s="171" t="s">
        <v>455</v>
      </c>
      <c r="C72" s="184">
        <f>C13-C26-C28-C29-C30-C35</f>
        <v>0</v>
      </c>
      <c r="D72" s="184">
        <f>D13-D26-D28-D29-D30-D35</f>
        <v>0</v>
      </c>
      <c r="E72" s="200">
        <f>+D72-C72</f>
        <v>0</v>
      </c>
      <c r="F72" s="186"/>
    </row>
    <row r="73" spans="1:6" s="170" customFormat="1">
      <c r="A73" s="172">
        <v>64</v>
      </c>
      <c r="B73" s="171" t="s">
        <v>456</v>
      </c>
      <c r="C73" s="184"/>
      <c r="D73" s="184"/>
      <c r="E73" s="184"/>
      <c r="F73" s="186"/>
    </row>
    <row r="74" spans="1:6" s="170" customFormat="1">
      <c r="A74" s="172">
        <v>65</v>
      </c>
      <c r="B74" s="171" t="s">
        <v>457</v>
      </c>
      <c r="C74" s="184"/>
      <c r="D74" s="184"/>
      <c r="E74" s="184"/>
      <c r="F74" s="186"/>
    </row>
    <row r="75" spans="1:6" s="170" customFormat="1">
      <c r="A75" s="172">
        <v>66</v>
      </c>
      <c r="B75" s="171" t="s">
        <v>458</v>
      </c>
      <c r="C75" s="184"/>
      <c r="D75" s="184"/>
      <c r="E75" s="184"/>
      <c r="F75" s="186"/>
    </row>
    <row r="76" spans="1:6" s="170" customFormat="1">
      <c r="A76" s="172">
        <v>67</v>
      </c>
      <c r="B76" s="171" t="s">
        <v>459</v>
      </c>
      <c r="C76" s="184">
        <v>-148467.21915515378</v>
      </c>
      <c r="D76" s="184">
        <f>+'Pg 2 of Lead Sheet AMA'!I10+'Pg 2 of Lead Sheet AMA'!I12+'Pg 2 of Lead Sheet AMA'!I18+'Pg 2 of Lead Sheet AMA'!I16</f>
        <v>-148467.21915515378</v>
      </c>
      <c r="E76" s="200">
        <f t="shared" ref="E76:E77" si="5">+D76-C76</f>
        <v>0</v>
      </c>
      <c r="F76" s="186"/>
    </row>
    <row r="77" spans="1:6" s="170" customFormat="1">
      <c r="A77" s="172">
        <v>68</v>
      </c>
      <c r="B77" s="171" t="s">
        <v>460</v>
      </c>
      <c r="C77" s="205">
        <v>-353566.50300117244</v>
      </c>
      <c r="D77" s="205">
        <f>+'Pg 2 of Lead Sheet AMA'!I14</f>
        <v>-353566.50300117244</v>
      </c>
      <c r="E77" s="206">
        <f t="shared" si="5"/>
        <v>0</v>
      </c>
      <c r="F77" s="186"/>
    </row>
    <row r="78" spans="1:6" s="170" customFormat="1">
      <c r="A78" s="172">
        <v>69</v>
      </c>
      <c r="B78" s="171"/>
      <c r="C78" s="184"/>
      <c r="D78" s="184"/>
      <c r="E78" s="184"/>
      <c r="F78" s="207"/>
    </row>
    <row r="79" spans="1:6" s="170" customFormat="1">
      <c r="A79" s="172">
        <v>70</v>
      </c>
      <c r="B79" s="171" t="s">
        <v>461</v>
      </c>
      <c r="C79" s="208">
        <f>C72-C73-C74-C75+C76-C77</f>
        <v>205099.28384601866</v>
      </c>
      <c r="D79" s="208">
        <f>D72-D73-D74-D75+D76-D77</f>
        <v>205099.28384601866</v>
      </c>
      <c r="E79" s="208">
        <f>+D79-C79</f>
        <v>0</v>
      </c>
      <c r="F79" s="186"/>
    </row>
    <row r="80" spans="1:6" s="170" customFormat="1">
      <c r="A80" s="172">
        <v>71</v>
      </c>
      <c r="B80" s="171" t="s">
        <v>462</v>
      </c>
      <c r="C80" s="184">
        <f>C79*$D$87</f>
        <v>0</v>
      </c>
      <c r="D80" s="184">
        <f>D79*$D$87</f>
        <v>0</v>
      </c>
      <c r="E80" s="208">
        <f>+D80-C80</f>
        <v>0</v>
      </c>
      <c r="F80" s="186"/>
    </row>
    <row r="81" spans="1:6" s="170" customFormat="1">
      <c r="A81" s="172">
        <v>72</v>
      </c>
      <c r="B81" s="171" t="s">
        <v>463</v>
      </c>
      <c r="C81" s="193">
        <f>C79-C80</f>
        <v>205099.28384601866</v>
      </c>
      <c r="D81" s="193">
        <f>D79-D80</f>
        <v>205099.28384601866</v>
      </c>
      <c r="E81" s="193">
        <f>E79-E80</f>
        <v>0</v>
      </c>
      <c r="F81" s="186"/>
    </row>
    <row r="82" spans="1:6" s="170" customFormat="1">
      <c r="A82" s="172">
        <v>73</v>
      </c>
      <c r="B82" s="171" t="s">
        <v>464</v>
      </c>
      <c r="C82" s="184"/>
      <c r="D82" s="184"/>
      <c r="E82" s="184"/>
      <c r="F82" s="186"/>
    </row>
    <row r="83" spans="1:6" s="170" customFormat="1" ht="13.5" thickBot="1">
      <c r="A83" s="172">
        <v>74</v>
      </c>
      <c r="B83" s="171" t="s">
        <v>465</v>
      </c>
      <c r="C83" s="209">
        <f>C81*$D$86+C82</f>
        <v>71784.749346106531</v>
      </c>
      <c r="D83" s="209">
        <f>D81*$D$86+D82</f>
        <v>71784.749346106531</v>
      </c>
      <c r="E83" s="209">
        <f>+D83-C83</f>
        <v>0</v>
      </c>
      <c r="F83" s="175"/>
    </row>
    <row r="84" spans="1:6" s="170" customFormat="1" ht="13.5" thickTop="1">
      <c r="A84" s="172"/>
      <c r="B84" s="210" t="s">
        <v>466</v>
      </c>
      <c r="C84" s="211">
        <v>7.7399999999999997E-2</v>
      </c>
      <c r="D84" s="211">
        <v>7.7399999999999997E-2</v>
      </c>
      <c r="E84" s="211">
        <v>7.7399999999999997E-2</v>
      </c>
    </row>
    <row r="85" spans="1:6" s="170" customFormat="1">
      <c r="A85" s="172"/>
      <c r="B85" s="210" t="s">
        <v>467</v>
      </c>
      <c r="C85" s="210">
        <v>0.62022999999999995</v>
      </c>
      <c r="D85" s="210">
        <v>0.62022999999999995</v>
      </c>
      <c r="E85" s="210">
        <v>0.62022999999999995</v>
      </c>
    </row>
    <row r="86" spans="1:6" s="170" customFormat="1">
      <c r="A86" s="172"/>
      <c r="B86" s="210" t="s">
        <v>468</v>
      </c>
      <c r="C86" s="210">
        <v>0.35</v>
      </c>
      <c r="D86" s="210">
        <v>0.35</v>
      </c>
      <c r="E86" s="210">
        <v>0.35</v>
      </c>
    </row>
    <row r="87" spans="1:6" s="170" customFormat="1">
      <c r="A87" s="172"/>
      <c r="B87" s="210" t="s">
        <v>469</v>
      </c>
      <c r="C87" s="210"/>
      <c r="D87" s="210"/>
      <c r="E87" s="212"/>
    </row>
    <row r="88" spans="1:6" s="170" customFormat="1">
      <c r="A88" s="172"/>
      <c r="B88" s="212"/>
      <c r="C88" s="212"/>
      <c r="D88" s="212"/>
      <c r="E88" s="212"/>
    </row>
    <row r="89" spans="1:6" s="170" customFormat="1">
      <c r="A89" s="172"/>
      <c r="B89" s="213"/>
      <c r="C89" s="212"/>
      <c r="D89" s="212"/>
      <c r="E89" s="212"/>
    </row>
    <row r="90" spans="1:6" s="170" customFormat="1">
      <c r="A90" s="172"/>
      <c r="B90" s="212"/>
      <c r="C90" s="212"/>
      <c r="D90" s="212"/>
      <c r="E90" s="212"/>
    </row>
    <row r="91" spans="1:6" s="170" customFormat="1">
      <c r="A91" s="172"/>
      <c r="B91" s="212"/>
      <c r="C91" s="212"/>
      <c r="D91" s="212"/>
      <c r="E91" s="212"/>
    </row>
    <row r="92" spans="1:6" s="170" customFormat="1">
      <c r="A92" s="172"/>
      <c r="B92" s="212"/>
      <c r="C92" s="212"/>
      <c r="D92" s="212"/>
      <c r="E92" s="212"/>
    </row>
    <row r="93" spans="1:6" s="170" customFormat="1">
      <c r="A93" s="172"/>
      <c r="B93" s="183"/>
      <c r="C93" s="184"/>
      <c r="D93" s="184"/>
      <c r="E93" s="184"/>
      <c r="F93" s="186"/>
    </row>
    <row r="94" spans="1:6" s="170" customFormat="1">
      <c r="A94" s="172"/>
      <c r="B94" s="171"/>
      <c r="C94" s="208"/>
      <c r="D94" s="184"/>
      <c r="E94" s="184"/>
      <c r="F94" s="186"/>
    </row>
    <row r="95" spans="1:6" s="170" customFormat="1">
      <c r="A95" s="172"/>
      <c r="B95" s="172"/>
      <c r="C95" s="172"/>
      <c r="D95" s="172"/>
      <c r="E95" s="172"/>
      <c r="F95" s="175"/>
    </row>
    <row r="96" spans="1:6" s="170" customFormat="1">
      <c r="A96" s="172"/>
      <c r="B96" s="172"/>
      <c r="C96" s="172"/>
      <c r="D96" s="172"/>
      <c r="E96" s="172"/>
      <c r="F96" s="175"/>
    </row>
    <row r="97" spans="1:6" s="170" customFormat="1">
      <c r="A97" s="172"/>
      <c r="B97" s="172"/>
      <c r="C97" s="172"/>
      <c r="D97" s="172"/>
      <c r="E97" s="172"/>
      <c r="F97" s="175"/>
    </row>
  </sheetData>
  <pageMargins left="0.7" right="0.7" top="0.75" bottom="0.25" header="0.3" footer="0.05"/>
  <pageSetup scale="68" orientation="portrait" r:id="rId1"/>
  <headerFooter scaleWithDoc="0">
    <oddHeader>&amp;R&amp;"Times New Roman,Regular"Exhibit No. KHB-7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98"/>
  <sheetViews>
    <sheetView tabSelected="1" topLeftCell="A49" zoomScale="85" zoomScaleNormal="85" zoomScaleSheetLayoutView="85" workbookViewId="0">
      <selection activeCell="D101" sqref="A89:L102"/>
    </sheetView>
  </sheetViews>
  <sheetFormatPr defaultColWidth="10" defaultRowHeight="12.75"/>
  <cols>
    <col min="1" max="1" width="2.5703125" style="1" customWidth="1"/>
    <col min="2" max="2" width="7.140625" style="1" customWidth="1"/>
    <col min="3" max="3" width="37.7109375" style="1" customWidth="1"/>
    <col min="4" max="4" width="11.7109375" style="1" bestFit="1" customWidth="1"/>
    <col min="5" max="5" width="4.5703125" style="1" customWidth="1"/>
    <col min="6" max="6" width="14.42578125" style="1" customWidth="1"/>
    <col min="7" max="7" width="11.140625" style="1" customWidth="1"/>
    <col min="8" max="8" width="10.28515625" style="1" customWidth="1"/>
    <col min="9" max="9" width="12" style="1" bestFit="1" customWidth="1"/>
    <col min="10" max="10" width="8.28515625" style="1" customWidth="1"/>
    <col min="11" max="11" width="11" style="1" customWidth="1"/>
    <col min="12" max="16384" width="10" style="1"/>
  </cols>
  <sheetData>
    <row r="1" spans="1:11" ht="12" customHeight="1">
      <c r="A1" s="57" t="s">
        <v>213</v>
      </c>
      <c r="D1" s="56"/>
      <c r="E1" s="56"/>
      <c r="F1" s="56"/>
      <c r="G1" s="56"/>
      <c r="H1" s="2"/>
      <c r="I1" s="59"/>
      <c r="J1" s="58"/>
    </row>
    <row r="2" spans="1:11" ht="12" customHeight="1">
      <c r="A2" s="1" t="s">
        <v>397</v>
      </c>
      <c r="D2" s="56"/>
      <c r="E2" s="56"/>
      <c r="F2" s="56"/>
      <c r="G2" s="56"/>
      <c r="H2" s="56"/>
      <c r="I2" s="56"/>
      <c r="J2" s="55"/>
    </row>
    <row r="3" spans="1:11" ht="12" customHeight="1">
      <c r="A3" s="57" t="s">
        <v>214</v>
      </c>
      <c r="D3" s="56"/>
      <c r="E3" s="56"/>
      <c r="F3" s="56"/>
      <c r="G3" s="56"/>
      <c r="H3" s="56"/>
      <c r="I3" s="56"/>
      <c r="J3" s="55"/>
    </row>
    <row r="4" spans="1:11" ht="12" customHeight="1">
      <c r="A4" s="57" t="s">
        <v>398</v>
      </c>
      <c r="D4" s="56"/>
      <c r="E4" s="56"/>
      <c r="F4" s="56"/>
      <c r="G4" s="56"/>
      <c r="H4" s="56"/>
      <c r="I4" s="56"/>
      <c r="J4" s="55"/>
    </row>
    <row r="5" spans="1:11" ht="12" customHeight="1">
      <c r="D5" s="56"/>
      <c r="E5" s="56"/>
      <c r="F5" s="56" t="s">
        <v>190</v>
      </c>
      <c r="G5" s="56"/>
      <c r="H5" s="56"/>
      <c r="I5" s="56" t="s">
        <v>65</v>
      </c>
      <c r="J5" s="55"/>
    </row>
    <row r="6" spans="1:11" ht="12" customHeight="1">
      <c r="D6" s="4" t="s">
        <v>189</v>
      </c>
      <c r="E6" s="4" t="s">
        <v>188</v>
      </c>
      <c r="F6" s="4" t="s">
        <v>187</v>
      </c>
      <c r="G6" s="4" t="s">
        <v>186</v>
      </c>
      <c r="H6" s="4" t="s">
        <v>185</v>
      </c>
      <c r="I6" s="4" t="s">
        <v>184</v>
      </c>
      <c r="J6" s="54" t="s">
        <v>183</v>
      </c>
    </row>
    <row r="7" spans="1:11" ht="12" customHeight="1">
      <c r="A7" s="6"/>
      <c r="B7" s="39" t="s">
        <v>182</v>
      </c>
      <c r="C7" s="6"/>
      <c r="D7" s="5"/>
      <c r="E7" s="5"/>
      <c r="F7" s="5"/>
      <c r="G7" s="5"/>
      <c r="H7" s="5"/>
      <c r="I7" s="46"/>
      <c r="J7" s="53"/>
    </row>
    <row r="8" spans="1:11" ht="12" customHeight="1">
      <c r="A8" s="6"/>
      <c r="B8" s="39" t="s">
        <v>181</v>
      </c>
      <c r="C8" s="6"/>
      <c r="D8" s="5"/>
      <c r="E8" s="5"/>
      <c r="F8" s="26"/>
      <c r="G8" s="52"/>
      <c r="H8" s="27"/>
      <c r="I8" s="26"/>
      <c r="J8" s="25"/>
      <c r="K8" s="6"/>
    </row>
    <row r="9" spans="1:11" ht="12" customHeight="1">
      <c r="A9" s="6"/>
      <c r="B9" s="50" t="s">
        <v>180</v>
      </c>
      <c r="C9" s="6"/>
      <c r="D9" s="36" t="s">
        <v>14</v>
      </c>
      <c r="E9" s="5" t="s">
        <v>215</v>
      </c>
      <c r="F9" s="26">
        <f>-Detail!D9</f>
        <v>-48531707.389165998</v>
      </c>
      <c r="G9" s="36" t="s">
        <v>141</v>
      </c>
      <c r="H9" s="101">
        <v>7.2043717522988007E-2</v>
      </c>
      <c r="I9" s="26">
        <f>F9*H9</f>
        <v>-3496404.6180533851</v>
      </c>
      <c r="J9" s="25"/>
      <c r="K9" s="6"/>
    </row>
    <row r="10" spans="1:11" ht="12" customHeight="1">
      <c r="A10" s="6"/>
      <c r="B10" s="50" t="s">
        <v>179</v>
      </c>
      <c r="C10" s="6"/>
      <c r="D10" s="36" t="s">
        <v>13</v>
      </c>
      <c r="E10" s="5" t="s">
        <v>215</v>
      </c>
      <c r="F10" s="26">
        <f>-Detail!D10</f>
        <v>4386790.0724999998</v>
      </c>
      <c r="G10" s="36" t="s">
        <v>141</v>
      </c>
      <c r="H10" s="101">
        <v>7.2043717522988007E-2</v>
      </c>
      <c r="I10" s="26">
        <f t="shared" ref="I10:I18" si="0">F10*H10</f>
        <v>316040.66481583804</v>
      </c>
      <c r="J10" s="25"/>
      <c r="K10" s="6"/>
    </row>
    <row r="11" spans="1:11" ht="12" customHeight="1">
      <c r="A11" s="6"/>
      <c r="B11" s="50" t="s">
        <v>179</v>
      </c>
      <c r="C11" s="6"/>
      <c r="D11" s="36" t="s">
        <v>13</v>
      </c>
      <c r="E11" s="5" t="s">
        <v>215</v>
      </c>
      <c r="F11" s="26">
        <f>-Detail!D11</f>
        <v>2202647.0258339997</v>
      </c>
      <c r="G11" s="36" t="s">
        <v>161</v>
      </c>
      <c r="H11" s="101">
        <v>0</v>
      </c>
      <c r="I11" s="26">
        <f t="shared" si="0"/>
        <v>0</v>
      </c>
      <c r="J11" s="25"/>
      <c r="K11" s="6"/>
    </row>
    <row r="12" spans="1:11" ht="12" customHeight="1">
      <c r="A12" s="6"/>
      <c r="B12" s="50" t="s">
        <v>179</v>
      </c>
      <c r="C12" s="6"/>
      <c r="D12" s="36" t="s">
        <v>13</v>
      </c>
      <c r="E12" s="5" t="s">
        <v>215</v>
      </c>
      <c r="F12" s="26">
        <f>-Detail!D12</f>
        <v>146334.64249999999</v>
      </c>
      <c r="G12" s="51" t="s">
        <v>156</v>
      </c>
      <c r="H12" s="101">
        <v>0</v>
      </c>
      <c r="I12" s="26">
        <f t="shared" si="0"/>
        <v>0</v>
      </c>
      <c r="J12" s="25"/>
      <c r="K12" s="6"/>
    </row>
    <row r="13" spans="1:11" ht="12" customHeight="1">
      <c r="A13" s="6"/>
      <c r="B13" s="50" t="s">
        <v>178</v>
      </c>
      <c r="C13" s="6"/>
      <c r="D13" s="36" t="s">
        <v>12</v>
      </c>
      <c r="E13" s="5" t="s">
        <v>215</v>
      </c>
      <c r="F13" s="26">
        <f>-Detail!D13</f>
        <v>1088360.83</v>
      </c>
      <c r="G13" s="36" t="s">
        <v>146</v>
      </c>
      <c r="H13" s="101">
        <v>7.6865230547261701E-2</v>
      </c>
      <c r="I13" s="26">
        <f t="shared" si="0"/>
        <v>83657.106116559109</v>
      </c>
      <c r="J13" s="25"/>
      <c r="K13" s="6"/>
    </row>
    <row r="14" spans="1:11" ht="12" customHeight="1">
      <c r="A14" s="6"/>
      <c r="B14" s="50" t="s">
        <v>178</v>
      </c>
      <c r="C14" s="6"/>
      <c r="D14" s="36" t="s">
        <v>12</v>
      </c>
      <c r="E14" s="5" t="s">
        <v>215</v>
      </c>
      <c r="F14" s="26">
        <f>-Detail!D14</f>
        <v>5152537.6458330005</v>
      </c>
      <c r="G14" s="36" t="s">
        <v>161</v>
      </c>
      <c r="H14" s="101">
        <v>0</v>
      </c>
      <c r="I14" s="26">
        <f t="shared" si="0"/>
        <v>0</v>
      </c>
      <c r="J14" s="25"/>
      <c r="K14" s="6"/>
    </row>
    <row r="15" spans="1:11" ht="12" customHeight="1">
      <c r="A15" s="6"/>
      <c r="B15" s="50" t="s">
        <v>177</v>
      </c>
      <c r="C15" s="6"/>
      <c r="D15" s="36" t="s">
        <v>0</v>
      </c>
      <c r="E15" s="5" t="s">
        <v>215</v>
      </c>
      <c r="F15" s="26">
        <f>-Detail!D15</f>
        <v>-17875</v>
      </c>
      <c r="G15" s="36" t="s">
        <v>146</v>
      </c>
      <c r="H15" s="101">
        <v>7.6865230547261701E-2</v>
      </c>
      <c r="I15" s="26">
        <f t="shared" si="0"/>
        <v>-1373.9659960323029</v>
      </c>
      <c r="J15" s="25"/>
      <c r="K15" s="6"/>
    </row>
    <row r="16" spans="1:11" ht="12" customHeight="1">
      <c r="A16" s="6"/>
      <c r="B16" s="50" t="s">
        <v>177</v>
      </c>
      <c r="C16" s="6"/>
      <c r="D16" s="36" t="s">
        <v>0</v>
      </c>
      <c r="E16" s="5" t="s">
        <v>215</v>
      </c>
      <c r="F16" s="26">
        <f>-Detail!D16</f>
        <v>2546394.4750000001</v>
      </c>
      <c r="G16" s="36" t="s">
        <v>161</v>
      </c>
      <c r="H16" s="101">
        <v>0</v>
      </c>
      <c r="I16" s="26">
        <f t="shared" si="0"/>
        <v>0</v>
      </c>
      <c r="J16" s="25"/>
      <c r="K16" s="6"/>
    </row>
    <row r="17" spans="1:11" ht="12" customHeight="1">
      <c r="A17" s="6"/>
      <c r="B17" s="50" t="s">
        <v>176</v>
      </c>
      <c r="C17" s="6"/>
      <c r="D17" s="49" t="s">
        <v>175</v>
      </c>
      <c r="E17" s="5" t="s">
        <v>215</v>
      </c>
      <c r="F17" s="26">
        <f>-Detail!D17</f>
        <v>19802.830000000002</v>
      </c>
      <c r="G17" s="36" t="s">
        <v>156</v>
      </c>
      <c r="H17" s="101">
        <v>0</v>
      </c>
      <c r="I17" s="26">
        <f t="shared" si="0"/>
        <v>0</v>
      </c>
      <c r="J17" s="25"/>
      <c r="K17" s="6"/>
    </row>
    <row r="18" spans="1:11" ht="12" customHeight="1">
      <c r="A18" s="6"/>
      <c r="B18" s="50" t="s">
        <v>176</v>
      </c>
      <c r="C18" s="6"/>
      <c r="D18" s="49" t="s">
        <v>175</v>
      </c>
      <c r="E18" s="5" t="s">
        <v>215</v>
      </c>
      <c r="F18" s="26">
        <f>-Detail!D18</f>
        <v>857370.53083299997</v>
      </c>
      <c r="G18" s="36" t="s">
        <v>161</v>
      </c>
      <c r="H18" s="101">
        <v>0</v>
      </c>
      <c r="I18" s="26">
        <f t="shared" si="0"/>
        <v>0</v>
      </c>
      <c r="J18" s="25"/>
      <c r="K18" s="6"/>
    </row>
    <row r="19" spans="1:11" ht="12" customHeight="1">
      <c r="A19" s="6"/>
      <c r="B19" s="40"/>
      <c r="C19" s="6"/>
      <c r="D19" s="41"/>
      <c r="E19" s="5"/>
      <c r="F19" s="47">
        <f>SUM(F9:F18)</f>
        <v>-32149344.336666003</v>
      </c>
      <c r="G19" s="46"/>
      <c r="H19" s="27"/>
      <c r="I19" s="47">
        <f>SUM(I9:I18)</f>
        <v>-3098080.8131170203</v>
      </c>
      <c r="J19" s="25" t="s">
        <v>231</v>
      </c>
      <c r="K19" s="6"/>
    </row>
    <row r="20" spans="1:11" ht="12" customHeight="1">
      <c r="A20" s="6"/>
      <c r="B20" s="39" t="s">
        <v>216</v>
      </c>
      <c r="C20" s="6"/>
      <c r="D20" s="41"/>
      <c r="E20" s="5"/>
      <c r="F20" s="26"/>
      <c r="G20" s="46"/>
      <c r="H20" s="27"/>
      <c r="I20" s="26"/>
      <c r="J20" s="25"/>
      <c r="K20" s="6"/>
    </row>
    <row r="21" spans="1:11" ht="12" customHeight="1">
      <c r="A21" s="6"/>
      <c r="B21" s="48" t="s">
        <v>203</v>
      </c>
      <c r="C21" s="6"/>
      <c r="D21" s="41">
        <v>151</v>
      </c>
      <c r="E21" s="5" t="s">
        <v>215</v>
      </c>
      <c r="F21" s="26">
        <f>-Detail!D22</f>
        <v>-161522497.20083392</v>
      </c>
      <c r="G21" s="35" t="s">
        <v>161</v>
      </c>
      <c r="H21" s="101">
        <v>0</v>
      </c>
      <c r="I21" s="26">
        <f t="shared" ref="I21:I24" si="1">F21*H21</f>
        <v>0</v>
      </c>
      <c r="K21" s="6"/>
    </row>
    <row r="22" spans="1:11" ht="12" customHeight="1">
      <c r="A22" s="6"/>
      <c r="B22" s="48" t="s">
        <v>203</v>
      </c>
      <c r="C22" s="6"/>
      <c r="D22" s="41">
        <v>151</v>
      </c>
      <c r="E22" s="5" t="s">
        <v>215</v>
      </c>
      <c r="F22" s="26">
        <f>-Detail!D23</f>
        <v>-1300947.2500000002</v>
      </c>
      <c r="G22" s="35" t="s">
        <v>165</v>
      </c>
      <c r="H22" s="101">
        <v>0.22324454439353322</v>
      </c>
      <c r="I22" s="26">
        <f t="shared" si="1"/>
        <v>-290429.37610627001</v>
      </c>
      <c r="J22" s="25"/>
      <c r="K22" s="6"/>
    </row>
    <row r="23" spans="1:11" ht="12" customHeight="1">
      <c r="A23" s="6"/>
      <c r="B23" s="48" t="s">
        <v>203</v>
      </c>
      <c r="C23" s="6"/>
      <c r="D23" s="41">
        <v>151</v>
      </c>
      <c r="E23" s="5" t="s">
        <v>215</v>
      </c>
      <c r="F23" s="26">
        <f>-Detail!D24</f>
        <v>-21560482.534166999</v>
      </c>
      <c r="G23" s="35" t="s">
        <v>173</v>
      </c>
      <c r="H23" s="101">
        <v>0.21415849143671642</v>
      </c>
      <c r="I23" s="26">
        <f t="shared" si="1"/>
        <v>-4617360.4141648775</v>
      </c>
      <c r="J23" s="25"/>
      <c r="K23" s="6"/>
    </row>
    <row r="24" spans="1:11" ht="12" customHeight="1">
      <c r="A24" s="6"/>
      <c r="B24" s="48" t="s">
        <v>203</v>
      </c>
      <c r="C24" s="6"/>
      <c r="D24" s="41">
        <v>151</v>
      </c>
      <c r="E24" s="5" t="s">
        <v>215</v>
      </c>
      <c r="F24" s="26">
        <f>-Detail!D25</f>
        <v>-2558.8125</v>
      </c>
      <c r="G24" s="35" t="s">
        <v>146</v>
      </c>
      <c r="H24" s="101">
        <v>7.6865230547261701E-2</v>
      </c>
      <c r="I24" s="26">
        <f t="shared" si="1"/>
        <v>-196.68371273971508</v>
      </c>
      <c r="J24" s="25"/>
      <c r="K24" s="6"/>
    </row>
    <row r="25" spans="1:11" ht="12" customHeight="1">
      <c r="A25" s="6"/>
      <c r="B25" s="48"/>
      <c r="C25" s="6"/>
      <c r="D25" s="41"/>
      <c r="E25" s="5"/>
      <c r="F25" s="47">
        <f>SUM(F21:F24)</f>
        <v>-184386485.79750091</v>
      </c>
      <c r="G25" s="35"/>
      <c r="H25" s="27"/>
      <c r="I25" s="47">
        <f>SUM(I21:I24)</f>
        <v>-4907986.4739838867</v>
      </c>
      <c r="J25" s="25" t="s">
        <v>231</v>
      </c>
      <c r="K25" s="6"/>
    </row>
    <row r="26" spans="1:11" ht="12" customHeight="1">
      <c r="A26" s="6"/>
      <c r="B26" s="39" t="s">
        <v>174</v>
      </c>
      <c r="C26" s="6"/>
      <c r="D26" s="41"/>
      <c r="E26" s="5"/>
      <c r="F26" s="26"/>
      <c r="G26" s="35"/>
      <c r="H26" s="27"/>
      <c r="I26" s="26"/>
      <c r="J26" s="25"/>
      <c r="K26" s="6"/>
    </row>
    <row r="27" spans="1:11" ht="12" customHeight="1">
      <c r="A27" s="6"/>
      <c r="B27" s="48" t="s">
        <v>217</v>
      </c>
      <c r="C27" s="6"/>
      <c r="D27" s="41">
        <v>154</v>
      </c>
      <c r="E27" s="5" t="s">
        <v>215</v>
      </c>
      <c r="F27" s="26">
        <f>-Detail!D29</f>
        <v>-80740462.706670001</v>
      </c>
      <c r="G27" s="35" t="s">
        <v>156</v>
      </c>
      <c r="H27" s="101">
        <v>0</v>
      </c>
      <c r="I27" s="26">
        <f t="shared" ref="I27:I41" si="2">F27*H27</f>
        <v>0</v>
      </c>
      <c r="J27" s="25"/>
      <c r="K27" s="6"/>
    </row>
    <row r="28" spans="1:11" ht="12" customHeight="1">
      <c r="A28" s="6"/>
      <c r="B28" s="48" t="s">
        <v>217</v>
      </c>
      <c r="C28" s="6"/>
      <c r="D28" s="41">
        <v>154</v>
      </c>
      <c r="E28" s="5" t="s">
        <v>215</v>
      </c>
      <c r="F28" s="26">
        <f>-Detail!D30</f>
        <v>-9343783.4541669972</v>
      </c>
      <c r="G28" s="35" t="s">
        <v>160</v>
      </c>
      <c r="H28" s="101">
        <v>0</v>
      </c>
      <c r="I28" s="26">
        <f t="shared" si="2"/>
        <v>0</v>
      </c>
      <c r="J28" s="25"/>
      <c r="K28" s="6"/>
    </row>
    <row r="29" spans="1:11" ht="12" customHeight="1">
      <c r="A29" s="6"/>
      <c r="B29" s="48" t="s">
        <v>217</v>
      </c>
      <c r="C29" s="6"/>
      <c r="D29" s="41">
        <v>154</v>
      </c>
      <c r="E29" s="5" t="s">
        <v>215</v>
      </c>
      <c r="F29" s="26">
        <f>-Detail!D31</f>
        <v>-1393988.6670830001</v>
      </c>
      <c r="G29" s="35" t="s">
        <v>159</v>
      </c>
      <c r="H29" s="101">
        <v>0</v>
      </c>
      <c r="I29" s="26">
        <f t="shared" si="2"/>
        <v>0</v>
      </c>
      <c r="J29" s="25"/>
      <c r="K29" s="6"/>
    </row>
    <row r="30" spans="1:11" ht="12" customHeight="1">
      <c r="A30" s="6"/>
      <c r="B30" s="48" t="s">
        <v>217</v>
      </c>
      <c r="C30" s="6"/>
      <c r="D30" s="41">
        <v>154</v>
      </c>
      <c r="E30" s="5" t="s">
        <v>215</v>
      </c>
      <c r="F30" s="26">
        <f>-Detail!D32</f>
        <v>-7359392.5095830001</v>
      </c>
      <c r="G30" s="35" t="s">
        <v>172</v>
      </c>
      <c r="H30" s="101">
        <v>0.21559502636118569</v>
      </c>
      <c r="I30" s="26">
        <f t="shared" si="2"/>
        <v>-1586648.4221058595</v>
      </c>
      <c r="J30" s="25"/>
      <c r="K30" s="6"/>
    </row>
    <row r="31" spans="1:11" ht="12" customHeight="1">
      <c r="A31" s="6"/>
      <c r="B31" s="48" t="s">
        <v>217</v>
      </c>
      <c r="C31" s="6"/>
      <c r="D31" s="41">
        <v>154</v>
      </c>
      <c r="E31" s="5" t="s">
        <v>215</v>
      </c>
      <c r="F31" s="26">
        <f>-Detail!D33</f>
        <v>-28279276.434583005</v>
      </c>
      <c r="G31" s="35" t="s">
        <v>66</v>
      </c>
      <c r="H31" s="101">
        <v>0</v>
      </c>
      <c r="I31" s="26">
        <f t="shared" si="2"/>
        <v>0</v>
      </c>
      <c r="J31" s="25"/>
      <c r="K31" s="6"/>
    </row>
    <row r="32" spans="1:11" ht="12" customHeight="1">
      <c r="A32" s="6"/>
      <c r="B32" s="48" t="s">
        <v>217</v>
      </c>
      <c r="C32" s="6"/>
      <c r="D32" s="41">
        <v>154</v>
      </c>
      <c r="E32" s="5" t="s">
        <v>215</v>
      </c>
      <c r="F32" s="26">
        <f>-Detail!D34</f>
        <v>-36479537.309581995</v>
      </c>
      <c r="G32" s="35" t="s">
        <v>62</v>
      </c>
      <c r="H32" s="101">
        <v>0</v>
      </c>
      <c r="I32" s="26">
        <f t="shared" si="2"/>
        <v>0</v>
      </c>
      <c r="J32" s="25"/>
      <c r="K32" s="6"/>
    </row>
    <row r="33" spans="1:11" ht="12" customHeight="1">
      <c r="A33" s="6"/>
      <c r="B33" s="48" t="s">
        <v>217</v>
      </c>
      <c r="C33" s="6"/>
      <c r="D33" s="41">
        <v>154</v>
      </c>
      <c r="E33" s="5" t="s">
        <v>215</v>
      </c>
      <c r="F33" s="26">
        <f>-Detail!D35</f>
        <v>-5194314.29311</v>
      </c>
      <c r="G33" s="35" t="s">
        <v>163</v>
      </c>
      <c r="H33" s="101">
        <v>0.22474202685414957</v>
      </c>
      <c r="I33" s="26">
        <f t="shared" si="2"/>
        <v>-1167380.7223510204</v>
      </c>
      <c r="J33" s="25"/>
      <c r="K33" s="6"/>
    </row>
    <row r="34" spans="1:11" ht="12" customHeight="1">
      <c r="A34" s="6"/>
      <c r="B34" s="48" t="s">
        <v>217</v>
      </c>
      <c r="C34" s="6"/>
      <c r="D34" s="41">
        <v>154</v>
      </c>
      <c r="E34" s="5" t="s">
        <v>215</v>
      </c>
      <c r="F34" s="26">
        <f>-Detail!D36</f>
        <v>-1262809.8129170001</v>
      </c>
      <c r="G34" s="35" t="s">
        <v>67</v>
      </c>
      <c r="H34" s="101">
        <v>0</v>
      </c>
      <c r="I34" s="26">
        <f t="shared" si="2"/>
        <v>0</v>
      </c>
      <c r="J34" s="25"/>
      <c r="K34" s="6"/>
    </row>
    <row r="35" spans="1:11" ht="12" customHeight="1">
      <c r="A35" s="6"/>
      <c r="B35" s="48" t="s">
        <v>217</v>
      </c>
      <c r="C35" s="6"/>
      <c r="D35" s="41">
        <v>154</v>
      </c>
      <c r="E35" s="5" t="s">
        <v>215</v>
      </c>
      <c r="F35" s="26">
        <f>-Detail!D37</f>
        <v>-4776853.5754160006</v>
      </c>
      <c r="G35" s="35" t="s">
        <v>65</v>
      </c>
      <c r="H35" s="101">
        <v>1</v>
      </c>
      <c r="I35" s="26">
        <f t="shared" si="2"/>
        <v>-4776853.5754160006</v>
      </c>
      <c r="J35" s="25"/>
      <c r="K35" s="6"/>
    </row>
    <row r="36" spans="1:11" ht="12" customHeight="1">
      <c r="A36" s="6"/>
      <c r="B36" s="48" t="s">
        <v>217</v>
      </c>
      <c r="C36" s="6"/>
      <c r="D36" s="41">
        <v>154</v>
      </c>
      <c r="E36" s="5" t="s">
        <v>215</v>
      </c>
      <c r="F36" s="26">
        <f>-Detail!D38</f>
        <v>-5046646.9183329996</v>
      </c>
      <c r="G36" s="35" t="s">
        <v>171</v>
      </c>
      <c r="H36" s="101">
        <v>0</v>
      </c>
      <c r="I36" s="26">
        <f t="shared" si="2"/>
        <v>0</v>
      </c>
      <c r="J36" s="25"/>
      <c r="K36" s="6"/>
    </row>
    <row r="37" spans="1:11" ht="12" customHeight="1">
      <c r="A37" s="6"/>
      <c r="B37" s="48" t="s">
        <v>217</v>
      </c>
      <c r="C37" s="6"/>
      <c r="D37" s="41">
        <v>154</v>
      </c>
      <c r="E37" s="5" t="s">
        <v>215</v>
      </c>
      <c r="F37" s="26">
        <f>-Detail!D39</f>
        <v>2954468.4046200002</v>
      </c>
      <c r="G37" s="35" t="s">
        <v>122</v>
      </c>
      <c r="H37" s="101">
        <v>6.549584753778967E-2</v>
      </c>
      <c r="I37" s="26">
        <f t="shared" si="2"/>
        <v>193505.41218420822</v>
      </c>
      <c r="J37" s="25"/>
      <c r="K37" s="6"/>
    </row>
    <row r="38" spans="1:11" ht="12" customHeight="1">
      <c r="A38" s="6"/>
      <c r="B38" s="48" t="s">
        <v>217</v>
      </c>
      <c r="C38" s="6"/>
      <c r="D38" s="41">
        <v>154</v>
      </c>
      <c r="E38" s="5" t="s">
        <v>215</v>
      </c>
      <c r="F38" s="26">
        <f>-Detail!D40</f>
        <v>-83468.310416000008</v>
      </c>
      <c r="G38" s="35" t="s">
        <v>141</v>
      </c>
      <c r="H38" s="101">
        <v>7.2043717522988007E-2</v>
      </c>
      <c r="I38" s="26">
        <f t="shared" si="2"/>
        <v>-6013.3673777313825</v>
      </c>
      <c r="J38" s="25"/>
      <c r="K38" s="6"/>
    </row>
    <row r="39" spans="1:11" ht="12" customHeight="1">
      <c r="A39" s="6"/>
      <c r="B39" s="48" t="s">
        <v>217</v>
      </c>
      <c r="C39" s="6"/>
      <c r="D39" s="41">
        <v>154</v>
      </c>
      <c r="E39" s="5" t="s">
        <v>215</v>
      </c>
      <c r="F39" s="26">
        <f>-Detail!D41</f>
        <v>0</v>
      </c>
      <c r="G39" s="35" t="s">
        <v>87</v>
      </c>
      <c r="H39" s="101">
        <v>4.4872599881762558E-2</v>
      </c>
      <c r="I39" s="26"/>
      <c r="J39" s="25"/>
      <c r="K39" s="6"/>
    </row>
    <row r="40" spans="1:11" ht="12" customHeight="1">
      <c r="A40" s="6"/>
      <c r="B40" s="48" t="s">
        <v>217</v>
      </c>
      <c r="C40" s="6"/>
      <c r="D40" s="41">
        <v>154</v>
      </c>
      <c r="E40" s="5" t="s">
        <v>215</v>
      </c>
      <c r="F40" s="26">
        <f>-Detail!D42</f>
        <v>-4348095.8266670005</v>
      </c>
      <c r="G40" s="35" t="s">
        <v>161</v>
      </c>
      <c r="H40" s="101">
        <v>0</v>
      </c>
      <c r="I40" s="26">
        <f t="shared" si="2"/>
        <v>0</v>
      </c>
      <c r="J40" s="25"/>
      <c r="K40" s="6"/>
    </row>
    <row r="41" spans="1:11" ht="12" customHeight="1">
      <c r="A41" s="6"/>
      <c r="B41" s="48" t="s">
        <v>217</v>
      </c>
      <c r="C41" s="6"/>
      <c r="D41" s="41">
        <v>154</v>
      </c>
      <c r="E41" s="5" t="s">
        <v>215</v>
      </c>
      <c r="F41" s="26">
        <f>-Detail!D43</f>
        <v>-1133591.5</v>
      </c>
      <c r="G41" s="35" t="s">
        <v>152</v>
      </c>
      <c r="H41" s="101">
        <v>8.1413745949899169E-2</v>
      </c>
      <c r="I41" s="26">
        <f t="shared" si="2"/>
        <v>-92289.930391965128</v>
      </c>
      <c r="J41" s="25"/>
      <c r="K41" s="6"/>
    </row>
    <row r="42" spans="1:11" ht="12" customHeight="1">
      <c r="A42" s="6"/>
      <c r="B42" s="40"/>
      <c r="C42" s="6"/>
      <c r="D42" s="41"/>
      <c r="E42" s="5"/>
      <c r="F42" s="47">
        <f>SUM(F27:F41)</f>
        <v>-182487752.91390702</v>
      </c>
      <c r="G42" s="46"/>
      <c r="H42" s="27"/>
      <c r="I42" s="47">
        <f>SUM(I27:I41)</f>
        <v>-7435680.6054583685</v>
      </c>
      <c r="J42" s="25" t="s">
        <v>231</v>
      </c>
      <c r="K42" s="6"/>
    </row>
    <row r="43" spans="1:11" ht="12" customHeight="1">
      <c r="A43" s="6"/>
      <c r="B43" s="39" t="s">
        <v>170</v>
      </c>
      <c r="C43" s="6"/>
      <c r="D43" s="5"/>
      <c r="E43" s="5"/>
      <c r="F43" s="26"/>
      <c r="G43" s="37"/>
      <c r="H43" s="27"/>
      <c r="I43" s="26"/>
      <c r="J43" s="25"/>
      <c r="K43" s="6"/>
    </row>
    <row r="44" spans="1:11" ht="12" customHeight="1">
      <c r="A44" s="6"/>
      <c r="B44" s="30" t="s">
        <v>169</v>
      </c>
      <c r="C44" s="6"/>
      <c r="D44" s="5">
        <v>165</v>
      </c>
      <c r="E44" s="5" t="s">
        <v>215</v>
      </c>
      <c r="F44" s="26">
        <f>-Detail!D47</f>
        <v>-10827670.123751001</v>
      </c>
      <c r="G44" s="41" t="s">
        <v>141</v>
      </c>
      <c r="H44" s="101">
        <v>7.2043717522988007E-2</v>
      </c>
      <c r="I44" s="26">
        <f t="shared" ref="I44:I59" si="3">H44*F44</f>
        <v>-780065.60782761371</v>
      </c>
      <c r="J44" s="25"/>
      <c r="K44" s="6"/>
    </row>
    <row r="45" spans="1:11" ht="12" customHeight="1">
      <c r="A45" s="6"/>
      <c r="B45" s="30" t="s">
        <v>168</v>
      </c>
      <c r="C45" s="6"/>
      <c r="D45" s="5">
        <v>165</v>
      </c>
      <c r="E45" s="5" t="s">
        <v>215</v>
      </c>
      <c r="F45" s="26">
        <f>-Detail!D48</f>
        <v>-3942315.6183330002</v>
      </c>
      <c r="G45" s="41" t="s">
        <v>136</v>
      </c>
      <c r="H45" s="101">
        <v>7.2043717522988007E-2</v>
      </c>
      <c r="I45" s="26">
        <f t="shared" si="3"/>
        <v>-284019.07279364648</v>
      </c>
      <c r="J45" s="25"/>
      <c r="K45" s="6"/>
    </row>
    <row r="46" spans="1:11" ht="12" customHeight="1">
      <c r="A46" s="6"/>
      <c r="B46" s="30" t="s">
        <v>168</v>
      </c>
      <c r="C46" s="6"/>
      <c r="D46" s="5">
        <v>165</v>
      </c>
      <c r="E46" s="5" t="s">
        <v>215</v>
      </c>
      <c r="F46" s="26">
        <f>-Detail!D49</f>
        <v>-354384.66541700001</v>
      </c>
      <c r="G46" s="41" t="s">
        <v>141</v>
      </c>
      <c r="H46" s="101">
        <v>7.2043717522988007E-2</v>
      </c>
      <c r="I46" s="26">
        <f t="shared" si="3"/>
        <v>-25531.188729780966</v>
      </c>
      <c r="J46" s="25"/>
      <c r="K46" s="6"/>
    </row>
    <row r="47" spans="1:11" ht="12" customHeight="1">
      <c r="A47" s="6"/>
      <c r="B47" s="45" t="s">
        <v>167</v>
      </c>
      <c r="C47" s="6"/>
      <c r="D47" s="5">
        <v>165</v>
      </c>
      <c r="E47" s="5" t="s">
        <v>215</v>
      </c>
      <c r="F47" s="26">
        <f>-Detail!D50</f>
        <v>-1509038.0095830001</v>
      </c>
      <c r="G47" s="35" t="s">
        <v>161</v>
      </c>
      <c r="H47" s="101">
        <v>0</v>
      </c>
      <c r="I47" s="26">
        <f t="shared" si="3"/>
        <v>0</v>
      </c>
      <c r="J47" s="25"/>
      <c r="K47" s="6"/>
    </row>
    <row r="48" spans="1:11" ht="12" customHeight="1">
      <c r="A48" s="6"/>
      <c r="B48" s="30" t="s">
        <v>164</v>
      </c>
      <c r="C48" s="6"/>
      <c r="D48" s="5">
        <v>165</v>
      </c>
      <c r="E48" s="5" t="s">
        <v>215</v>
      </c>
      <c r="F48" s="26">
        <f>-Detail!D51</f>
        <v>-7836485.3979170006</v>
      </c>
      <c r="G48" s="41" t="s">
        <v>141</v>
      </c>
      <c r="H48" s="101">
        <v>7.2043717522988007E-2</v>
      </c>
      <c r="I48" s="26">
        <f t="shared" si="3"/>
        <v>-564569.54038055264</v>
      </c>
      <c r="J48" s="25"/>
      <c r="K48" s="6"/>
    </row>
    <row r="49" spans="1:13" ht="12" customHeight="1">
      <c r="A49" s="6"/>
      <c r="B49" s="44" t="s">
        <v>164</v>
      </c>
      <c r="C49" s="6"/>
      <c r="D49" s="5">
        <v>165</v>
      </c>
      <c r="E49" s="5" t="s">
        <v>215</v>
      </c>
      <c r="F49" s="26">
        <f>-Detail!D52</f>
        <v>-2346418.9691669997</v>
      </c>
      <c r="G49" s="5" t="s">
        <v>152</v>
      </c>
      <c r="H49" s="101">
        <v>8.1413745949899169E-2</v>
      </c>
      <c r="I49" s="26">
        <f t="shared" si="3"/>
        <v>-191030.75784778642</v>
      </c>
      <c r="J49" s="25"/>
      <c r="K49" s="6"/>
    </row>
    <row r="50" spans="1:13" ht="12" customHeight="1">
      <c r="A50" s="6"/>
      <c r="B50" s="44" t="s">
        <v>164</v>
      </c>
      <c r="C50" s="6"/>
      <c r="D50" s="5">
        <v>165</v>
      </c>
      <c r="E50" s="5" t="s">
        <v>215</v>
      </c>
      <c r="F50" s="26">
        <f>-Detail!D53</f>
        <v>-183863.586667</v>
      </c>
      <c r="G50" s="5" t="s">
        <v>136</v>
      </c>
      <c r="H50" s="101">
        <v>7.2043717522988007E-2</v>
      </c>
      <c r="I50" s="26">
        <f t="shared" si="3"/>
        <v>-13246.216300600772</v>
      </c>
      <c r="J50" s="43"/>
      <c r="K50" s="42"/>
      <c r="L50" s="42"/>
      <c r="M50" s="42"/>
    </row>
    <row r="51" spans="1:13" ht="12" customHeight="1">
      <c r="A51" s="6"/>
      <c r="B51" s="44" t="s">
        <v>164</v>
      </c>
      <c r="C51" s="6"/>
      <c r="D51" s="5">
        <v>165</v>
      </c>
      <c r="E51" s="5" t="s">
        <v>215</v>
      </c>
      <c r="F51" s="26">
        <f>-Detail!D54</f>
        <v>-322504.61041699996</v>
      </c>
      <c r="G51" s="36" t="s">
        <v>89</v>
      </c>
      <c r="H51" s="101">
        <v>0</v>
      </c>
      <c r="I51" s="26">
        <f t="shared" si="3"/>
        <v>0</v>
      </c>
      <c r="J51" s="43"/>
      <c r="K51" s="42"/>
      <c r="L51" s="42"/>
      <c r="M51" s="42"/>
    </row>
    <row r="52" spans="1:13" ht="12" customHeight="1">
      <c r="A52" s="6"/>
      <c r="B52" s="44" t="s">
        <v>164</v>
      </c>
      <c r="C52" s="6"/>
      <c r="D52" s="5">
        <v>165</v>
      </c>
      <c r="E52" s="5" t="s">
        <v>215</v>
      </c>
      <c r="F52" s="26">
        <f>-Detail!D55</f>
        <v>-1891994.421667</v>
      </c>
      <c r="G52" s="36" t="s">
        <v>62</v>
      </c>
      <c r="H52" s="101">
        <v>0</v>
      </c>
      <c r="I52" s="26">
        <f t="shared" si="3"/>
        <v>0</v>
      </c>
      <c r="J52" s="43"/>
      <c r="K52" s="42"/>
      <c r="L52" s="42"/>
      <c r="M52" s="42"/>
    </row>
    <row r="53" spans="1:13" ht="12" customHeight="1">
      <c r="A53" s="6"/>
      <c r="B53" s="44" t="s">
        <v>164</v>
      </c>
      <c r="C53" s="6"/>
      <c r="D53" s="5">
        <v>165</v>
      </c>
      <c r="E53" s="5" t="s">
        <v>215</v>
      </c>
      <c r="F53" s="26">
        <f>-Detail!D56</f>
        <v>-135985.69291700001</v>
      </c>
      <c r="G53" s="36" t="s">
        <v>61</v>
      </c>
      <c r="H53" s="101">
        <v>0</v>
      </c>
      <c r="I53" s="26">
        <f t="shared" si="3"/>
        <v>0</v>
      </c>
      <c r="J53" s="43"/>
      <c r="K53" s="42"/>
      <c r="L53" s="42"/>
      <c r="M53" s="42"/>
    </row>
    <row r="54" spans="1:13" ht="12" customHeight="1">
      <c r="A54" s="6"/>
      <c r="B54" s="44" t="s">
        <v>164</v>
      </c>
      <c r="C54" s="6"/>
      <c r="D54" s="5">
        <v>165</v>
      </c>
      <c r="E54" s="5" t="s">
        <v>215</v>
      </c>
      <c r="F54" s="26">
        <f>-Detail!D57</f>
        <v>-1049261.7925</v>
      </c>
      <c r="G54" s="36" t="s">
        <v>66</v>
      </c>
      <c r="H54" s="101">
        <v>0</v>
      </c>
      <c r="I54" s="26">
        <f t="shared" si="3"/>
        <v>0</v>
      </c>
      <c r="J54" s="43"/>
      <c r="K54" s="42"/>
      <c r="L54" s="42"/>
      <c r="M54" s="42"/>
    </row>
    <row r="55" spans="1:13" ht="12" customHeight="1">
      <c r="A55" s="6"/>
      <c r="B55" s="44" t="s">
        <v>164</v>
      </c>
      <c r="C55" s="6"/>
      <c r="D55" s="5">
        <v>165</v>
      </c>
      <c r="E55" s="5" t="s">
        <v>215</v>
      </c>
      <c r="F55" s="26">
        <f>-Detail!D58</f>
        <v>-73088.572499999995</v>
      </c>
      <c r="G55" s="36" t="s">
        <v>166</v>
      </c>
      <c r="H55" s="101">
        <v>0</v>
      </c>
      <c r="I55" s="26">
        <f t="shared" si="3"/>
        <v>0</v>
      </c>
      <c r="J55" s="43"/>
      <c r="K55" s="42"/>
      <c r="L55" s="42"/>
      <c r="M55" s="42"/>
    </row>
    <row r="56" spans="1:13" ht="12" customHeight="1">
      <c r="A56" s="6"/>
      <c r="B56" s="44" t="s">
        <v>164</v>
      </c>
      <c r="C56" s="6"/>
      <c r="D56" s="5">
        <v>165</v>
      </c>
      <c r="E56" s="5" t="s">
        <v>215</v>
      </c>
      <c r="F56" s="26">
        <f>-Detail!D59</f>
        <v>-422433.63500000001</v>
      </c>
      <c r="G56" s="36" t="s">
        <v>156</v>
      </c>
      <c r="H56" s="101">
        <v>0</v>
      </c>
      <c r="I56" s="26">
        <f t="shared" si="3"/>
        <v>0</v>
      </c>
      <c r="J56" s="43"/>
      <c r="K56" s="42"/>
      <c r="L56" s="42"/>
      <c r="M56" s="42"/>
    </row>
    <row r="57" spans="1:13" ht="12" customHeight="1">
      <c r="A57" s="6"/>
      <c r="B57" s="44" t="s">
        <v>164</v>
      </c>
      <c r="C57" s="6"/>
      <c r="D57" s="5">
        <v>165</v>
      </c>
      <c r="E57" s="5" t="s">
        <v>215</v>
      </c>
      <c r="F57" s="26">
        <f>-Detail!D60</f>
        <v>-3208260.4891670002</v>
      </c>
      <c r="G57" s="36" t="s">
        <v>161</v>
      </c>
      <c r="H57" s="101">
        <v>0</v>
      </c>
      <c r="I57" s="26">
        <f t="shared" si="3"/>
        <v>0</v>
      </c>
      <c r="J57" s="43"/>
      <c r="K57" s="42"/>
      <c r="L57" s="42"/>
      <c r="M57" s="42"/>
    </row>
    <row r="58" spans="1:13" ht="12" customHeight="1">
      <c r="A58" s="6"/>
      <c r="B58" s="44" t="s">
        <v>164</v>
      </c>
      <c r="C58" s="6"/>
      <c r="D58" s="5">
        <v>165</v>
      </c>
      <c r="E58" s="5" t="s">
        <v>215</v>
      </c>
      <c r="F58" s="26">
        <f>-Detail!D61</f>
        <v>-4054.8400000000006</v>
      </c>
      <c r="G58" s="36" t="s">
        <v>165</v>
      </c>
      <c r="H58" s="101">
        <v>0.22324454439353322</v>
      </c>
      <c r="I58" s="26">
        <f t="shared" si="3"/>
        <v>-905.22090838867439</v>
      </c>
      <c r="J58" s="43"/>
      <c r="K58" s="42"/>
      <c r="L58" s="42"/>
      <c r="M58" s="42"/>
    </row>
    <row r="59" spans="1:13" ht="12" customHeight="1">
      <c r="B59" s="30" t="s">
        <v>164</v>
      </c>
      <c r="C59" s="6"/>
      <c r="D59" s="5">
        <v>165</v>
      </c>
      <c r="E59" s="5" t="s">
        <v>215</v>
      </c>
      <c r="F59" s="26">
        <f>-Detail!D62</f>
        <v>-1695911.5483620001</v>
      </c>
      <c r="G59" s="5" t="s">
        <v>163</v>
      </c>
      <c r="H59" s="101">
        <v>0.22474202685414957</v>
      </c>
      <c r="I59" s="26">
        <f t="shared" si="3"/>
        <v>-381142.598744235</v>
      </c>
      <c r="J59" s="12"/>
    </row>
    <row r="60" spans="1:13" ht="12" customHeight="1">
      <c r="B60" s="6"/>
      <c r="C60" s="6"/>
      <c r="D60" s="38"/>
      <c r="E60" s="5"/>
      <c r="F60" s="34">
        <f>SUM(F44:F59)</f>
        <v>-35803671.973365016</v>
      </c>
      <c r="G60" s="37"/>
      <c r="H60" s="32"/>
      <c r="I60" s="34">
        <f>SUM(I44:I59)</f>
        <v>-2240510.2035326045</v>
      </c>
      <c r="J60" s="25" t="s">
        <v>231</v>
      </c>
    </row>
    <row r="61" spans="1:13" ht="12" customHeight="1">
      <c r="B61" s="40"/>
      <c r="C61" s="6"/>
      <c r="D61" s="38"/>
      <c r="E61" s="5"/>
      <c r="F61" s="29"/>
      <c r="G61" s="37"/>
      <c r="H61" s="32"/>
      <c r="I61" s="31"/>
      <c r="J61" s="12"/>
    </row>
    <row r="62" spans="1:13" ht="12" customHeight="1">
      <c r="B62" s="39" t="s">
        <v>162</v>
      </c>
      <c r="C62" s="6"/>
      <c r="D62" s="38"/>
      <c r="E62" s="5"/>
      <c r="F62" s="29"/>
      <c r="G62" s="37"/>
      <c r="H62" s="32"/>
      <c r="I62" s="31"/>
      <c r="J62" s="12"/>
    </row>
    <row r="63" spans="1:13" ht="12" customHeight="1">
      <c r="B63" s="30" t="s">
        <v>162</v>
      </c>
      <c r="C63" s="6"/>
      <c r="D63" s="5" t="s">
        <v>44</v>
      </c>
      <c r="E63" s="5" t="s">
        <v>215</v>
      </c>
      <c r="F63" s="29">
        <f>-Detail!D67</f>
        <v>-24896146.953333002</v>
      </c>
      <c r="G63" s="41" t="s">
        <v>152</v>
      </c>
      <c r="H63" s="101">
        <v>8.1413745949899169E-2</v>
      </c>
      <c r="I63" s="26">
        <f t="shared" ref="I63:I68" si="4">H63*F63</f>
        <v>-2026888.5831900092</v>
      </c>
      <c r="J63" s="12"/>
    </row>
    <row r="64" spans="1:13" ht="12" customHeight="1">
      <c r="B64" s="30" t="s">
        <v>162</v>
      </c>
      <c r="C64" s="6"/>
      <c r="D64" s="5" t="s">
        <v>44</v>
      </c>
      <c r="E64" s="5" t="s">
        <v>215</v>
      </c>
      <c r="F64" s="29">
        <f>-Detail!D68</f>
        <v>-17170.212499999998</v>
      </c>
      <c r="G64" s="41" t="s">
        <v>141</v>
      </c>
      <c r="H64" s="101">
        <v>7.2043717522988007E-2</v>
      </c>
      <c r="I64" s="26">
        <f t="shared" si="4"/>
        <v>-1237.0059391596776</v>
      </c>
      <c r="J64" s="12"/>
    </row>
    <row r="65" spans="2:11" ht="12" customHeight="1">
      <c r="B65" s="30" t="s">
        <v>162</v>
      </c>
      <c r="C65" s="6"/>
      <c r="D65" s="5" t="s">
        <v>44</v>
      </c>
      <c r="E65" s="5" t="s">
        <v>215</v>
      </c>
      <c r="F65" s="29">
        <f>-Detail!D69</f>
        <v>-11466481.765833002</v>
      </c>
      <c r="G65" s="36" t="s">
        <v>161</v>
      </c>
      <c r="H65" s="101">
        <v>0</v>
      </c>
      <c r="I65" s="26">
        <f t="shared" si="4"/>
        <v>0</v>
      </c>
      <c r="J65" s="12"/>
    </row>
    <row r="66" spans="2:11" ht="12" customHeight="1">
      <c r="B66" s="30" t="s">
        <v>162</v>
      </c>
      <c r="C66" s="6"/>
      <c r="D66" s="5" t="s">
        <v>44</v>
      </c>
      <c r="E66" s="5" t="s">
        <v>215</v>
      </c>
      <c r="F66" s="29">
        <f>-Detail!D70</f>
        <v>-17334676.866666999</v>
      </c>
      <c r="G66" s="36" t="s">
        <v>156</v>
      </c>
      <c r="H66" s="101">
        <v>0</v>
      </c>
      <c r="I66" s="26">
        <f t="shared" si="4"/>
        <v>0</v>
      </c>
      <c r="J66" s="12"/>
    </row>
    <row r="67" spans="2:11" ht="12" customHeight="1">
      <c r="B67" s="30" t="s">
        <v>162</v>
      </c>
      <c r="C67" s="6"/>
      <c r="D67" s="5" t="s">
        <v>44</v>
      </c>
      <c r="E67" s="5" t="s">
        <v>215</v>
      </c>
      <c r="F67" s="29">
        <f>-Detail!D71</f>
        <v>-15568213.875834001</v>
      </c>
      <c r="G67" s="36" t="s">
        <v>89</v>
      </c>
      <c r="H67" s="101">
        <v>0</v>
      </c>
      <c r="I67" s="26">
        <f t="shared" si="4"/>
        <v>0</v>
      </c>
      <c r="J67" s="12"/>
    </row>
    <row r="68" spans="2:11" ht="12" customHeight="1">
      <c r="B68" s="241" t="s">
        <v>162</v>
      </c>
      <c r="C68" s="215"/>
      <c r="D68" s="216" t="s">
        <v>44</v>
      </c>
      <c r="E68" s="216" t="s">
        <v>215</v>
      </c>
      <c r="F68" s="217">
        <f>-'WUTC 81-1'!AG94</f>
        <v>-4066669.467916667</v>
      </c>
      <c r="G68" s="218" t="s">
        <v>163</v>
      </c>
      <c r="H68" s="219">
        <f>+'WUTC 81-1'!AI94</f>
        <v>0.22474202685414957</v>
      </c>
      <c r="I68" s="220">
        <f t="shared" si="4"/>
        <v>-913951.53876547772</v>
      </c>
      <c r="J68" s="12"/>
    </row>
    <row r="69" spans="2:11" ht="12" customHeight="1">
      <c r="B69" s="40"/>
      <c r="C69" s="6"/>
      <c r="D69" s="38"/>
      <c r="E69" s="5"/>
      <c r="F69" s="214">
        <f>SUM(F63:F68)</f>
        <v>-73349359.142083675</v>
      </c>
      <c r="G69" s="37"/>
      <c r="H69" s="32"/>
      <c r="I69" s="214">
        <f>SUM(I63:I68)</f>
        <v>-2942077.1278946465</v>
      </c>
      <c r="J69" s="25" t="s">
        <v>231</v>
      </c>
    </row>
    <row r="70" spans="2:11" ht="12" customHeight="1">
      <c r="B70" s="40"/>
      <c r="C70" s="6"/>
      <c r="D70" s="38"/>
      <c r="E70" s="5"/>
      <c r="F70" s="29"/>
      <c r="G70" s="37"/>
      <c r="H70" s="32"/>
      <c r="I70" s="31"/>
      <c r="J70" s="12"/>
    </row>
    <row r="71" spans="2:11" ht="12" customHeight="1">
      <c r="B71" s="39" t="s">
        <v>158</v>
      </c>
      <c r="C71" s="6"/>
      <c r="D71" s="38"/>
      <c r="E71" s="5"/>
      <c r="F71" s="29"/>
      <c r="G71" s="37"/>
      <c r="H71" s="32"/>
      <c r="I71" s="31"/>
      <c r="J71" s="12"/>
    </row>
    <row r="72" spans="2:11" ht="12" customHeight="1">
      <c r="B72" s="30" t="s">
        <v>158</v>
      </c>
      <c r="C72" s="6"/>
      <c r="D72" s="35" t="s">
        <v>45</v>
      </c>
      <c r="E72" s="5" t="s">
        <v>215</v>
      </c>
      <c r="F72" s="29">
        <f>-Detail!D76</f>
        <v>-64975.166666999998</v>
      </c>
      <c r="G72" s="36" t="s">
        <v>67</v>
      </c>
      <c r="H72" s="101">
        <v>0</v>
      </c>
      <c r="I72" s="26">
        <f t="shared" ref="I72:I86" si="5">H72*F72</f>
        <v>0</v>
      </c>
      <c r="J72" s="12"/>
    </row>
    <row r="73" spans="2:11" ht="12" customHeight="1">
      <c r="B73" s="30" t="s">
        <v>158</v>
      </c>
      <c r="C73" s="6"/>
      <c r="D73" s="35" t="s">
        <v>45</v>
      </c>
      <c r="E73" s="5" t="s">
        <v>215</v>
      </c>
      <c r="F73" s="29">
        <f>-Detail!D77</f>
        <v>10608208.82</v>
      </c>
      <c r="G73" s="36" t="s">
        <v>161</v>
      </c>
      <c r="H73" s="101">
        <v>0</v>
      </c>
      <c r="I73" s="26">
        <f t="shared" si="5"/>
        <v>0</v>
      </c>
      <c r="J73" s="12"/>
      <c r="K73" s="42"/>
    </row>
    <row r="74" spans="2:11" ht="12" customHeight="1">
      <c r="B74" s="30" t="s">
        <v>158</v>
      </c>
      <c r="C74" s="6"/>
      <c r="D74" s="35" t="s">
        <v>45</v>
      </c>
      <c r="E74" s="5" t="s">
        <v>215</v>
      </c>
      <c r="F74" s="29">
        <f>-Detail!D78</f>
        <v>-7950510.7000000002</v>
      </c>
      <c r="G74" s="36" t="s">
        <v>156</v>
      </c>
      <c r="H74" s="101">
        <v>0</v>
      </c>
      <c r="I74" s="26">
        <f t="shared" si="5"/>
        <v>0</v>
      </c>
      <c r="J74" s="12"/>
    </row>
    <row r="75" spans="2:11" ht="12" customHeight="1">
      <c r="B75" s="30" t="s">
        <v>158</v>
      </c>
      <c r="C75" s="6"/>
      <c r="D75" s="35" t="s">
        <v>45</v>
      </c>
      <c r="E75" s="5" t="s">
        <v>215</v>
      </c>
      <c r="F75" s="29">
        <f>-Detail!D79</f>
        <v>-50084.127915999998</v>
      </c>
      <c r="G75" s="36" t="s">
        <v>61</v>
      </c>
      <c r="H75" s="101">
        <v>0</v>
      </c>
      <c r="I75" s="26">
        <f t="shared" si="5"/>
        <v>0</v>
      </c>
      <c r="J75" s="12"/>
    </row>
    <row r="76" spans="2:11" ht="12" customHeight="1">
      <c r="B76" s="30" t="s">
        <v>158</v>
      </c>
      <c r="C76" s="6"/>
      <c r="D76" s="35" t="s">
        <v>45</v>
      </c>
      <c r="E76" s="5" t="s">
        <v>215</v>
      </c>
      <c r="F76" s="29">
        <f>-Detail!D80</f>
        <v>381176.04</v>
      </c>
      <c r="G76" s="36" t="s">
        <v>66</v>
      </c>
      <c r="H76" s="101">
        <v>0</v>
      </c>
      <c r="I76" s="26">
        <f t="shared" si="5"/>
        <v>0</v>
      </c>
      <c r="J76" s="12"/>
    </row>
    <row r="77" spans="2:11" ht="12" customHeight="1">
      <c r="B77" s="30" t="s">
        <v>158</v>
      </c>
      <c r="C77" s="6"/>
      <c r="D77" s="35" t="s">
        <v>45</v>
      </c>
      <c r="E77" s="5" t="s">
        <v>215</v>
      </c>
      <c r="F77" s="29">
        <f>-Detail!D81</f>
        <v>-56343796.719581984</v>
      </c>
      <c r="G77" s="36" t="s">
        <v>89</v>
      </c>
      <c r="H77" s="101">
        <v>0</v>
      </c>
      <c r="I77" s="26">
        <f t="shared" si="5"/>
        <v>0</v>
      </c>
      <c r="J77" s="12"/>
    </row>
    <row r="78" spans="2:11" ht="12" customHeight="1">
      <c r="B78" s="30" t="s">
        <v>158</v>
      </c>
      <c r="C78" s="6"/>
      <c r="D78" s="35" t="s">
        <v>45</v>
      </c>
      <c r="E78" s="5" t="s">
        <v>215</v>
      </c>
      <c r="F78" s="29">
        <f>-Detail!D82</f>
        <v>-10608208.82</v>
      </c>
      <c r="G78" s="36" t="s">
        <v>146</v>
      </c>
      <c r="H78" s="101">
        <v>7.6865230547261701E-2</v>
      </c>
      <c r="I78" s="26">
        <f t="shared" si="5"/>
        <v>-815402.41664279497</v>
      </c>
      <c r="J78" s="12"/>
    </row>
    <row r="79" spans="2:11" ht="12" customHeight="1">
      <c r="B79" s="30" t="s">
        <v>158</v>
      </c>
      <c r="C79" s="6"/>
      <c r="D79" s="35" t="s">
        <v>45</v>
      </c>
      <c r="E79" s="5" t="s">
        <v>215</v>
      </c>
      <c r="F79" s="29">
        <f>-Detail!D83</f>
        <v>-940866.64416699996</v>
      </c>
      <c r="G79" s="36" t="s">
        <v>62</v>
      </c>
      <c r="H79" s="101">
        <v>0</v>
      </c>
      <c r="I79" s="26">
        <f t="shared" si="5"/>
        <v>0</v>
      </c>
      <c r="J79" s="12"/>
    </row>
    <row r="80" spans="2:11" ht="12" customHeight="1">
      <c r="B80" s="30" t="s">
        <v>158</v>
      </c>
      <c r="C80" s="6"/>
      <c r="D80" s="35" t="s">
        <v>45</v>
      </c>
      <c r="E80" s="5" t="s">
        <v>215</v>
      </c>
      <c r="F80" s="29">
        <f>-Detail!D84</f>
        <v>96511.12875000012</v>
      </c>
      <c r="G80" s="36" t="s">
        <v>160</v>
      </c>
      <c r="H80" s="101">
        <v>0</v>
      </c>
      <c r="I80" s="26">
        <f t="shared" si="5"/>
        <v>0</v>
      </c>
      <c r="J80" s="12"/>
    </row>
    <row r="81" spans="1:10" ht="12" hidden="1" customHeight="1">
      <c r="B81" s="92"/>
      <c r="C81" s="13"/>
      <c r="D81" s="51"/>
      <c r="E81" s="12"/>
      <c r="F81" s="29"/>
      <c r="G81" s="51"/>
      <c r="H81" s="102"/>
      <c r="I81" s="26"/>
      <c r="J81" s="12"/>
    </row>
    <row r="82" spans="1:10" ht="12" hidden="1" customHeight="1">
      <c r="B82" s="92"/>
      <c r="C82" s="13"/>
      <c r="D82" s="51"/>
      <c r="E82" s="12"/>
      <c r="F82" s="29"/>
      <c r="G82" s="51"/>
      <c r="H82" s="102"/>
      <c r="I82" s="26"/>
      <c r="J82" s="12"/>
    </row>
    <row r="83" spans="1:10" ht="12" hidden="1" customHeight="1">
      <c r="B83" s="92"/>
      <c r="C83" s="13"/>
      <c r="D83" s="51"/>
      <c r="E83" s="12"/>
      <c r="F83" s="29"/>
      <c r="G83" s="51"/>
      <c r="H83" s="102"/>
      <c r="I83" s="26"/>
      <c r="J83" s="12"/>
    </row>
    <row r="84" spans="1:10" ht="12" hidden="1" customHeight="1">
      <c r="B84" s="92"/>
      <c r="C84" s="13"/>
      <c r="D84" s="51"/>
      <c r="E84" s="12"/>
      <c r="F84" s="29"/>
      <c r="G84" s="51"/>
      <c r="H84" s="102"/>
      <c r="I84" s="26"/>
      <c r="J84" s="12"/>
    </row>
    <row r="85" spans="1:10" ht="12" hidden="1" customHeight="1">
      <c r="B85" s="92"/>
      <c r="C85" s="13"/>
      <c r="D85" s="51"/>
      <c r="E85" s="12"/>
      <c r="F85" s="29"/>
      <c r="G85" s="51"/>
      <c r="H85" s="102"/>
      <c r="I85" s="26"/>
      <c r="J85" s="12"/>
    </row>
    <row r="86" spans="1:10" ht="12" customHeight="1">
      <c r="B86" s="30" t="s">
        <v>158</v>
      </c>
      <c r="C86" s="6"/>
      <c r="D86" s="35">
        <v>18222</v>
      </c>
      <c r="E86" s="5" t="s">
        <v>215</v>
      </c>
      <c r="F86" s="29">
        <f>-Detail!D90</f>
        <v>39640.009999999995</v>
      </c>
      <c r="G86" s="35" t="s">
        <v>66</v>
      </c>
      <c r="H86" s="101">
        <v>0</v>
      </c>
      <c r="I86" s="26">
        <f t="shared" si="5"/>
        <v>0</v>
      </c>
      <c r="J86" s="12"/>
    </row>
    <row r="87" spans="1:10" ht="12" customHeight="1">
      <c r="B87" s="33"/>
      <c r="C87" s="6"/>
      <c r="D87" s="5"/>
      <c r="E87" s="5"/>
      <c r="F87" s="34">
        <f>SUM(F72:F80)+F86</f>
        <v>-64832906.179581985</v>
      </c>
      <c r="G87" s="5"/>
      <c r="H87" s="32"/>
      <c r="I87" s="34">
        <f>SUM(I72:I80)+I86</f>
        <v>-815402.41664279497</v>
      </c>
      <c r="J87" s="25" t="s">
        <v>231</v>
      </c>
    </row>
    <row r="88" spans="1:10" ht="12" customHeight="1">
      <c r="B88" s="33"/>
      <c r="C88" s="6"/>
      <c r="D88" s="5"/>
      <c r="E88" s="5"/>
      <c r="F88" s="29"/>
      <c r="G88" s="5"/>
      <c r="H88" s="32"/>
      <c r="I88" s="31"/>
      <c r="J88" s="25"/>
    </row>
    <row r="89" spans="1:10" ht="12" customHeight="1">
      <c r="B89" s="33"/>
      <c r="C89" s="6"/>
      <c r="D89" s="5"/>
      <c r="E89" s="5"/>
      <c r="F89" s="29"/>
      <c r="G89" s="5"/>
      <c r="H89" s="32"/>
      <c r="I89" s="31"/>
      <c r="J89" s="12"/>
    </row>
    <row r="90" spans="1:10" ht="12" customHeight="1">
      <c r="A90" s="6"/>
      <c r="B90" s="30" t="s">
        <v>157</v>
      </c>
      <c r="C90" s="6"/>
      <c r="D90" s="5">
        <v>25318</v>
      </c>
      <c r="E90" s="5" t="s">
        <v>215</v>
      </c>
      <c r="F90" s="29">
        <v>-273000</v>
      </c>
      <c r="G90" s="5" t="s">
        <v>156</v>
      </c>
      <c r="H90" s="101">
        <v>0</v>
      </c>
      <c r="I90" s="26">
        <f>H90*F90</f>
        <v>0</v>
      </c>
      <c r="J90" s="25"/>
    </row>
    <row r="91" spans="1:10" s="6" customFormat="1" ht="12" customHeight="1">
      <c r="B91" s="28" t="s">
        <v>155</v>
      </c>
      <c r="C91" s="13"/>
      <c r="D91" s="12"/>
      <c r="E91" s="12"/>
      <c r="F91" s="26"/>
      <c r="G91" s="12"/>
      <c r="H91" s="27"/>
      <c r="I91" s="26"/>
      <c r="J91" s="25"/>
    </row>
    <row r="92" spans="1:10" s="6" customFormat="1" ht="12" customHeight="1">
      <c r="B92" s="28"/>
      <c r="D92" s="5"/>
      <c r="E92" s="5"/>
      <c r="F92" s="5"/>
      <c r="G92" s="5"/>
      <c r="H92" s="5"/>
      <c r="I92" s="5"/>
      <c r="J92" s="53"/>
    </row>
    <row r="93" spans="1:10" s="6" customFormat="1" ht="12" customHeight="1">
      <c r="D93" s="5"/>
      <c r="E93" s="5"/>
      <c r="F93" s="5"/>
      <c r="G93" s="5"/>
      <c r="H93" s="5"/>
      <c r="I93" s="5"/>
      <c r="J93" s="5"/>
    </row>
    <row r="94" spans="1:10" s="6" customFormat="1" ht="12" customHeight="1">
      <c r="A94" s="13"/>
      <c r="B94" s="16"/>
      <c r="C94" s="13"/>
      <c r="D94" s="12"/>
      <c r="E94" s="12"/>
      <c r="F94" s="12"/>
      <c r="G94" s="12"/>
      <c r="H94" s="12"/>
      <c r="I94" s="12"/>
      <c r="J94" s="25"/>
    </row>
    <row r="95" spans="1:10" s="6" customFormat="1" ht="12" customHeight="1">
      <c r="A95" s="13"/>
      <c r="B95" s="16"/>
      <c r="C95" s="13"/>
      <c r="D95" s="12"/>
      <c r="E95" s="12"/>
      <c r="F95" s="12"/>
      <c r="G95" s="12"/>
      <c r="H95" s="12"/>
      <c r="I95" s="12"/>
      <c r="J95" s="25"/>
    </row>
    <row r="96" spans="1:10" s="6" customFormat="1" ht="12" customHeight="1">
      <c r="A96" s="13"/>
      <c r="B96" s="13"/>
      <c r="C96" s="13"/>
      <c r="D96" s="12"/>
      <c r="E96" s="12"/>
      <c r="F96" s="12"/>
      <c r="G96" s="12"/>
      <c r="H96" s="12"/>
      <c r="I96" s="12"/>
      <c r="J96" s="25"/>
    </row>
    <row r="97" spans="1:10" s="6" customFormat="1" ht="12" customHeight="1">
      <c r="A97" s="13"/>
      <c r="B97" s="16"/>
      <c r="C97" s="13"/>
      <c r="D97" s="12"/>
      <c r="E97" s="12"/>
      <c r="F97" s="12"/>
      <c r="G97" s="12"/>
      <c r="H97" s="12"/>
      <c r="I97" s="12"/>
      <c r="J97" s="25"/>
    </row>
    <row r="98" spans="1:10" s="6" customFormat="1"/>
  </sheetData>
  <conditionalFormatting sqref="B60 B9:B18">
    <cfRule type="cellIs" dxfId="4" priority="3" stopIfTrue="1" operator="equal">
      <formula>"Title"</formula>
    </cfRule>
  </conditionalFormatting>
  <conditionalFormatting sqref="J1">
    <cfRule type="cellIs" dxfId="3" priority="2" stopIfTrue="1" operator="equal">
      <formula>"x.x"</formula>
    </cfRule>
  </conditionalFormatting>
  <conditionalFormatting sqref="B7:B8">
    <cfRule type="cellIs" dxfId="2" priority="1" stopIfTrue="1" operator="equal">
      <formula>"Adjustment to Income/Expense/Rate Base:"</formula>
    </cfRule>
  </conditionalFormatting>
  <dataValidations count="5">
    <dataValidation type="list" errorStyle="warning" allowBlank="1" showInputMessage="1" showErrorMessage="1" errorTitle="FERC ACCOUNT" error="This FERC Account is not included in the drop-down list. Is this the account you want to use?" sqref="D87:D90 D43:D59">
      <formula1>$D$93:$D$97</formula1>
    </dataValidation>
    <dataValidation type="list" errorStyle="warning" allowBlank="1" showInputMessage="1" showErrorMessage="1" errorTitle="Factor" error="This factor is not included in the drop-down list. Is this the factor you want to use?" sqref="G87:G90 G49:G50">
      <formula1>$G$93:$G$97</formula1>
    </dataValidation>
    <dataValidation type="list" errorStyle="warning" allowBlank="1" showInputMessage="1" showErrorMessage="1" errorTitle="FERC ACCOUNT" error="This FERC Account is not included in the drop-down list. Is this the account you want to use?" sqref="D91">
      <formula1>#REF!</formula1>
    </dataValidation>
    <dataValidation type="list" errorStyle="warning" allowBlank="1" showInputMessage="1" showErrorMessage="1" errorTitle="Factor" error="This factor is not included in the drop-down list. Is this the factor you want to use?" sqref="G91">
      <formula1>#REF!</formula1>
    </dataValidation>
    <dataValidation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E1048576"/>
  </dataValidations>
  <pageMargins left="0.7" right="0.7" top="0.75" bottom="0.25" header="0.3" footer="0.05"/>
  <pageSetup scale="66" orientation="portrait" r:id="rId1"/>
  <headerFooter scaleWithDoc="0">
    <oddHeader>&amp;R&amp;"Times New Roman,Regular"Exhibit No. KHB-7
Page &amp;P of &amp;N</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384"/>
  <sheetViews>
    <sheetView tabSelected="1" topLeftCell="A7" zoomScaleNormal="100" zoomScaleSheetLayoutView="85" workbookViewId="0">
      <selection activeCell="D101" sqref="A89:L102"/>
    </sheetView>
  </sheetViews>
  <sheetFormatPr defaultColWidth="10" defaultRowHeight="12.75"/>
  <cols>
    <col min="1" max="1" width="2.5703125" style="1" customWidth="1"/>
    <col min="2" max="2" width="7.140625" style="1" customWidth="1"/>
    <col min="3" max="3" width="37.7109375" style="1" customWidth="1"/>
    <col min="4" max="4" width="9.7109375" style="1" customWidth="1"/>
    <col min="5" max="5" width="4.7109375" style="1" customWidth="1"/>
    <col min="6" max="6" width="14.42578125" style="1" customWidth="1"/>
    <col min="7" max="7" width="11.140625" style="1" customWidth="1"/>
    <col min="8" max="8" width="10.28515625" style="1" customWidth="1"/>
    <col min="9" max="9" width="13" style="1" customWidth="1"/>
    <col min="10" max="10" width="8.28515625" style="1" customWidth="1"/>
    <col min="11" max="16384" width="10" style="1"/>
  </cols>
  <sheetData>
    <row r="1" spans="1:10">
      <c r="A1" s="1" t="str">
        <f>+'Lead Sheet - AMA'!A1</f>
        <v>PacifiCorp</v>
      </c>
      <c r="B1" s="57"/>
      <c r="D1" s="56"/>
      <c r="E1" s="56"/>
      <c r="F1" s="56"/>
      <c r="G1" s="56"/>
      <c r="H1" s="2"/>
      <c r="I1" s="59"/>
      <c r="J1" s="58"/>
    </row>
    <row r="2" spans="1:10">
      <c r="A2" s="1" t="str">
        <f>+'Lead Sheet - AMA'!A2</f>
        <v>UE-111190</v>
      </c>
      <c r="B2" s="57"/>
      <c r="D2" s="56"/>
      <c r="E2" s="56"/>
      <c r="F2" s="56"/>
      <c r="G2" s="56"/>
      <c r="H2" s="56"/>
      <c r="I2" s="56"/>
      <c r="J2" s="55"/>
    </row>
    <row r="3" spans="1:10">
      <c r="A3" s="1" t="str">
        <f>+'Lead Sheet - AMA'!A3</f>
        <v>Washington General Rate Case - December 2010</v>
      </c>
      <c r="B3" s="57"/>
      <c r="D3" s="56"/>
      <c r="E3" s="56"/>
      <c r="F3" s="56"/>
      <c r="G3" s="56"/>
      <c r="H3" s="56"/>
      <c r="I3" s="56"/>
      <c r="J3" s="55"/>
    </row>
    <row r="4" spans="1:10">
      <c r="A4" s="1" t="str">
        <f>+'Lead Sheet - AMA'!A4</f>
        <v>Adjustment 8.6 Miscellaneous Rate Base</v>
      </c>
      <c r="D4" s="56"/>
      <c r="E4" s="56"/>
      <c r="F4" s="56"/>
      <c r="G4" s="56"/>
      <c r="H4" s="56"/>
      <c r="I4" s="56"/>
      <c r="J4" s="55"/>
    </row>
    <row r="5" spans="1:10">
      <c r="D5" s="56"/>
      <c r="E5" s="56"/>
      <c r="F5" s="56"/>
      <c r="G5" s="56"/>
      <c r="H5" s="56"/>
      <c r="I5" s="56"/>
      <c r="J5" s="55"/>
    </row>
    <row r="6" spans="1:10">
      <c r="D6" s="56"/>
      <c r="E6" s="56"/>
      <c r="F6" s="56" t="s">
        <v>190</v>
      </c>
      <c r="G6" s="56"/>
      <c r="H6" s="56"/>
      <c r="I6" s="56" t="s">
        <v>65</v>
      </c>
      <c r="J6" s="55"/>
    </row>
    <row r="7" spans="1:10">
      <c r="D7" s="4" t="s">
        <v>189</v>
      </c>
      <c r="E7" s="4" t="s">
        <v>188</v>
      </c>
      <c r="F7" s="4" t="s">
        <v>187</v>
      </c>
      <c r="G7" s="4" t="s">
        <v>186</v>
      </c>
      <c r="H7" s="4" t="s">
        <v>185</v>
      </c>
      <c r="I7" s="4" t="s">
        <v>184</v>
      </c>
      <c r="J7" s="54" t="s">
        <v>183</v>
      </c>
    </row>
    <row r="8" spans="1:10">
      <c r="B8" s="33"/>
      <c r="C8" s="6"/>
      <c r="D8" s="5"/>
      <c r="E8" s="5"/>
      <c r="F8" s="29"/>
      <c r="G8" s="5"/>
      <c r="H8" s="32"/>
      <c r="I8" s="31"/>
      <c r="J8" s="25"/>
    </row>
    <row r="9" spans="1:10">
      <c r="A9" s="6"/>
      <c r="B9" s="60" t="s">
        <v>196</v>
      </c>
      <c r="C9" s="6"/>
      <c r="D9" s="5"/>
      <c r="E9" s="5"/>
      <c r="F9" s="29"/>
      <c r="G9" s="5"/>
      <c r="H9" s="27"/>
      <c r="I9" s="26"/>
      <c r="J9" s="25"/>
    </row>
    <row r="10" spans="1:10">
      <c r="A10" s="6"/>
      <c r="B10" s="30" t="s">
        <v>195</v>
      </c>
      <c r="C10" s="6"/>
      <c r="D10" s="5" t="s">
        <v>7</v>
      </c>
      <c r="E10" s="5" t="s">
        <v>215</v>
      </c>
      <c r="F10" s="29">
        <f>-'Tax Support'!D9</f>
        <v>-137381</v>
      </c>
      <c r="G10" s="5" t="s">
        <v>163</v>
      </c>
      <c r="H10" s="101">
        <v>0.22474202685414957</v>
      </c>
      <c r="I10" s="26">
        <f>F10*H10</f>
        <v>-30875.284391249923</v>
      </c>
      <c r="J10" s="25" t="s">
        <v>230</v>
      </c>
    </row>
    <row r="11" spans="1:10">
      <c r="A11" s="6"/>
      <c r="B11" s="30"/>
      <c r="C11" s="6"/>
      <c r="D11" s="5"/>
      <c r="E11" s="5"/>
      <c r="F11" s="29"/>
      <c r="G11" s="5"/>
      <c r="H11" s="91"/>
      <c r="I11" s="26"/>
      <c r="J11" s="25"/>
    </row>
    <row r="12" spans="1:10">
      <c r="A12" s="6"/>
      <c r="B12" s="30" t="s">
        <v>194</v>
      </c>
      <c r="C12" s="6"/>
      <c r="D12" s="5" t="s">
        <v>7</v>
      </c>
      <c r="E12" s="5" t="s">
        <v>215</v>
      </c>
      <c r="F12" s="29">
        <f>-'Tax Support'!D10</f>
        <v>-171693</v>
      </c>
      <c r="G12" s="5" t="s">
        <v>163</v>
      </c>
      <c r="H12" s="101">
        <v>0.22474202685414957</v>
      </c>
      <c r="I12" s="26">
        <f>F12*H12</f>
        <v>-38586.632816669502</v>
      </c>
      <c r="J12" s="25" t="s">
        <v>230</v>
      </c>
    </row>
    <row r="13" spans="1:10">
      <c r="A13" s="6"/>
      <c r="B13" s="30"/>
      <c r="C13" s="6"/>
      <c r="D13" s="5"/>
      <c r="E13" s="5"/>
      <c r="F13" s="29"/>
      <c r="G13" s="5"/>
      <c r="H13" s="91"/>
      <c r="I13" s="26"/>
      <c r="J13" s="25"/>
    </row>
    <row r="14" spans="1:10">
      <c r="A14" s="6"/>
      <c r="B14" s="30" t="s">
        <v>193</v>
      </c>
      <c r="C14" s="6"/>
      <c r="D14" s="5" t="s">
        <v>4</v>
      </c>
      <c r="E14" s="5" t="s">
        <v>215</v>
      </c>
      <c r="F14" s="29">
        <f>-'Tax Support'!D11</f>
        <v>-4907666</v>
      </c>
      <c r="G14" s="5" t="s">
        <v>136</v>
      </c>
      <c r="H14" s="101">
        <v>7.2043717522988007E-2</v>
      </c>
      <c r="I14" s="26">
        <f>F14*H14</f>
        <v>-353566.50300117244</v>
      </c>
      <c r="J14" s="25" t="s">
        <v>230</v>
      </c>
    </row>
    <row r="15" spans="1:10">
      <c r="A15" s="6"/>
      <c r="B15" s="30"/>
      <c r="C15" s="6"/>
      <c r="D15" s="5"/>
      <c r="E15" s="5"/>
      <c r="F15" s="29"/>
      <c r="G15" s="5"/>
      <c r="H15" s="91"/>
      <c r="I15" s="26"/>
      <c r="J15" s="25"/>
    </row>
    <row r="16" spans="1:10">
      <c r="A16" s="6"/>
      <c r="B16" s="30" t="s">
        <v>192</v>
      </c>
      <c r="C16" s="6"/>
      <c r="D16" s="5" t="s">
        <v>7</v>
      </c>
      <c r="E16" s="5" t="s">
        <v>215</v>
      </c>
      <c r="F16" s="29">
        <f>-'Tax Support'!D12</f>
        <v>-1096630</v>
      </c>
      <c r="G16" s="5" t="s">
        <v>141</v>
      </c>
      <c r="H16" s="101">
        <v>7.2043717522988007E-2</v>
      </c>
      <c r="I16" s="26">
        <f>F16*H16</f>
        <v>-79005.301947234344</v>
      </c>
      <c r="J16" s="25" t="s">
        <v>230</v>
      </c>
    </row>
    <row r="17" spans="1:10">
      <c r="A17" s="6"/>
      <c r="B17" s="30"/>
      <c r="C17" s="6"/>
      <c r="D17" s="5"/>
      <c r="E17" s="5"/>
      <c r="F17" s="29"/>
      <c r="G17" s="5"/>
      <c r="H17" s="27"/>
      <c r="I17" s="26"/>
      <c r="J17" s="25"/>
    </row>
    <row r="18" spans="1:10">
      <c r="A18" s="6"/>
      <c r="B18" s="30" t="s">
        <v>191</v>
      </c>
      <c r="C18" s="6"/>
      <c r="D18" s="5" t="s">
        <v>7</v>
      </c>
      <c r="E18" s="5" t="s">
        <v>215</v>
      </c>
      <c r="F18" s="29">
        <f>-'Tax Support'!D8</f>
        <v>-15474</v>
      </c>
      <c r="G18" s="5" t="s">
        <v>156</v>
      </c>
      <c r="H18" s="101">
        <v>0</v>
      </c>
      <c r="I18" s="26">
        <f>F18*H18</f>
        <v>0</v>
      </c>
      <c r="J18" s="25" t="s">
        <v>230</v>
      </c>
    </row>
    <row r="19" spans="1:10">
      <c r="A19" s="6"/>
      <c r="B19" s="30"/>
      <c r="C19" s="6"/>
      <c r="D19" s="5"/>
      <c r="E19" s="5"/>
      <c r="F19" s="29"/>
      <c r="G19" s="5"/>
      <c r="H19" s="27"/>
      <c r="I19" s="26"/>
      <c r="J19" s="25"/>
    </row>
    <row r="20" spans="1:10">
      <c r="A20" s="6"/>
      <c r="B20" s="30"/>
      <c r="C20" s="6"/>
      <c r="D20" s="5"/>
      <c r="E20" s="5"/>
      <c r="F20" s="29"/>
      <c r="G20" s="5"/>
      <c r="H20" s="27"/>
      <c r="I20" s="26"/>
      <c r="J20" s="25"/>
    </row>
    <row r="21" spans="1:10">
      <c r="A21" s="6"/>
      <c r="B21" s="30"/>
      <c r="C21" s="13"/>
      <c r="D21" s="12"/>
      <c r="E21" s="12"/>
      <c r="F21" s="29"/>
      <c r="G21" s="12"/>
      <c r="H21" s="27"/>
      <c r="I21" s="26"/>
      <c r="J21" s="25"/>
    </row>
    <row r="22" spans="1:10">
      <c r="A22" s="6"/>
      <c r="B22" s="30"/>
      <c r="C22" s="13"/>
      <c r="D22" s="12"/>
      <c r="E22" s="12"/>
      <c r="F22" s="29"/>
      <c r="G22" s="12"/>
      <c r="H22" s="27"/>
      <c r="I22" s="26"/>
      <c r="J22" s="25"/>
    </row>
    <row r="23" spans="1:10">
      <c r="A23" s="6"/>
      <c r="B23" s="30"/>
      <c r="C23" s="13"/>
      <c r="D23" s="12"/>
      <c r="E23" s="12"/>
      <c r="F23" s="29"/>
      <c r="G23" s="12"/>
      <c r="H23" s="27"/>
      <c r="I23" s="26"/>
      <c r="J23" s="25"/>
    </row>
    <row r="24" spans="1:10">
      <c r="A24" s="6"/>
      <c r="B24" s="30"/>
      <c r="C24" s="13"/>
      <c r="D24" s="12"/>
      <c r="E24" s="12"/>
      <c r="F24" s="29"/>
      <c r="G24" s="12"/>
      <c r="H24" s="27"/>
      <c r="I24" s="26"/>
      <c r="J24" s="25"/>
    </row>
    <row r="25" spans="1:10">
      <c r="A25" s="6"/>
      <c r="B25" s="30"/>
      <c r="C25" s="13"/>
      <c r="D25" s="12"/>
      <c r="E25" s="12"/>
      <c r="F25" s="29"/>
      <c r="G25" s="12"/>
      <c r="H25" s="27"/>
      <c r="I25" s="26"/>
      <c r="J25" s="25"/>
    </row>
    <row r="26" spans="1:10">
      <c r="A26" s="6"/>
      <c r="B26" s="30"/>
      <c r="C26" s="13"/>
      <c r="D26" s="12"/>
      <c r="E26" s="12"/>
      <c r="F26" s="29"/>
      <c r="G26" s="12"/>
      <c r="H26" s="27"/>
      <c r="I26" s="26"/>
      <c r="J26" s="25"/>
    </row>
    <row r="27" spans="1:10">
      <c r="A27" s="6"/>
      <c r="B27" s="30"/>
      <c r="C27" s="13"/>
      <c r="D27" s="12"/>
      <c r="E27" s="12"/>
      <c r="F27" s="29"/>
      <c r="G27" s="12"/>
      <c r="H27" s="27"/>
      <c r="I27" s="26"/>
      <c r="J27" s="25"/>
    </row>
    <row r="28" spans="1:10">
      <c r="A28" s="6"/>
      <c r="B28" s="13"/>
      <c r="C28" s="13"/>
      <c r="D28" s="12"/>
      <c r="E28" s="12"/>
      <c r="F28" s="26"/>
      <c r="G28" s="12"/>
      <c r="H28" s="27"/>
      <c r="I28" s="26"/>
      <c r="J28" s="25"/>
    </row>
    <row r="29" spans="1:10">
      <c r="A29" s="6"/>
      <c r="B29" s="13"/>
      <c r="C29" s="13"/>
      <c r="D29" s="12"/>
      <c r="E29" s="12"/>
      <c r="F29" s="26"/>
      <c r="G29" s="12"/>
      <c r="H29" s="27"/>
      <c r="I29" s="26"/>
      <c r="J29" s="25"/>
    </row>
    <row r="30" spans="1:10" ht="13.5" thickBot="1">
      <c r="A30" s="6"/>
      <c r="B30" s="28" t="s">
        <v>155</v>
      </c>
      <c r="C30" s="13"/>
      <c r="D30" s="12"/>
      <c r="E30" s="12"/>
      <c r="F30" s="26"/>
      <c r="G30" s="12"/>
      <c r="H30" s="27"/>
      <c r="I30" s="26"/>
      <c r="J30" s="25"/>
    </row>
    <row r="31" spans="1:10">
      <c r="A31" s="24"/>
      <c r="B31" s="23"/>
      <c r="C31" s="22"/>
      <c r="D31" s="21"/>
      <c r="E31" s="21"/>
      <c r="F31" s="21"/>
      <c r="G31" s="21"/>
      <c r="H31" s="21"/>
      <c r="I31" s="21"/>
      <c r="J31" s="20"/>
    </row>
    <row r="32" spans="1:10">
      <c r="A32" s="19"/>
      <c r="B32" s="6"/>
      <c r="C32" s="6"/>
      <c r="D32" s="5"/>
      <c r="E32" s="5"/>
      <c r="F32" s="5"/>
      <c r="G32" s="5"/>
      <c r="H32" s="5"/>
      <c r="I32" s="5"/>
      <c r="J32" s="18"/>
    </row>
    <row r="33" spans="1:10">
      <c r="A33" s="14"/>
      <c r="B33" s="16"/>
      <c r="C33" s="13"/>
      <c r="D33" s="12"/>
      <c r="E33" s="12"/>
      <c r="F33" s="12"/>
      <c r="G33" s="12"/>
      <c r="H33" s="12"/>
      <c r="I33" s="12"/>
      <c r="J33" s="15"/>
    </row>
    <row r="34" spans="1:10">
      <c r="A34" s="14"/>
      <c r="B34" s="16"/>
      <c r="C34" s="13"/>
      <c r="D34" s="12"/>
      <c r="E34" s="12"/>
      <c r="F34" s="12"/>
      <c r="G34" s="12"/>
      <c r="H34" s="12"/>
      <c r="I34" s="12"/>
      <c r="J34" s="15"/>
    </row>
    <row r="35" spans="1:10">
      <c r="A35" s="14"/>
      <c r="B35" s="13"/>
      <c r="C35" s="13"/>
      <c r="D35" s="12"/>
      <c r="E35" s="12"/>
      <c r="F35" s="12"/>
      <c r="G35" s="12"/>
      <c r="H35" s="12"/>
      <c r="I35" s="12"/>
      <c r="J35" s="15"/>
    </row>
    <row r="36" spans="1:10">
      <c r="A36" s="14"/>
      <c r="B36" s="16"/>
      <c r="C36" s="13"/>
      <c r="D36" s="12"/>
      <c r="E36" s="12"/>
      <c r="F36" s="12"/>
      <c r="G36" s="12"/>
      <c r="H36" s="12"/>
      <c r="I36" s="12"/>
      <c r="J36" s="15"/>
    </row>
    <row r="37" spans="1:10">
      <c r="A37" s="14"/>
      <c r="B37" s="16"/>
      <c r="C37" s="13"/>
      <c r="D37" s="12"/>
      <c r="E37" s="12"/>
      <c r="F37" s="17"/>
      <c r="G37" s="12"/>
      <c r="H37" s="12"/>
      <c r="I37" s="12"/>
      <c r="J37" s="15"/>
    </row>
    <row r="38" spans="1:10">
      <c r="A38" s="14"/>
      <c r="B38" s="16"/>
      <c r="C38" s="13"/>
      <c r="D38" s="12"/>
      <c r="E38" s="12"/>
      <c r="F38" s="12"/>
      <c r="G38" s="12"/>
      <c r="H38" s="12"/>
      <c r="I38" s="12"/>
      <c r="J38" s="15"/>
    </row>
    <row r="39" spans="1:10">
      <c r="A39" s="14"/>
      <c r="B39" s="16"/>
      <c r="C39" s="13"/>
      <c r="D39" s="12"/>
      <c r="E39" s="12"/>
      <c r="F39" s="12"/>
      <c r="G39" s="12"/>
      <c r="H39" s="12"/>
      <c r="I39" s="12"/>
      <c r="J39" s="15"/>
    </row>
    <row r="40" spans="1:10">
      <c r="A40" s="14"/>
      <c r="B40" s="13"/>
      <c r="C40" s="13"/>
      <c r="D40" s="12"/>
      <c r="E40" s="12"/>
      <c r="F40" s="12"/>
      <c r="G40" s="12"/>
      <c r="H40" s="12"/>
      <c r="I40" s="12"/>
      <c r="J40" s="11"/>
    </row>
    <row r="41" spans="1:10">
      <c r="A41" s="14"/>
      <c r="B41" s="13"/>
      <c r="C41" s="13"/>
      <c r="D41" s="12"/>
      <c r="E41" s="12"/>
      <c r="F41" s="12"/>
      <c r="G41" s="12"/>
      <c r="H41" s="12"/>
      <c r="I41" s="12"/>
      <c r="J41" s="11"/>
    </row>
    <row r="42" spans="1:10">
      <c r="A42" s="14"/>
      <c r="B42" s="13"/>
      <c r="C42" s="13"/>
      <c r="D42" s="12"/>
      <c r="E42" s="12"/>
      <c r="F42" s="12"/>
      <c r="G42" s="12"/>
      <c r="H42" s="12"/>
      <c r="I42" s="12"/>
      <c r="J42" s="11"/>
    </row>
    <row r="43" spans="1:10">
      <c r="A43" s="14"/>
      <c r="B43" s="13"/>
      <c r="C43" s="13"/>
      <c r="D43" s="12"/>
      <c r="E43" s="12"/>
      <c r="F43" s="12"/>
      <c r="G43" s="12"/>
      <c r="H43" s="12"/>
      <c r="I43" s="12"/>
      <c r="J43" s="11"/>
    </row>
    <row r="44" spans="1:10" ht="13.5" thickBot="1">
      <c r="A44" s="10"/>
      <c r="B44" s="9"/>
      <c r="C44" s="9"/>
      <c r="D44" s="8"/>
      <c r="E44" s="8"/>
      <c r="F44" s="8"/>
      <c r="G44" s="8"/>
      <c r="H44" s="8"/>
      <c r="I44" s="8"/>
      <c r="J44" s="7"/>
    </row>
    <row r="45" spans="1:10" hidden="1">
      <c r="A45" s="6"/>
      <c r="B45" s="6"/>
      <c r="C45" s="6"/>
      <c r="D45" s="5"/>
      <c r="E45" s="5"/>
      <c r="F45" s="5"/>
      <c r="G45" s="5"/>
      <c r="H45" s="5"/>
      <c r="I45" s="5"/>
      <c r="J45" s="5"/>
    </row>
    <row r="46" spans="1:10" hidden="1">
      <c r="A46" s="6"/>
      <c r="B46" s="6"/>
      <c r="C46" s="6"/>
      <c r="D46" s="5"/>
      <c r="E46" s="5"/>
      <c r="F46" s="5"/>
      <c r="G46" s="5"/>
      <c r="H46" s="5"/>
      <c r="I46" s="5"/>
      <c r="J46" s="5"/>
    </row>
    <row r="47" spans="1:10" hidden="1"/>
    <row r="48" spans="1:10" hidden="1"/>
    <row r="49" spans="4:7" hidden="1">
      <c r="D49" s="4" t="s">
        <v>154</v>
      </c>
      <c r="G49" s="3" t="s">
        <v>153</v>
      </c>
    </row>
    <row r="50" spans="4:7" hidden="1">
      <c r="D50" s="2">
        <v>103</v>
      </c>
      <c r="G50" s="1" t="s">
        <v>152</v>
      </c>
    </row>
    <row r="51" spans="4:7" hidden="1">
      <c r="D51" s="2">
        <v>105</v>
      </c>
      <c r="G51" s="1" t="s">
        <v>151</v>
      </c>
    </row>
    <row r="52" spans="4:7" hidden="1">
      <c r="D52" s="2">
        <v>114</v>
      </c>
      <c r="G52" s="1" t="s">
        <v>150</v>
      </c>
    </row>
    <row r="53" spans="4:7" hidden="1">
      <c r="D53" s="2">
        <v>120</v>
      </c>
      <c r="G53" s="1" t="s">
        <v>149</v>
      </c>
    </row>
    <row r="54" spans="4:7" hidden="1">
      <c r="D54" s="2">
        <v>124</v>
      </c>
      <c r="G54" s="1" t="s">
        <v>148</v>
      </c>
    </row>
    <row r="55" spans="4:7" hidden="1">
      <c r="D55" s="2">
        <v>141</v>
      </c>
      <c r="G55" s="1" t="s">
        <v>147</v>
      </c>
    </row>
    <row r="56" spans="4:7" hidden="1">
      <c r="D56" s="2">
        <v>151</v>
      </c>
      <c r="G56" s="1" t="s">
        <v>146</v>
      </c>
    </row>
    <row r="57" spans="4:7" hidden="1">
      <c r="D57" s="2">
        <v>152</v>
      </c>
      <c r="G57" s="1" t="s">
        <v>145</v>
      </c>
    </row>
    <row r="58" spans="4:7" hidden="1">
      <c r="D58" s="2">
        <v>154</v>
      </c>
      <c r="G58" s="1" t="s">
        <v>144</v>
      </c>
    </row>
    <row r="59" spans="4:7" hidden="1">
      <c r="D59" s="2">
        <v>163</v>
      </c>
      <c r="G59" s="1" t="s">
        <v>143</v>
      </c>
    </row>
    <row r="60" spans="4:7" hidden="1">
      <c r="D60" s="2">
        <v>165</v>
      </c>
      <c r="G60" s="1" t="s">
        <v>142</v>
      </c>
    </row>
    <row r="61" spans="4:7" hidden="1">
      <c r="D61" s="2">
        <v>190</v>
      </c>
      <c r="G61" s="1" t="s">
        <v>141</v>
      </c>
    </row>
    <row r="62" spans="4:7" hidden="1">
      <c r="D62" s="2">
        <v>228</v>
      </c>
      <c r="G62" s="1" t="s">
        <v>140</v>
      </c>
    </row>
    <row r="63" spans="4:7" hidden="1">
      <c r="D63" s="2">
        <v>235</v>
      </c>
      <c r="G63" s="1" t="s">
        <v>139</v>
      </c>
    </row>
    <row r="64" spans="4:7" hidden="1">
      <c r="D64" s="2">
        <v>252</v>
      </c>
      <c r="G64" s="1" t="s">
        <v>138</v>
      </c>
    </row>
    <row r="65" spans="4:7" hidden="1">
      <c r="D65" s="2">
        <v>255</v>
      </c>
      <c r="G65" s="1" t="s">
        <v>137</v>
      </c>
    </row>
    <row r="66" spans="4:7" hidden="1">
      <c r="D66" s="2">
        <v>281</v>
      </c>
      <c r="G66" s="1" t="s">
        <v>136</v>
      </c>
    </row>
    <row r="67" spans="4:7" hidden="1">
      <c r="D67" s="2">
        <v>282</v>
      </c>
      <c r="G67" s="1" t="s">
        <v>135</v>
      </c>
    </row>
    <row r="68" spans="4:7" hidden="1">
      <c r="D68" s="2">
        <v>283</v>
      </c>
      <c r="G68" s="1" t="s">
        <v>134</v>
      </c>
    </row>
    <row r="69" spans="4:7" hidden="1">
      <c r="D69" s="2">
        <v>301</v>
      </c>
      <c r="G69" s="1" t="s">
        <v>133</v>
      </c>
    </row>
    <row r="70" spans="4:7" hidden="1">
      <c r="D70" s="2">
        <v>302</v>
      </c>
      <c r="G70" s="1" t="s">
        <v>132</v>
      </c>
    </row>
    <row r="71" spans="4:7" hidden="1">
      <c r="D71" s="2">
        <v>303</v>
      </c>
      <c r="G71" s="1" t="s">
        <v>131</v>
      </c>
    </row>
    <row r="72" spans="4:7" hidden="1">
      <c r="D72" s="2">
        <v>303</v>
      </c>
      <c r="G72" s="1" t="s">
        <v>130</v>
      </c>
    </row>
    <row r="73" spans="4:7" hidden="1">
      <c r="D73" s="2">
        <v>310</v>
      </c>
      <c r="G73" s="1" t="s">
        <v>129</v>
      </c>
    </row>
    <row r="74" spans="4:7" hidden="1">
      <c r="D74" s="2">
        <v>311</v>
      </c>
      <c r="G74" s="1" t="s">
        <v>128</v>
      </c>
    </row>
    <row r="75" spans="4:7" hidden="1">
      <c r="D75" s="2">
        <v>312</v>
      </c>
      <c r="G75" s="1" t="s">
        <v>127</v>
      </c>
    </row>
    <row r="76" spans="4:7" hidden="1">
      <c r="D76" s="2">
        <v>314</v>
      </c>
      <c r="G76" s="1" t="s">
        <v>126</v>
      </c>
    </row>
    <row r="77" spans="4:7" hidden="1">
      <c r="D77" s="2">
        <v>315</v>
      </c>
      <c r="G77" s="1" t="s">
        <v>125</v>
      </c>
    </row>
    <row r="78" spans="4:7" hidden="1">
      <c r="D78" s="2">
        <v>316</v>
      </c>
      <c r="G78" s="1" t="s">
        <v>124</v>
      </c>
    </row>
    <row r="79" spans="4:7" hidden="1">
      <c r="D79" s="2">
        <v>320</v>
      </c>
      <c r="G79" s="1" t="s">
        <v>123</v>
      </c>
    </row>
    <row r="80" spans="4:7" hidden="1">
      <c r="D80" s="2">
        <v>321</v>
      </c>
      <c r="G80" s="1" t="s">
        <v>122</v>
      </c>
    </row>
    <row r="81" spans="4:7" hidden="1">
      <c r="D81" s="2">
        <v>322</v>
      </c>
      <c r="G81" s="1" t="s">
        <v>121</v>
      </c>
    </row>
    <row r="82" spans="4:7" hidden="1">
      <c r="D82" s="2">
        <v>323</v>
      </c>
      <c r="G82" s="1" t="s">
        <v>120</v>
      </c>
    </row>
    <row r="83" spans="4:7" hidden="1">
      <c r="D83" s="2">
        <v>324</v>
      </c>
      <c r="G83" s="1" t="s">
        <v>119</v>
      </c>
    </row>
    <row r="84" spans="4:7" hidden="1">
      <c r="D84" s="2">
        <v>325</v>
      </c>
      <c r="G84" s="1" t="s">
        <v>118</v>
      </c>
    </row>
    <row r="85" spans="4:7" hidden="1">
      <c r="D85" s="2">
        <v>330</v>
      </c>
      <c r="G85" s="1" t="s">
        <v>117</v>
      </c>
    </row>
    <row r="86" spans="4:7" hidden="1">
      <c r="D86" s="2">
        <v>331</v>
      </c>
      <c r="G86" s="1" t="s">
        <v>116</v>
      </c>
    </row>
    <row r="87" spans="4:7" hidden="1">
      <c r="D87" s="2">
        <v>332</v>
      </c>
      <c r="G87" s="1" t="s">
        <v>115</v>
      </c>
    </row>
    <row r="88" spans="4:7" hidden="1">
      <c r="D88" s="2">
        <v>333</v>
      </c>
      <c r="G88" s="1" t="s">
        <v>114</v>
      </c>
    </row>
    <row r="89" spans="4:7" hidden="1">
      <c r="D89" s="2">
        <v>334</v>
      </c>
      <c r="G89" s="1" t="s">
        <v>113</v>
      </c>
    </row>
    <row r="90" spans="4:7" hidden="1">
      <c r="D90" s="2">
        <v>335</v>
      </c>
      <c r="G90" s="1" t="s">
        <v>112</v>
      </c>
    </row>
    <row r="91" spans="4:7" hidden="1">
      <c r="D91" s="2">
        <v>336</v>
      </c>
      <c r="G91" s="1" t="s">
        <v>111</v>
      </c>
    </row>
    <row r="92" spans="4:7" hidden="1">
      <c r="D92" s="2">
        <v>340</v>
      </c>
      <c r="G92" s="1" t="s">
        <v>110</v>
      </c>
    </row>
    <row r="93" spans="4:7" hidden="1">
      <c r="D93" s="2">
        <v>341</v>
      </c>
      <c r="G93" s="1" t="s">
        <v>109</v>
      </c>
    </row>
    <row r="94" spans="4:7" hidden="1">
      <c r="D94" s="2">
        <v>342</v>
      </c>
      <c r="G94" s="1" t="s">
        <v>108</v>
      </c>
    </row>
    <row r="95" spans="4:7" hidden="1">
      <c r="D95" s="2">
        <v>343</v>
      </c>
      <c r="G95" s="1" t="s">
        <v>107</v>
      </c>
    </row>
    <row r="96" spans="4:7" hidden="1">
      <c r="D96" s="2">
        <v>344</v>
      </c>
      <c r="G96" s="1" t="s">
        <v>106</v>
      </c>
    </row>
    <row r="97" spans="4:7" hidden="1">
      <c r="D97" s="2">
        <v>345</v>
      </c>
      <c r="G97" s="1" t="s">
        <v>105</v>
      </c>
    </row>
    <row r="98" spans="4:7" hidden="1">
      <c r="D98" s="2">
        <v>346</v>
      </c>
      <c r="G98" s="1" t="s">
        <v>104</v>
      </c>
    </row>
    <row r="99" spans="4:7" hidden="1">
      <c r="D99" s="2">
        <v>350</v>
      </c>
      <c r="G99" s="1" t="s">
        <v>103</v>
      </c>
    </row>
    <row r="100" spans="4:7" hidden="1">
      <c r="D100" s="2">
        <v>352</v>
      </c>
      <c r="G100" s="1" t="s">
        <v>102</v>
      </c>
    </row>
    <row r="101" spans="4:7" hidden="1">
      <c r="D101" s="2">
        <v>353</v>
      </c>
      <c r="G101" s="1" t="s">
        <v>101</v>
      </c>
    </row>
    <row r="102" spans="4:7" hidden="1">
      <c r="D102" s="2">
        <v>354</v>
      </c>
      <c r="G102" s="1" t="s">
        <v>100</v>
      </c>
    </row>
    <row r="103" spans="4:7" hidden="1">
      <c r="D103" s="2">
        <v>355</v>
      </c>
      <c r="G103" s="1" t="s">
        <v>99</v>
      </c>
    </row>
    <row r="104" spans="4:7" hidden="1">
      <c r="D104" s="2">
        <v>356</v>
      </c>
      <c r="G104" s="1" t="s">
        <v>98</v>
      </c>
    </row>
    <row r="105" spans="4:7" hidden="1">
      <c r="D105" s="2">
        <v>357</v>
      </c>
      <c r="G105" s="1" t="s">
        <v>97</v>
      </c>
    </row>
    <row r="106" spans="4:7" hidden="1">
      <c r="D106" s="2">
        <v>358</v>
      </c>
      <c r="G106" s="1" t="s">
        <v>96</v>
      </c>
    </row>
    <row r="107" spans="4:7" hidden="1">
      <c r="D107" s="2">
        <v>359</v>
      </c>
      <c r="G107" s="1" t="s">
        <v>95</v>
      </c>
    </row>
    <row r="108" spans="4:7" hidden="1">
      <c r="D108" s="2">
        <v>360</v>
      </c>
      <c r="G108" s="1" t="s">
        <v>94</v>
      </c>
    </row>
    <row r="109" spans="4:7" hidden="1">
      <c r="D109" s="2">
        <v>361</v>
      </c>
      <c r="G109" s="1" t="s">
        <v>93</v>
      </c>
    </row>
    <row r="110" spans="4:7" hidden="1">
      <c r="D110" s="2">
        <v>362</v>
      </c>
      <c r="G110" s="1" t="s">
        <v>92</v>
      </c>
    </row>
    <row r="111" spans="4:7" hidden="1">
      <c r="D111" s="2">
        <v>364</v>
      </c>
      <c r="G111" s="1" t="s">
        <v>91</v>
      </c>
    </row>
    <row r="112" spans="4:7" hidden="1">
      <c r="D112" s="2">
        <v>365</v>
      </c>
      <c r="G112" s="1" t="s">
        <v>90</v>
      </c>
    </row>
    <row r="113" spans="4:7" hidden="1">
      <c r="D113" s="2">
        <v>366</v>
      </c>
      <c r="G113" s="1" t="s">
        <v>89</v>
      </c>
    </row>
    <row r="114" spans="4:7" hidden="1">
      <c r="D114" s="2">
        <v>367</v>
      </c>
      <c r="G114" s="1" t="s">
        <v>88</v>
      </c>
    </row>
    <row r="115" spans="4:7" hidden="1">
      <c r="D115" s="2">
        <v>368</v>
      </c>
      <c r="G115" s="1" t="s">
        <v>87</v>
      </c>
    </row>
    <row r="116" spans="4:7" hidden="1">
      <c r="D116" s="2">
        <v>369</v>
      </c>
      <c r="G116" s="1" t="s">
        <v>86</v>
      </c>
    </row>
    <row r="117" spans="4:7" hidden="1">
      <c r="D117" s="2">
        <v>370</v>
      </c>
      <c r="G117" s="1" t="s">
        <v>85</v>
      </c>
    </row>
    <row r="118" spans="4:7" hidden="1">
      <c r="D118" s="2">
        <v>371</v>
      </c>
      <c r="G118" s="1" t="s">
        <v>84</v>
      </c>
    </row>
    <row r="119" spans="4:7" hidden="1">
      <c r="D119" s="2">
        <v>372</v>
      </c>
      <c r="G119" s="1" t="s">
        <v>83</v>
      </c>
    </row>
    <row r="120" spans="4:7" hidden="1">
      <c r="D120" s="2">
        <v>373</v>
      </c>
      <c r="G120" s="1" t="s">
        <v>82</v>
      </c>
    </row>
    <row r="121" spans="4:7" hidden="1">
      <c r="D121" s="2">
        <v>389</v>
      </c>
      <c r="G121" s="1" t="s">
        <v>81</v>
      </c>
    </row>
    <row r="122" spans="4:7" hidden="1">
      <c r="D122" s="2">
        <v>390</v>
      </c>
      <c r="G122" s="1" t="s">
        <v>80</v>
      </c>
    </row>
    <row r="123" spans="4:7" hidden="1">
      <c r="D123" s="2">
        <v>391</v>
      </c>
      <c r="G123" s="1" t="s">
        <v>79</v>
      </c>
    </row>
    <row r="124" spans="4:7" hidden="1">
      <c r="D124" s="2">
        <v>392</v>
      </c>
      <c r="G124" s="1" t="s">
        <v>78</v>
      </c>
    </row>
    <row r="125" spans="4:7" hidden="1">
      <c r="D125" s="2">
        <v>393</v>
      </c>
      <c r="G125" s="1" t="s">
        <v>77</v>
      </c>
    </row>
    <row r="126" spans="4:7" hidden="1">
      <c r="D126" s="2">
        <v>394</v>
      </c>
      <c r="G126" s="1" t="s">
        <v>76</v>
      </c>
    </row>
    <row r="127" spans="4:7" hidden="1">
      <c r="D127" s="2">
        <v>395</v>
      </c>
      <c r="G127" s="1" t="s">
        <v>75</v>
      </c>
    </row>
    <row r="128" spans="4:7" hidden="1">
      <c r="D128" s="2">
        <v>396</v>
      </c>
      <c r="G128" s="1" t="s">
        <v>74</v>
      </c>
    </row>
    <row r="129" spans="4:7" hidden="1">
      <c r="D129" s="2">
        <v>397</v>
      </c>
      <c r="G129" s="1" t="s">
        <v>73</v>
      </c>
    </row>
    <row r="130" spans="4:7" hidden="1">
      <c r="D130" s="2">
        <v>398</v>
      </c>
      <c r="G130" s="1" t="s">
        <v>72</v>
      </c>
    </row>
    <row r="131" spans="4:7" hidden="1">
      <c r="D131" s="2">
        <v>399</v>
      </c>
      <c r="G131" s="1" t="s">
        <v>71</v>
      </c>
    </row>
    <row r="132" spans="4:7" hidden="1">
      <c r="D132" s="2">
        <v>405</v>
      </c>
      <c r="G132" s="1" t="s">
        <v>70</v>
      </c>
    </row>
    <row r="133" spans="4:7" hidden="1">
      <c r="D133" s="2">
        <v>406</v>
      </c>
      <c r="G133" s="1" t="s">
        <v>69</v>
      </c>
    </row>
    <row r="134" spans="4:7" hidden="1">
      <c r="D134" s="2">
        <v>407</v>
      </c>
      <c r="G134" s="1" t="s">
        <v>68</v>
      </c>
    </row>
    <row r="135" spans="4:7" hidden="1">
      <c r="D135" s="2">
        <v>408</v>
      </c>
      <c r="G135" s="1" t="s">
        <v>67</v>
      </c>
    </row>
    <row r="136" spans="4:7" hidden="1">
      <c r="D136" s="2">
        <v>419</v>
      </c>
      <c r="G136" s="1" t="s">
        <v>66</v>
      </c>
    </row>
    <row r="137" spans="4:7" hidden="1">
      <c r="D137" s="2">
        <v>421</v>
      </c>
      <c r="G137" s="1" t="s">
        <v>65</v>
      </c>
    </row>
    <row r="138" spans="4:7" hidden="1">
      <c r="D138" s="2">
        <v>427</v>
      </c>
      <c r="G138" s="1" t="s">
        <v>64</v>
      </c>
    </row>
    <row r="139" spans="4:7" hidden="1">
      <c r="D139" s="2">
        <v>428</v>
      </c>
      <c r="G139" s="1" t="s">
        <v>63</v>
      </c>
    </row>
    <row r="140" spans="4:7" hidden="1">
      <c r="D140" s="2">
        <v>429</v>
      </c>
      <c r="G140" s="1" t="s">
        <v>62</v>
      </c>
    </row>
    <row r="141" spans="4:7" hidden="1">
      <c r="D141" s="2">
        <v>431</v>
      </c>
      <c r="G141" s="1" t="s">
        <v>61</v>
      </c>
    </row>
    <row r="142" spans="4:7" hidden="1">
      <c r="D142" s="2">
        <v>432</v>
      </c>
    </row>
    <row r="143" spans="4:7" hidden="1">
      <c r="D143" s="2">
        <v>440</v>
      </c>
    </row>
    <row r="144" spans="4:7" hidden="1">
      <c r="D144" s="2">
        <v>442</v>
      </c>
    </row>
    <row r="145" spans="4:4" hidden="1">
      <c r="D145" s="2">
        <v>444</v>
      </c>
    </row>
    <row r="146" spans="4:4" hidden="1">
      <c r="D146" s="2">
        <v>445</v>
      </c>
    </row>
    <row r="147" spans="4:4" hidden="1">
      <c r="D147" s="2">
        <v>447</v>
      </c>
    </row>
    <row r="148" spans="4:4" hidden="1">
      <c r="D148" s="2">
        <v>448</v>
      </c>
    </row>
    <row r="149" spans="4:4" hidden="1">
      <c r="D149" s="2">
        <v>449</v>
      </c>
    </row>
    <row r="150" spans="4:4" hidden="1">
      <c r="D150" s="2">
        <v>450</v>
      </c>
    </row>
    <row r="151" spans="4:4" hidden="1">
      <c r="D151" s="2">
        <v>451</v>
      </c>
    </row>
    <row r="152" spans="4:4" hidden="1">
      <c r="D152" s="2">
        <v>453</v>
      </c>
    </row>
    <row r="153" spans="4:4" hidden="1">
      <c r="D153" s="2">
        <v>454</v>
      </c>
    </row>
    <row r="154" spans="4:4" hidden="1">
      <c r="D154" s="2">
        <v>456</v>
      </c>
    </row>
    <row r="155" spans="4:4" hidden="1">
      <c r="D155" s="2">
        <v>500</v>
      </c>
    </row>
    <row r="156" spans="4:4" hidden="1">
      <c r="D156" s="2">
        <v>501</v>
      </c>
    </row>
    <row r="157" spans="4:4" hidden="1">
      <c r="D157" s="2">
        <v>502</v>
      </c>
    </row>
    <row r="158" spans="4:4" hidden="1">
      <c r="D158" s="2">
        <v>503</v>
      </c>
    </row>
    <row r="159" spans="4:4" hidden="1">
      <c r="D159" s="2">
        <v>505</v>
      </c>
    </row>
    <row r="160" spans="4:4" hidden="1">
      <c r="D160" s="2">
        <v>506</v>
      </c>
    </row>
    <row r="161" spans="4:4" hidden="1">
      <c r="D161" s="2">
        <v>507</v>
      </c>
    </row>
    <row r="162" spans="4:4" hidden="1">
      <c r="D162" s="2">
        <v>510</v>
      </c>
    </row>
    <row r="163" spans="4:4" hidden="1">
      <c r="D163" s="2">
        <v>511</v>
      </c>
    </row>
    <row r="164" spans="4:4" hidden="1">
      <c r="D164" s="2">
        <v>512</v>
      </c>
    </row>
    <row r="165" spans="4:4" hidden="1">
      <c r="D165" s="2">
        <v>513</v>
      </c>
    </row>
    <row r="166" spans="4:4" hidden="1">
      <c r="D166" s="2">
        <v>514</v>
      </c>
    </row>
    <row r="167" spans="4:4" hidden="1">
      <c r="D167" s="2">
        <v>517</v>
      </c>
    </row>
    <row r="168" spans="4:4" hidden="1">
      <c r="D168" s="2">
        <v>518</v>
      </c>
    </row>
    <row r="169" spans="4:4" hidden="1">
      <c r="D169" s="2">
        <v>519</v>
      </c>
    </row>
    <row r="170" spans="4:4" hidden="1">
      <c r="D170" s="2">
        <v>520</v>
      </c>
    </row>
    <row r="171" spans="4:4" hidden="1">
      <c r="D171" s="2">
        <v>523</v>
      </c>
    </row>
    <row r="172" spans="4:4" hidden="1">
      <c r="D172" s="2">
        <v>524</v>
      </c>
    </row>
    <row r="173" spans="4:4" hidden="1">
      <c r="D173" s="2">
        <v>528</v>
      </c>
    </row>
    <row r="174" spans="4:4" hidden="1">
      <c r="D174" s="2">
        <v>529</v>
      </c>
    </row>
    <row r="175" spans="4:4" hidden="1">
      <c r="D175" s="2">
        <v>530</v>
      </c>
    </row>
    <row r="176" spans="4:4" hidden="1">
      <c r="D176" s="2">
        <v>531</v>
      </c>
    </row>
    <row r="177" spans="4:4" hidden="1">
      <c r="D177" s="2">
        <v>532</v>
      </c>
    </row>
    <row r="178" spans="4:4" hidden="1">
      <c r="D178" s="2">
        <v>535</v>
      </c>
    </row>
    <row r="179" spans="4:4" hidden="1">
      <c r="D179" s="2">
        <v>536</v>
      </c>
    </row>
    <row r="180" spans="4:4" hidden="1">
      <c r="D180" s="2">
        <v>537</v>
      </c>
    </row>
    <row r="181" spans="4:4" hidden="1">
      <c r="D181" s="2">
        <v>538</v>
      </c>
    </row>
    <row r="182" spans="4:4" hidden="1">
      <c r="D182" s="2">
        <v>539</v>
      </c>
    </row>
    <row r="183" spans="4:4" hidden="1">
      <c r="D183" s="2">
        <v>540</v>
      </c>
    </row>
    <row r="184" spans="4:4" hidden="1">
      <c r="D184" s="2">
        <v>541</v>
      </c>
    </row>
    <row r="185" spans="4:4" hidden="1">
      <c r="D185" s="2">
        <v>542</v>
      </c>
    </row>
    <row r="186" spans="4:4" hidden="1">
      <c r="D186" s="2">
        <v>543</v>
      </c>
    </row>
    <row r="187" spans="4:4" hidden="1">
      <c r="D187" s="2">
        <v>544</v>
      </c>
    </row>
    <row r="188" spans="4:4" hidden="1">
      <c r="D188" s="2">
        <v>545</v>
      </c>
    </row>
    <row r="189" spans="4:4" hidden="1">
      <c r="D189" s="2">
        <v>546</v>
      </c>
    </row>
    <row r="190" spans="4:4" hidden="1">
      <c r="D190" s="2">
        <v>547</v>
      </c>
    </row>
    <row r="191" spans="4:4" hidden="1">
      <c r="D191" s="2">
        <v>548</v>
      </c>
    </row>
    <row r="192" spans="4:4" hidden="1">
      <c r="D192" s="2">
        <v>549</v>
      </c>
    </row>
    <row r="193" spans="4:4" hidden="1">
      <c r="D193" s="2">
        <v>550</v>
      </c>
    </row>
    <row r="194" spans="4:4" hidden="1">
      <c r="D194" s="2">
        <v>551</v>
      </c>
    </row>
    <row r="195" spans="4:4" hidden="1">
      <c r="D195" s="2">
        <v>552</v>
      </c>
    </row>
    <row r="196" spans="4:4" hidden="1">
      <c r="D196" s="2">
        <v>553</v>
      </c>
    </row>
    <row r="197" spans="4:4" hidden="1">
      <c r="D197" s="2">
        <v>554</v>
      </c>
    </row>
    <row r="198" spans="4:4" hidden="1">
      <c r="D198" s="2">
        <v>555</v>
      </c>
    </row>
    <row r="199" spans="4:4" hidden="1">
      <c r="D199" s="2">
        <v>556</v>
      </c>
    </row>
    <row r="200" spans="4:4" hidden="1">
      <c r="D200" s="2">
        <v>557</v>
      </c>
    </row>
    <row r="201" spans="4:4" hidden="1">
      <c r="D201" s="2">
        <v>560</v>
      </c>
    </row>
    <row r="202" spans="4:4" hidden="1">
      <c r="D202" s="2">
        <v>561</v>
      </c>
    </row>
    <row r="203" spans="4:4" hidden="1">
      <c r="D203" s="2">
        <v>562</v>
      </c>
    </row>
    <row r="204" spans="4:4" hidden="1">
      <c r="D204" s="2">
        <v>563</v>
      </c>
    </row>
    <row r="205" spans="4:4" hidden="1">
      <c r="D205" s="2">
        <v>564</v>
      </c>
    </row>
    <row r="206" spans="4:4" hidden="1">
      <c r="D206" s="2">
        <v>565</v>
      </c>
    </row>
    <row r="207" spans="4:4" hidden="1">
      <c r="D207" s="2">
        <v>566</v>
      </c>
    </row>
    <row r="208" spans="4:4" hidden="1">
      <c r="D208" s="2">
        <v>567</v>
      </c>
    </row>
    <row r="209" spans="4:4" hidden="1">
      <c r="D209" s="2">
        <v>568</v>
      </c>
    </row>
    <row r="210" spans="4:4" hidden="1">
      <c r="D210" s="2">
        <v>569</v>
      </c>
    </row>
    <row r="211" spans="4:4" hidden="1">
      <c r="D211" s="2">
        <v>570</v>
      </c>
    </row>
    <row r="212" spans="4:4" hidden="1">
      <c r="D212" s="2">
        <v>571</v>
      </c>
    </row>
    <row r="213" spans="4:4" hidden="1">
      <c r="D213" s="2">
        <v>572</v>
      </c>
    </row>
    <row r="214" spans="4:4" hidden="1">
      <c r="D214" s="2">
        <v>573</v>
      </c>
    </row>
    <row r="215" spans="4:4" hidden="1">
      <c r="D215" s="2">
        <v>580</v>
      </c>
    </row>
    <row r="216" spans="4:4" hidden="1">
      <c r="D216" s="2">
        <v>581</v>
      </c>
    </row>
    <row r="217" spans="4:4" hidden="1">
      <c r="D217" s="2">
        <v>582</v>
      </c>
    </row>
    <row r="218" spans="4:4" hidden="1">
      <c r="D218" s="2">
        <v>583</v>
      </c>
    </row>
    <row r="219" spans="4:4" hidden="1">
      <c r="D219" s="2">
        <v>584</v>
      </c>
    </row>
    <row r="220" spans="4:4" hidden="1">
      <c r="D220" s="2">
        <v>585</v>
      </c>
    </row>
    <row r="221" spans="4:4" hidden="1">
      <c r="D221" s="2">
        <v>586</v>
      </c>
    </row>
    <row r="222" spans="4:4" hidden="1">
      <c r="D222" s="2">
        <v>587</v>
      </c>
    </row>
    <row r="223" spans="4:4" hidden="1">
      <c r="D223" s="2">
        <v>588</v>
      </c>
    </row>
    <row r="224" spans="4:4" hidden="1">
      <c r="D224" s="2">
        <v>589</v>
      </c>
    </row>
    <row r="225" spans="4:4" hidden="1">
      <c r="D225" s="2">
        <v>590</v>
      </c>
    </row>
    <row r="226" spans="4:4" hidden="1">
      <c r="D226" s="2">
        <v>591</v>
      </c>
    </row>
    <row r="227" spans="4:4" hidden="1">
      <c r="D227" s="2">
        <v>592</v>
      </c>
    </row>
    <row r="228" spans="4:4" hidden="1">
      <c r="D228" s="2">
        <v>593</v>
      </c>
    </row>
    <row r="229" spans="4:4" hidden="1">
      <c r="D229" s="2">
        <v>594</v>
      </c>
    </row>
    <row r="230" spans="4:4" hidden="1">
      <c r="D230" s="2">
        <v>595</v>
      </c>
    </row>
    <row r="231" spans="4:4" hidden="1">
      <c r="D231" s="2">
        <v>596</v>
      </c>
    </row>
    <row r="232" spans="4:4" hidden="1">
      <c r="D232" s="2">
        <v>597</v>
      </c>
    </row>
    <row r="233" spans="4:4" hidden="1">
      <c r="D233" s="2">
        <v>598</v>
      </c>
    </row>
    <row r="234" spans="4:4" hidden="1">
      <c r="D234" s="2">
        <v>901</v>
      </c>
    </row>
    <row r="235" spans="4:4" hidden="1">
      <c r="D235" s="2">
        <v>902</v>
      </c>
    </row>
    <row r="236" spans="4:4" hidden="1">
      <c r="D236" s="2">
        <v>903</v>
      </c>
    </row>
    <row r="237" spans="4:4" hidden="1">
      <c r="D237" s="2">
        <v>904</v>
      </c>
    </row>
    <row r="238" spans="4:4" hidden="1">
      <c r="D238" s="2">
        <v>905</v>
      </c>
    </row>
    <row r="239" spans="4:4" hidden="1">
      <c r="D239" s="2">
        <v>907</v>
      </c>
    </row>
    <row r="240" spans="4:4" hidden="1">
      <c r="D240" s="2">
        <v>908</v>
      </c>
    </row>
    <row r="241" spans="4:4" hidden="1">
      <c r="D241" s="2">
        <v>909</v>
      </c>
    </row>
    <row r="242" spans="4:4" hidden="1">
      <c r="D242" s="2">
        <v>910</v>
      </c>
    </row>
    <row r="243" spans="4:4" hidden="1">
      <c r="D243" s="2">
        <v>911</v>
      </c>
    </row>
    <row r="244" spans="4:4" hidden="1">
      <c r="D244" s="2">
        <v>912</v>
      </c>
    </row>
    <row r="245" spans="4:4" hidden="1">
      <c r="D245" s="2">
        <v>913</v>
      </c>
    </row>
    <row r="246" spans="4:4" hidden="1">
      <c r="D246" s="2">
        <v>916</v>
      </c>
    </row>
    <row r="247" spans="4:4" hidden="1">
      <c r="D247" s="2">
        <v>920</v>
      </c>
    </row>
    <row r="248" spans="4:4" hidden="1">
      <c r="D248" s="2">
        <v>921</v>
      </c>
    </row>
    <row r="249" spans="4:4" hidden="1">
      <c r="D249" s="2">
        <v>922</v>
      </c>
    </row>
    <row r="250" spans="4:4" hidden="1">
      <c r="D250" s="2">
        <v>923</v>
      </c>
    </row>
    <row r="251" spans="4:4" hidden="1">
      <c r="D251" s="2">
        <v>924</v>
      </c>
    </row>
    <row r="252" spans="4:4" hidden="1">
      <c r="D252" s="2">
        <v>925</v>
      </c>
    </row>
    <row r="253" spans="4:4" hidden="1">
      <c r="D253" s="2">
        <v>926</v>
      </c>
    </row>
    <row r="254" spans="4:4" hidden="1">
      <c r="D254" s="2">
        <v>927</v>
      </c>
    </row>
    <row r="255" spans="4:4" hidden="1">
      <c r="D255" s="2">
        <v>928</v>
      </c>
    </row>
    <row r="256" spans="4:4" hidden="1">
      <c r="D256" s="2">
        <v>929</v>
      </c>
    </row>
    <row r="257" spans="4:4" hidden="1">
      <c r="D257" s="2">
        <v>930</v>
      </c>
    </row>
    <row r="258" spans="4:4" hidden="1">
      <c r="D258" s="2">
        <v>931</v>
      </c>
    </row>
    <row r="259" spans="4:4" hidden="1">
      <c r="D259" s="2">
        <v>935</v>
      </c>
    </row>
    <row r="260" spans="4:4" hidden="1">
      <c r="D260" s="2">
        <v>1869</v>
      </c>
    </row>
    <row r="261" spans="4:4" hidden="1">
      <c r="D261" s="2">
        <v>2281</v>
      </c>
    </row>
    <row r="262" spans="4:4" hidden="1">
      <c r="D262" s="2">
        <v>2282</v>
      </c>
    </row>
    <row r="263" spans="4:4" hidden="1">
      <c r="D263" s="2">
        <v>4118</v>
      </c>
    </row>
    <row r="264" spans="4:4" hidden="1">
      <c r="D264" s="2">
        <v>4194</v>
      </c>
    </row>
    <row r="265" spans="4:4" hidden="1">
      <c r="D265" s="2">
        <v>4311</v>
      </c>
    </row>
    <row r="266" spans="4:4" hidden="1">
      <c r="D266" s="2">
        <v>18221</v>
      </c>
    </row>
    <row r="267" spans="4:4" hidden="1">
      <c r="D267" s="2">
        <v>18222</v>
      </c>
    </row>
    <row r="268" spans="4:4" hidden="1">
      <c r="D268" s="2">
        <v>22842</v>
      </c>
    </row>
    <row r="269" spans="4:4" hidden="1">
      <c r="D269" s="2">
        <v>25316</v>
      </c>
    </row>
    <row r="270" spans="4:4" hidden="1">
      <c r="D270" s="2">
        <v>25317</v>
      </c>
    </row>
    <row r="271" spans="4:4" hidden="1">
      <c r="D271" s="2">
        <v>25318</v>
      </c>
    </row>
    <row r="272" spans="4:4" hidden="1">
      <c r="D272" s="2">
        <v>25319</v>
      </c>
    </row>
    <row r="273" spans="4:4" hidden="1">
      <c r="D273" s="2">
        <v>25399</v>
      </c>
    </row>
    <row r="274" spans="4:4" hidden="1">
      <c r="D274" s="2">
        <v>40910</v>
      </c>
    </row>
    <row r="275" spans="4:4" hidden="1">
      <c r="D275" s="2">
        <v>40911</v>
      </c>
    </row>
    <row r="276" spans="4:4" hidden="1">
      <c r="D276" s="2">
        <v>41010</v>
      </c>
    </row>
    <row r="277" spans="4:4" hidden="1">
      <c r="D277" s="2">
        <v>41011</v>
      </c>
    </row>
    <row r="278" spans="4:4" hidden="1">
      <c r="D278" s="2">
        <v>41110</v>
      </c>
    </row>
    <row r="279" spans="4:4" hidden="1">
      <c r="D279" s="2">
        <v>41111</v>
      </c>
    </row>
    <row r="280" spans="4:4" hidden="1">
      <c r="D280" s="2">
        <v>41140</v>
      </c>
    </row>
    <row r="281" spans="4:4" hidden="1">
      <c r="D281" s="2">
        <v>41141</v>
      </c>
    </row>
    <row r="282" spans="4:4" hidden="1">
      <c r="D282" s="2">
        <v>41160</v>
      </c>
    </row>
    <row r="283" spans="4:4" hidden="1">
      <c r="D283" s="2">
        <v>41170</v>
      </c>
    </row>
    <row r="284" spans="4:4" hidden="1">
      <c r="D284" s="2">
        <v>41181</v>
      </c>
    </row>
    <row r="285" spans="4:4" hidden="1">
      <c r="D285" s="2">
        <v>108360</v>
      </c>
    </row>
    <row r="286" spans="4:4" hidden="1">
      <c r="D286" s="2">
        <v>108361</v>
      </c>
    </row>
    <row r="287" spans="4:4" hidden="1">
      <c r="D287" s="2">
        <v>108362</v>
      </c>
    </row>
    <row r="288" spans="4:4" hidden="1">
      <c r="D288" s="2">
        <v>108364</v>
      </c>
    </row>
    <row r="289" spans="4:4" hidden="1">
      <c r="D289" s="2">
        <v>108365</v>
      </c>
    </row>
    <row r="290" spans="4:4" hidden="1">
      <c r="D290" s="2">
        <v>108366</v>
      </c>
    </row>
    <row r="291" spans="4:4" hidden="1">
      <c r="D291" s="2">
        <v>108367</v>
      </c>
    </row>
    <row r="292" spans="4:4" hidden="1">
      <c r="D292" s="2">
        <v>108368</v>
      </c>
    </row>
    <row r="293" spans="4:4" hidden="1">
      <c r="D293" s="2">
        <v>108369</v>
      </c>
    </row>
    <row r="294" spans="4:4" hidden="1">
      <c r="D294" s="2">
        <v>108370</v>
      </c>
    </row>
    <row r="295" spans="4:4" hidden="1">
      <c r="D295" s="2">
        <v>108371</v>
      </c>
    </row>
    <row r="296" spans="4:4" hidden="1">
      <c r="D296" s="2">
        <v>108372</v>
      </c>
    </row>
    <row r="297" spans="4:4" hidden="1">
      <c r="D297" s="2">
        <v>108373</v>
      </c>
    </row>
    <row r="298" spans="4:4" hidden="1">
      <c r="D298" s="2">
        <v>111399</v>
      </c>
    </row>
    <row r="299" spans="4:4" hidden="1">
      <c r="D299" s="2">
        <v>403360</v>
      </c>
    </row>
    <row r="300" spans="4:4" hidden="1">
      <c r="D300" s="2">
        <v>403361</v>
      </c>
    </row>
    <row r="301" spans="4:4" hidden="1">
      <c r="D301" s="2">
        <v>403362</v>
      </c>
    </row>
    <row r="302" spans="4:4" hidden="1">
      <c r="D302" s="2">
        <v>403364</v>
      </c>
    </row>
    <row r="303" spans="4:4" hidden="1">
      <c r="D303" s="2">
        <v>403365</v>
      </c>
    </row>
    <row r="304" spans="4:4" hidden="1">
      <c r="D304" s="2">
        <v>403366</v>
      </c>
    </row>
    <row r="305" spans="4:4" hidden="1">
      <c r="D305" s="2">
        <v>403367</v>
      </c>
    </row>
    <row r="306" spans="4:4" hidden="1">
      <c r="D306" s="2">
        <v>403368</v>
      </c>
    </row>
    <row r="307" spans="4:4" hidden="1">
      <c r="D307" s="2">
        <v>403369</v>
      </c>
    </row>
    <row r="308" spans="4:4" hidden="1">
      <c r="D308" s="2">
        <v>403370</v>
      </c>
    </row>
    <row r="309" spans="4:4" hidden="1">
      <c r="D309" s="2">
        <v>403371</v>
      </c>
    </row>
    <row r="310" spans="4:4" hidden="1">
      <c r="D310" s="2">
        <v>403372</v>
      </c>
    </row>
    <row r="311" spans="4:4" hidden="1">
      <c r="D311" s="2">
        <v>403373</v>
      </c>
    </row>
    <row r="312" spans="4:4" hidden="1">
      <c r="D312" s="2">
        <v>404330</v>
      </c>
    </row>
    <row r="313" spans="4:4" hidden="1">
      <c r="D313" s="2">
        <v>1081390</v>
      </c>
    </row>
    <row r="314" spans="4:4" hidden="1">
      <c r="D314" s="2">
        <v>1081399</v>
      </c>
    </row>
    <row r="315" spans="4:4" hidden="1">
      <c r="D315" s="2" t="s">
        <v>60</v>
      </c>
    </row>
    <row r="316" spans="4:4" hidden="1">
      <c r="D316" s="2" t="s">
        <v>59</v>
      </c>
    </row>
    <row r="317" spans="4:4" hidden="1">
      <c r="D317" s="2" t="s">
        <v>58</v>
      </c>
    </row>
    <row r="318" spans="4:4" hidden="1">
      <c r="D318" s="2" t="s">
        <v>57</v>
      </c>
    </row>
    <row r="319" spans="4:4" hidden="1">
      <c r="D319" s="2" t="s">
        <v>56</v>
      </c>
    </row>
    <row r="320" spans="4:4" hidden="1">
      <c r="D320" s="2" t="s">
        <v>55</v>
      </c>
    </row>
    <row r="321" spans="4:4" hidden="1">
      <c r="D321" s="2" t="s">
        <v>54</v>
      </c>
    </row>
    <row r="322" spans="4:4" hidden="1">
      <c r="D322" s="2" t="s">
        <v>54</v>
      </c>
    </row>
    <row r="323" spans="4:4" hidden="1">
      <c r="D323" s="2" t="s">
        <v>53</v>
      </c>
    </row>
    <row r="324" spans="4:4" hidden="1">
      <c r="D324" s="2" t="s">
        <v>52</v>
      </c>
    </row>
    <row r="325" spans="4:4" hidden="1">
      <c r="D325" s="2" t="s">
        <v>51</v>
      </c>
    </row>
    <row r="326" spans="4:4" hidden="1">
      <c r="D326" s="2" t="s">
        <v>50</v>
      </c>
    </row>
    <row r="327" spans="4:4" hidden="1">
      <c r="D327" s="2" t="s">
        <v>49</v>
      </c>
    </row>
    <row r="328" spans="4:4" hidden="1">
      <c r="D328" s="2" t="s">
        <v>48</v>
      </c>
    </row>
    <row r="329" spans="4:4" hidden="1">
      <c r="D329" s="2" t="s">
        <v>47</v>
      </c>
    </row>
    <row r="330" spans="4:4" hidden="1">
      <c r="D330" s="2" t="s">
        <v>46</v>
      </c>
    </row>
    <row r="331" spans="4:4" hidden="1">
      <c r="D331" s="2" t="s">
        <v>46</v>
      </c>
    </row>
    <row r="332" spans="4:4" hidden="1">
      <c r="D332" s="2" t="s">
        <v>45</v>
      </c>
    </row>
    <row r="333" spans="4:4" hidden="1">
      <c r="D333" s="2" t="s">
        <v>44</v>
      </c>
    </row>
    <row r="334" spans="4:4" hidden="1">
      <c r="D334" s="2" t="s">
        <v>43</v>
      </c>
    </row>
    <row r="335" spans="4:4" hidden="1">
      <c r="D335" s="2" t="s">
        <v>42</v>
      </c>
    </row>
    <row r="336" spans="4:4" hidden="1">
      <c r="D336" s="2" t="s">
        <v>41</v>
      </c>
    </row>
    <row r="337" spans="4:4" hidden="1">
      <c r="D337" s="2" t="s">
        <v>40</v>
      </c>
    </row>
    <row r="338" spans="4:4" hidden="1">
      <c r="D338" s="2" t="s">
        <v>39</v>
      </c>
    </row>
    <row r="339" spans="4:4" hidden="1">
      <c r="D339" s="2" t="s">
        <v>38</v>
      </c>
    </row>
    <row r="340" spans="4:4" hidden="1">
      <c r="D340" s="2" t="s">
        <v>37</v>
      </c>
    </row>
    <row r="341" spans="4:4" hidden="1">
      <c r="D341" s="2" t="s">
        <v>36</v>
      </c>
    </row>
    <row r="342" spans="4:4" hidden="1">
      <c r="D342" s="2" t="s">
        <v>35</v>
      </c>
    </row>
    <row r="343" spans="4:4" hidden="1">
      <c r="D343" s="2" t="s">
        <v>34</v>
      </c>
    </row>
    <row r="344" spans="4:4" hidden="1">
      <c r="D344" s="2" t="s">
        <v>33</v>
      </c>
    </row>
    <row r="345" spans="4:4" hidden="1">
      <c r="D345" s="2" t="s">
        <v>32</v>
      </c>
    </row>
    <row r="346" spans="4:4" hidden="1">
      <c r="D346" s="2" t="s">
        <v>31</v>
      </c>
    </row>
    <row r="347" spans="4:4" hidden="1">
      <c r="D347" s="2" t="s">
        <v>30</v>
      </c>
    </row>
    <row r="348" spans="4:4" hidden="1">
      <c r="D348" s="2" t="s">
        <v>29</v>
      </c>
    </row>
    <row r="349" spans="4:4" hidden="1">
      <c r="D349" s="2" t="s">
        <v>28</v>
      </c>
    </row>
    <row r="350" spans="4:4" hidden="1">
      <c r="D350" s="2" t="s">
        <v>27</v>
      </c>
    </row>
    <row r="351" spans="4:4" hidden="1">
      <c r="D351" s="2" t="s">
        <v>26</v>
      </c>
    </row>
    <row r="352" spans="4:4" hidden="1">
      <c r="D352" s="2" t="s">
        <v>25</v>
      </c>
    </row>
    <row r="353" spans="4:4" hidden="1">
      <c r="D353" s="2" t="s">
        <v>24</v>
      </c>
    </row>
    <row r="354" spans="4:4" hidden="1">
      <c r="D354" s="2" t="s">
        <v>23</v>
      </c>
    </row>
    <row r="355" spans="4:4" hidden="1">
      <c r="D355" s="2" t="s">
        <v>22</v>
      </c>
    </row>
    <row r="356" spans="4:4" hidden="1">
      <c r="D356" s="2" t="s">
        <v>21</v>
      </c>
    </row>
    <row r="357" spans="4:4" hidden="1">
      <c r="D357" s="2" t="s">
        <v>20</v>
      </c>
    </row>
    <row r="358" spans="4:4" hidden="1">
      <c r="D358" s="2" t="s">
        <v>19</v>
      </c>
    </row>
    <row r="359" spans="4:4" hidden="1">
      <c r="D359" s="2" t="s">
        <v>18</v>
      </c>
    </row>
    <row r="360" spans="4:4" hidden="1">
      <c r="D360" s="2" t="s">
        <v>17</v>
      </c>
    </row>
    <row r="361" spans="4:4" hidden="1">
      <c r="D361" s="2" t="s">
        <v>16</v>
      </c>
    </row>
    <row r="362" spans="4:4" hidden="1">
      <c r="D362" s="2" t="s">
        <v>15</v>
      </c>
    </row>
    <row r="363" spans="4:4" hidden="1">
      <c r="D363" s="2" t="s">
        <v>14</v>
      </c>
    </row>
    <row r="364" spans="4:4" hidden="1">
      <c r="D364" s="2" t="s">
        <v>13</v>
      </c>
    </row>
    <row r="365" spans="4:4" hidden="1">
      <c r="D365" s="2" t="s">
        <v>12</v>
      </c>
    </row>
    <row r="366" spans="4:4" hidden="1">
      <c r="D366" s="2" t="s">
        <v>11</v>
      </c>
    </row>
    <row r="367" spans="4:4" hidden="1">
      <c r="D367" s="2" t="s">
        <v>10</v>
      </c>
    </row>
    <row r="368" spans="4:4" hidden="1">
      <c r="D368" s="2" t="s">
        <v>9</v>
      </c>
    </row>
    <row r="369" spans="4:4" hidden="1">
      <c r="D369" s="2" t="s">
        <v>8</v>
      </c>
    </row>
    <row r="370" spans="4:4" hidden="1">
      <c r="D370" s="2" t="s">
        <v>7</v>
      </c>
    </row>
    <row r="371" spans="4:4" hidden="1">
      <c r="D371" s="2" t="s">
        <v>6</v>
      </c>
    </row>
    <row r="372" spans="4:4" hidden="1">
      <c r="D372" s="2" t="s">
        <v>5</v>
      </c>
    </row>
    <row r="373" spans="4:4" hidden="1">
      <c r="D373" s="2" t="s">
        <v>4</v>
      </c>
    </row>
    <row r="374" spans="4:4" hidden="1">
      <c r="D374" s="2" t="s">
        <v>3</v>
      </c>
    </row>
    <row r="375" spans="4:4" hidden="1">
      <c r="D375" s="2" t="s">
        <v>2</v>
      </c>
    </row>
    <row r="376" spans="4:4" hidden="1">
      <c r="D376" s="2" t="s">
        <v>1</v>
      </c>
    </row>
    <row r="377" spans="4:4" hidden="1">
      <c r="D377" s="2">
        <v>115</v>
      </c>
    </row>
    <row r="378" spans="4:4" hidden="1">
      <c r="D378" s="2">
        <v>2283</v>
      </c>
    </row>
    <row r="379" spans="4:4" hidden="1">
      <c r="D379" s="2">
        <v>230</v>
      </c>
    </row>
    <row r="380" spans="4:4" hidden="1">
      <c r="D380" s="2">
        <v>254</v>
      </c>
    </row>
    <row r="381" spans="4:4" hidden="1">
      <c r="D381" s="2">
        <v>2533</v>
      </c>
    </row>
    <row r="382" spans="4:4" hidden="1">
      <c r="D382" s="2">
        <v>254105</v>
      </c>
    </row>
    <row r="383" spans="4:4" hidden="1">
      <c r="D383" s="2">
        <v>22844</v>
      </c>
    </row>
    <row r="384" spans="4:4" hidden="1">
      <c r="D384" s="2" t="s">
        <v>0</v>
      </c>
    </row>
  </sheetData>
  <conditionalFormatting sqref="J1">
    <cfRule type="cellIs" dxfId="1" priority="2" stopIfTrue="1" operator="equal">
      <formula>"x.x"</formula>
    </cfRule>
  </conditionalFormatting>
  <conditionalFormatting sqref="J1">
    <cfRule type="cellIs" dxfId="0" priority="1" stopIfTrue="1" operator="equal">
      <formula>"x.x"</formula>
    </cfRule>
  </conditionalFormatting>
  <dataValidations count="7">
    <dataValidation type="list" errorStyle="warning" allowBlank="1" showInputMessage="1" showErrorMessage="1" errorTitle="FERC ACCOUNT" error="This FERC Account is not included in the drop-down list. Is this the account you want to use?" sqref="D18">
      <formula1>$D$28:$D$362</formula1>
    </dataValidation>
    <dataValidation type="list" errorStyle="warning" allowBlank="1" showInputMessage="1" showErrorMessage="1" errorTitle="Factor" error="This factor is not included in the drop-down list. Is this the factor you want to use?" sqref="G18">
      <formula1>$G$28:$G$119</formula1>
    </dataValidation>
    <dataValidation type="list" errorStyle="warning" allowBlank="1" showInputMessage="1" showErrorMessage="1" errorTitle="Factor" error="This factor is not included in the drop-down list. Is this the factor you want to use?" sqref="G8:G17 G19:G20">
      <formula1>$G$32:$G$123</formula1>
    </dataValidation>
    <dataValidation type="list" errorStyle="warning" allowBlank="1" showInputMessage="1" showErrorMessage="1" errorTitle="FERC ACCOUNT" error="This FERC Account is not included in the drop-down list. Is this the account you want to use?" sqref="D8:D17 D19:D20">
      <formula1>$D$32:$D$366</formula1>
    </dataValidation>
    <dataValidation type="list" errorStyle="warning" allowBlank="1" showInputMessage="1" showErrorMessage="1" errorTitle="Factor" error="This factor is not included in the drop-down list. Is this the factor you want to use?" sqref="G21:G30">
      <formula1>$G$50:$G$141</formula1>
    </dataValidation>
    <dataValidation type="list" errorStyle="warning" allowBlank="1" showInputMessage="1" showErrorMessage="1" errorTitle="FERC ACCOUNT" error="This FERC Account is not included in the drop-down list. Is this the account you want to use?" sqref="D21:D30">
      <formula1>$D$50:$D$384</formula1>
    </dataValidation>
    <dataValidation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E1048576"/>
  </dataValidations>
  <pageMargins left="0.7" right="0.7" top="0.75" bottom="0.25" header="0.3" footer="0.05"/>
  <pageSetup scale="77" orientation="portrait" r:id="rId1"/>
  <headerFooter scaleWithDoc="0">
    <oddHeader>&amp;R&amp;"Times New Roman,Regular"Exhibit No. KHB-7
Page &amp;P of &amp;N</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95"/>
  <sheetViews>
    <sheetView tabSelected="1" topLeftCell="A31" zoomScale="85" zoomScaleNormal="85" workbookViewId="0">
      <selection activeCell="D101" sqref="A89:L102"/>
    </sheetView>
  </sheetViews>
  <sheetFormatPr defaultRowHeight="12.75"/>
  <cols>
    <col min="1" max="1" width="40.42578125" style="61" customWidth="1"/>
    <col min="2" max="3" width="12.140625" style="61" customWidth="1"/>
    <col min="4" max="4" width="22" style="62" bestFit="1" customWidth="1"/>
    <col min="5" max="5" width="9.140625" style="61"/>
    <col min="6" max="6" width="12.28515625" style="61" bestFit="1" customWidth="1"/>
    <col min="7" max="7" width="13.140625" style="61" bestFit="1" customWidth="1"/>
    <col min="8" max="8" width="6.85546875" style="61" customWidth="1"/>
    <col min="9" max="9" width="9.140625" style="61"/>
    <col min="10" max="12" width="11.140625" style="61" bestFit="1" customWidth="1"/>
    <col min="13" max="256" width="9.140625" style="61"/>
    <col min="257" max="257" width="38.42578125" style="61" customWidth="1"/>
    <col min="258" max="259" width="12.140625" style="61" customWidth="1"/>
    <col min="260" max="260" width="22" style="61" bestFit="1" customWidth="1"/>
    <col min="261" max="261" width="9.140625" style="61"/>
    <col min="262" max="262" width="12.28515625" style="61" bestFit="1" customWidth="1"/>
    <col min="263" max="264" width="13.140625" style="61" bestFit="1" customWidth="1"/>
    <col min="265" max="265" width="9.140625" style="61"/>
    <col min="266" max="268" width="11.140625" style="61" bestFit="1" customWidth="1"/>
    <col min="269" max="512" width="9.140625" style="61"/>
    <col min="513" max="513" width="38.42578125" style="61" customWidth="1"/>
    <col min="514" max="515" width="12.140625" style="61" customWidth="1"/>
    <col min="516" max="516" width="22" style="61" bestFit="1" customWidth="1"/>
    <col min="517" max="517" width="9.140625" style="61"/>
    <col min="518" max="518" width="12.28515625" style="61" bestFit="1" customWidth="1"/>
    <col min="519" max="520" width="13.140625" style="61" bestFit="1" customWidth="1"/>
    <col min="521" max="521" width="9.140625" style="61"/>
    <col min="522" max="524" width="11.140625" style="61" bestFit="1" customWidth="1"/>
    <col min="525" max="768" width="9.140625" style="61"/>
    <col min="769" max="769" width="38.42578125" style="61" customWidth="1"/>
    <col min="770" max="771" width="12.140625" style="61" customWidth="1"/>
    <col min="772" max="772" width="22" style="61" bestFit="1" customWidth="1"/>
    <col min="773" max="773" width="9.140625" style="61"/>
    <col min="774" max="774" width="12.28515625" style="61" bestFit="1" customWidth="1"/>
    <col min="775" max="776" width="13.140625" style="61" bestFit="1" customWidth="1"/>
    <col min="777" max="777" width="9.140625" style="61"/>
    <col min="778" max="780" width="11.140625" style="61" bestFit="1" customWidth="1"/>
    <col min="781" max="1024" width="9.140625" style="61"/>
    <col min="1025" max="1025" width="38.42578125" style="61" customWidth="1"/>
    <col min="1026" max="1027" width="12.140625" style="61" customWidth="1"/>
    <col min="1028" max="1028" width="22" style="61" bestFit="1" customWidth="1"/>
    <col min="1029" max="1029" width="9.140625" style="61"/>
    <col min="1030" max="1030" width="12.28515625" style="61" bestFit="1" customWidth="1"/>
    <col min="1031" max="1032" width="13.140625" style="61" bestFit="1" customWidth="1"/>
    <col min="1033" max="1033" width="9.140625" style="61"/>
    <col min="1034" max="1036" width="11.140625" style="61" bestFit="1" customWidth="1"/>
    <col min="1037" max="1280" width="9.140625" style="61"/>
    <col min="1281" max="1281" width="38.42578125" style="61" customWidth="1"/>
    <col min="1282" max="1283" width="12.140625" style="61" customWidth="1"/>
    <col min="1284" max="1284" width="22" style="61" bestFit="1" customWidth="1"/>
    <col min="1285" max="1285" width="9.140625" style="61"/>
    <col min="1286" max="1286" width="12.28515625" style="61" bestFit="1" customWidth="1"/>
    <col min="1287" max="1288" width="13.140625" style="61" bestFit="1" customWidth="1"/>
    <col min="1289" max="1289" width="9.140625" style="61"/>
    <col min="1290" max="1292" width="11.140625" style="61" bestFit="1" customWidth="1"/>
    <col min="1293" max="1536" width="9.140625" style="61"/>
    <col min="1537" max="1537" width="38.42578125" style="61" customWidth="1"/>
    <col min="1538" max="1539" width="12.140625" style="61" customWidth="1"/>
    <col min="1540" max="1540" width="22" style="61" bestFit="1" customWidth="1"/>
    <col min="1541" max="1541" width="9.140625" style="61"/>
    <col min="1542" max="1542" width="12.28515625" style="61" bestFit="1" customWidth="1"/>
    <col min="1543" max="1544" width="13.140625" style="61" bestFit="1" customWidth="1"/>
    <col min="1545" max="1545" width="9.140625" style="61"/>
    <col min="1546" max="1548" width="11.140625" style="61" bestFit="1" customWidth="1"/>
    <col min="1549" max="1792" width="9.140625" style="61"/>
    <col min="1793" max="1793" width="38.42578125" style="61" customWidth="1"/>
    <col min="1794" max="1795" width="12.140625" style="61" customWidth="1"/>
    <col min="1796" max="1796" width="22" style="61" bestFit="1" customWidth="1"/>
    <col min="1797" max="1797" width="9.140625" style="61"/>
    <col min="1798" max="1798" width="12.28515625" style="61" bestFit="1" customWidth="1"/>
    <col min="1799" max="1800" width="13.140625" style="61" bestFit="1" customWidth="1"/>
    <col min="1801" max="1801" width="9.140625" style="61"/>
    <col min="1802" max="1804" width="11.140625" style="61" bestFit="1" customWidth="1"/>
    <col min="1805" max="2048" width="9.140625" style="61"/>
    <col min="2049" max="2049" width="38.42578125" style="61" customWidth="1"/>
    <col min="2050" max="2051" width="12.140625" style="61" customWidth="1"/>
    <col min="2052" max="2052" width="22" style="61" bestFit="1" customWidth="1"/>
    <col min="2053" max="2053" width="9.140625" style="61"/>
    <col min="2054" max="2054" width="12.28515625" style="61" bestFit="1" customWidth="1"/>
    <col min="2055" max="2056" width="13.140625" style="61" bestFit="1" customWidth="1"/>
    <col min="2057" max="2057" width="9.140625" style="61"/>
    <col min="2058" max="2060" width="11.140625" style="61" bestFit="1" customWidth="1"/>
    <col min="2061" max="2304" width="9.140625" style="61"/>
    <col min="2305" max="2305" width="38.42578125" style="61" customWidth="1"/>
    <col min="2306" max="2307" width="12.140625" style="61" customWidth="1"/>
    <col min="2308" max="2308" width="22" style="61" bestFit="1" customWidth="1"/>
    <col min="2309" max="2309" width="9.140625" style="61"/>
    <col min="2310" max="2310" width="12.28515625" style="61" bestFit="1" customWidth="1"/>
    <col min="2311" max="2312" width="13.140625" style="61" bestFit="1" customWidth="1"/>
    <col min="2313" max="2313" width="9.140625" style="61"/>
    <col min="2314" max="2316" width="11.140625" style="61" bestFit="1" customWidth="1"/>
    <col min="2317" max="2560" width="9.140625" style="61"/>
    <col min="2561" max="2561" width="38.42578125" style="61" customWidth="1"/>
    <col min="2562" max="2563" width="12.140625" style="61" customWidth="1"/>
    <col min="2564" max="2564" width="22" style="61" bestFit="1" customWidth="1"/>
    <col min="2565" max="2565" width="9.140625" style="61"/>
    <col min="2566" max="2566" width="12.28515625" style="61" bestFit="1" customWidth="1"/>
    <col min="2567" max="2568" width="13.140625" style="61" bestFit="1" customWidth="1"/>
    <col min="2569" max="2569" width="9.140625" style="61"/>
    <col min="2570" max="2572" width="11.140625" style="61" bestFit="1" customWidth="1"/>
    <col min="2573" max="2816" width="9.140625" style="61"/>
    <col min="2817" max="2817" width="38.42578125" style="61" customWidth="1"/>
    <col min="2818" max="2819" width="12.140625" style="61" customWidth="1"/>
    <col min="2820" max="2820" width="22" style="61" bestFit="1" customWidth="1"/>
    <col min="2821" max="2821" width="9.140625" style="61"/>
    <col min="2822" max="2822" width="12.28515625" style="61" bestFit="1" customWidth="1"/>
    <col min="2823" max="2824" width="13.140625" style="61" bestFit="1" customWidth="1"/>
    <col min="2825" max="2825" width="9.140625" style="61"/>
    <col min="2826" max="2828" width="11.140625" style="61" bestFit="1" customWidth="1"/>
    <col min="2829" max="3072" width="9.140625" style="61"/>
    <col min="3073" max="3073" width="38.42578125" style="61" customWidth="1"/>
    <col min="3074" max="3075" width="12.140625" style="61" customWidth="1"/>
    <col min="3076" max="3076" width="22" style="61" bestFit="1" customWidth="1"/>
    <col min="3077" max="3077" width="9.140625" style="61"/>
    <col min="3078" max="3078" width="12.28515625" style="61" bestFit="1" customWidth="1"/>
    <col min="3079" max="3080" width="13.140625" style="61" bestFit="1" customWidth="1"/>
    <col min="3081" max="3081" width="9.140625" style="61"/>
    <col min="3082" max="3084" width="11.140625" style="61" bestFit="1" customWidth="1"/>
    <col min="3085" max="3328" width="9.140625" style="61"/>
    <col min="3329" max="3329" width="38.42578125" style="61" customWidth="1"/>
    <col min="3330" max="3331" width="12.140625" style="61" customWidth="1"/>
    <col min="3332" max="3332" width="22" style="61" bestFit="1" customWidth="1"/>
    <col min="3333" max="3333" width="9.140625" style="61"/>
    <col min="3334" max="3334" width="12.28515625" style="61" bestFit="1" customWidth="1"/>
    <col min="3335" max="3336" width="13.140625" style="61" bestFit="1" customWidth="1"/>
    <col min="3337" max="3337" width="9.140625" style="61"/>
    <col min="3338" max="3340" width="11.140625" style="61" bestFit="1" customWidth="1"/>
    <col min="3341" max="3584" width="9.140625" style="61"/>
    <col min="3585" max="3585" width="38.42578125" style="61" customWidth="1"/>
    <col min="3586" max="3587" width="12.140625" style="61" customWidth="1"/>
    <col min="3588" max="3588" width="22" style="61" bestFit="1" customWidth="1"/>
    <col min="3589" max="3589" width="9.140625" style="61"/>
    <col min="3590" max="3590" width="12.28515625" style="61" bestFit="1" customWidth="1"/>
    <col min="3591" max="3592" width="13.140625" style="61" bestFit="1" customWidth="1"/>
    <col min="3593" max="3593" width="9.140625" style="61"/>
    <col min="3594" max="3596" width="11.140625" style="61" bestFit="1" customWidth="1"/>
    <col min="3597" max="3840" width="9.140625" style="61"/>
    <col min="3841" max="3841" width="38.42578125" style="61" customWidth="1"/>
    <col min="3842" max="3843" width="12.140625" style="61" customWidth="1"/>
    <col min="3844" max="3844" width="22" style="61" bestFit="1" customWidth="1"/>
    <col min="3845" max="3845" width="9.140625" style="61"/>
    <col min="3846" max="3846" width="12.28515625" style="61" bestFit="1" customWidth="1"/>
    <col min="3847" max="3848" width="13.140625" style="61" bestFit="1" customWidth="1"/>
    <col min="3849" max="3849" width="9.140625" style="61"/>
    <col min="3850" max="3852" width="11.140625" style="61" bestFit="1" customWidth="1"/>
    <col min="3853" max="4096" width="9.140625" style="61"/>
    <col min="4097" max="4097" width="38.42578125" style="61" customWidth="1"/>
    <col min="4098" max="4099" width="12.140625" style="61" customWidth="1"/>
    <col min="4100" max="4100" width="22" style="61" bestFit="1" customWidth="1"/>
    <col min="4101" max="4101" width="9.140625" style="61"/>
    <col min="4102" max="4102" width="12.28515625" style="61" bestFit="1" customWidth="1"/>
    <col min="4103" max="4104" width="13.140625" style="61" bestFit="1" customWidth="1"/>
    <col min="4105" max="4105" width="9.140625" style="61"/>
    <col min="4106" max="4108" width="11.140625" style="61" bestFit="1" customWidth="1"/>
    <col min="4109" max="4352" width="9.140625" style="61"/>
    <col min="4353" max="4353" width="38.42578125" style="61" customWidth="1"/>
    <col min="4354" max="4355" width="12.140625" style="61" customWidth="1"/>
    <col min="4356" max="4356" width="22" style="61" bestFit="1" customWidth="1"/>
    <col min="4357" max="4357" width="9.140625" style="61"/>
    <col min="4358" max="4358" width="12.28515625" style="61" bestFit="1" customWidth="1"/>
    <col min="4359" max="4360" width="13.140625" style="61" bestFit="1" customWidth="1"/>
    <col min="4361" max="4361" width="9.140625" style="61"/>
    <col min="4362" max="4364" width="11.140625" style="61" bestFit="1" customWidth="1"/>
    <col min="4365" max="4608" width="9.140625" style="61"/>
    <col min="4609" max="4609" width="38.42578125" style="61" customWidth="1"/>
    <col min="4610" max="4611" width="12.140625" style="61" customWidth="1"/>
    <col min="4612" max="4612" width="22" style="61" bestFit="1" customWidth="1"/>
    <col min="4613" max="4613" width="9.140625" style="61"/>
    <col min="4614" max="4614" width="12.28515625" style="61" bestFit="1" customWidth="1"/>
    <col min="4615" max="4616" width="13.140625" style="61" bestFit="1" customWidth="1"/>
    <col min="4617" max="4617" width="9.140625" style="61"/>
    <col min="4618" max="4620" width="11.140625" style="61" bestFit="1" customWidth="1"/>
    <col min="4621" max="4864" width="9.140625" style="61"/>
    <col min="4865" max="4865" width="38.42578125" style="61" customWidth="1"/>
    <col min="4866" max="4867" width="12.140625" style="61" customWidth="1"/>
    <col min="4868" max="4868" width="22" style="61" bestFit="1" customWidth="1"/>
    <col min="4869" max="4869" width="9.140625" style="61"/>
    <col min="4870" max="4870" width="12.28515625" style="61" bestFit="1" customWidth="1"/>
    <col min="4871" max="4872" width="13.140625" style="61" bestFit="1" customWidth="1"/>
    <col min="4873" max="4873" width="9.140625" style="61"/>
    <col min="4874" max="4876" width="11.140625" style="61" bestFit="1" customWidth="1"/>
    <col min="4877" max="5120" width="9.140625" style="61"/>
    <col min="5121" max="5121" width="38.42578125" style="61" customWidth="1"/>
    <col min="5122" max="5123" width="12.140625" style="61" customWidth="1"/>
    <col min="5124" max="5124" width="22" style="61" bestFit="1" customWidth="1"/>
    <col min="5125" max="5125" width="9.140625" style="61"/>
    <col min="5126" max="5126" width="12.28515625" style="61" bestFit="1" customWidth="1"/>
    <col min="5127" max="5128" width="13.140625" style="61" bestFit="1" customWidth="1"/>
    <col min="5129" max="5129" width="9.140625" style="61"/>
    <col min="5130" max="5132" width="11.140625" style="61" bestFit="1" customWidth="1"/>
    <col min="5133" max="5376" width="9.140625" style="61"/>
    <col min="5377" max="5377" width="38.42578125" style="61" customWidth="1"/>
    <col min="5378" max="5379" width="12.140625" style="61" customWidth="1"/>
    <col min="5380" max="5380" width="22" style="61" bestFit="1" customWidth="1"/>
    <col min="5381" max="5381" width="9.140625" style="61"/>
    <col min="5382" max="5382" width="12.28515625" style="61" bestFit="1" customWidth="1"/>
    <col min="5383" max="5384" width="13.140625" style="61" bestFit="1" customWidth="1"/>
    <col min="5385" max="5385" width="9.140625" style="61"/>
    <col min="5386" max="5388" width="11.140625" style="61" bestFit="1" customWidth="1"/>
    <col min="5389" max="5632" width="9.140625" style="61"/>
    <col min="5633" max="5633" width="38.42578125" style="61" customWidth="1"/>
    <col min="5634" max="5635" width="12.140625" style="61" customWidth="1"/>
    <col min="5636" max="5636" width="22" style="61" bestFit="1" customWidth="1"/>
    <col min="5637" max="5637" width="9.140625" style="61"/>
    <col min="5638" max="5638" width="12.28515625" style="61" bestFit="1" customWidth="1"/>
    <col min="5639" max="5640" width="13.140625" style="61" bestFit="1" customWidth="1"/>
    <col min="5641" max="5641" width="9.140625" style="61"/>
    <col min="5642" max="5644" width="11.140625" style="61" bestFit="1" customWidth="1"/>
    <col min="5645" max="5888" width="9.140625" style="61"/>
    <col min="5889" max="5889" width="38.42578125" style="61" customWidth="1"/>
    <col min="5890" max="5891" width="12.140625" style="61" customWidth="1"/>
    <col min="5892" max="5892" width="22" style="61" bestFit="1" customWidth="1"/>
    <col min="5893" max="5893" width="9.140625" style="61"/>
    <col min="5894" max="5894" width="12.28515625" style="61" bestFit="1" customWidth="1"/>
    <col min="5895" max="5896" width="13.140625" style="61" bestFit="1" customWidth="1"/>
    <col min="5897" max="5897" width="9.140625" style="61"/>
    <col min="5898" max="5900" width="11.140625" style="61" bestFit="1" customWidth="1"/>
    <col min="5901" max="6144" width="9.140625" style="61"/>
    <col min="6145" max="6145" width="38.42578125" style="61" customWidth="1"/>
    <col min="6146" max="6147" width="12.140625" style="61" customWidth="1"/>
    <col min="6148" max="6148" width="22" style="61" bestFit="1" customWidth="1"/>
    <col min="6149" max="6149" width="9.140625" style="61"/>
    <col min="6150" max="6150" width="12.28515625" style="61" bestFit="1" customWidth="1"/>
    <col min="6151" max="6152" width="13.140625" style="61" bestFit="1" customWidth="1"/>
    <col min="6153" max="6153" width="9.140625" style="61"/>
    <col min="6154" max="6156" width="11.140625" style="61" bestFit="1" customWidth="1"/>
    <col min="6157" max="6400" width="9.140625" style="61"/>
    <col min="6401" max="6401" width="38.42578125" style="61" customWidth="1"/>
    <col min="6402" max="6403" width="12.140625" style="61" customWidth="1"/>
    <col min="6404" max="6404" width="22" style="61" bestFit="1" customWidth="1"/>
    <col min="6405" max="6405" width="9.140625" style="61"/>
    <col min="6406" max="6406" width="12.28515625" style="61" bestFit="1" customWidth="1"/>
    <col min="6407" max="6408" width="13.140625" style="61" bestFit="1" customWidth="1"/>
    <col min="6409" max="6409" width="9.140625" style="61"/>
    <col min="6410" max="6412" width="11.140625" style="61" bestFit="1" customWidth="1"/>
    <col min="6413" max="6656" width="9.140625" style="61"/>
    <col min="6657" max="6657" width="38.42578125" style="61" customWidth="1"/>
    <col min="6658" max="6659" width="12.140625" style="61" customWidth="1"/>
    <col min="6660" max="6660" width="22" style="61" bestFit="1" customWidth="1"/>
    <col min="6661" max="6661" width="9.140625" style="61"/>
    <col min="6662" max="6662" width="12.28515625" style="61" bestFit="1" customWidth="1"/>
    <col min="6663" max="6664" width="13.140625" style="61" bestFit="1" customWidth="1"/>
    <col min="6665" max="6665" width="9.140625" style="61"/>
    <col min="6666" max="6668" width="11.140625" style="61" bestFit="1" customWidth="1"/>
    <col min="6669" max="6912" width="9.140625" style="61"/>
    <col min="6913" max="6913" width="38.42578125" style="61" customWidth="1"/>
    <col min="6914" max="6915" width="12.140625" style="61" customWidth="1"/>
    <col min="6916" max="6916" width="22" style="61" bestFit="1" customWidth="1"/>
    <col min="6917" max="6917" width="9.140625" style="61"/>
    <col min="6918" max="6918" width="12.28515625" style="61" bestFit="1" customWidth="1"/>
    <col min="6919" max="6920" width="13.140625" style="61" bestFit="1" customWidth="1"/>
    <col min="6921" max="6921" width="9.140625" style="61"/>
    <col min="6922" max="6924" width="11.140625" style="61" bestFit="1" customWidth="1"/>
    <col min="6925" max="7168" width="9.140625" style="61"/>
    <col min="7169" max="7169" width="38.42578125" style="61" customWidth="1"/>
    <col min="7170" max="7171" width="12.140625" style="61" customWidth="1"/>
    <col min="7172" max="7172" width="22" style="61" bestFit="1" customWidth="1"/>
    <col min="7173" max="7173" width="9.140625" style="61"/>
    <col min="7174" max="7174" width="12.28515625" style="61" bestFit="1" customWidth="1"/>
    <col min="7175" max="7176" width="13.140625" style="61" bestFit="1" customWidth="1"/>
    <col min="7177" max="7177" width="9.140625" style="61"/>
    <col min="7178" max="7180" width="11.140625" style="61" bestFit="1" customWidth="1"/>
    <col min="7181" max="7424" width="9.140625" style="61"/>
    <col min="7425" max="7425" width="38.42578125" style="61" customWidth="1"/>
    <col min="7426" max="7427" width="12.140625" style="61" customWidth="1"/>
    <col min="7428" max="7428" width="22" style="61" bestFit="1" customWidth="1"/>
    <col min="7429" max="7429" width="9.140625" style="61"/>
    <col min="7430" max="7430" width="12.28515625" style="61" bestFit="1" customWidth="1"/>
    <col min="7431" max="7432" width="13.140625" style="61" bestFit="1" customWidth="1"/>
    <col min="7433" max="7433" width="9.140625" style="61"/>
    <col min="7434" max="7436" width="11.140625" style="61" bestFit="1" customWidth="1"/>
    <col min="7437" max="7680" width="9.140625" style="61"/>
    <col min="7681" max="7681" width="38.42578125" style="61" customWidth="1"/>
    <col min="7682" max="7683" width="12.140625" style="61" customWidth="1"/>
    <col min="7684" max="7684" width="22" style="61" bestFit="1" customWidth="1"/>
    <col min="7685" max="7685" width="9.140625" style="61"/>
    <col min="7686" max="7686" width="12.28515625" style="61" bestFit="1" customWidth="1"/>
    <col min="7687" max="7688" width="13.140625" style="61" bestFit="1" customWidth="1"/>
    <col min="7689" max="7689" width="9.140625" style="61"/>
    <col min="7690" max="7692" width="11.140625" style="61" bestFit="1" customWidth="1"/>
    <col min="7693" max="7936" width="9.140625" style="61"/>
    <col min="7937" max="7937" width="38.42578125" style="61" customWidth="1"/>
    <col min="7938" max="7939" width="12.140625" style="61" customWidth="1"/>
    <col min="7940" max="7940" width="22" style="61" bestFit="1" customWidth="1"/>
    <col min="7941" max="7941" width="9.140625" style="61"/>
    <col min="7942" max="7942" width="12.28515625" style="61" bestFit="1" customWidth="1"/>
    <col min="7943" max="7944" width="13.140625" style="61" bestFit="1" customWidth="1"/>
    <col min="7945" max="7945" width="9.140625" style="61"/>
    <col min="7946" max="7948" width="11.140625" style="61" bestFit="1" customWidth="1"/>
    <col min="7949" max="8192" width="9.140625" style="61"/>
    <col min="8193" max="8193" width="38.42578125" style="61" customWidth="1"/>
    <col min="8194" max="8195" width="12.140625" style="61" customWidth="1"/>
    <col min="8196" max="8196" width="22" style="61" bestFit="1" customWidth="1"/>
    <col min="8197" max="8197" width="9.140625" style="61"/>
    <col min="8198" max="8198" width="12.28515625" style="61" bestFit="1" customWidth="1"/>
    <col min="8199" max="8200" width="13.140625" style="61" bestFit="1" customWidth="1"/>
    <col min="8201" max="8201" width="9.140625" style="61"/>
    <col min="8202" max="8204" width="11.140625" style="61" bestFit="1" customWidth="1"/>
    <col min="8205" max="8448" width="9.140625" style="61"/>
    <col min="8449" max="8449" width="38.42578125" style="61" customWidth="1"/>
    <col min="8450" max="8451" width="12.140625" style="61" customWidth="1"/>
    <col min="8452" max="8452" width="22" style="61" bestFit="1" customWidth="1"/>
    <col min="8453" max="8453" width="9.140625" style="61"/>
    <col min="8454" max="8454" width="12.28515625" style="61" bestFit="1" customWidth="1"/>
    <col min="8455" max="8456" width="13.140625" style="61" bestFit="1" customWidth="1"/>
    <col min="8457" max="8457" width="9.140625" style="61"/>
    <col min="8458" max="8460" width="11.140625" style="61" bestFit="1" customWidth="1"/>
    <col min="8461" max="8704" width="9.140625" style="61"/>
    <col min="8705" max="8705" width="38.42578125" style="61" customWidth="1"/>
    <col min="8706" max="8707" width="12.140625" style="61" customWidth="1"/>
    <col min="8708" max="8708" width="22" style="61" bestFit="1" customWidth="1"/>
    <col min="8709" max="8709" width="9.140625" style="61"/>
    <col min="8710" max="8710" width="12.28515625" style="61" bestFit="1" customWidth="1"/>
    <col min="8711" max="8712" width="13.140625" style="61" bestFit="1" customWidth="1"/>
    <col min="8713" max="8713" width="9.140625" style="61"/>
    <col min="8714" max="8716" width="11.140625" style="61" bestFit="1" customWidth="1"/>
    <col min="8717" max="8960" width="9.140625" style="61"/>
    <col min="8961" max="8961" width="38.42578125" style="61" customWidth="1"/>
    <col min="8962" max="8963" width="12.140625" style="61" customWidth="1"/>
    <col min="8964" max="8964" width="22" style="61" bestFit="1" customWidth="1"/>
    <col min="8965" max="8965" width="9.140625" style="61"/>
    <col min="8966" max="8966" width="12.28515625" style="61" bestFit="1" customWidth="1"/>
    <col min="8967" max="8968" width="13.140625" style="61" bestFit="1" customWidth="1"/>
    <col min="8969" max="8969" width="9.140625" style="61"/>
    <col min="8970" max="8972" width="11.140625" style="61" bestFit="1" customWidth="1"/>
    <col min="8973" max="9216" width="9.140625" style="61"/>
    <col min="9217" max="9217" width="38.42578125" style="61" customWidth="1"/>
    <col min="9218" max="9219" width="12.140625" style="61" customWidth="1"/>
    <col min="9220" max="9220" width="22" style="61" bestFit="1" customWidth="1"/>
    <col min="9221" max="9221" width="9.140625" style="61"/>
    <col min="9222" max="9222" width="12.28515625" style="61" bestFit="1" customWidth="1"/>
    <col min="9223" max="9224" width="13.140625" style="61" bestFit="1" customWidth="1"/>
    <col min="9225" max="9225" width="9.140625" style="61"/>
    <col min="9226" max="9228" width="11.140625" style="61" bestFit="1" customWidth="1"/>
    <col min="9229" max="9472" width="9.140625" style="61"/>
    <col min="9473" max="9473" width="38.42578125" style="61" customWidth="1"/>
    <col min="9474" max="9475" width="12.140625" style="61" customWidth="1"/>
    <col min="9476" max="9476" width="22" style="61" bestFit="1" customWidth="1"/>
    <col min="9477" max="9477" width="9.140625" style="61"/>
    <col min="9478" max="9478" width="12.28515625" style="61" bestFit="1" customWidth="1"/>
    <col min="9479" max="9480" width="13.140625" style="61" bestFit="1" customWidth="1"/>
    <col min="9481" max="9481" width="9.140625" style="61"/>
    <col min="9482" max="9484" width="11.140625" style="61" bestFit="1" customWidth="1"/>
    <col min="9485" max="9728" width="9.140625" style="61"/>
    <col min="9729" max="9729" width="38.42578125" style="61" customWidth="1"/>
    <col min="9730" max="9731" width="12.140625" style="61" customWidth="1"/>
    <col min="9732" max="9732" width="22" style="61" bestFit="1" customWidth="1"/>
    <col min="9733" max="9733" width="9.140625" style="61"/>
    <col min="9734" max="9734" width="12.28515625" style="61" bestFit="1" customWidth="1"/>
    <col min="9735" max="9736" width="13.140625" style="61" bestFit="1" customWidth="1"/>
    <col min="9737" max="9737" width="9.140625" style="61"/>
    <col min="9738" max="9740" width="11.140625" style="61" bestFit="1" customWidth="1"/>
    <col min="9741" max="9984" width="9.140625" style="61"/>
    <col min="9985" max="9985" width="38.42578125" style="61" customWidth="1"/>
    <col min="9986" max="9987" width="12.140625" style="61" customWidth="1"/>
    <col min="9988" max="9988" width="22" style="61" bestFit="1" customWidth="1"/>
    <col min="9989" max="9989" width="9.140625" style="61"/>
    <col min="9990" max="9990" width="12.28515625" style="61" bestFit="1" customWidth="1"/>
    <col min="9991" max="9992" width="13.140625" style="61" bestFit="1" customWidth="1"/>
    <col min="9993" max="9993" width="9.140625" style="61"/>
    <col min="9994" max="9996" width="11.140625" style="61" bestFit="1" customWidth="1"/>
    <col min="9997" max="10240" width="9.140625" style="61"/>
    <col min="10241" max="10241" width="38.42578125" style="61" customWidth="1"/>
    <col min="10242" max="10243" width="12.140625" style="61" customWidth="1"/>
    <col min="10244" max="10244" width="22" style="61" bestFit="1" customWidth="1"/>
    <col min="10245" max="10245" width="9.140625" style="61"/>
    <col min="10246" max="10246" width="12.28515625" style="61" bestFit="1" customWidth="1"/>
    <col min="10247" max="10248" width="13.140625" style="61" bestFit="1" customWidth="1"/>
    <col min="10249" max="10249" width="9.140625" style="61"/>
    <col min="10250" max="10252" width="11.140625" style="61" bestFit="1" customWidth="1"/>
    <col min="10253" max="10496" width="9.140625" style="61"/>
    <col min="10497" max="10497" width="38.42578125" style="61" customWidth="1"/>
    <col min="10498" max="10499" width="12.140625" style="61" customWidth="1"/>
    <col min="10500" max="10500" width="22" style="61" bestFit="1" customWidth="1"/>
    <col min="10501" max="10501" width="9.140625" style="61"/>
    <col min="10502" max="10502" width="12.28515625" style="61" bestFit="1" customWidth="1"/>
    <col min="10503" max="10504" width="13.140625" style="61" bestFit="1" customWidth="1"/>
    <col min="10505" max="10505" width="9.140625" style="61"/>
    <col min="10506" max="10508" width="11.140625" style="61" bestFit="1" customWidth="1"/>
    <col min="10509" max="10752" width="9.140625" style="61"/>
    <col min="10753" max="10753" width="38.42578125" style="61" customWidth="1"/>
    <col min="10754" max="10755" width="12.140625" style="61" customWidth="1"/>
    <col min="10756" max="10756" width="22" style="61" bestFit="1" customWidth="1"/>
    <col min="10757" max="10757" width="9.140625" style="61"/>
    <col min="10758" max="10758" width="12.28515625" style="61" bestFit="1" customWidth="1"/>
    <col min="10759" max="10760" width="13.140625" style="61" bestFit="1" customWidth="1"/>
    <col min="10761" max="10761" width="9.140625" style="61"/>
    <col min="10762" max="10764" width="11.140625" style="61" bestFit="1" customWidth="1"/>
    <col min="10765" max="11008" width="9.140625" style="61"/>
    <col min="11009" max="11009" width="38.42578125" style="61" customWidth="1"/>
    <col min="11010" max="11011" width="12.140625" style="61" customWidth="1"/>
    <col min="11012" max="11012" width="22" style="61" bestFit="1" customWidth="1"/>
    <col min="11013" max="11013" width="9.140625" style="61"/>
    <col min="11014" max="11014" width="12.28515625" style="61" bestFit="1" customWidth="1"/>
    <col min="11015" max="11016" width="13.140625" style="61" bestFit="1" customWidth="1"/>
    <col min="11017" max="11017" width="9.140625" style="61"/>
    <col min="11018" max="11020" width="11.140625" style="61" bestFit="1" customWidth="1"/>
    <col min="11021" max="11264" width="9.140625" style="61"/>
    <col min="11265" max="11265" width="38.42578125" style="61" customWidth="1"/>
    <col min="11266" max="11267" width="12.140625" style="61" customWidth="1"/>
    <col min="11268" max="11268" width="22" style="61" bestFit="1" customWidth="1"/>
    <col min="11269" max="11269" width="9.140625" style="61"/>
    <col min="11270" max="11270" width="12.28515625" style="61" bestFit="1" customWidth="1"/>
    <col min="11271" max="11272" width="13.140625" style="61" bestFit="1" customWidth="1"/>
    <col min="11273" max="11273" width="9.140625" style="61"/>
    <col min="11274" max="11276" width="11.140625" style="61" bestFit="1" customWidth="1"/>
    <col min="11277" max="11520" width="9.140625" style="61"/>
    <col min="11521" max="11521" width="38.42578125" style="61" customWidth="1"/>
    <col min="11522" max="11523" width="12.140625" style="61" customWidth="1"/>
    <col min="11524" max="11524" width="22" style="61" bestFit="1" customWidth="1"/>
    <col min="11525" max="11525" width="9.140625" style="61"/>
    <col min="11526" max="11526" width="12.28515625" style="61" bestFit="1" customWidth="1"/>
    <col min="11527" max="11528" width="13.140625" style="61" bestFit="1" customWidth="1"/>
    <col min="11529" max="11529" width="9.140625" style="61"/>
    <col min="11530" max="11532" width="11.140625" style="61" bestFit="1" customWidth="1"/>
    <col min="11533" max="11776" width="9.140625" style="61"/>
    <col min="11777" max="11777" width="38.42578125" style="61" customWidth="1"/>
    <col min="11778" max="11779" width="12.140625" style="61" customWidth="1"/>
    <col min="11780" max="11780" width="22" style="61" bestFit="1" customWidth="1"/>
    <col min="11781" max="11781" width="9.140625" style="61"/>
    <col min="11782" max="11782" width="12.28515625" style="61" bestFit="1" customWidth="1"/>
    <col min="11783" max="11784" width="13.140625" style="61" bestFit="1" customWidth="1"/>
    <col min="11785" max="11785" width="9.140625" style="61"/>
    <col min="11786" max="11788" width="11.140625" style="61" bestFit="1" customWidth="1"/>
    <col min="11789" max="12032" width="9.140625" style="61"/>
    <col min="12033" max="12033" width="38.42578125" style="61" customWidth="1"/>
    <col min="12034" max="12035" width="12.140625" style="61" customWidth="1"/>
    <col min="12036" max="12036" width="22" style="61" bestFit="1" customWidth="1"/>
    <col min="12037" max="12037" width="9.140625" style="61"/>
    <col min="12038" max="12038" width="12.28515625" style="61" bestFit="1" customWidth="1"/>
    <col min="12039" max="12040" width="13.140625" style="61" bestFit="1" customWidth="1"/>
    <col min="12041" max="12041" width="9.140625" style="61"/>
    <col min="12042" max="12044" width="11.140625" style="61" bestFit="1" customWidth="1"/>
    <col min="12045" max="12288" width="9.140625" style="61"/>
    <col min="12289" max="12289" width="38.42578125" style="61" customWidth="1"/>
    <col min="12290" max="12291" width="12.140625" style="61" customWidth="1"/>
    <col min="12292" max="12292" width="22" style="61" bestFit="1" customWidth="1"/>
    <col min="12293" max="12293" width="9.140625" style="61"/>
    <col min="12294" max="12294" width="12.28515625" style="61" bestFit="1" customWidth="1"/>
    <col min="12295" max="12296" width="13.140625" style="61" bestFit="1" customWidth="1"/>
    <col min="12297" max="12297" width="9.140625" style="61"/>
    <col min="12298" max="12300" width="11.140625" style="61" bestFit="1" customWidth="1"/>
    <col min="12301" max="12544" width="9.140625" style="61"/>
    <col min="12545" max="12545" width="38.42578125" style="61" customWidth="1"/>
    <col min="12546" max="12547" width="12.140625" style="61" customWidth="1"/>
    <col min="12548" max="12548" width="22" style="61" bestFit="1" customWidth="1"/>
    <col min="12549" max="12549" width="9.140625" style="61"/>
    <col min="12550" max="12550" width="12.28515625" style="61" bestFit="1" customWidth="1"/>
    <col min="12551" max="12552" width="13.140625" style="61" bestFit="1" customWidth="1"/>
    <col min="12553" max="12553" width="9.140625" style="61"/>
    <col min="12554" max="12556" width="11.140625" style="61" bestFit="1" customWidth="1"/>
    <col min="12557" max="12800" width="9.140625" style="61"/>
    <col min="12801" max="12801" width="38.42578125" style="61" customWidth="1"/>
    <col min="12802" max="12803" width="12.140625" style="61" customWidth="1"/>
    <col min="12804" max="12804" width="22" style="61" bestFit="1" customWidth="1"/>
    <col min="12805" max="12805" width="9.140625" style="61"/>
    <col min="12806" max="12806" width="12.28515625" style="61" bestFit="1" customWidth="1"/>
    <col min="12807" max="12808" width="13.140625" style="61" bestFit="1" customWidth="1"/>
    <col min="12809" max="12809" width="9.140625" style="61"/>
    <col min="12810" max="12812" width="11.140625" style="61" bestFit="1" customWidth="1"/>
    <col min="12813" max="13056" width="9.140625" style="61"/>
    <col min="13057" max="13057" width="38.42578125" style="61" customWidth="1"/>
    <col min="13058" max="13059" width="12.140625" style="61" customWidth="1"/>
    <col min="13060" max="13060" width="22" style="61" bestFit="1" customWidth="1"/>
    <col min="13061" max="13061" width="9.140625" style="61"/>
    <col min="13062" max="13062" width="12.28515625" style="61" bestFit="1" customWidth="1"/>
    <col min="13063" max="13064" width="13.140625" style="61" bestFit="1" customWidth="1"/>
    <col min="13065" max="13065" width="9.140625" style="61"/>
    <col min="13066" max="13068" width="11.140625" style="61" bestFit="1" customWidth="1"/>
    <col min="13069" max="13312" width="9.140625" style="61"/>
    <col min="13313" max="13313" width="38.42578125" style="61" customWidth="1"/>
    <col min="13314" max="13315" width="12.140625" style="61" customWidth="1"/>
    <col min="13316" max="13316" width="22" style="61" bestFit="1" customWidth="1"/>
    <col min="13317" max="13317" width="9.140625" style="61"/>
    <col min="13318" max="13318" width="12.28515625" style="61" bestFit="1" customWidth="1"/>
    <col min="13319" max="13320" width="13.140625" style="61" bestFit="1" customWidth="1"/>
    <col min="13321" max="13321" width="9.140625" style="61"/>
    <col min="13322" max="13324" width="11.140625" style="61" bestFit="1" customWidth="1"/>
    <col min="13325" max="13568" width="9.140625" style="61"/>
    <col min="13569" max="13569" width="38.42578125" style="61" customWidth="1"/>
    <col min="13570" max="13571" width="12.140625" style="61" customWidth="1"/>
    <col min="13572" max="13572" width="22" style="61" bestFit="1" customWidth="1"/>
    <col min="13573" max="13573" width="9.140625" style="61"/>
    <col min="13574" max="13574" width="12.28515625" style="61" bestFit="1" customWidth="1"/>
    <col min="13575" max="13576" width="13.140625" style="61" bestFit="1" customWidth="1"/>
    <col min="13577" max="13577" width="9.140625" style="61"/>
    <col min="13578" max="13580" width="11.140625" style="61" bestFit="1" customWidth="1"/>
    <col min="13581" max="13824" width="9.140625" style="61"/>
    <col min="13825" max="13825" width="38.42578125" style="61" customWidth="1"/>
    <col min="13826" max="13827" width="12.140625" style="61" customWidth="1"/>
    <col min="13828" max="13828" width="22" style="61" bestFit="1" customWidth="1"/>
    <col min="13829" max="13829" width="9.140625" style="61"/>
    <col min="13830" max="13830" width="12.28515625" style="61" bestFit="1" customWidth="1"/>
    <col min="13831" max="13832" width="13.140625" style="61" bestFit="1" customWidth="1"/>
    <col min="13833" max="13833" width="9.140625" style="61"/>
    <col min="13834" max="13836" width="11.140625" style="61" bestFit="1" customWidth="1"/>
    <col min="13837" max="14080" width="9.140625" style="61"/>
    <col min="14081" max="14081" width="38.42578125" style="61" customWidth="1"/>
    <col min="14082" max="14083" width="12.140625" style="61" customWidth="1"/>
    <col min="14084" max="14084" width="22" style="61" bestFit="1" customWidth="1"/>
    <col min="14085" max="14085" width="9.140625" style="61"/>
    <col min="14086" max="14086" width="12.28515625" style="61" bestFit="1" customWidth="1"/>
    <col min="14087" max="14088" width="13.140625" style="61" bestFit="1" customWidth="1"/>
    <col min="14089" max="14089" width="9.140625" style="61"/>
    <col min="14090" max="14092" width="11.140625" style="61" bestFit="1" customWidth="1"/>
    <col min="14093" max="14336" width="9.140625" style="61"/>
    <col min="14337" max="14337" width="38.42578125" style="61" customWidth="1"/>
    <col min="14338" max="14339" width="12.140625" style="61" customWidth="1"/>
    <col min="14340" max="14340" width="22" style="61" bestFit="1" customWidth="1"/>
    <col min="14341" max="14341" width="9.140625" style="61"/>
    <col min="14342" max="14342" width="12.28515625" style="61" bestFit="1" customWidth="1"/>
    <col min="14343" max="14344" width="13.140625" style="61" bestFit="1" customWidth="1"/>
    <col min="14345" max="14345" width="9.140625" style="61"/>
    <col min="14346" max="14348" width="11.140625" style="61" bestFit="1" customWidth="1"/>
    <col min="14349" max="14592" width="9.140625" style="61"/>
    <col min="14593" max="14593" width="38.42578125" style="61" customWidth="1"/>
    <col min="14594" max="14595" width="12.140625" style="61" customWidth="1"/>
    <col min="14596" max="14596" width="22" style="61" bestFit="1" customWidth="1"/>
    <col min="14597" max="14597" width="9.140625" style="61"/>
    <col min="14598" max="14598" width="12.28515625" style="61" bestFit="1" customWidth="1"/>
    <col min="14599" max="14600" width="13.140625" style="61" bestFit="1" customWidth="1"/>
    <col min="14601" max="14601" width="9.140625" style="61"/>
    <col min="14602" max="14604" width="11.140625" style="61" bestFit="1" customWidth="1"/>
    <col min="14605" max="14848" width="9.140625" style="61"/>
    <col min="14849" max="14849" width="38.42578125" style="61" customWidth="1"/>
    <col min="14850" max="14851" width="12.140625" style="61" customWidth="1"/>
    <col min="14852" max="14852" width="22" style="61" bestFit="1" customWidth="1"/>
    <col min="14853" max="14853" width="9.140625" style="61"/>
    <col min="14854" max="14854" width="12.28515625" style="61" bestFit="1" customWidth="1"/>
    <col min="14855" max="14856" width="13.140625" style="61" bestFit="1" customWidth="1"/>
    <col min="14857" max="14857" width="9.140625" style="61"/>
    <col min="14858" max="14860" width="11.140625" style="61" bestFit="1" customWidth="1"/>
    <col min="14861" max="15104" width="9.140625" style="61"/>
    <col min="15105" max="15105" width="38.42578125" style="61" customWidth="1"/>
    <col min="15106" max="15107" width="12.140625" style="61" customWidth="1"/>
    <col min="15108" max="15108" width="22" style="61" bestFit="1" customWidth="1"/>
    <col min="15109" max="15109" width="9.140625" style="61"/>
    <col min="15110" max="15110" width="12.28515625" style="61" bestFit="1" customWidth="1"/>
    <col min="15111" max="15112" width="13.140625" style="61" bestFit="1" customWidth="1"/>
    <col min="15113" max="15113" width="9.140625" style="61"/>
    <col min="15114" max="15116" width="11.140625" style="61" bestFit="1" customWidth="1"/>
    <col min="15117" max="15360" width="9.140625" style="61"/>
    <col min="15361" max="15361" width="38.42578125" style="61" customWidth="1"/>
    <col min="15362" max="15363" width="12.140625" style="61" customWidth="1"/>
    <col min="15364" max="15364" width="22" style="61" bestFit="1" customWidth="1"/>
    <col min="15365" max="15365" width="9.140625" style="61"/>
    <col min="15366" max="15366" width="12.28515625" style="61" bestFit="1" customWidth="1"/>
    <col min="15367" max="15368" width="13.140625" style="61" bestFit="1" customWidth="1"/>
    <col min="15369" max="15369" width="9.140625" style="61"/>
    <col min="15370" max="15372" width="11.140625" style="61" bestFit="1" customWidth="1"/>
    <col min="15373" max="15616" width="9.140625" style="61"/>
    <col min="15617" max="15617" width="38.42578125" style="61" customWidth="1"/>
    <col min="15618" max="15619" width="12.140625" style="61" customWidth="1"/>
    <col min="15620" max="15620" width="22" style="61" bestFit="1" customWidth="1"/>
    <col min="15621" max="15621" width="9.140625" style="61"/>
    <col min="15622" max="15622" width="12.28515625" style="61" bestFit="1" customWidth="1"/>
    <col min="15623" max="15624" width="13.140625" style="61" bestFit="1" customWidth="1"/>
    <col min="15625" max="15625" width="9.140625" style="61"/>
    <col min="15626" max="15628" width="11.140625" style="61" bestFit="1" customWidth="1"/>
    <col min="15629" max="15872" width="9.140625" style="61"/>
    <col min="15873" max="15873" width="38.42578125" style="61" customWidth="1"/>
    <col min="15874" max="15875" width="12.140625" style="61" customWidth="1"/>
    <col min="15876" max="15876" width="22" style="61" bestFit="1" customWidth="1"/>
    <col min="15877" max="15877" width="9.140625" style="61"/>
    <col min="15878" max="15878" width="12.28515625" style="61" bestFit="1" customWidth="1"/>
    <col min="15879" max="15880" width="13.140625" style="61" bestFit="1" customWidth="1"/>
    <col min="15881" max="15881" width="9.140625" style="61"/>
    <col min="15882" max="15884" width="11.140625" style="61" bestFit="1" customWidth="1"/>
    <col min="15885" max="16128" width="9.140625" style="61"/>
    <col min="16129" max="16129" width="38.42578125" style="61" customWidth="1"/>
    <col min="16130" max="16131" width="12.140625" style="61" customWidth="1"/>
    <col min="16132" max="16132" width="22" style="61" bestFit="1" customWidth="1"/>
    <col min="16133" max="16133" width="9.140625" style="61"/>
    <col min="16134" max="16134" width="12.28515625" style="61" bestFit="1" customWidth="1"/>
    <col min="16135" max="16136" width="13.140625" style="61" bestFit="1" customWidth="1"/>
    <col min="16137" max="16137" width="9.140625" style="61"/>
    <col min="16138" max="16140" width="11.140625" style="61" bestFit="1" customWidth="1"/>
    <col min="16141" max="16384" width="9.140625" style="61"/>
  </cols>
  <sheetData>
    <row r="1" spans="1:5">
      <c r="A1" s="57" t="str">
        <f>+'Lead Sheet - AMA'!A1</f>
        <v>PacifiCorp</v>
      </c>
      <c r="B1" s="57"/>
    </row>
    <row r="2" spans="1:5">
      <c r="A2" s="57" t="str">
        <f>+'Lead Sheet - AMA'!A2</f>
        <v>UE-111190</v>
      </c>
    </row>
    <row r="3" spans="1:5">
      <c r="A3" s="57" t="str">
        <f>+'Lead Sheet - AMA'!A3</f>
        <v>Washington General Rate Case - December 2010</v>
      </c>
    </row>
    <row r="4" spans="1:5">
      <c r="A4" s="57" t="str">
        <f>+'Lead Sheet - AMA'!A4</f>
        <v>Adjustment 8.6 Miscellaneous Rate Base</v>
      </c>
    </row>
    <row r="5" spans="1:5">
      <c r="A5" s="90"/>
    </row>
    <row r="6" spans="1:5">
      <c r="A6" s="89"/>
      <c r="B6" s="85"/>
      <c r="C6" s="85"/>
      <c r="D6" s="88" t="s">
        <v>212</v>
      </c>
    </row>
    <row r="7" spans="1:5">
      <c r="A7" s="86" t="s">
        <v>211</v>
      </c>
      <c r="B7" s="86" t="s">
        <v>210</v>
      </c>
      <c r="C7" s="86" t="s">
        <v>209</v>
      </c>
      <c r="D7" s="87" t="s">
        <v>208</v>
      </c>
      <c r="E7" s="86" t="s">
        <v>207</v>
      </c>
    </row>
    <row r="8" spans="1:5">
      <c r="A8" s="85" t="s">
        <v>181</v>
      </c>
      <c r="B8" s="69"/>
      <c r="C8" s="69"/>
      <c r="D8" s="84"/>
      <c r="E8" s="69"/>
    </row>
    <row r="9" spans="1:5" s="62" customFormat="1">
      <c r="A9" s="48" t="s">
        <v>180</v>
      </c>
      <c r="B9" s="51">
        <v>143</v>
      </c>
      <c r="C9" s="51" t="s">
        <v>141</v>
      </c>
      <c r="D9" s="76">
        <v>48531707.389165998</v>
      </c>
      <c r="E9" s="51"/>
    </row>
    <row r="10" spans="1:5" s="62" customFormat="1">
      <c r="A10" s="48" t="s">
        <v>179</v>
      </c>
      <c r="B10" s="51">
        <v>232</v>
      </c>
      <c r="C10" s="51" t="s">
        <v>141</v>
      </c>
      <c r="D10" s="76">
        <v>-4386790.0724999998</v>
      </c>
      <c r="E10" s="51"/>
    </row>
    <row r="11" spans="1:5" s="62" customFormat="1">
      <c r="A11" s="48" t="s">
        <v>179</v>
      </c>
      <c r="B11" s="51">
        <v>232</v>
      </c>
      <c r="C11" s="51" t="s">
        <v>161</v>
      </c>
      <c r="D11" s="76">
        <v>-2202647.0258339997</v>
      </c>
      <c r="E11" s="51"/>
    </row>
    <row r="12" spans="1:5" s="62" customFormat="1">
      <c r="A12" s="48" t="s">
        <v>179</v>
      </c>
      <c r="B12" s="51">
        <v>232</v>
      </c>
      <c r="C12" s="51" t="s">
        <v>156</v>
      </c>
      <c r="D12" s="76">
        <v>-146334.64249999999</v>
      </c>
      <c r="E12" s="51"/>
    </row>
    <row r="13" spans="1:5" s="62" customFormat="1">
      <c r="A13" s="48" t="s">
        <v>178</v>
      </c>
      <c r="B13" s="51">
        <v>2533</v>
      </c>
      <c r="C13" s="51" t="s">
        <v>146</v>
      </c>
      <c r="D13" s="76">
        <v>-1088360.83</v>
      </c>
      <c r="E13" s="51"/>
    </row>
    <row r="14" spans="1:5" s="62" customFormat="1">
      <c r="A14" s="48" t="s">
        <v>178</v>
      </c>
      <c r="B14" s="51">
        <v>2533</v>
      </c>
      <c r="C14" s="51" t="s">
        <v>161</v>
      </c>
      <c r="D14" s="76">
        <v>-5152537.6458330005</v>
      </c>
      <c r="E14" s="51"/>
    </row>
    <row r="15" spans="1:5" s="62" customFormat="1">
      <c r="A15" s="48" t="s">
        <v>177</v>
      </c>
      <c r="B15" s="51">
        <v>230</v>
      </c>
      <c r="C15" s="51" t="s">
        <v>146</v>
      </c>
      <c r="D15" s="76">
        <v>17875</v>
      </c>
      <c r="E15" s="51"/>
    </row>
    <row r="16" spans="1:5" s="62" customFormat="1">
      <c r="A16" s="48" t="s">
        <v>177</v>
      </c>
      <c r="B16" s="51">
        <v>230</v>
      </c>
      <c r="C16" s="51" t="s">
        <v>161</v>
      </c>
      <c r="D16" s="76">
        <v>-2546394.4750000001</v>
      </c>
      <c r="E16" s="51"/>
    </row>
    <row r="17" spans="1:5" s="62" customFormat="1">
      <c r="A17" s="48" t="s">
        <v>176</v>
      </c>
      <c r="B17" s="49">
        <v>254105</v>
      </c>
      <c r="C17" s="51" t="s">
        <v>156</v>
      </c>
      <c r="D17" s="76">
        <v>-19802.830000000002</v>
      </c>
      <c r="E17" s="51"/>
    </row>
    <row r="18" spans="1:5" s="62" customFormat="1">
      <c r="A18" s="48" t="s">
        <v>176</v>
      </c>
      <c r="B18" s="49">
        <v>254105</v>
      </c>
      <c r="C18" s="51" t="s">
        <v>161</v>
      </c>
      <c r="D18" s="76">
        <v>-857370.53083299997</v>
      </c>
      <c r="E18" s="51"/>
    </row>
    <row r="19" spans="1:5" ht="13.5" thickBot="1">
      <c r="A19" s="72" t="s">
        <v>206</v>
      </c>
      <c r="B19" s="35"/>
      <c r="C19" s="35"/>
      <c r="D19" s="83">
        <f>SUM(D9:D18)</f>
        <v>32149344.336666003</v>
      </c>
      <c r="E19" s="35" t="s">
        <v>197</v>
      </c>
    </row>
    <row r="20" spans="1:5" ht="13.5" thickTop="1">
      <c r="A20" s="72" t="s">
        <v>205</v>
      </c>
      <c r="B20" s="35"/>
      <c r="C20" s="35"/>
      <c r="D20" s="82"/>
      <c r="E20" s="35"/>
    </row>
    <row r="21" spans="1:5">
      <c r="A21" s="78" t="s">
        <v>216</v>
      </c>
      <c r="C21" s="35"/>
      <c r="D21" s="82"/>
      <c r="E21" s="35"/>
    </row>
    <row r="22" spans="1:5">
      <c r="A22" s="48" t="s">
        <v>203</v>
      </c>
      <c r="B22" s="35">
        <v>151</v>
      </c>
      <c r="C22" s="35" t="s">
        <v>161</v>
      </c>
      <c r="D22" s="29">
        <v>161522497.20083392</v>
      </c>
      <c r="E22" s="35"/>
    </row>
    <row r="23" spans="1:5">
      <c r="A23" s="48" t="s">
        <v>203</v>
      </c>
      <c r="B23" s="35">
        <v>151</v>
      </c>
      <c r="C23" s="35" t="s">
        <v>165</v>
      </c>
      <c r="D23" s="29">
        <v>1300947.2500000002</v>
      </c>
      <c r="E23" s="35"/>
    </row>
    <row r="24" spans="1:5">
      <c r="A24" s="48" t="s">
        <v>203</v>
      </c>
      <c r="B24" s="35">
        <v>151</v>
      </c>
      <c r="C24" s="35" t="s">
        <v>173</v>
      </c>
      <c r="D24" s="29">
        <v>21560482.534166999</v>
      </c>
      <c r="E24" s="35"/>
    </row>
    <row r="25" spans="1:5">
      <c r="A25" s="48" t="s">
        <v>203</v>
      </c>
      <c r="B25" s="35">
        <v>151</v>
      </c>
      <c r="C25" s="35" t="s">
        <v>146</v>
      </c>
      <c r="D25" s="29">
        <v>2558.8125</v>
      </c>
      <c r="E25" s="35"/>
    </row>
    <row r="26" spans="1:5" ht="13.5" thickBot="1">
      <c r="A26" s="72" t="s">
        <v>219</v>
      </c>
      <c r="B26" s="35"/>
      <c r="C26" s="35"/>
      <c r="D26" s="83">
        <f>SUM(D22:D25)</f>
        <v>184386485.79750091</v>
      </c>
      <c r="E26" s="35" t="s">
        <v>197</v>
      </c>
    </row>
    <row r="27" spans="1:5" ht="13.5" thickTop="1">
      <c r="A27" s="78"/>
      <c r="B27" s="35"/>
      <c r="C27" s="35"/>
      <c r="D27" s="82"/>
      <c r="E27" s="35"/>
    </row>
    <row r="28" spans="1:5">
      <c r="A28" s="78" t="s">
        <v>174</v>
      </c>
      <c r="B28" s="35"/>
      <c r="C28" s="35"/>
      <c r="D28" s="82"/>
      <c r="E28" s="35"/>
    </row>
    <row r="29" spans="1:5">
      <c r="A29" s="48" t="s">
        <v>204</v>
      </c>
      <c r="B29" s="35">
        <v>154</v>
      </c>
      <c r="C29" s="35" t="s">
        <v>156</v>
      </c>
      <c r="D29" s="29">
        <v>80740462.706670001</v>
      </c>
      <c r="E29" s="35"/>
    </row>
    <row r="30" spans="1:5">
      <c r="A30" s="48" t="s">
        <v>204</v>
      </c>
      <c r="B30" s="35">
        <v>154</v>
      </c>
      <c r="C30" s="35" t="s">
        <v>160</v>
      </c>
      <c r="D30" s="29">
        <v>9343783.4541669972</v>
      </c>
      <c r="E30" s="35"/>
    </row>
    <row r="31" spans="1:5">
      <c r="A31" s="48" t="s">
        <v>204</v>
      </c>
      <c r="B31" s="35">
        <v>154</v>
      </c>
      <c r="C31" s="35" t="s">
        <v>159</v>
      </c>
      <c r="D31" s="29">
        <v>1393988.6670830001</v>
      </c>
      <c r="E31" s="35"/>
    </row>
    <row r="32" spans="1:5">
      <c r="A32" s="48" t="s">
        <v>204</v>
      </c>
      <c r="B32" s="35">
        <v>154</v>
      </c>
      <c r="C32" s="35" t="s">
        <v>172</v>
      </c>
      <c r="D32" s="29">
        <v>7359392.5095830001</v>
      </c>
      <c r="E32" s="35"/>
    </row>
    <row r="33" spans="1:5">
      <c r="A33" s="48" t="s">
        <v>204</v>
      </c>
      <c r="B33" s="35">
        <v>154</v>
      </c>
      <c r="C33" s="35" t="s">
        <v>66</v>
      </c>
      <c r="D33" s="29">
        <v>28279276.434583005</v>
      </c>
      <c r="E33" s="35"/>
    </row>
    <row r="34" spans="1:5">
      <c r="A34" s="48" t="s">
        <v>204</v>
      </c>
      <c r="B34" s="35">
        <v>154</v>
      </c>
      <c r="C34" s="35" t="s">
        <v>62</v>
      </c>
      <c r="D34" s="29">
        <v>36479537.309581995</v>
      </c>
      <c r="E34" s="35"/>
    </row>
    <row r="35" spans="1:5">
      <c r="A35" s="48" t="s">
        <v>204</v>
      </c>
      <c r="B35" s="35">
        <v>154</v>
      </c>
      <c r="C35" s="35" t="s">
        <v>163</v>
      </c>
      <c r="D35" s="29">
        <v>5194314.29311</v>
      </c>
      <c r="E35" s="35"/>
    </row>
    <row r="36" spans="1:5">
      <c r="A36" s="48" t="s">
        <v>204</v>
      </c>
      <c r="B36" s="35">
        <v>154</v>
      </c>
      <c r="C36" s="35" t="s">
        <v>67</v>
      </c>
      <c r="D36" s="29">
        <v>1262809.8129170001</v>
      </c>
      <c r="E36" s="35"/>
    </row>
    <row r="37" spans="1:5">
      <c r="A37" s="48" t="s">
        <v>204</v>
      </c>
      <c r="B37" s="35">
        <v>154</v>
      </c>
      <c r="C37" s="35" t="s">
        <v>65</v>
      </c>
      <c r="D37" s="29">
        <v>4776853.5754160006</v>
      </c>
      <c r="E37" s="35"/>
    </row>
    <row r="38" spans="1:5">
      <c r="A38" s="48" t="s">
        <v>204</v>
      </c>
      <c r="B38" s="35">
        <v>154</v>
      </c>
      <c r="C38" s="35" t="s">
        <v>171</v>
      </c>
      <c r="D38" s="29">
        <v>5046646.9183329996</v>
      </c>
      <c r="E38" s="35"/>
    </row>
    <row r="39" spans="1:5">
      <c r="A39" s="48" t="s">
        <v>204</v>
      </c>
      <c r="B39" s="35">
        <v>154</v>
      </c>
      <c r="C39" s="35" t="s">
        <v>122</v>
      </c>
      <c r="D39" s="29">
        <v>-2954468.4046200002</v>
      </c>
      <c r="E39" s="35"/>
    </row>
    <row r="40" spans="1:5">
      <c r="A40" s="48" t="s">
        <v>204</v>
      </c>
      <c r="B40" s="35">
        <v>154</v>
      </c>
      <c r="C40" s="35" t="s">
        <v>141</v>
      </c>
      <c r="D40" s="29">
        <v>83468.310416000008</v>
      </c>
      <c r="E40" s="35"/>
    </row>
    <row r="41" spans="1:5" hidden="1">
      <c r="A41" s="48" t="s">
        <v>204</v>
      </c>
      <c r="B41" s="35">
        <v>154</v>
      </c>
      <c r="C41" s="35" t="s">
        <v>87</v>
      </c>
      <c r="D41" s="29">
        <v>0</v>
      </c>
      <c r="E41" s="35"/>
    </row>
    <row r="42" spans="1:5">
      <c r="A42" s="48" t="s">
        <v>204</v>
      </c>
      <c r="B42" s="35">
        <v>154</v>
      </c>
      <c r="C42" s="35" t="s">
        <v>161</v>
      </c>
      <c r="D42" s="29">
        <v>4348095.8266670005</v>
      </c>
      <c r="E42" s="35"/>
    </row>
    <row r="43" spans="1:5">
      <c r="A43" s="48" t="s">
        <v>204</v>
      </c>
      <c r="B43" s="35">
        <v>154</v>
      </c>
      <c r="C43" s="35" t="s">
        <v>152</v>
      </c>
      <c r="D43" s="29">
        <v>1133591.5</v>
      </c>
      <c r="E43" s="35"/>
    </row>
    <row r="44" spans="1:5" ht="13.5" thickBot="1">
      <c r="A44" s="72" t="s">
        <v>218</v>
      </c>
      <c r="B44" s="35"/>
      <c r="C44" s="35"/>
      <c r="D44" s="83">
        <f>SUM(D29:D43)</f>
        <v>182487752.91390702</v>
      </c>
      <c r="E44" s="35" t="s">
        <v>197</v>
      </c>
    </row>
    <row r="45" spans="1:5" ht="13.5" thickTop="1">
      <c r="A45" s="72"/>
      <c r="B45" s="35"/>
      <c r="C45" s="35"/>
      <c r="D45" s="82"/>
      <c r="E45" s="35"/>
    </row>
    <row r="46" spans="1:5">
      <c r="A46" s="78" t="s">
        <v>170</v>
      </c>
      <c r="B46" s="35"/>
      <c r="C46" s="35"/>
      <c r="E46" s="35"/>
    </row>
    <row r="47" spans="1:5">
      <c r="A47" s="45" t="s">
        <v>169</v>
      </c>
      <c r="B47" s="35">
        <v>165</v>
      </c>
      <c r="C47" s="35" t="s">
        <v>141</v>
      </c>
      <c r="D47" s="76">
        <v>10827670.123751001</v>
      </c>
      <c r="E47" s="81"/>
    </row>
    <row r="48" spans="1:5">
      <c r="A48" s="45" t="s">
        <v>168</v>
      </c>
      <c r="B48" s="35">
        <v>165</v>
      </c>
      <c r="C48" s="35" t="s">
        <v>136</v>
      </c>
      <c r="D48" s="76">
        <v>3942315.6183330002</v>
      </c>
      <c r="E48" s="35"/>
    </row>
    <row r="49" spans="1:6">
      <c r="A49" s="45" t="s">
        <v>168</v>
      </c>
      <c r="B49" s="35">
        <v>165</v>
      </c>
      <c r="C49" s="35" t="s">
        <v>141</v>
      </c>
      <c r="D49" s="76">
        <v>354384.66541700001</v>
      </c>
      <c r="E49" s="81"/>
    </row>
    <row r="50" spans="1:6">
      <c r="A50" s="45" t="s">
        <v>167</v>
      </c>
      <c r="B50" s="35">
        <v>165</v>
      </c>
      <c r="C50" s="35" t="s">
        <v>161</v>
      </c>
      <c r="D50" s="76">
        <v>1509038.0095830001</v>
      </c>
      <c r="E50" s="81"/>
    </row>
    <row r="51" spans="1:6">
      <c r="A51" s="45" t="s">
        <v>164</v>
      </c>
      <c r="B51" s="35">
        <v>165</v>
      </c>
      <c r="C51" s="35" t="s">
        <v>141</v>
      </c>
      <c r="D51" s="76">
        <v>7836485.3979170006</v>
      </c>
      <c r="F51" s="81"/>
    </row>
    <row r="52" spans="1:6">
      <c r="A52" s="45" t="s">
        <v>164</v>
      </c>
      <c r="B52" s="35">
        <v>165</v>
      </c>
      <c r="C52" s="35" t="s">
        <v>152</v>
      </c>
      <c r="D52" s="76">
        <v>2346418.9691669997</v>
      </c>
      <c r="E52" s="35"/>
    </row>
    <row r="53" spans="1:6">
      <c r="A53" s="45" t="s">
        <v>164</v>
      </c>
      <c r="B53" s="35">
        <v>165</v>
      </c>
      <c r="C53" s="35" t="s">
        <v>136</v>
      </c>
      <c r="D53" s="76">
        <v>183863.586667</v>
      </c>
      <c r="E53" s="35"/>
    </row>
    <row r="54" spans="1:6">
      <c r="A54" s="45" t="s">
        <v>164</v>
      </c>
      <c r="B54" s="35">
        <v>165</v>
      </c>
      <c r="C54" s="35" t="s">
        <v>89</v>
      </c>
      <c r="D54" s="76">
        <v>322504.61041699996</v>
      </c>
      <c r="E54" s="35"/>
    </row>
    <row r="55" spans="1:6">
      <c r="A55" s="45" t="s">
        <v>164</v>
      </c>
      <c r="B55" s="35">
        <v>165</v>
      </c>
      <c r="C55" s="35" t="s">
        <v>62</v>
      </c>
      <c r="D55" s="76">
        <v>1891994.421667</v>
      </c>
      <c r="E55" s="35"/>
    </row>
    <row r="56" spans="1:6">
      <c r="A56" s="45" t="s">
        <v>164</v>
      </c>
      <c r="B56" s="35">
        <v>165</v>
      </c>
      <c r="C56" s="35" t="s">
        <v>61</v>
      </c>
      <c r="D56" s="76">
        <v>135985.69291700001</v>
      </c>
      <c r="E56" s="35"/>
    </row>
    <row r="57" spans="1:6">
      <c r="A57" s="45" t="s">
        <v>164</v>
      </c>
      <c r="B57" s="35">
        <v>165</v>
      </c>
      <c r="C57" s="35" t="s">
        <v>66</v>
      </c>
      <c r="D57" s="76">
        <v>1049261.7925</v>
      </c>
      <c r="E57" s="35"/>
    </row>
    <row r="58" spans="1:6">
      <c r="A58" s="45" t="s">
        <v>164</v>
      </c>
      <c r="B58" s="35">
        <v>165</v>
      </c>
      <c r="C58" s="35" t="s">
        <v>166</v>
      </c>
      <c r="D58" s="76">
        <v>73088.572499999995</v>
      </c>
      <c r="E58" s="35"/>
    </row>
    <row r="59" spans="1:6">
      <c r="A59" s="45" t="s">
        <v>164</v>
      </c>
      <c r="B59" s="35">
        <v>165</v>
      </c>
      <c r="C59" s="35" t="s">
        <v>156</v>
      </c>
      <c r="D59" s="76">
        <v>422433.63500000001</v>
      </c>
      <c r="E59" s="35"/>
    </row>
    <row r="60" spans="1:6">
      <c r="A60" s="45" t="s">
        <v>164</v>
      </c>
      <c r="B60" s="35">
        <v>165</v>
      </c>
      <c r="C60" s="35" t="s">
        <v>161</v>
      </c>
      <c r="D60" s="76">
        <v>3208260.4891670002</v>
      </c>
      <c r="E60" s="35"/>
    </row>
    <row r="61" spans="1:6">
      <c r="A61" s="45" t="s">
        <v>164</v>
      </c>
      <c r="B61" s="35">
        <v>165</v>
      </c>
      <c r="C61" s="35" t="s">
        <v>165</v>
      </c>
      <c r="D61" s="76">
        <v>4054.8400000000006</v>
      </c>
      <c r="E61" s="35"/>
    </row>
    <row r="62" spans="1:6">
      <c r="A62" s="45" t="s">
        <v>164</v>
      </c>
      <c r="B62" s="35">
        <v>165</v>
      </c>
      <c r="C62" s="35" t="s">
        <v>163</v>
      </c>
      <c r="D62" s="76">
        <v>1695911.5483620001</v>
      </c>
      <c r="E62" s="35"/>
    </row>
    <row r="63" spans="1:6" ht="13.5" thickBot="1">
      <c r="A63" s="72" t="s">
        <v>202</v>
      </c>
      <c r="D63" s="71">
        <f>SUM(D47:D62)</f>
        <v>35803671.973365016</v>
      </c>
      <c r="E63" s="35" t="s">
        <v>197</v>
      </c>
    </row>
    <row r="64" spans="1:6" ht="13.5" thickTop="1">
      <c r="D64" s="80"/>
      <c r="E64" s="35"/>
    </row>
    <row r="65" spans="1:12">
      <c r="D65" s="76"/>
      <c r="E65" s="35"/>
    </row>
    <row r="66" spans="1:12">
      <c r="A66" s="78" t="s">
        <v>201</v>
      </c>
      <c r="E66" s="35"/>
    </row>
    <row r="67" spans="1:12">
      <c r="A67" s="45" t="s">
        <v>162</v>
      </c>
      <c r="B67" s="35" t="s">
        <v>44</v>
      </c>
      <c r="C67" s="35" t="s">
        <v>152</v>
      </c>
      <c r="D67" s="76">
        <v>24896146.953333002</v>
      </c>
      <c r="E67" s="35"/>
    </row>
    <row r="68" spans="1:12">
      <c r="A68" s="45" t="s">
        <v>162</v>
      </c>
      <c r="B68" s="35" t="s">
        <v>44</v>
      </c>
      <c r="C68" s="35" t="s">
        <v>141</v>
      </c>
      <c r="D68" s="76">
        <v>17170.212499999998</v>
      </c>
      <c r="E68" s="35"/>
    </row>
    <row r="69" spans="1:12">
      <c r="A69" s="45" t="s">
        <v>162</v>
      </c>
      <c r="B69" s="35" t="s">
        <v>44</v>
      </c>
      <c r="C69" s="35" t="s">
        <v>161</v>
      </c>
      <c r="D69" s="76">
        <v>11466481.765833002</v>
      </c>
      <c r="E69" s="35"/>
    </row>
    <row r="70" spans="1:12">
      <c r="A70" s="45" t="s">
        <v>162</v>
      </c>
      <c r="B70" s="35" t="s">
        <v>44</v>
      </c>
      <c r="C70" s="35" t="s">
        <v>156</v>
      </c>
      <c r="D70" s="76">
        <v>17334676.866666999</v>
      </c>
      <c r="E70" s="35"/>
    </row>
    <row r="71" spans="1:12">
      <c r="A71" s="45" t="s">
        <v>162</v>
      </c>
      <c r="B71" s="35" t="s">
        <v>44</v>
      </c>
      <c r="C71" s="35" t="s">
        <v>89</v>
      </c>
      <c r="D71" s="76">
        <v>15568213.875834001</v>
      </c>
      <c r="E71" s="35"/>
    </row>
    <row r="72" spans="1:12">
      <c r="A72" s="222" t="s">
        <v>162</v>
      </c>
      <c r="B72" s="218" t="s">
        <v>44</v>
      </c>
      <c r="C72" s="218" t="s">
        <v>163</v>
      </c>
      <c r="D72" s="217">
        <f>+'WUTC 81-1'!AJ94</f>
        <v>913951.53876547772</v>
      </c>
      <c r="E72" s="223" t="s">
        <v>351</v>
      </c>
      <c r="F72" s="224"/>
      <c r="G72" s="224"/>
      <c r="H72" s="225"/>
    </row>
    <row r="73" spans="1:12" ht="13.5" thickBot="1">
      <c r="A73" s="72" t="s">
        <v>200</v>
      </c>
      <c r="B73" s="35"/>
      <c r="C73" s="35"/>
      <c r="D73" s="221">
        <f>SUM(D67:D72)</f>
        <v>70196641.212932482</v>
      </c>
      <c r="E73" s="35" t="s">
        <v>197</v>
      </c>
      <c r="F73" s="79"/>
      <c r="G73" s="30"/>
    </row>
    <row r="74" spans="1:12" ht="13.5" thickTop="1">
      <c r="B74" s="35"/>
      <c r="C74" s="35"/>
      <c r="E74" s="35"/>
    </row>
    <row r="75" spans="1:12">
      <c r="A75" s="78" t="s">
        <v>199</v>
      </c>
      <c r="B75" s="5"/>
      <c r="C75" s="66"/>
      <c r="D75" s="12"/>
      <c r="E75" s="77"/>
      <c r="F75" s="63"/>
      <c r="H75" s="35"/>
      <c r="I75" s="35"/>
      <c r="J75" s="35"/>
      <c r="K75" s="35"/>
      <c r="L75" s="35"/>
    </row>
    <row r="76" spans="1:12">
      <c r="A76" s="45" t="s">
        <v>158</v>
      </c>
      <c r="B76" s="35" t="s">
        <v>45</v>
      </c>
      <c r="C76" s="66" t="s">
        <v>67</v>
      </c>
      <c r="D76" s="76">
        <v>64975.166666999998</v>
      </c>
      <c r="E76" s="77"/>
      <c r="H76" s="35"/>
      <c r="I76" s="35"/>
      <c r="J76" s="35"/>
      <c r="K76" s="35"/>
      <c r="L76" s="35"/>
    </row>
    <row r="77" spans="1:12">
      <c r="A77" s="45" t="s">
        <v>158</v>
      </c>
      <c r="B77" s="35" t="s">
        <v>45</v>
      </c>
      <c r="C77" s="35" t="s">
        <v>161</v>
      </c>
      <c r="D77" s="76">
        <v>-10608208.82</v>
      </c>
      <c r="E77" s="35"/>
      <c r="F77" s="68"/>
      <c r="G77" s="75"/>
      <c r="H77" s="74"/>
      <c r="I77" s="73"/>
    </row>
    <row r="78" spans="1:12">
      <c r="A78" s="45" t="s">
        <v>158</v>
      </c>
      <c r="B78" s="35" t="s">
        <v>45</v>
      </c>
      <c r="C78" s="35" t="s">
        <v>156</v>
      </c>
      <c r="D78" s="76">
        <v>7950510.7000000002</v>
      </c>
      <c r="E78" s="35"/>
      <c r="F78" s="68"/>
      <c r="G78" s="75"/>
      <c r="H78" s="74"/>
      <c r="I78" s="73"/>
    </row>
    <row r="79" spans="1:12">
      <c r="A79" s="45" t="s">
        <v>158</v>
      </c>
      <c r="B79" s="35" t="s">
        <v>45</v>
      </c>
      <c r="C79" s="35" t="s">
        <v>61</v>
      </c>
      <c r="D79" s="76">
        <v>50084.127915999998</v>
      </c>
      <c r="E79" s="35"/>
      <c r="F79" s="68"/>
      <c r="G79" s="75"/>
      <c r="H79" s="74"/>
      <c r="I79" s="73"/>
    </row>
    <row r="80" spans="1:12">
      <c r="A80" s="45" t="s">
        <v>158</v>
      </c>
      <c r="B80" s="35" t="s">
        <v>45</v>
      </c>
      <c r="C80" s="35" t="s">
        <v>66</v>
      </c>
      <c r="D80" s="76">
        <v>-381176.04</v>
      </c>
      <c r="E80" s="35"/>
      <c r="F80" s="68"/>
      <c r="G80" s="75"/>
      <c r="H80" s="74"/>
      <c r="I80" s="73"/>
    </row>
    <row r="81" spans="1:12">
      <c r="A81" s="45" t="s">
        <v>158</v>
      </c>
      <c r="B81" s="35" t="s">
        <v>45</v>
      </c>
      <c r="C81" s="35" t="s">
        <v>89</v>
      </c>
      <c r="D81" s="76">
        <v>56343796.719581984</v>
      </c>
      <c r="E81" s="35"/>
      <c r="F81" s="68"/>
      <c r="G81" s="75"/>
      <c r="H81" s="74"/>
      <c r="I81" s="73"/>
    </row>
    <row r="82" spans="1:12">
      <c r="A82" s="45" t="s">
        <v>158</v>
      </c>
      <c r="B82" s="35" t="s">
        <v>45</v>
      </c>
      <c r="C82" s="35" t="s">
        <v>146</v>
      </c>
      <c r="D82" s="76">
        <v>10608208.82</v>
      </c>
      <c r="E82" s="35"/>
      <c r="F82" s="68"/>
      <c r="G82" s="75"/>
      <c r="H82" s="74"/>
      <c r="I82" s="73"/>
    </row>
    <row r="83" spans="1:12">
      <c r="A83" s="45" t="s">
        <v>158</v>
      </c>
      <c r="B83" s="35" t="s">
        <v>45</v>
      </c>
      <c r="C83" s="35" t="s">
        <v>62</v>
      </c>
      <c r="D83" s="76">
        <v>940866.64416699996</v>
      </c>
      <c r="E83" s="35"/>
      <c r="F83" s="68"/>
      <c r="G83" s="75"/>
      <c r="H83" s="74"/>
      <c r="I83" s="73"/>
    </row>
    <row r="84" spans="1:12">
      <c r="A84" s="45" t="s">
        <v>158</v>
      </c>
      <c r="B84" s="35" t="s">
        <v>45</v>
      </c>
      <c r="C84" s="35" t="s">
        <v>160</v>
      </c>
      <c r="D84" s="76">
        <v>-96511.12875000012</v>
      </c>
      <c r="E84" s="35"/>
      <c r="F84" s="68"/>
      <c r="G84" s="75"/>
      <c r="H84" s="74"/>
      <c r="I84" s="73"/>
    </row>
    <row r="85" spans="1:12" s="62" customFormat="1" hidden="1">
      <c r="A85" s="48"/>
      <c r="B85" s="51"/>
      <c r="C85" s="51"/>
      <c r="D85" s="76"/>
      <c r="E85" s="51"/>
      <c r="F85" s="68"/>
      <c r="G85" s="75"/>
      <c r="H85" s="75"/>
      <c r="I85" s="93"/>
    </row>
    <row r="86" spans="1:12" s="62" customFormat="1" hidden="1">
      <c r="A86" s="48"/>
      <c r="B86" s="51"/>
      <c r="C86" s="51"/>
      <c r="D86" s="76"/>
      <c r="E86" s="51"/>
      <c r="F86" s="68"/>
      <c r="G86" s="75"/>
      <c r="H86" s="75"/>
      <c r="I86" s="93"/>
    </row>
    <row r="87" spans="1:12" s="62" customFormat="1" hidden="1">
      <c r="A87" s="48"/>
      <c r="B87" s="51"/>
      <c r="C87" s="51"/>
      <c r="D87" s="76"/>
      <c r="E87" s="51"/>
      <c r="F87" s="68"/>
      <c r="G87" s="75"/>
      <c r="H87" s="75"/>
      <c r="I87" s="93"/>
    </row>
    <row r="88" spans="1:12" s="62" customFormat="1" hidden="1">
      <c r="A88" s="48"/>
      <c r="B88" s="51"/>
      <c r="C88" s="51"/>
      <c r="D88" s="76"/>
      <c r="E88" s="51"/>
      <c r="F88" s="68"/>
      <c r="G88" s="75"/>
      <c r="H88" s="75"/>
      <c r="I88" s="93"/>
    </row>
    <row r="89" spans="1:12" s="62" customFormat="1" hidden="1">
      <c r="A89" s="48"/>
      <c r="B89" s="51"/>
      <c r="C89" s="51"/>
      <c r="D89" s="76"/>
      <c r="E89" s="51"/>
      <c r="F89" s="68"/>
      <c r="G89" s="75"/>
      <c r="H89" s="75"/>
      <c r="I89" s="93"/>
    </row>
    <row r="90" spans="1:12">
      <c r="A90" s="45" t="s">
        <v>158</v>
      </c>
      <c r="B90" s="35">
        <v>18222</v>
      </c>
      <c r="C90" s="35" t="s">
        <v>66</v>
      </c>
      <c r="D90" s="76">
        <v>-39640.009999999995</v>
      </c>
      <c r="E90" s="35"/>
      <c r="F90" s="68"/>
      <c r="G90" s="75"/>
      <c r="H90" s="74"/>
      <c r="I90" s="73"/>
    </row>
    <row r="91" spans="1:12" ht="13.5" thickBot="1">
      <c r="A91" s="72" t="s">
        <v>198</v>
      </c>
      <c r="D91" s="71">
        <f>SUM(D76:D84)+D90</f>
        <v>64832906.179581985</v>
      </c>
      <c r="E91" s="35" t="s">
        <v>197</v>
      </c>
      <c r="G91" s="35"/>
      <c r="H91" s="70"/>
      <c r="I91" s="70"/>
      <c r="J91" s="70"/>
      <c r="K91" s="70"/>
      <c r="L91" s="70"/>
    </row>
    <row r="92" spans="1:12" s="63" customFormat="1" ht="13.5" thickTop="1">
      <c r="A92" s="69"/>
      <c r="B92" s="66"/>
      <c r="D92" s="68"/>
    </row>
    <row r="93" spans="1:12" s="63" customFormat="1">
      <c r="A93" s="67"/>
      <c r="B93" s="66"/>
      <c r="C93" s="66"/>
      <c r="D93" s="29"/>
      <c r="E93" s="66"/>
    </row>
    <row r="94" spans="1:12" s="63" customFormat="1">
      <c r="A94" s="67"/>
      <c r="B94" s="66"/>
      <c r="C94" s="66"/>
      <c r="D94" s="29"/>
      <c r="E94" s="66"/>
    </row>
    <row r="95" spans="1:12" s="63" customFormat="1">
      <c r="A95" s="65"/>
      <c r="D95" s="64"/>
    </row>
  </sheetData>
  <dataValidations count="1">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D65618 WVL983122 WLP983122 WBT983122 VRX983122 VIB983122 UYF983122 UOJ983122 UEN983122 TUR983122 TKV983122 TAZ983122 SRD983122 SHH983122 RXL983122 RNP983122 RDT983122 QTX983122 QKB983122 QAF983122 PQJ983122 PGN983122 OWR983122 OMV983122 OCZ983122 NTD983122 NJH983122 MZL983122 MPP983122 MFT983122 LVX983122 LMB983122 LCF983122 KSJ983122 KIN983122 JYR983122 JOV983122 JEZ983122 IVD983122 ILH983122 IBL983122 HRP983122 HHT983122 GXX983122 GOB983122 GEF983122 FUJ983122 FKN983122 FAR983122 EQV983122 EGZ983122 DXD983122 DNH983122 DDL983122 CTP983122 CJT983122 BZX983122 BQB983122 BGF983122 AWJ983122 AMN983122 ACR983122 SV983122 IZ983122 D983122 WVL917586 WLP917586 WBT917586 VRX917586 VIB917586 UYF917586 UOJ917586 UEN917586 TUR917586 TKV917586 TAZ917586 SRD917586 SHH917586 RXL917586 RNP917586 RDT917586 QTX917586 QKB917586 QAF917586 PQJ917586 PGN917586 OWR917586 OMV917586 OCZ917586 NTD917586 NJH917586 MZL917586 MPP917586 MFT917586 LVX917586 LMB917586 LCF917586 KSJ917586 KIN917586 JYR917586 JOV917586 JEZ917586 IVD917586 ILH917586 IBL917586 HRP917586 HHT917586 GXX917586 GOB917586 GEF917586 FUJ917586 FKN917586 FAR917586 EQV917586 EGZ917586 DXD917586 DNH917586 DDL917586 CTP917586 CJT917586 BZX917586 BQB917586 BGF917586 AWJ917586 AMN917586 ACR917586 SV917586 IZ917586 D917586 WVL852050 WLP852050 WBT852050 VRX852050 VIB852050 UYF852050 UOJ852050 UEN852050 TUR852050 TKV852050 TAZ852050 SRD852050 SHH852050 RXL852050 RNP852050 RDT852050 QTX852050 QKB852050 QAF852050 PQJ852050 PGN852050 OWR852050 OMV852050 OCZ852050 NTD852050 NJH852050 MZL852050 MPP852050 MFT852050 LVX852050 LMB852050 LCF852050 KSJ852050 KIN852050 JYR852050 JOV852050 JEZ852050 IVD852050 ILH852050 IBL852050 HRP852050 HHT852050 GXX852050 GOB852050 GEF852050 FUJ852050 FKN852050 FAR852050 EQV852050 EGZ852050 DXD852050 DNH852050 DDL852050 CTP852050 CJT852050 BZX852050 BQB852050 BGF852050 AWJ852050 AMN852050 ACR852050 SV852050 IZ852050 D852050 WVL786514 WLP786514 WBT786514 VRX786514 VIB786514 UYF786514 UOJ786514 UEN786514 TUR786514 TKV786514 TAZ786514 SRD786514 SHH786514 RXL786514 RNP786514 RDT786514 QTX786514 QKB786514 QAF786514 PQJ786514 PGN786514 OWR786514 OMV786514 OCZ786514 NTD786514 NJH786514 MZL786514 MPP786514 MFT786514 LVX786514 LMB786514 LCF786514 KSJ786514 KIN786514 JYR786514 JOV786514 JEZ786514 IVD786514 ILH786514 IBL786514 HRP786514 HHT786514 GXX786514 GOB786514 GEF786514 FUJ786514 FKN786514 FAR786514 EQV786514 EGZ786514 DXD786514 DNH786514 DDL786514 CTP786514 CJT786514 BZX786514 BQB786514 BGF786514 AWJ786514 AMN786514 ACR786514 SV786514 IZ786514 D786514 WVL720978 WLP720978 WBT720978 VRX720978 VIB720978 UYF720978 UOJ720978 UEN720978 TUR720978 TKV720978 TAZ720978 SRD720978 SHH720978 RXL720978 RNP720978 RDT720978 QTX720978 QKB720978 QAF720978 PQJ720978 PGN720978 OWR720978 OMV720978 OCZ720978 NTD720978 NJH720978 MZL720978 MPP720978 MFT720978 LVX720978 LMB720978 LCF720978 KSJ720978 KIN720978 JYR720978 JOV720978 JEZ720978 IVD720978 ILH720978 IBL720978 HRP720978 HHT720978 GXX720978 GOB720978 GEF720978 FUJ720978 FKN720978 FAR720978 EQV720978 EGZ720978 DXD720978 DNH720978 DDL720978 CTP720978 CJT720978 BZX720978 BQB720978 BGF720978 AWJ720978 AMN720978 ACR720978 SV720978 IZ720978 D720978 WVL655442 WLP655442 WBT655442 VRX655442 VIB655442 UYF655442 UOJ655442 UEN655442 TUR655442 TKV655442 TAZ655442 SRD655442 SHH655442 RXL655442 RNP655442 RDT655442 QTX655442 QKB655442 QAF655442 PQJ655442 PGN655442 OWR655442 OMV655442 OCZ655442 NTD655442 NJH655442 MZL655442 MPP655442 MFT655442 LVX655442 LMB655442 LCF655442 KSJ655442 KIN655442 JYR655442 JOV655442 JEZ655442 IVD655442 ILH655442 IBL655442 HRP655442 HHT655442 GXX655442 GOB655442 GEF655442 FUJ655442 FKN655442 FAR655442 EQV655442 EGZ655442 DXD655442 DNH655442 DDL655442 CTP655442 CJT655442 BZX655442 BQB655442 BGF655442 AWJ655442 AMN655442 ACR655442 SV655442 IZ655442 D655442 WVL589906 WLP589906 WBT589906 VRX589906 VIB589906 UYF589906 UOJ589906 UEN589906 TUR589906 TKV589906 TAZ589906 SRD589906 SHH589906 RXL589906 RNP589906 RDT589906 QTX589906 QKB589906 QAF589906 PQJ589906 PGN589906 OWR589906 OMV589906 OCZ589906 NTD589906 NJH589906 MZL589906 MPP589906 MFT589906 LVX589906 LMB589906 LCF589906 KSJ589906 KIN589906 JYR589906 JOV589906 JEZ589906 IVD589906 ILH589906 IBL589906 HRP589906 HHT589906 GXX589906 GOB589906 GEF589906 FUJ589906 FKN589906 FAR589906 EQV589906 EGZ589906 DXD589906 DNH589906 DDL589906 CTP589906 CJT589906 BZX589906 BQB589906 BGF589906 AWJ589906 AMN589906 ACR589906 SV589906 IZ589906 D589906 WVL524370 WLP524370 WBT524370 VRX524370 VIB524370 UYF524370 UOJ524370 UEN524370 TUR524370 TKV524370 TAZ524370 SRD524370 SHH524370 RXL524370 RNP524370 RDT524370 QTX524370 QKB524370 QAF524370 PQJ524370 PGN524370 OWR524370 OMV524370 OCZ524370 NTD524370 NJH524370 MZL524370 MPP524370 MFT524370 LVX524370 LMB524370 LCF524370 KSJ524370 KIN524370 JYR524370 JOV524370 JEZ524370 IVD524370 ILH524370 IBL524370 HRP524370 HHT524370 GXX524370 GOB524370 GEF524370 FUJ524370 FKN524370 FAR524370 EQV524370 EGZ524370 DXD524370 DNH524370 DDL524370 CTP524370 CJT524370 BZX524370 BQB524370 BGF524370 AWJ524370 AMN524370 ACR524370 SV524370 IZ524370 D524370 WVL458834 WLP458834 WBT458834 VRX458834 VIB458834 UYF458834 UOJ458834 UEN458834 TUR458834 TKV458834 TAZ458834 SRD458834 SHH458834 RXL458834 RNP458834 RDT458834 QTX458834 QKB458834 QAF458834 PQJ458834 PGN458834 OWR458834 OMV458834 OCZ458834 NTD458834 NJH458834 MZL458834 MPP458834 MFT458834 LVX458834 LMB458834 LCF458834 KSJ458834 KIN458834 JYR458834 JOV458834 JEZ458834 IVD458834 ILH458834 IBL458834 HRP458834 HHT458834 GXX458834 GOB458834 GEF458834 FUJ458834 FKN458834 FAR458834 EQV458834 EGZ458834 DXD458834 DNH458834 DDL458834 CTP458834 CJT458834 BZX458834 BQB458834 BGF458834 AWJ458834 AMN458834 ACR458834 SV458834 IZ458834 D458834 WVL393298 WLP393298 WBT393298 VRX393298 VIB393298 UYF393298 UOJ393298 UEN393298 TUR393298 TKV393298 TAZ393298 SRD393298 SHH393298 RXL393298 RNP393298 RDT393298 QTX393298 QKB393298 QAF393298 PQJ393298 PGN393298 OWR393298 OMV393298 OCZ393298 NTD393298 NJH393298 MZL393298 MPP393298 MFT393298 LVX393298 LMB393298 LCF393298 KSJ393298 KIN393298 JYR393298 JOV393298 JEZ393298 IVD393298 ILH393298 IBL393298 HRP393298 HHT393298 GXX393298 GOB393298 GEF393298 FUJ393298 FKN393298 FAR393298 EQV393298 EGZ393298 DXD393298 DNH393298 DDL393298 CTP393298 CJT393298 BZX393298 BQB393298 BGF393298 AWJ393298 AMN393298 ACR393298 SV393298 IZ393298 D393298 WVL327762 WLP327762 WBT327762 VRX327762 VIB327762 UYF327762 UOJ327762 UEN327762 TUR327762 TKV327762 TAZ327762 SRD327762 SHH327762 RXL327762 RNP327762 RDT327762 QTX327762 QKB327762 QAF327762 PQJ327762 PGN327762 OWR327762 OMV327762 OCZ327762 NTD327762 NJH327762 MZL327762 MPP327762 MFT327762 LVX327762 LMB327762 LCF327762 KSJ327762 KIN327762 JYR327762 JOV327762 JEZ327762 IVD327762 ILH327762 IBL327762 HRP327762 HHT327762 GXX327762 GOB327762 GEF327762 FUJ327762 FKN327762 FAR327762 EQV327762 EGZ327762 DXD327762 DNH327762 DDL327762 CTP327762 CJT327762 BZX327762 BQB327762 BGF327762 AWJ327762 AMN327762 ACR327762 SV327762 IZ327762 D327762 WVL262226 WLP262226 WBT262226 VRX262226 VIB262226 UYF262226 UOJ262226 UEN262226 TUR262226 TKV262226 TAZ262226 SRD262226 SHH262226 RXL262226 RNP262226 RDT262226 QTX262226 QKB262226 QAF262226 PQJ262226 PGN262226 OWR262226 OMV262226 OCZ262226 NTD262226 NJH262226 MZL262226 MPP262226 MFT262226 LVX262226 LMB262226 LCF262226 KSJ262226 KIN262226 JYR262226 JOV262226 JEZ262226 IVD262226 ILH262226 IBL262226 HRP262226 HHT262226 GXX262226 GOB262226 GEF262226 FUJ262226 FKN262226 FAR262226 EQV262226 EGZ262226 DXD262226 DNH262226 DDL262226 CTP262226 CJT262226 BZX262226 BQB262226 BGF262226 AWJ262226 AMN262226 ACR262226 SV262226 IZ262226 D262226 WVL196690 WLP196690 WBT196690 VRX196690 VIB196690 UYF196690 UOJ196690 UEN196690 TUR196690 TKV196690 TAZ196690 SRD196690 SHH196690 RXL196690 RNP196690 RDT196690 QTX196690 QKB196690 QAF196690 PQJ196690 PGN196690 OWR196690 OMV196690 OCZ196690 NTD196690 NJH196690 MZL196690 MPP196690 MFT196690 LVX196690 LMB196690 LCF196690 KSJ196690 KIN196690 JYR196690 JOV196690 JEZ196690 IVD196690 ILH196690 IBL196690 HRP196690 HHT196690 GXX196690 GOB196690 GEF196690 FUJ196690 FKN196690 FAR196690 EQV196690 EGZ196690 DXD196690 DNH196690 DDL196690 CTP196690 CJT196690 BZX196690 BQB196690 BGF196690 AWJ196690 AMN196690 ACR196690 SV196690 IZ196690 D196690 WVL131154 WLP131154 WBT131154 VRX131154 VIB131154 UYF131154 UOJ131154 UEN131154 TUR131154 TKV131154 TAZ131154 SRD131154 SHH131154 RXL131154 RNP131154 RDT131154 QTX131154 QKB131154 QAF131154 PQJ131154 PGN131154 OWR131154 OMV131154 OCZ131154 NTD131154 NJH131154 MZL131154 MPP131154 MFT131154 LVX131154 LMB131154 LCF131154 KSJ131154 KIN131154 JYR131154 JOV131154 JEZ131154 IVD131154 ILH131154 IBL131154 HRP131154 HHT131154 GXX131154 GOB131154 GEF131154 FUJ131154 FKN131154 FAR131154 EQV131154 EGZ131154 DXD131154 DNH131154 DDL131154 CTP131154 CJT131154 BZX131154 BQB131154 BGF131154 AWJ131154 AMN131154 ACR131154 SV131154 IZ131154 D131154 WVL65618 WLP65618 WBT65618 VRX65618 VIB65618 UYF65618 UOJ65618 UEN65618 TUR65618 TKV65618 TAZ65618 SRD65618 SHH65618 RXL65618 RNP65618 RDT65618 QTX65618 QKB65618 QAF65618 PQJ65618 PGN65618 OWR65618 OMV65618 OCZ65618 NTD65618 NJH65618 MZL65618 MPP65618 MFT65618 LVX65618 LMB65618 LCF65618 KSJ65618 KIN65618 JYR65618 JOV65618 JEZ65618 IVD65618 ILH65618 IBL65618 HRP65618 HHT65618 GXX65618 GOB65618 GEF65618 FUJ65618 FKN65618 FAR65618 EQV65618 EGZ65618 DXD65618 DNH65618 DDL65618 CTP65618 CJT65618 BZX65618 BQB65618 BGF65618 AWJ65618 AMN65618 ACR65618 SV65618 IZ65618 D75 IZ75:IZ76 SV75:SV76 ACR75:ACR76 AMN75:AMN76 AWJ75:AWJ76 BGF75:BGF76 BQB75:BQB76 BZX75:BZX76 CJT75:CJT76 CTP75:CTP76 DDL75:DDL76 DNH75:DNH76 DXD75:DXD76 EGZ75:EGZ76 EQV75:EQV76 FAR75:FAR76 FKN75:FKN76 FUJ75:FUJ76 GEF75:GEF76 GOB75:GOB76 GXX75:GXX76 HHT75:HHT76 HRP75:HRP76 IBL75:IBL76 ILH75:ILH76 IVD75:IVD76 JEZ75:JEZ76 JOV75:JOV76 JYR75:JYR76 KIN75:KIN76 KSJ75:KSJ76 LCF75:LCF76 LMB75:LMB76 LVX75:LVX76 MFT75:MFT76 MPP75:MPP76 MZL75:MZL76 NJH75:NJH76 NTD75:NTD76 OCZ75:OCZ76 OMV75:OMV76 OWR75:OWR76 PGN75:PGN76 PQJ75:PQJ76 QAF75:QAF76 QKB75:QKB76 QTX75:QTX76 RDT75:RDT76 RNP75:RNP76 RXL75:RXL76 SHH75:SHH76 SRD75:SRD76 TAZ75:TAZ76 TKV75:TKV76 TUR75:TUR76 UEN75:UEN76 UOJ75:UOJ76 UYF75:UYF76 VIB75:VIB76 VRX75:VRX76 WBT75:WBT76 WLP75:WLP76 WVL75:WVL76">
      <formula1>"1, 2, 3"</formula1>
    </dataValidation>
  </dataValidations>
  <pageMargins left="0.7" right="0.7" top="0.75" bottom="0.25" header="0.3" footer="0.05"/>
  <pageSetup scale="67" orientation="portrait" r:id="rId1"/>
  <headerFooter scaleWithDoc="0">
    <oddHeader>&amp;R&amp;"Times New Roman,Regular"Exhibit No. KHB-7
Page &amp;P of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40"/>
  <sheetViews>
    <sheetView tabSelected="1" topLeftCell="A7" zoomScale="90" zoomScaleNormal="90" zoomScaleSheetLayoutView="75" workbookViewId="0">
      <selection activeCell="D101" sqref="A89:L102"/>
    </sheetView>
  </sheetViews>
  <sheetFormatPr defaultRowHeight="12.75"/>
  <cols>
    <col min="1" max="1" width="43.28515625" style="115" customWidth="1"/>
    <col min="2" max="2" width="10.140625" style="115" customWidth="1"/>
    <col min="3" max="3" width="10" style="116" customWidth="1"/>
    <col min="4" max="4" width="15.42578125" style="116" customWidth="1"/>
    <col min="5" max="5" width="13.7109375" style="116" customWidth="1"/>
    <col min="6" max="6" width="15.28515625" style="116" customWidth="1"/>
    <col min="7" max="7" width="11.140625" style="116" customWidth="1"/>
    <col min="8" max="8" width="13.28515625" style="117" customWidth="1"/>
    <col min="9" max="9" width="15.28515625" style="116" customWidth="1"/>
    <col min="10" max="10" width="18.28515625" style="116" bestFit="1" customWidth="1"/>
    <col min="11" max="11" width="16.42578125" style="116" customWidth="1"/>
    <col min="12" max="12" width="6.140625" style="115" customWidth="1"/>
    <col min="13" max="13" width="12.42578125" style="115" customWidth="1"/>
    <col min="14" max="14" width="14.28515625" style="115" bestFit="1" customWidth="1"/>
    <col min="15" max="15" width="10.28515625" style="115" bestFit="1" customWidth="1"/>
    <col min="16" max="258" width="9.140625" style="115"/>
    <col min="259" max="259" width="38.7109375" style="115" customWidth="1"/>
    <col min="260" max="261" width="11.140625" style="115" customWidth="1"/>
    <col min="262" max="262" width="15.7109375" style="115" customWidth="1"/>
    <col min="263" max="264" width="11.140625" style="115" customWidth="1"/>
    <col min="265" max="265" width="15.7109375" style="115" customWidth="1"/>
    <col min="266" max="266" width="16" style="115" bestFit="1" customWidth="1"/>
    <col min="267" max="267" width="18.7109375" style="115" customWidth="1"/>
    <col min="268" max="268" width="51.7109375" style="115" bestFit="1" customWidth="1"/>
    <col min="269" max="514" width="9.140625" style="115"/>
    <col min="515" max="515" width="38.7109375" style="115" customWidth="1"/>
    <col min="516" max="517" width="11.140625" style="115" customWidth="1"/>
    <col min="518" max="518" width="15.7109375" style="115" customWidth="1"/>
    <col min="519" max="520" width="11.140625" style="115" customWidth="1"/>
    <col min="521" max="521" width="15.7109375" style="115" customWidth="1"/>
    <col min="522" max="522" width="16" style="115" bestFit="1" customWidth="1"/>
    <col min="523" max="523" width="18.7109375" style="115" customWidth="1"/>
    <col min="524" max="524" width="51.7109375" style="115" bestFit="1" customWidth="1"/>
    <col min="525" max="770" width="9.140625" style="115"/>
    <col min="771" max="771" width="38.7109375" style="115" customWidth="1"/>
    <col min="772" max="773" width="11.140625" style="115" customWidth="1"/>
    <col min="774" max="774" width="15.7109375" style="115" customWidth="1"/>
    <col min="775" max="776" width="11.140625" style="115" customWidth="1"/>
    <col min="777" max="777" width="15.7109375" style="115" customWidth="1"/>
    <col min="778" max="778" width="16" style="115" bestFit="1" customWidth="1"/>
    <col min="779" max="779" width="18.7109375" style="115" customWidth="1"/>
    <col min="780" max="780" width="51.7109375" style="115" bestFit="1" customWidth="1"/>
    <col min="781" max="1026" width="9.140625" style="115"/>
    <col min="1027" max="1027" width="38.7109375" style="115" customWidth="1"/>
    <col min="1028" max="1029" width="11.140625" style="115" customWidth="1"/>
    <col min="1030" max="1030" width="15.7109375" style="115" customWidth="1"/>
    <col min="1031" max="1032" width="11.140625" style="115" customWidth="1"/>
    <col min="1033" max="1033" width="15.7109375" style="115" customWidth="1"/>
    <col min="1034" max="1034" width="16" style="115" bestFit="1" customWidth="1"/>
    <col min="1035" max="1035" width="18.7109375" style="115" customWidth="1"/>
    <col min="1036" max="1036" width="51.7109375" style="115" bestFit="1" customWidth="1"/>
    <col min="1037" max="1282" width="9.140625" style="115"/>
    <col min="1283" max="1283" width="38.7109375" style="115" customWidth="1"/>
    <col min="1284" max="1285" width="11.140625" style="115" customWidth="1"/>
    <col min="1286" max="1286" width="15.7109375" style="115" customWidth="1"/>
    <col min="1287" max="1288" width="11.140625" style="115" customWidth="1"/>
    <col min="1289" max="1289" width="15.7109375" style="115" customWidth="1"/>
    <col min="1290" max="1290" width="16" style="115" bestFit="1" customWidth="1"/>
    <col min="1291" max="1291" width="18.7109375" style="115" customWidth="1"/>
    <col min="1292" max="1292" width="51.7109375" style="115" bestFit="1" customWidth="1"/>
    <col min="1293" max="1538" width="9.140625" style="115"/>
    <col min="1539" max="1539" width="38.7109375" style="115" customWidth="1"/>
    <col min="1540" max="1541" width="11.140625" style="115" customWidth="1"/>
    <col min="1542" max="1542" width="15.7109375" style="115" customWidth="1"/>
    <col min="1543" max="1544" width="11.140625" style="115" customWidth="1"/>
    <col min="1545" max="1545" width="15.7109375" style="115" customWidth="1"/>
    <col min="1546" max="1546" width="16" style="115" bestFit="1" customWidth="1"/>
    <col min="1547" max="1547" width="18.7109375" style="115" customWidth="1"/>
    <col min="1548" max="1548" width="51.7109375" style="115" bestFit="1" customWidth="1"/>
    <col min="1549" max="1794" width="9.140625" style="115"/>
    <col min="1795" max="1795" width="38.7109375" style="115" customWidth="1"/>
    <col min="1796" max="1797" width="11.140625" style="115" customWidth="1"/>
    <col min="1798" max="1798" width="15.7109375" style="115" customWidth="1"/>
    <col min="1799" max="1800" width="11.140625" style="115" customWidth="1"/>
    <col min="1801" max="1801" width="15.7109375" style="115" customWidth="1"/>
    <col min="1802" max="1802" width="16" style="115" bestFit="1" customWidth="1"/>
    <col min="1803" max="1803" width="18.7109375" style="115" customWidth="1"/>
    <col min="1804" max="1804" width="51.7109375" style="115" bestFit="1" customWidth="1"/>
    <col min="1805" max="2050" width="9.140625" style="115"/>
    <col min="2051" max="2051" width="38.7109375" style="115" customWidth="1"/>
    <col min="2052" max="2053" width="11.140625" style="115" customWidth="1"/>
    <col min="2054" max="2054" width="15.7109375" style="115" customWidth="1"/>
    <col min="2055" max="2056" width="11.140625" style="115" customWidth="1"/>
    <col min="2057" max="2057" width="15.7109375" style="115" customWidth="1"/>
    <col min="2058" max="2058" width="16" style="115" bestFit="1" customWidth="1"/>
    <col min="2059" max="2059" width="18.7109375" style="115" customWidth="1"/>
    <col min="2060" max="2060" width="51.7109375" style="115" bestFit="1" customWidth="1"/>
    <col min="2061" max="2306" width="9.140625" style="115"/>
    <col min="2307" max="2307" width="38.7109375" style="115" customWidth="1"/>
    <col min="2308" max="2309" width="11.140625" style="115" customWidth="1"/>
    <col min="2310" max="2310" width="15.7109375" style="115" customWidth="1"/>
    <col min="2311" max="2312" width="11.140625" style="115" customWidth="1"/>
    <col min="2313" max="2313" width="15.7109375" style="115" customWidth="1"/>
    <col min="2314" max="2314" width="16" style="115" bestFit="1" customWidth="1"/>
    <col min="2315" max="2315" width="18.7109375" style="115" customWidth="1"/>
    <col min="2316" max="2316" width="51.7109375" style="115" bestFit="1" customWidth="1"/>
    <col min="2317" max="2562" width="9.140625" style="115"/>
    <col min="2563" max="2563" width="38.7109375" style="115" customWidth="1"/>
    <col min="2564" max="2565" width="11.140625" style="115" customWidth="1"/>
    <col min="2566" max="2566" width="15.7109375" style="115" customWidth="1"/>
    <col min="2567" max="2568" width="11.140625" style="115" customWidth="1"/>
    <col min="2569" max="2569" width="15.7109375" style="115" customWidth="1"/>
    <col min="2570" max="2570" width="16" style="115" bestFit="1" customWidth="1"/>
    <col min="2571" max="2571" width="18.7109375" style="115" customWidth="1"/>
    <col min="2572" max="2572" width="51.7109375" style="115" bestFit="1" customWidth="1"/>
    <col min="2573" max="2818" width="9.140625" style="115"/>
    <col min="2819" max="2819" width="38.7109375" style="115" customWidth="1"/>
    <col min="2820" max="2821" width="11.140625" style="115" customWidth="1"/>
    <col min="2822" max="2822" width="15.7109375" style="115" customWidth="1"/>
    <col min="2823" max="2824" width="11.140625" style="115" customWidth="1"/>
    <col min="2825" max="2825" width="15.7109375" style="115" customWidth="1"/>
    <col min="2826" max="2826" width="16" style="115" bestFit="1" customWidth="1"/>
    <col min="2827" max="2827" width="18.7109375" style="115" customWidth="1"/>
    <col min="2828" max="2828" width="51.7109375" style="115" bestFit="1" customWidth="1"/>
    <col min="2829" max="3074" width="9.140625" style="115"/>
    <col min="3075" max="3075" width="38.7109375" style="115" customWidth="1"/>
    <col min="3076" max="3077" width="11.140625" style="115" customWidth="1"/>
    <col min="3078" max="3078" width="15.7109375" style="115" customWidth="1"/>
    <col min="3079" max="3080" width="11.140625" style="115" customWidth="1"/>
    <col min="3081" max="3081" width="15.7109375" style="115" customWidth="1"/>
    <col min="3082" max="3082" width="16" style="115" bestFit="1" customWidth="1"/>
    <col min="3083" max="3083" width="18.7109375" style="115" customWidth="1"/>
    <col min="3084" max="3084" width="51.7109375" style="115" bestFit="1" customWidth="1"/>
    <col min="3085" max="3330" width="9.140625" style="115"/>
    <col min="3331" max="3331" width="38.7109375" style="115" customWidth="1"/>
    <col min="3332" max="3333" width="11.140625" style="115" customWidth="1"/>
    <col min="3334" max="3334" width="15.7109375" style="115" customWidth="1"/>
    <col min="3335" max="3336" width="11.140625" style="115" customWidth="1"/>
    <col min="3337" max="3337" width="15.7109375" style="115" customWidth="1"/>
    <col min="3338" max="3338" width="16" style="115" bestFit="1" customWidth="1"/>
    <col min="3339" max="3339" width="18.7109375" style="115" customWidth="1"/>
    <col min="3340" max="3340" width="51.7109375" style="115" bestFit="1" customWidth="1"/>
    <col min="3341" max="3586" width="9.140625" style="115"/>
    <col min="3587" max="3587" width="38.7109375" style="115" customWidth="1"/>
    <col min="3588" max="3589" width="11.140625" style="115" customWidth="1"/>
    <col min="3590" max="3590" width="15.7109375" style="115" customWidth="1"/>
    <col min="3591" max="3592" width="11.140625" style="115" customWidth="1"/>
    <col min="3593" max="3593" width="15.7109375" style="115" customWidth="1"/>
    <col min="3594" max="3594" width="16" style="115" bestFit="1" customWidth="1"/>
    <col min="3595" max="3595" width="18.7109375" style="115" customWidth="1"/>
    <col min="3596" max="3596" width="51.7109375" style="115" bestFit="1" customWidth="1"/>
    <col min="3597" max="3842" width="9.140625" style="115"/>
    <col min="3843" max="3843" width="38.7109375" style="115" customWidth="1"/>
    <col min="3844" max="3845" width="11.140625" style="115" customWidth="1"/>
    <col min="3846" max="3846" width="15.7109375" style="115" customWidth="1"/>
    <col min="3847" max="3848" width="11.140625" style="115" customWidth="1"/>
    <col min="3849" max="3849" width="15.7109375" style="115" customWidth="1"/>
    <col min="3850" max="3850" width="16" style="115" bestFit="1" customWidth="1"/>
    <col min="3851" max="3851" width="18.7109375" style="115" customWidth="1"/>
    <col min="3852" max="3852" width="51.7109375" style="115" bestFit="1" customWidth="1"/>
    <col min="3853" max="4098" width="9.140625" style="115"/>
    <col min="4099" max="4099" width="38.7109375" style="115" customWidth="1"/>
    <col min="4100" max="4101" width="11.140625" style="115" customWidth="1"/>
    <col min="4102" max="4102" width="15.7109375" style="115" customWidth="1"/>
    <col min="4103" max="4104" width="11.140625" style="115" customWidth="1"/>
    <col min="4105" max="4105" width="15.7109375" style="115" customWidth="1"/>
    <col min="4106" max="4106" width="16" style="115" bestFit="1" customWidth="1"/>
    <col min="4107" max="4107" width="18.7109375" style="115" customWidth="1"/>
    <col min="4108" max="4108" width="51.7109375" style="115" bestFit="1" customWidth="1"/>
    <col min="4109" max="4354" width="9.140625" style="115"/>
    <col min="4355" max="4355" width="38.7109375" style="115" customWidth="1"/>
    <col min="4356" max="4357" width="11.140625" style="115" customWidth="1"/>
    <col min="4358" max="4358" width="15.7109375" style="115" customWidth="1"/>
    <col min="4359" max="4360" width="11.140625" style="115" customWidth="1"/>
    <col min="4361" max="4361" width="15.7109375" style="115" customWidth="1"/>
    <col min="4362" max="4362" width="16" style="115" bestFit="1" customWidth="1"/>
    <col min="4363" max="4363" width="18.7109375" style="115" customWidth="1"/>
    <col min="4364" max="4364" width="51.7109375" style="115" bestFit="1" customWidth="1"/>
    <col min="4365" max="4610" width="9.140625" style="115"/>
    <col min="4611" max="4611" width="38.7109375" style="115" customWidth="1"/>
    <col min="4612" max="4613" width="11.140625" style="115" customWidth="1"/>
    <col min="4614" max="4614" width="15.7109375" style="115" customWidth="1"/>
    <col min="4615" max="4616" width="11.140625" style="115" customWidth="1"/>
    <col min="4617" max="4617" width="15.7109375" style="115" customWidth="1"/>
    <col min="4618" max="4618" width="16" style="115" bestFit="1" customWidth="1"/>
    <col min="4619" max="4619" width="18.7109375" style="115" customWidth="1"/>
    <col min="4620" max="4620" width="51.7109375" style="115" bestFit="1" customWidth="1"/>
    <col min="4621" max="4866" width="9.140625" style="115"/>
    <col min="4867" max="4867" width="38.7109375" style="115" customWidth="1"/>
    <col min="4868" max="4869" width="11.140625" style="115" customWidth="1"/>
    <col min="4870" max="4870" width="15.7109375" style="115" customWidth="1"/>
    <col min="4871" max="4872" width="11.140625" style="115" customWidth="1"/>
    <col min="4873" max="4873" width="15.7109375" style="115" customWidth="1"/>
    <col min="4874" max="4874" width="16" style="115" bestFit="1" customWidth="1"/>
    <col min="4875" max="4875" width="18.7109375" style="115" customWidth="1"/>
    <col min="4876" max="4876" width="51.7109375" style="115" bestFit="1" customWidth="1"/>
    <col min="4877" max="5122" width="9.140625" style="115"/>
    <col min="5123" max="5123" width="38.7109375" style="115" customWidth="1"/>
    <col min="5124" max="5125" width="11.140625" style="115" customWidth="1"/>
    <col min="5126" max="5126" width="15.7109375" style="115" customWidth="1"/>
    <col min="5127" max="5128" width="11.140625" style="115" customWidth="1"/>
    <col min="5129" max="5129" width="15.7109375" style="115" customWidth="1"/>
    <col min="5130" max="5130" width="16" style="115" bestFit="1" customWidth="1"/>
    <col min="5131" max="5131" width="18.7109375" style="115" customWidth="1"/>
    <col min="5132" max="5132" width="51.7109375" style="115" bestFit="1" customWidth="1"/>
    <col min="5133" max="5378" width="9.140625" style="115"/>
    <col min="5379" max="5379" width="38.7109375" style="115" customWidth="1"/>
    <col min="5380" max="5381" width="11.140625" style="115" customWidth="1"/>
    <col min="5382" max="5382" width="15.7109375" style="115" customWidth="1"/>
    <col min="5383" max="5384" width="11.140625" style="115" customWidth="1"/>
    <col min="5385" max="5385" width="15.7109375" style="115" customWidth="1"/>
    <col min="5386" max="5386" width="16" style="115" bestFit="1" customWidth="1"/>
    <col min="5387" max="5387" width="18.7109375" style="115" customWidth="1"/>
    <col min="5388" max="5388" width="51.7109375" style="115" bestFit="1" customWidth="1"/>
    <col min="5389" max="5634" width="9.140625" style="115"/>
    <col min="5635" max="5635" width="38.7109375" style="115" customWidth="1"/>
    <col min="5636" max="5637" width="11.140625" style="115" customWidth="1"/>
    <col min="5638" max="5638" width="15.7109375" style="115" customWidth="1"/>
    <col min="5639" max="5640" width="11.140625" style="115" customWidth="1"/>
    <col min="5641" max="5641" width="15.7109375" style="115" customWidth="1"/>
    <col min="5642" max="5642" width="16" style="115" bestFit="1" customWidth="1"/>
    <col min="5643" max="5643" width="18.7109375" style="115" customWidth="1"/>
    <col min="5644" max="5644" width="51.7109375" style="115" bestFit="1" customWidth="1"/>
    <col min="5645" max="5890" width="9.140625" style="115"/>
    <col min="5891" max="5891" width="38.7109375" style="115" customWidth="1"/>
    <col min="5892" max="5893" width="11.140625" style="115" customWidth="1"/>
    <col min="5894" max="5894" width="15.7109375" style="115" customWidth="1"/>
    <col min="5895" max="5896" width="11.140625" style="115" customWidth="1"/>
    <col min="5897" max="5897" width="15.7109375" style="115" customWidth="1"/>
    <col min="5898" max="5898" width="16" style="115" bestFit="1" customWidth="1"/>
    <col min="5899" max="5899" width="18.7109375" style="115" customWidth="1"/>
    <col min="5900" max="5900" width="51.7109375" style="115" bestFit="1" customWidth="1"/>
    <col min="5901" max="6146" width="9.140625" style="115"/>
    <col min="6147" max="6147" width="38.7109375" style="115" customWidth="1"/>
    <col min="6148" max="6149" width="11.140625" style="115" customWidth="1"/>
    <col min="6150" max="6150" width="15.7109375" style="115" customWidth="1"/>
    <col min="6151" max="6152" width="11.140625" style="115" customWidth="1"/>
    <col min="6153" max="6153" width="15.7109375" style="115" customWidth="1"/>
    <col min="6154" max="6154" width="16" style="115" bestFit="1" customWidth="1"/>
    <col min="6155" max="6155" width="18.7109375" style="115" customWidth="1"/>
    <col min="6156" max="6156" width="51.7109375" style="115" bestFit="1" customWidth="1"/>
    <col min="6157" max="6402" width="9.140625" style="115"/>
    <col min="6403" max="6403" width="38.7109375" style="115" customWidth="1"/>
    <col min="6404" max="6405" width="11.140625" style="115" customWidth="1"/>
    <col min="6406" max="6406" width="15.7109375" style="115" customWidth="1"/>
    <col min="6407" max="6408" width="11.140625" style="115" customWidth="1"/>
    <col min="6409" max="6409" width="15.7109375" style="115" customWidth="1"/>
    <col min="6410" max="6410" width="16" style="115" bestFit="1" customWidth="1"/>
    <col min="6411" max="6411" width="18.7109375" style="115" customWidth="1"/>
    <col min="6412" max="6412" width="51.7109375" style="115" bestFit="1" customWidth="1"/>
    <col min="6413" max="6658" width="9.140625" style="115"/>
    <col min="6659" max="6659" width="38.7109375" style="115" customWidth="1"/>
    <col min="6660" max="6661" width="11.140625" style="115" customWidth="1"/>
    <col min="6662" max="6662" width="15.7109375" style="115" customWidth="1"/>
    <col min="6663" max="6664" width="11.140625" style="115" customWidth="1"/>
    <col min="6665" max="6665" width="15.7109375" style="115" customWidth="1"/>
    <col min="6666" max="6666" width="16" style="115" bestFit="1" customWidth="1"/>
    <col min="6667" max="6667" width="18.7109375" style="115" customWidth="1"/>
    <col min="6668" max="6668" width="51.7109375" style="115" bestFit="1" customWidth="1"/>
    <col min="6669" max="6914" width="9.140625" style="115"/>
    <col min="6915" max="6915" width="38.7109375" style="115" customWidth="1"/>
    <col min="6916" max="6917" width="11.140625" style="115" customWidth="1"/>
    <col min="6918" max="6918" width="15.7109375" style="115" customWidth="1"/>
    <col min="6919" max="6920" width="11.140625" style="115" customWidth="1"/>
    <col min="6921" max="6921" width="15.7109375" style="115" customWidth="1"/>
    <col min="6922" max="6922" width="16" style="115" bestFit="1" customWidth="1"/>
    <col min="6923" max="6923" width="18.7109375" style="115" customWidth="1"/>
    <col min="6924" max="6924" width="51.7109375" style="115" bestFit="1" customWidth="1"/>
    <col min="6925" max="7170" width="9.140625" style="115"/>
    <col min="7171" max="7171" width="38.7109375" style="115" customWidth="1"/>
    <col min="7172" max="7173" width="11.140625" style="115" customWidth="1"/>
    <col min="7174" max="7174" width="15.7109375" style="115" customWidth="1"/>
    <col min="7175" max="7176" width="11.140625" style="115" customWidth="1"/>
    <col min="7177" max="7177" width="15.7109375" style="115" customWidth="1"/>
    <col min="7178" max="7178" width="16" style="115" bestFit="1" customWidth="1"/>
    <col min="7179" max="7179" width="18.7109375" style="115" customWidth="1"/>
    <col min="7180" max="7180" width="51.7109375" style="115" bestFit="1" customWidth="1"/>
    <col min="7181" max="7426" width="9.140625" style="115"/>
    <col min="7427" max="7427" width="38.7109375" style="115" customWidth="1"/>
    <col min="7428" max="7429" width="11.140625" style="115" customWidth="1"/>
    <col min="7430" max="7430" width="15.7109375" style="115" customWidth="1"/>
    <col min="7431" max="7432" width="11.140625" style="115" customWidth="1"/>
    <col min="7433" max="7433" width="15.7109375" style="115" customWidth="1"/>
    <col min="7434" max="7434" width="16" style="115" bestFit="1" customWidth="1"/>
    <col min="7435" max="7435" width="18.7109375" style="115" customWidth="1"/>
    <col min="7436" max="7436" width="51.7109375" style="115" bestFit="1" customWidth="1"/>
    <col min="7437" max="7682" width="9.140625" style="115"/>
    <col min="7683" max="7683" width="38.7109375" style="115" customWidth="1"/>
    <col min="7684" max="7685" width="11.140625" style="115" customWidth="1"/>
    <col min="7686" max="7686" width="15.7109375" style="115" customWidth="1"/>
    <col min="7687" max="7688" width="11.140625" style="115" customWidth="1"/>
    <col min="7689" max="7689" width="15.7109375" style="115" customWidth="1"/>
    <col min="7690" max="7690" width="16" style="115" bestFit="1" customWidth="1"/>
    <col min="7691" max="7691" width="18.7109375" style="115" customWidth="1"/>
    <col min="7692" max="7692" width="51.7109375" style="115" bestFit="1" customWidth="1"/>
    <col min="7693" max="7938" width="9.140625" style="115"/>
    <col min="7939" max="7939" width="38.7109375" style="115" customWidth="1"/>
    <col min="7940" max="7941" width="11.140625" style="115" customWidth="1"/>
    <col min="7942" max="7942" width="15.7109375" style="115" customWidth="1"/>
    <col min="7943" max="7944" width="11.140625" style="115" customWidth="1"/>
    <col min="7945" max="7945" width="15.7109375" style="115" customWidth="1"/>
    <col min="7946" max="7946" width="16" style="115" bestFit="1" customWidth="1"/>
    <col min="7947" max="7947" width="18.7109375" style="115" customWidth="1"/>
    <col min="7948" max="7948" width="51.7109375" style="115" bestFit="1" customWidth="1"/>
    <col min="7949" max="8194" width="9.140625" style="115"/>
    <col min="8195" max="8195" width="38.7109375" style="115" customWidth="1"/>
    <col min="8196" max="8197" width="11.140625" style="115" customWidth="1"/>
    <col min="8198" max="8198" width="15.7109375" style="115" customWidth="1"/>
    <col min="8199" max="8200" width="11.140625" style="115" customWidth="1"/>
    <col min="8201" max="8201" width="15.7109375" style="115" customWidth="1"/>
    <col min="8202" max="8202" width="16" style="115" bestFit="1" customWidth="1"/>
    <col min="8203" max="8203" width="18.7109375" style="115" customWidth="1"/>
    <col min="8204" max="8204" width="51.7109375" style="115" bestFit="1" customWidth="1"/>
    <col min="8205" max="8450" width="9.140625" style="115"/>
    <col min="8451" max="8451" width="38.7109375" style="115" customWidth="1"/>
    <col min="8452" max="8453" width="11.140625" style="115" customWidth="1"/>
    <col min="8454" max="8454" width="15.7109375" style="115" customWidth="1"/>
    <col min="8455" max="8456" width="11.140625" style="115" customWidth="1"/>
    <col min="8457" max="8457" width="15.7109375" style="115" customWidth="1"/>
    <col min="8458" max="8458" width="16" style="115" bestFit="1" customWidth="1"/>
    <col min="8459" max="8459" width="18.7109375" style="115" customWidth="1"/>
    <col min="8460" max="8460" width="51.7109375" style="115" bestFit="1" customWidth="1"/>
    <col min="8461" max="8706" width="9.140625" style="115"/>
    <col min="8707" max="8707" width="38.7109375" style="115" customWidth="1"/>
    <col min="8708" max="8709" width="11.140625" style="115" customWidth="1"/>
    <col min="8710" max="8710" width="15.7109375" style="115" customWidth="1"/>
    <col min="8711" max="8712" width="11.140625" style="115" customWidth="1"/>
    <col min="8713" max="8713" width="15.7109375" style="115" customWidth="1"/>
    <col min="8714" max="8714" width="16" style="115" bestFit="1" customWidth="1"/>
    <col min="8715" max="8715" width="18.7109375" style="115" customWidth="1"/>
    <col min="8716" max="8716" width="51.7109375" style="115" bestFit="1" customWidth="1"/>
    <col min="8717" max="8962" width="9.140625" style="115"/>
    <col min="8963" max="8963" width="38.7109375" style="115" customWidth="1"/>
    <col min="8964" max="8965" width="11.140625" style="115" customWidth="1"/>
    <col min="8966" max="8966" width="15.7109375" style="115" customWidth="1"/>
    <col min="8967" max="8968" width="11.140625" style="115" customWidth="1"/>
    <col min="8969" max="8969" width="15.7109375" style="115" customWidth="1"/>
    <col min="8970" max="8970" width="16" style="115" bestFit="1" customWidth="1"/>
    <col min="8971" max="8971" width="18.7109375" style="115" customWidth="1"/>
    <col min="8972" max="8972" width="51.7109375" style="115" bestFit="1" customWidth="1"/>
    <col min="8973" max="9218" width="9.140625" style="115"/>
    <col min="9219" max="9219" width="38.7109375" style="115" customWidth="1"/>
    <col min="9220" max="9221" width="11.140625" style="115" customWidth="1"/>
    <col min="9222" max="9222" width="15.7109375" style="115" customWidth="1"/>
    <col min="9223" max="9224" width="11.140625" style="115" customWidth="1"/>
    <col min="9225" max="9225" width="15.7109375" style="115" customWidth="1"/>
    <col min="9226" max="9226" width="16" style="115" bestFit="1" customWidth="1"/>
    <col min="9227" max="9227" width="18.7109375" style="115" customWidth="1"/>
    <col min="9228" max="9228" width="51.7109375" style="115" bestFit="1" customWidth="1"/>
    <col min="9229" max="9474" width="9.140625" style="115"/>
    <col min="9475" max="9475" width="38.7109375" style="115" customWidth="1"/>
    <col min="9476" max="9477" width="11.140625" style="115" customWidth="1"/>
    <col min="9478" max="9478" width="15.7109375" style="115" customWidth="1"/>
    <col min="9479" max="9480" width="11.140625" style="115" customWidth="1"/>
    <col min="9481" max="9481" width="15.7109375" style="115" customWidth="1"/>
    <col min="9482" max="9482" width="16" style="115" bestFit="1" customWidth="1"/>
    <col min="9483" max="9483" width="18.7109375" style="115" customWidth="1"/>
    <col min="9484" max="9484" width="51.7109375" style="115" bestFit="1" customWidth="1"/>
    <col min="9485" max="9730" width="9.140625" style="115"/>
    <col min="9731" max="9731" width="38.7109375" style="115" customWidth="1"/>
    <col min="9732" max="9733" width="11.140625" style="115" customWidth="1"/>
    <col min="9734" max="9734" width="15.7109375" style="115" customWidth="1"/>
    <col min="9735" max="9736" width="11.140625" style="115" customWidth="1"/>
    <col min="9737" max="9737" width="15.7109375" style="115" customWidth="1"/>
    <col min="9738" max="9738" width="16" style="115" bestFit="1" customWidth="1"/>
    <col min="9739" max="9739" width="18.7109375" style="115" customWidth="1"/>
    <col min="9740" max="9740" width="51.7109375" style="115" bestFit="1" customWidth="1"/>
    <col min="9741" max="9986" width="9.140625" style="115"/>
    <col min="9987" max="9987" width="38.7109375" style="115" customWidth="1"/>
    <col min="9988" max="9989" width="11.140625" style="115" customWidth="1"/>
    <col min="9990" max="9990" width="15.7109375" style="115" customWidth="1"/>
    <col min="9991" max="9992" width="11.140625" style="115" customWidth="1"/>
    <col min="9993" max="9993" width="15.7109375" style="115" customWidth="1"/>
    <col min="9994" max="9994" width="16" style="115" bestFit="1" customWidth="1"/>
    <col min="9995" max="9995" width="18.7109375" style="115" customWidth="1"/>
    <col min="9996" max="9996" width="51.7109375" style="115" bestFit="1" customWidth="1"/>
    <col min="9997" max="10242" width="9.140625" style="115"/>
    <col min="10243" max="10243" width="38.7109375" style="115" customWidth="1"/>
    <col min="10244" max="10245" width="11.140625" style="115" customWidth="1"/>
    <col min="10246" max="10246" width="15.7109375" style="115" customWidth="1"/>
    <col min="10247" max="10248" width="11.140625" style="115" customWidth="1"/>
    <col min="10249" max="10249" width="15.7109375" style="115" customWidth="1"/>
    <col min="10250" max="10250" width="16" style="115" bestFit="1" customWidth="1"/>
    <col min="10251" max="10251" width="18.7109375" style="115" customWidth="1"/>
    <col min="10252" max="10252" width="51.7109375" style="115" bestFit="1" customWidth="1"/>
    <col min="10253" max="10498" width="9.140625" style="115"/>
    <col min="10499" max="10499" width="38.7109375" style="115" customWidth="1"/>
    <col min="10500" max="10501" width="11.140625" style="115" customWidth="1"/>
    <col min="10502" max="10502" width="15.7109375" style="115" customWidth="1"/>
    <col min="10503" max="10504" width="11.140625" style="115" customWidth="1"/>
    <col min="10505" max="10505" width="15.7109375" style="115" customWidth="1"/>
    <col min="10506" max="10506" width="16" style="115" bestFit="1" customWidth="1"/>
    <col min="10507" max="10507" width="18.7109375" style="115" customWidth="1"/>
    <col min="10508" max="10508" width="51.7109375" style="115" bestFit="1" customWidth="1"/>
    <col min="10509" max="10754" width="9.140625" style="115"/>
    <col min="10755" max="10755" width="38.7109375" style="115" customWidth="1"/>
    <col min="10756" max="10757" width="11.140625" style="115" customWidth="1"/>
    <col min="10758" max="10758" width="15.7109375" style="115" customWidth="1"/>
    <col min="10759" max="10760" width="11.140625" style="115" customWidth="1"/>
    <col min="10761" max="10761" width="15.7109375" style="115" customWidth="1"/>
    <col min="10762" max="10762" width="16" style="115" bestFit="1" customWidth="1"/>
    <col min="10763" max="10763" width="18.7109375" style="115" customWidth="1"/>
    <col min="10764" max="10764" width="51.7109375" style="115" bestFit="1" customWidth="1"/>
    <col min="10765" max="11010" width="9.140625" style="115"/>
    <col min="11011" max="11011" width="38.7109375" style="115" customWidth="1"/>
    <col min="11012" max="11013" width="11.140625" style="115" customWidth="1"/>
    <col min="11014" max="11014" width="15.7109375" style="115" customWidth="1"/>
    <col min="11015" max="11016" width="11.140625" style="115" customWidth="1"/>
    <col min="11017" max="11017" width="15.7109375" style="115" customWidth="1"/>
    <col min="11018" max="11018" width="16" style="115" bestFit="1" customWidth="1"/>
    <col min="11019" max="11019" width="18.7109375" style="115" customWidth="1"/>
    <col min="11020" max="11020" width="51.7109375" style="115" bestFit="1" customWidth="1"/>
    <col min="11021" max="11266" width="9.140625" style="115"/>
    <col min="11267" max="11267" width="38.7109375" style="115" customWidth="1"/>
    <col min="11268" max="11269" width="11.140625" style="115" customWidth="1"/>
    <col min="11270" max="11270" width="15.7109375" style="115" customWidth="1"/>
    <col min="11271" max="11272" width="11.140625" style="115" customWidth="1"/>
    <col min="11273" max="11273" width="15.7109375" style="115" customWidth="1"/>
    <col min="11274" max="11274" width="16" style="115" bestFit="1" customWidth="1"/>
    <col min="11275" max="11275" width="18.7109375" style="115" customWidth="1"/>
    <col min="11276" max="11276" width="51.7109375" style="115" bestFit="1" customWidth="1"/>
    <col min="11277" max="11522" width="9.140625" style="115"/>
    <col min="11523" max="11523" width="38.7109375" style="115" customWidth="1"/>
    <col min="11524" max="11525" width="11.140625" style="115" customWidth="1"/>
    <col min="11526" max="11526" width="15.7109375" style="115" customWidth="1"/>
    <col min="11527" max="11528" width="11.140625" style="115" customWidth="1"/>
    <col min="11529" max="11529" width="15.7109375" style="115" customWidth="1"/>
    <col min="11530" max="11530" width="16" style="115" bestFit="1" customWidth="1"/>
    <col min="11531" max="11531" width="18.7109375" style="115" customWidth="1"/>
    <col min="11532" max="11532" width="51.7109375" style="115" bestFit="1" customWidth="1"/>
    <col min="11533" max="11778" width="9.140625" style="115"/>
    <col min="11779" max="11779" width="38.7109375" style="115" customWidth="1"/>
    <col min="11780" max="11781" width="11.140625" style="115" customWidth="1"/>
    <col min="11782" max="11782" width="15.7109375" style="115" customWidth="1"/>
    <col min="11783" max="11784" width="11.140625" style="115" customWidth="1"/>
    <col min="11785" max="11785" width="15.7109375" style="115" customWidth="1"/>
    <col min="11786" max="11786" width="16" style="115" bestFit="1" customWidth="1"/>
    <col min="11787" max="11787" width="18.7109375" style="115" customWidth="1"/>
    <col min="11788" max="11788" width="51.7109375" style="115" bestFit="1" customWidth="1"/>
    <col min="11789" max="12034" width="9.140625" style="115"/>
    <col min="12035" max="12035" width="38.7109375" style="115" customWidth="1"/>
    <col min="12036" max="12037" width="11.140625" style="115" customWidth="1"/>
    <col min="12038" max="12038" width="15.7109375" style="115" customWidth="1"/>
    <col min="12039" max="12040" width="11.140625" style="115" customWidth="1"/>
    <col min="12041" max="12041" width="15.7109375" style="115" customWidth="1"/>
    <col min="12042" max="12042" width="16" style="115" bestFit="1" customWidth="1"/>
    <col min="12043" max="12043" width="18.7109375" style="115" customWidth="1"/>
    <col min="12044" max="12044" width="51.7109375" style="115" bestFit="1" customWidth="1"/>
    <col min="12045" max="12290" width="9.140625" style="115"/>
    <col min="12291" max="12291" width="38.7109375" style="115" customWidth="1"/>
    <col min="12292" max="12293" width="11.140625" style="115" customWidth="1"/>
    <col min="12294" max="12294" width="15.7109375" style="115" customWidth="1"/>
    <col min="12295" max="12296" width="11.140625" style="115" customWidth="1"/>
    <col min="12297" max="12297" width="15.7109375" style="115" customWidth="1"/>
    <col min="12298" max="12298" width="16" style="115" bestFit="1" customWidth="1"/>
    <col min="12299" max="12299" width="18.7109375" style="115" customWidth="1"/>
    <col min="12300" max="12300" width="51.7109375" style="115" bestFit="1" customWidth="1"/>
    <col min="12301" max="12546" width="9.140625" style="115"/>
    <col min="12547" max="12547" width="38.7109375" style="115" customWidth="1"/>
    <col min="12548" max="12549" width="11.140625" style="115" customWidth="1"/>
    <col min="12550" max="12550" width="15.7109375" style="115" customWidth="1"/>
    <col min="12551" max="12552" width="11.140625" style="115" customWidth="1"/>
    <col min="12553" max="12553" width="15.7109375" style="115" customWidth="1"/>
    <col min="12554" max="12554" width="16" style="115" bestFit="1" customWidth="1"/>
    <col min="12555" max="12555" width="18.7109375" style="115" customWidth="1"/>
    <col min="12556" max="12556" width="51.7109375" style="115" bestFit="1" customWidth="1"/>
    <col min="12557" max="12802" width="9.140625" style="115"/>
    <col min="12803" max="12803" width="38.7109375" style="115" customWidth="1"/>
    <col min="12804" max="12805" width="11.140625" style="115" customWidth="1"/>
    <col min="12806" max="12806" width="15.7109375" style="115" customWidth="1"/>
    <col min="12807" max="12808" width="11.140625" style="115" customWidth="1"/>
    <col min="12809" max="12809" width="15.7109375" style="115" customWidth="1"/>
    <col min="12810" max="12810" width="16" style="115" bestFit="1" customWidth="1"/>
    <col min="12811" max="12811" width="18.7109375" style="115" customWidth="1"/>
    <col min="12812" max="12812" width="51.7109375" style="115" bestFit="1" customWidth="1"/>
    <col min="12813" max="13058" width="9.140625" style="115"/>
    <col min="13059" max="13059" width="38.7109375" style="115" customWidth="1"/>
    <col min="13060" max="13061" width="11.140625" style="115" customWidth="1"/>
    <col min="13062" max="13062" width="15.7109375" style="115" customWidth="1"/>
    <col min="13063" max="13064" width="11.140625" style="115" customWidth="1"/>
    <col min="13065" max="13065" width="15.7109375" style="115" customWidth="1"/>
    <col min="13066" max="13066" width="16" style="115" bestFit="1" customWidth="1"/>
    <col min="13067" max="13067" width="18.7109375" style="115" customWidth="1"/>
    <col min="13068" max="13068" width="51.7109375" style="115" bestFit="1" customWidth="1"/>
    <col min="13069" max="13314" width="9.140625" style="115"/>
    <col min="13315" max="13315" width="38.7109375" style="115" customWidth="1"/>
    <col min="13316" max="13317" width="11.140625" style="115" customWidth="1"/>
    <col min="13318" max="13318" width="15.7109375" style="115" customWidth="1"/>
    <col min="13319" max="13320" width="11.140625" style="115" customWidth="1"/>
    <col min="13321" max="13321" width="15.7109375" style="115" customWidth="1"/>
    <col min="13322" max="13322" width="16" style="115" bestFit="1" customWidth="1"/>
    <col min="13323" max="13323" width="18.7109375" style="115" customWidth="1"/>
    <col min="13324" max="13324" width="51.7109375" style="115" bestFit="1" customWidth="1"/>
    <col min="13325" max="13570" width="9.140625" style="115"/>
    <col min="13571" max="13571" width="38.7109375" style="115" customWidth="1"/>
    <col min="13572" max="13573" width="11.140625" style="115" customWidth="1"/>
    <col min="13574" max="13574" width="15.7109375" style="115" customWidth="1"/>
    <col min="13575" max="13576" width="11.140625" style="115" customWidth="1"/>
    <col min="13577" max="13577" width="15.7109375" style="115" customWidth="1"/>
    <col min="13578" max="13578" width="16" style="115" bestFit="1" customWidth="1"/>
    <col min="13579" max="13579" width="18.7109375" style="115" customWidth="1"/>
    <col min="13580" max="13580" width="51.7109375" style="115" bestFit="1" customWidth="1"/>
    <col min="13581" max="13826" width="9.140625" style="115"/>
    <col min="13827" max="13827" width="38.7109375" style="115" customWidth="1"/>
    <col min="13828" max="13829" width="11.140625" style="115" customWidth="1"/>
    <col min="13830" max="13830" width="15.7109375" style="115" customWidth="1"/>
    <col min="13831" max="13832" width="11.140625" style="115" customWidth="1"/>
    <col min="13833" max="13833" width="15.7109375" style="115" customWidth="1"/>
    <col min="13834" max="13834" width="16" style="115" bestFit="1" customWidth="1"/>
    <col min="13835" max="13835" width="18.7109375" style="115" customWidth="1"/>
    <col min="13836" max="13836" width="51.7109375" style="115" bestFit="1" customWidth="1"/>
    <col min="13837" max="14082" width="9.140625" style="115"/>
    <col min="14083" max="14083" width="38.7109375" style="115" customWidth="1"/>
    <col min="14084" max="14085" width="11.140625" style="115" customWidth="1"/>
    <col min="14086" max="14086" width="15.7109375" style="115" customWidth="1"/>
    <col min="14087" max="14088" width="11.140625" style="115" customWidth="1"/>
    <col min="14089" max="14089" width="15.7109375" style="115" customWidth="1"/>
    <col min="14090" max="14090" width="16" style="115" bestFit="1" customWidth="1"/>
    <col min="14091" max="14091" width="18.7109375" style="115" customWidth="1"/>
    <col min="14092" max="14092" width="51.7109375" style="115" bestFit="1" customWidth="1"/>
    <col min="14093" max="14338" width="9.140625" style="115"/>
    <col min="14339" max="14339" width="38.7109375" style="115" customWidth="1"/>
    <col min="14340" max="14341" width="11.140625" style="115" customWidth="1"/>
    <col min="14342" max="14342" width="15.7109375" style="115" customWidth="1"/>
    <col min="14343" max="14344" width="11.140625" style="115" customWidth="1"/>
    <col min="14345" max="14345" width="15.7109375" style="115" customWidth="1"/>
    <col min="14346" max="14346" width="16" style="115" bestFit="1" customWidth="1"/>
    <col min="14347" max="14347" width="18.7109375" style="115" customWidth="1"/>
    <col min="14348" max="14348" width="51.7109375" style="115" bestFit="1" customWidth="1"/>
    <col min="14349" max="14594" width="9.140625" style="115"/>
    <col min="14595" max="14595" width="38.7109375" style="115" customWidth="1"/>
    <col min="14596" max="14597" width="11.140625" style="115" customWidth="1"/>
    <col min="14598" max="14598" width="15.7109375" style="115" customWidth="1"/>
    <col min="14599" max="14600" width="11.140625" style="115" customWidth="1"/>
    <col min="14601" max="14601" width="15.7109375" style="115" customWidth="1"/>
    <col min="14602" max="14602" width="16" style="115" bestFit="1" customWidth="1"/>
    <col min="14603" max="14603" width="18.7109375" style="115" customWidth="1"/>
    <col min="14604" max="14604" width="51.7109375" style="115" bestFit="1" customWidth="1"/>
    <col min="14605" max="14850" width="9.140625" style="115"/>
    <col min="14851" max="14851" width="38.7109375" style="115" customWidth="1"/>
    <col min="14852" max="14853" width="11.140625" style="115" customWidth="1"/>
    <col min="14854" max="14854" width="15.7109375" style="115" customWidth="1"/>
    <col min="14855" max="14856" width="11.140625" style="115" customWidth="1"/>
    <col min="14857" max="14857" width="15.7109375" style="115" customWidth="1"/>
    <col min="14858" max="14858" width="16" style="115" bestFit="1" customWidth="1"/>
    <col min="14859" max="14859" width="18.7109375" style="115" customWidth="1"/>
    <col min="14860" max="14860" width="51.7109375" style="115" bestFit="1" customWidth="1"/>
    <col min="14861" max="15106" width="9.140625" style="115"/>
    <col min="15107" max="15107" width="38.7109375" style="115" customWidth="1"/>
    <col min="15108" max="15109" width="11.140625" style="115" customWidth="1"/>
    <col min="15110" max="15110" width="15.7109375" style="115" customWidth="1"/>
    <col min="15111" max="15112" width="11.140625" style="115" customWidth="1"/>
    <col min="15113" max="15113" width="15.7109375" style="115" customWidth="1"/>
    <col min="15114" max="15114" width="16" style="115" bestFit="1" customWidth="1"/>
    <col min="15115" max="15115" width="18.7109375" style="115" customWidth="1"/>
    <col min="15116" max="15116" width="51.7109375" style="115" bestFit="1" customWidth="1"/>
    <col min="15117" max="15362" width="9.140625" style="115"/>
    <col min="15363" max="15363" width="38.7109375" style="115" customWidth="1"/>
    <col min="15364" max="15365" width="11.140625" style="115" customWidth="1"/>
    <col min="15366" max="15366" width="15.7109375" style="115" customWidth="1"/>
    <col min="15367" max="15368" width="11.140625" style="115" customWidth="1"/>
    <col min="15369" max="15369" width="15.7109375" style="115" customWidth="1"/>
    <col min="15370" max="15370" width="16" style="115" bestFit="1" customWidth="1"/>
    <col min="15371" max="15371" width="18.7109375" style="115" customWidth="1"/>
    <col min="15372" max="15372" width="51.7109375" style="115" bestFit="1" customWidth="1"/>
    <col min="15373" max="15618" width="9.140625" style="115"/>
    <col min="15619" max="15619" width="38.7109375" style="115" customWidth="1"/>
    <col min="15620" max="15621" width="11.140625" style="115" customWidth="1"/>
    <col min="15622" max="15622" width="15.7109375" style="115" customWidth="1"/>
    <col min="15623" max="15624" width="11.140625" style="115" customWidth="1"/>
    <col min="15625" max="15625" width="15.7109375" style="115" customWidth="1"/>
    <col min="15626" max="15626" width="16" style="115" bestFit="1" customWidth="1"/>
    <col min="15627" max="15627" width="18.7109375" style="115" customWidth="1"/>
    <col min="15628" max="15628" width="51.7109375" style="115" bestFit="1" customWidth="1"/>
    <col min="15629" max="15874" width="9.140625" style="115"/>
    <col min="15875" max="15875" width="38.7109375" style="115" customWidth="1"/>
    <col min="15876" max="15877" width="11.140625" style="115" customWidth="1"/>
    <col min="15878" max="15878" width="15.7109375" style="115" customWidth="1"/>
    <col min="15879" max="15880" width="11.140625" style="115" customWidth="1"/>
    <col min="15881" max="15881" width="15.7109375" style="115" customWidth="1"/>
    <col min="15882" max="15882" width="16" style="115" bestFit="1" customWidth="1"/>
    <col min="15883" max="15883" width="18.7109375" style="115" customWidth="1"/>
    <col min="15884" max="15884" width="51.7109375" style="115" bestFit="1" customWidth="1"/>
    <col min="15885" max="16130" width="9.140625" style="115"/>
    <col min="16131" max="16131" width="38.7109375" style="115" customWidth="1"/>
    <col min="16132" max="16133" width="11.140625" style="115" customWidth="1"/>
    <col min="16134" max="16134" width="15.7109375" style="115" customWidth="1"/>
    <col min="16135" max="16136" width="11.140625" style="115" customWidth="1"/>
    <col min="16137" max="16137" width="15.7109375" style="115" customWidth="1"/>
    <col min="16138" max="16138" width="16" style="115" bestFit="1" customWidth="1"/>
    <col min="16139" max="16139" width="18.7109375" style="115" customWidth="1"/>
    <col min="16140" max="16140" width="51.7109375" style="115" bestFit="1" customWidth="1"/>
    <col min="16141" max="16384" width="9.140625" style="115"/>
  </cols>
  <sheetData>
    <row r="1" spans="1:12">
      <c r="A1" s="115" t="str">
        <f>+'Lead Sheet - AMA'!A1</f>
        <v>PacifiCorp</v>
      </c>
    </row>
    <row r="2" spans="1:12">
      <c r="A2" s="115" t="str">
        <f>+'Lead Sheet - AMA'!A2</f>
        <v>UE-111190</v>
      </c>
    </row>
    <row r="3" spans="1:12">
      <c r="A3" s="115" t="str">
        <f>+'Lead Sheet - AMA'!A3</f>
        <v>Washington General Rate Case - December 2010</v>
      </c>
    </row>
    <row r="4" spans="1:12">
      <c r="A4" s="115" t="str">
        <f>+'Lead Sheet - AMA'!A4</f>
        <v>Adjustment 8.6 Miscellaneous Rate Base</v>
      </c>
    </row>
    <row r="5" spans="1:12">
      <c r="A5" s="118" t="s">
        <v>352</v>
      </c>
      <c r="B5" s="118"/>
    </row>
    <row r="6" spans="1:12">
      <c r="A6" s="118" t="s">
        <v>353</v>
      </c>
      <c r="B6" s="118"/>
    </row>
    <row r="7" spans="1:12">
      <c r="A7" s="118" t="s">
        <v>354</v>
      </c>
      <c r="B7" s="118"/>
      <c r="I7" s="119"/>
    </row>
    <row r="8" spans="1:12">
      <c r="C8" s="120"/>
      <c r="D8" s="120"/>
      <c r="E8" s="120"/>
      <c r="I8" s="119"/>
    </row>
    <row r="9" spans="1:12">
      <c r="A9" s="118" t="s">
        <v>355</v>
      </c>
      <c r="B9" s="118"/>
    </row>
    <row r="10" spans="1:12" s="125" customFormat="1" ht="51">
      <c r="A10" s="121" t="s">
        <v>211</v>
      </c>
      <c r="B10" s="122" t="s">
        <v>356</v>
      </c>
      <c r="C10" s="122" t="s">
        <v>357</v>
      </c>
      <c r="D10" s="122" t="s">
        <v>358</v>
      </c>
      <c r="E10" s="122" t="s">
        <v>359</v>
      </c>
      <c r="F10" s="122" t="s">
        <v>360</v>
      </c>
      <c r="G10" s="122" t="s">
        <v>361</v>
      </c>
      <c r="H10" s="123" t="s">
        <v>362</v>
      </c>
      <c r="I10" s="122" t="s">
        <v>363</v>
      </c>
      <c r="J10" s="122" t="s">
        <v>364</v>
      </c>
      <c r="K10" s="122" t="s">
        <v>365</v>
      </c>
      <c r="L10" s="124"/>
    </row>
    <row r="11" spans="1:12" s="135" customFormat="1">
      <c r="A11" s="126" t="s">
        <v>366</v>
      </c>
      <c r="B11" s="127" t="s">
        <v>45</v>
      </c>
      <c r="C11" s="127">
        <v>187921</v>
      </c>
      <c r="D11" s="128">
        <v>16500000</v>
      </c>
      <c r="E11" s="128">
        <v>-3000000</v>
      </c>
      <c r="F11" s="129">
        <f>D11+E11</f>
        <v>13500000</v>
      </c>
      <c r="G11" s="130" t="s">
        <v>65</v>
      </c>
      <c r="H11" s="131">
        <v>1</v>
      </c>
      <c r="I11" s="132">
        <f t="shared" ref="I11:I12" si="0">F11*H11</f>
        <v>13500000</v>
      </c>
      <c r="J11" s="127" t="s">
        <v>367</v>
      </c>
      <c r="K11" s="133" t="s">
        <v>368</v>
      </c>
      <c r="L11" s="134"/>
    </row>
    <row r="12" spans="1:12" s="135" customFormat="1">
      <c r="A12" s="126" t="s">
        <v>369</v>
      </c>
      <c r="B12" s="127" t="s">
        <v>45</v>
      </c>
      <c r="C12" s="127">
        <v>187051</v>
      </c>
      <c r="D12" s="128">
        <v>552352.74</v>
      </c>
      <c r="E12" s="128">
        <v>0</v>
      </c>
      <c r="F12" s="129">
        <f t="shared" ref="F12:F15" si="1">D12+E12</f>
        <v>552352.74</v>
      </c>
      <c r="G12" s="130" t="s">
        <v>65</v>
      </c>
      <c r="H12" s="131">
        <v>1</v>
      </c>
      <c r="I12" s="132">
        <f t="shared" si="0"/>
        <v>552352.74</v>
      </c>
      <c r="J12" s="127" t="s">
        <v>370</v>
      </c>
      <c r="K12" s="127" t="s">
        <v>371</v>
      </c>
    </row>
    <row r="13" spans="1:12" s="135" customFormat="1">
      <c r="A13" s="126" t="s">
        <v>372</v>
      </c>
      <c r="B13" s="127" t="s">
        <v>45</v>
      </c>
      <c r="C13" s="127"/>
      <c r="D13" s="128">
        <v>0</v>
      </c>
      <c r="E13" s="128">
        <v>3819550.812604168</v>
      </c>
      <c r="F13" s="129">
        <f>D13+E13</f>
        <v>3819550.812604168</v>
      </c>
      <c r="G13" s="136" t="s">
        <v>163</v>
      </c>
      <c r="H13" s="137">
        <v>0.22474202685414957</v>
      </c>
      <c r="I13" s="132">
        <f>F13*H13</f>
        <v>858413.59129707469</v>
      </c>
      <c r="J13" s="127" t="s">
        <v>373</v>
      </c>
      <c r="K13" s="127">
        <v>8.6999999999999993</v>
      </c>
    </row>
    <row r="14" spans="1:12" s="135" customFormat="1">
      <c r="A14" s="126" t="s">
        <v>374</v>
      </c>
      <c r="B14" s="127" t="s">
        <v>45</v>
      </c>
      <c r="C14" s="127"/>
      <c r="D14" s="128">
        <v>0</v>
      </c>
      <c r="E14" s="128">
        <v>-483520.0000000014</v>
      </c>
      <c r="F14" s="129">
        <f t="shared" si="1"/>
        <v>-483520.0000000014</v>
      </c>
      <c r="G14" s="136" t="s">
        <v>163</v>
      </c>
      <c r="H14" s="137">
        <v>0.22474202685414957</v>
      </c>
      <c r="I14" s="132">
        <f t="shared" ref="I14" si="2">F14*H14</f>
        <v>-108667.26482451872</v>
      </c>
      <c r="J14" s="127" t="s">
        <v>373</v>
      </c>
      <c r="K14" s="127">
        <v>8.6999999999999993</v>
      </c>
    </row>
    <row r="15" spans="1:12" s="135" customFormat="1">
      <c r="A15" s="126" t="s">
        <v>375</v>
      </c>
      <c r="B15" s="127" t="s">
        <v>45</v>
      </c>
      <c r="C15" s="127">
        <v>102467</v>
      </c>
      <c r="D15" s="128">
        <v>1336175.567917</v>
      </c>
      <c r="E15" s="128">
        <f>-1336175.567917+1324074.205</f>
        <v>-12101.362916999962</v>
      </c>
      <c r="F15" s="129">
        <f t="shared" si="1"/>
        <v>1324074.2050000001</v>
      </c>
      <c r="G15" s="130" t="s">
        <v>141</v>
      </c>
      <c r="H15" s="131">
        <v>7.2043717522988007E-2</v>
      </c>
      <c r="I15" s="132">
        <f>F15*H15</f>
        <v>95391.228004494915</v>
      </c>
      <c r="J15" s="127" t="s">
        <v>376</v>
      </c>
      <c r="K15" s="127">
        <v>8.3000000000000007</v>
      </c>
    </row>
    <row r="16" spans="1:12" s="135" customFormat="1">
      <c r="A16" s="126"/>
      <c r="B16" s="127"/>
      <c r="C16" s="127"/>
      <c r="D16" s="138"/>
      <c r="E16" s="127"/>
      <c r="F16" s="132"/>
      <c r="G16" s="130"/>
      <c r="H16" s="131"/>
      <c r="I16" s="132"/>
      <c r="J16" s="127"/>
      <c r="K16" s="127"/>
    </row>
    <row r="17" spans="1:13" s="146" customFormat="1">
      <c r="A17" s="139"/>
      <c r="B17" s="140"/>
      <c r="C17" s="141" t="s">
        <v>377</v>
      </c>
      <c r="D17" s="142">
        <f>SUM(D11:D15)</f>
        <v>18388528.307916999</v>
      </c>
      <c r="E17" s="141"/>
      <c r="F17" s="142">
        <f>SUM(F11:F15)</f>
        <v>18712457.757604167</v>
      </c>
      <c r="G17" s="143"/>
      <c r="H17" s="144"/>
      <c r="I17" s="142">
        <f>SUM(I11:I15)</f>
        <v>14897490.294477051</v>
      </c>
      <c r="J17" s="132"/>
      <c r="K17" s="145"/>
    </row>
    <row r="18" spans="1:13" s="139" customFormat="1">
      <c r="B18" s="115"/>
      <c r="C18" s="116"/>
      <c r="D18" s="116"/>
      <c r="E18" s="116"/>
      <c r="F18" s="116"/>
      <c r="G18" s="116"/>
      <c r="H18" s="117"/>
      <c r="I18" s="147"/>
      <c r="J18" s="116"/>
      <c r="K18" s="145"/>
    </row>
    <row r="19" spans="1:13" s="139" customFormat="1">
      <c r="B19" s="115"/>
      <c r="C19" s="116"/>
      <c r="D19" s="119"/>
      <c r="E19" s="119"/>
      <c r="F19" s="116"/>
      <c r="G19" s="116"/>
      <c r="H19" s="117"/>
      <c r="I19" s="147" t="s">
        <v>378</v>
      </c>
      <c r="J19" s="116"/>
      <c r="K19" s="148"/>
    </row>
    <row r="20" spans="1:13" s="139" customFormat="1">
      <c r="C20" s="148"/>
      <c r="D20" s="148"/>
      <c r="E20" s="149"/>
      <c r="F20" s="148"/>
      <c r="G20" s="148"/>
      <c r="H20" s="150"/>
      <c r="I20" s="151"/>
      <c r="J20" s="148"/>
      <c r="K20" s="148"/>
    </row>
    <row r="21" spans="1:13">
      <c r="A21" s="118" t="s">
        <v>379</v>
      </c>
      <c r="B21" s="118"/>
      <c r="I21" s="119"/>
    </row>
    <row r="22" spans="1:13" s="125" customFormat="1" ht="51">
      <c r="A22" s="121" t="s">
        <v>211</v>
      </c>
      <c r="B22" s="122" t="s">
        <v>356</v>
      </c>
      <c r="C22" s="122" t="s">
        <v>357</v>
      </c>
      <c r="D22" s="122" t="s">
        <v>380</v>
      </c>
      <c r="E22" s="122" t="s">
        <v>359</v>
      </c>
      <c r="F22" s="122" t="s">
        <v>360</v>
      </c>
      <c r="G22" s="122" t="s">
        <v>361</v>
      </c>
      <c r="H22" s="123" t="s">
        <v>362</v>
      </c>
      <c r="I22" s="122" t="s">
        <v>363</v>
      </c>
      <c r="J22" s="122" t="s">
        <v>364</v>
      </c>
      <c r="K22" s="122" t="s">
        <v>365</v>
      </c>
      <c r="L22" s="124"/>
    </row>
    <row r="23" spans="1:13" s="125" customFormat="1">
      <c r="A23" s="152" t="s">
        <v>381</v>
      </c>
      <c r="B23" s="153" t="s">
        <v>44</v>
      </c>
      <c r="C23" s="116" t="s">
        <v>382</v>
      </c>
      <c r="D23" s="154">
        <v>46940.88</v>
      </c>
      <c r="E23" s="154">
        <v>-41073.271624999979</v>
      </c>
      <c r="F23" s="155">
        <f>E23+D23</f>
        <v>5867.608375000018</v>
      </c>
      <c r="G23" s="155" t="s">
        <v>65</v>
      </c>
      <c r="H23" s="137">
        <v>1</v>
      </c>
      <c r="I23" s="156">
        <f>F23*H23</f>
        <v>5867.608375000018</v>
      </c>
      <c r="J23" s="127" t="s">
        <v>383</v>
      </c>
      <c r="K23" s="116">
        <v>8.8000000000000007</v>
      </c>
      <c r="L23" s="124"/>
    </row>
    <row r="24" spans="1:13" s="125" customFormat="1">
      <c r="A24" s="234" t="s">
        <v>384</v>
      </c>
      <c r="B24" s="226" t="s">
        <v>44</v>
      </c>
      <c r="C24" s="227" t="s">
        <v>385</v>
      </c>
      <c r="D24" s="228">
        <v>4066669.4719830002</v>
      </c>
      <c r="E24" s="228">
        <v>0</v>
      </c>
      <c r="F24" s="229">
        <f t="shared" ref="F24" si="3">E24+D24</f>
        <v>4066669.4719830002</v>
      </c>
      <c r="G24" s="230" t="s">
        <v>163</v>
      </c>
      <c r="H24" s="231">
        <v>0.22474202685414957</v>
      </c>
      <c r="I24" s="232">
        <f t="shared" ref="I24:I25" si="4">F24*H24</f>
        <v>913951.53967935371</v>
      </c>
      <c r="J24" s="227" t="s">
        <v>386</v>
      </c>
      <c r="K24" s="233" t="s">
        <v>387</v>
      </c>
      <c r="L24" s="167" t="s">
        <v>396</v>
      </c>
    </row>
    <row r="25" spans="1:13" s="125" customFormat="1">
      <c r="A25" s="157" t="s">
        <v>388</v>
      </c>
      <c r="B25" s="153" t="s">
        <v>44</v>
      </c>
      <c r="C25" s="116"/>
      <c r="D25" s="128"/>
      <c r="E25" s="154">
        <v>1766473.3166722294</v>
      </c>
      <c r="F25" s="155">
        <f>E25+D25</f>
        <v>1766473.3166722294</v>
      </c>
      <c r="G25" s="136" t="s">
        <v>173</v>
      </c>
      <c r="H25" s="137">
        <v>0.21415849143671642</v>
      </c>
      <c r="I25" s="156">
        <f t="shared" si="4"/>
        <v>378305.2606617377</v>
      </c>
      <c r="J25" s="116" t="s">
        <v>389</v>
      </c>
      <c r="K25" s="116" t="s">
        <v>390</v>
      </c>
      <c r="L25" s="124"/>
    </row>
    <row r="26" spans="1:13" s="125" customFormat="1">
      <c r="A26" s="157"/>
      <c r="B26" s="153"/>
      <c r="C26" s="116"/>
      <c r="D26" s="116"/>
      <c r="E26" s="155"/>
      <c r="F26" s="155"/>
      <c r="G26" s="136"/>
      <c r="H26" s="150"/>
      <c r="I26" s="119"/>
      <c r="J26" s="116"/>
      <c r="K26" s="116"/>
      <c r="L26" s="124"/>
    </row>
    <row r="27" spans="1:13" s="125" customFormat="1">
      <c r="A27" s="157"/>
      <c r="B27" s="158"/>
      <c r="C27" s="141" t="s">
        <v>391</v>
      </c>
      <c r="D27" s="142">
        <f>SUM(D23:D25)</f>
        <v>4113610.3519830001</v>
      </c>
      <c r="E27" s="141"/>
      <c r="F27" s="142">
        <f>SUM(F23:F25)</f>
        <v>5839010.3970302297</v>
      </c>
      <c r="G27" s="143"/>
      <c r="H27" s="144"/>
      <c r="I27" s="142">
        <f>SUM(I23:I25)</f>
        <v>1298124.4087160914</v>
      </c>
      <c r="J27" s="119"/>
      <c r="K27" s="159"/>
      <c r="L27" s="160"/>
    </row>
    <row r="28" spans="1:13">
      <c r="I28" s="147" t="s">
        <v>392</v>
      </c>
      <c r="M28" s="161"/>
    </row>
    <row r="29" spans="1:13">
      <c r="I29" s="147" t="s">
        <v>393</v>
      </c>
    </row>
    <row r="31" spans="1:13">
      <c r="A31" s="162" t="s">
        <v>394</v>
      </c>
      <c r="I31" s="119"/>
    </row>
    <row r="34" spans="1:12" ht="18">
      <c r="A34" s="168" t="s">
        <v>472</v>
      </c>
    </row>
    <row r="35" spans="1:12">
      <c r="B35" s="158"/>
      <c r="F35" s="163"/>
      <c r="I35" s="119"/>
      <c r="L35" s="135"/>
    </row>
    <row r="36" spans="1:12">
      <c r="B36" s="158"/>
      <c r="F36" s="164"/>
      <c r="I36" s="119"/>
      <c r="L36" s="135"/>
    </row>
    <row r="37" spans="1:12">
      <c r="B37" s="158"/>
      <c r="F37" s="164"/>
      <c r="I37" s="119"/>
      <c r="L37" s="135"/>
    </row>
    <row r="38" spans="1:12">
      <c r="B38" s="158"/>
      <c r="F38" s="164"/>
      <c r="I38" s="119"/>
      <c r="L38" s="165"/>
    </row>
    <row r="39" spans="1:12">
      <c r="B39" s="158"/>
      <c r="F39" s="166"/>
      <c r="I39" s="119"/>
      <c r="L39" s="135"/>
    </row>
    <row r="40" spans="1:12">
      <c r="F40" s="166"/>
      <c r="I40" s="166"/>
    </row>
  </sheetData>
  <pageMargins left="0.7" right="0.7" top="0.75" bottom="0.25" header="0.3" footer="0.05"/>
  <pageSetup scale="49" orientation="portrait" r:id="rId1"/>
  <headerFooter scaleWithDoc="0">
    <oddHeader>&amp;R&amp;"Times New Roman,Regular"Exhibit No. KHB-7
Page &amp;P of &amp;N</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J112"/>
  <sheetViews>
    <sheetView tabSelected="1" zoomScale="80" zoomScaleNormal="80" workbookViewId="0">
      <pane xSplit="5" ySplit="5" topLeftCell="F72" activePane="bottomRight" state="frozen"/>
      <selection activeCell="D101" sqref="A89:L102"/>
      <selection pane="topRight" activeCell="D101" sqref="A89:L102"/>
      <selection pane="bottomLeft" activeCell="D101" sqref="A89:L102"/>
      <selection pane="bottomRight" activeCell="D101" sqref="A89:L102"/>
    </sheetView>
  </sheetViews>
  <sheetFormatPr defaultRowHeight="15"/>
  <cols>
    <col min="1" max="1" width="11.85546875" style="104" customWidth="1"/>
    <col min="2" max="2" width="24" style="104" bestFit="1" customWidth="1"/>
    <col min="3" max="3" width="9.140625" style="104"/>
    <col min="4" max="4" width="30.140625" style="104" bestFit="1" customWidth="1"/>
    <col min="5" max="5" width="12.28515625" style="104" hidden="1" customWidth="1"/>
    <col min="6" max="7" width="12" style="104" hidden="1" customWidth="1"/>
    <col min="8" max="8" width="12.28515625" style="104" hidden="1" customWidth="1"/>
    <col min="9" max="11" width="12" style="104" hidden="1" customWidth="1"/>
    <col min="12" max="12" width="13" style="104" hidden="1" customWidth="1"/>
    <col min="13" max="13" width="12" style="104" hidden="1" customWidth="1"/>
    <col min="14" max="14" width="13" style="104" hidden="1" customWidth="1"/>
    <col min="15" max="17" width="12" style="104" hidden="1" customWidth="1"/>
    <col min="18" max="18" width="13" style="104" hidden="1" customWidth="1"/>
    <col min="19" max="19" width="6.140625" style="104" hidden="1" customWidth="1"/>
    <col min="20" max="26" width="12.28515625" style="104" hidden="1" customWidth="1"/>
    <col min="27" max="32" width="13" style="104" hidden="1" customWidth="1"/>
    <col min="33" max="33" width="13.42578125" style="104" bestFit="1" customWidth="1"/>
    <col min="34" max="34" width="10.5703125" style="104" bestFit="1" customWidth="1"/>
    <col min="35" max="35" width="9.85546875" style="104" bestFit="1" customWidth="1"/>
    <col min="36" max="36" width="13.140625" style="104" bestFit="1" customWidth="1"/>
    <col min="37" max="37" width="13" style="104" hidden="1" customWidth="1"/>
    <col min="38" max="48" width="12.28515625" style="104" hidden="1" customWidth="1"/>
    <col min="49" max="49" width="15.28515625" style="104" hidden="1" customWidth="1"/>
    <col min="50" max="50" width="19.140625" style="104" hidden="1" customWidth="1"/>
    <col min="51" max="61" width="0" style="104" hidden="1" customWidth="1"/>
    <col min="62" max="16384" width="9.140625" style="104"/>
  </cols>
  <sheetData>
    <row r="1" spans="1:62">
      <c r="A1" s="103" t="s">
        <v>232</v>
      </c>
    </row>
    <row r="2" spans="1:62">
      <c r="A2" s="103" t="s">
        <v>213</v>
      </c>
    </row>
    <row r="3" spans="1:62">
      <c r="A3" s="103" t="s">
        <v>395</v>
      </c>
    </row>
    <row r="5" spans="1:62" ht="30">
      <c r="A5" s="105" t="s">
        <v>233</v>
      </c>
      <c r="B5" s="105" t="s">
        <v>234</v>
      </c>
      <c r="C5" s="105" t="s">
        <v>210</v>
      </c>
      <c r="D5" s="105" t="s">
        <v>235</v>
      </c>
      <c r="E5" s="106" t="s">
        <v>236</v>
      </c>
      <c r="F5" s="107">
        <v>40179</v>
      </c>
      <c r="G5" s="107">
        <v>40210</v>
      </c>
      <c r="H5" s="107">
        <v>40238</v>
      </c>
      <c r="I5" s="107">
        <v>40269</v>
      </c>
      <c r="J5" s="107">
        <v>40299</v>
      </c>
      <c r="K5" s="107">
        <v>40330</v>
      </c>
      <c r="L5" s="107">
        <v>40360</v>
      </c>
      <c r="M5" s="107">
        <v>40391</v>
      </c>
      <c r="N5" s="107">
        <v>40422</v>
      </c>
      <c r="O5" s="107">
        <v>40452</v>
      </c>
      <c r="P5" s="107">
        <v>40483</v>
      </c>
      <c r="Q5" s="107">
        <v>40513</v>
      </c>
      <c r="R5" s="106" t="s">
        <v>237</v>
      </c>
      <c r="T5" s="106" t="s">
        <v>236</v>
      </c>
      <c r="U5" s="107">
        <v>40179</v>
      </c>
      <c r="V5" s="107">
        <v>40210</v>
      </c>
      <c r="W5" s="107">
        <v>40238</v>
      </c>
      <c r="X5" s="107">
        <v>40269</v>
      </c>
      <c r="Y5" s="107">
        <v>40299</v>
      </c>
      <c r="Z5" s="107">
        <v>40330</v>
      </c>
      <c r="AA5" s="107">
        <v>40360</v>
      </c>
      <c r="AB5" s="107">
        <v>40391</v>
      </c>
      <c r="AC5" s="107">
        <v>40422</v>
      </c>
      <c r="AD5" s="107">
        <v>40452</v>
      </c>
      <c r="AE5" s="107">
        <v>40483</v>
      </c>
      <c r="AF5" s="107">
        <v>40513</v>
      </c>
      <c r="AG5" s="106" t="s">
        <v>238</v>
      </c>
      <c r="AH5" s="106" t="s">
        <v>239</v>
      </c>
      <c r="AI5" s="106" t="s">
        <v>240</v>
      </c>
      <c r="AJ5" s="106" t="s">
        <v>241</v>
      </c>
      <c r="AK5" s="108" t="s">
        <v>242</v>
      </c>
      <c r="AL5" s="109">
        <v>40544</v>
      </c>
      <c r="AM5" s="109">
        <v>40575</v>
      </c>
      <c r="AN5" s="109">
        <v>40603</v>
      </c>
      <c r="AO5" s="109">
        <v>40634</v>
      </c>
      <c r="AP5" s="109">
        <v>40664</v>
      </c>
      <c r="AQ5" s="109">
        <v>40695</v>
      </c>
      <c r="AR5" s="109">
        <v>40725</v>
      </c>
      <c r="AS5" s="109">
        <v>40756</v>
      </c>
      <c r="AT5" s="109">
        <v>40787</v>
      </c>
      <c r="AU5" s="109">
        <v>40817</v>
      </c>
      <c r="AV5" s="109">
        <v>40848</v>
      </c>
      <c r="AW5" s="109">
        <v>40878</v>
      </c>
      <c r="AX5" s="109">
        <v>40909</v>
      </c>
      <c r="AY5" s="109">
        <v>40940</v>
      </c>
      <c r="AZ5" s="109">
        <v>40969</v>
      </c>
      <c r="BA5" s="109">
        <v>41000</v>
      </c>
      <c r="BB5" s="109">
        <v>41030</v>
      </c>
      <c r="BC5" s="109">
        <v>41061</v>
      </c>
      <c r="BD5" s="109">
        <v>41091</v>
      </c>
      <c r="BE5" s="109">
        <v>41122</v>
      </c>
      <c r="BF5" s="109">
        <v>41153</v>
      </c>
      <c r="BG5" s="109">
        <v>41183</v>
      </c>
      <c r="BH5" s="109">
        <v>41214</v>
      </c>
      <c r="BI5" s="109">
        <v>41244</v>
      </c>
      <c r="BJ5" s="109"/>
    </row>
    <row r="6" spans="1:62">
      <c r="A6" s="104">
        <v>1822700</v>
      </c>
      <c r="B6" s="104" t="s">
        <v>243</v>
      </c>
      <c r="C6" s="104">
        <v>185821</v>
      </c>
      <c r="D6" s="104" t="s">
        <v>244</v>
      </c>
      <c r="E6" s="110">
        <v>2654641.6400000006</v>
      </c>
      <c r="F6" s="110">
        <v>-221220.14</v>
      </c>
      <c r="G6" s="110">
        <v>-221220.14</v>
      </c>
      <c r="H6" s="110">
        <v>-221220.14</v>
      </c>
      <c r="I6" s="110">
        <v>-221220.14</v>
      </c>
      <c r="J6" s="110">
        <v>-221220.14</v>
      </c>
      <c r="K6" s="110">
        <v>-221220.14</v>
      </c>
      <c r="L6" s="110">
        <v>-221220.14</v>
      </c>
      <c r="M6" s="110">
        <v>-221220.14</v>
      </c>
      <c r="N6" s="110">
        <v>-221220.14</v>
      </c>
      <c r="O6" s="110">
        <v>-221220.14</v>
      </c>
      <c r="P6" s="110">
        <v>-221220.14</v>
      </c>
      <c r="Q6" s="110">
        <v>-221220.1</v>
      </c>
      <c r="R6" s="110">
        <v>2.7575879357755184E-9</v>
      </c>
      <c r="T6" s="110">
        <f t="shared" ref="T6:T68" si="0">+E6</f>
        <v>2654641.6400000006</v>
      </c>
      <c r="U6" s="110">
        <f t="shared" ref="U6:AF21" si="1">+T6+F6</f>
        <v>2433421.5000000005</v>
      </c>
      <c r="V6" s="110">
        <f t="shared" si="1"/>
        <v>2212201.3600000003</v>
      </c>
      <c r="W6" s="110">
        <f t="shared" si="1"/>
        <v>1990981.2200000002</v>
      </c>
      <c r="X6" s="110">
        <f t="shared" si="1"/>
        <v>1769761.08</v>
      </c>
      <c r="Y6" s="110">
        <f t="shared" si="1"/>
        <v>1548540.94</v>
      </c>
      <c r="Z6" s="110">
        <f t="shared" si="1"/>
        <v>1327320.7999999998</v>
      </c>
      <c r="AA6" s="110">
        <f t="shared" si="1"/>
        <v>1106100.6599999997</v>
      </c>
      <c r="AB6" s="110">
        <f t="shared" si="1"/>
        <v>884880.51999999967</v>
      </c>
      <c r="AC6" s="110">
        <f t="shared" si="1"/>
        <v>663660.37999999966</v>
      </c>
      <c r="AD6" s="110">
        <f t="shared" si="1"/>
        <v>442440.23999999964</v>
      </c>
      <c r="AE6" s="110">
        <f t="shared" si="1"/>
        <v>221220.09999999963</v>
      </c>
      <c r="AF6" s="110">
        <f t="shared" si="1"/>
        <v>-3.7834979593753815E-10</v>
      </c>
      <c r="AG6" s="111">
        <f t="shared" ref="AG6:AG7" si="2">+(((T6+AF6)+SUM(U6:AE6)*2))/24</f>
        <v>1327320.8016666668</v>
      </c>
      <c r="AH6" s="104" t="s">
        <v>163</v>
      </c>
      <c r="AI6" s="112">
        <v>0.22474202685414957</v>
      </c>
      <c r="AJ6" s="111">
        <f t="shared" ref="AJ6:AJ69" si="3">+AG6*AI6</f>
        <v>298304.76725224138</v>
      </c>
      <c r="AK6" s="111">
        <v>-298305</v>
      </c>
    </row>
    <row r="7" spans="1:62">
      <c r="A7" s="104">
        <v>1823870</v>
      </c>
      <c r="B7" s="104" t="s">
        <v>245</v>
      </c>
      <c r="C7" s="104">
        <v>187601</v>
      </c>
      <c r="D7" s="104" t="s">
        <v>246</v>
      </c>
      <c r="E7" s="110">
        <v>-3034190.7299999995</v>
      </c>
      <c r="F7" s="110">
        <v>-154977.38</v>
      </c>
      <c r="G7" s="110">
        <v>138659.48000000001</v>
      </c>
      <c r="H7" s="110">
        <v>138659.48000000001</v>
      </c>
      <c r="I7" s="110">
        <v>138659.48000000001</v>
      </c>
      <c r="J7" s="110">
        <v>138659.48000000001</v>
      </c>
      <c r="K7" s="110">
        <v>138659.48000000001</v>
      </c>
      <c r="L7" s="110">
        <v>138659.48000000001</v>
      </c>
      <c r="M7" s="110">
        <v>138659.48000000001</v>
      </c>
      <c r="N7" s="110">
        <v>138659.48000000001</v>
      </c>
      <c r="O7" s="110">
        <v>138659.48000000001</v>
      </c>
      <c r="P7" s="110">
        <v>138659.48000000001</v>
      </c>
      <c r="Q7" s="110">
        <v>138659.48000000001</v>
      </c>
      <c r="R7" s="110">
        <v>-1663913.8299999996</v>
      </c>
      <c r="T7" s="110">
        <f t="shared" si="0"/>
        <v>-3034190.7299999995</v>
      </c>
      <c r="U7" s="110">
        <f t="shared" si="1"/>
        <v>-3189168.1099999994</v>
      </c>
      <c r="V7" s="110">
        <f t="shared" si="1"/>
        <v>-3050508.6299999994</v>
      </c>
      <c r="W7" s="110">
        <f t="shared" si="1"/>
        <v>-2911849.1499999994</v>
      </c>
      <c r="X7" s="110">
        <f t="shared" si="1"/>
        <v>-2773189.6699999995</v>
      </c>
      <c r="Y7" s="110">
        <f t="shared" si="1"/>
        <v>-2634530.1899999995</v>
      </c>
      <c r="Z7" s="110">
        <f t="shared" si="1"/>
        <v>-2495870.7099999995</v>
      </c>
      <c r="AA7" s="110">
        <f t="shared" si="1"/>
        <v>-2357211.2299999995</v>
      </c>
      <c r="AB7" s="110">
        <f t="shared" si="1"/>
        <v>-2218551.7499999995</v>
      </c>
      <c r="AC7" s="110">
        <f t="shared" si="1"/>
        <v>-2079892.2699999996</v>
      </c>
      <c r="AD7" s="110">
        <f t="shared" si="1"/>
        <v>-1941232.7899999996</v>
      </c>
      <c r="AE7" s="110">
        <f t="shared" si="1"/>
        <v>-1802573.3099999996</v>
      </c>
      <c r="AF7" s="110">
        <f t="shared" si="1"/>
        <v>-1663913.8299999996</v>
      </c>
      <c r="AG7" s="111">
        <f t="shared" si="2"/>
        <v>-2483635.8408333329</v>
      </c>
      <c r="AH7" s="104" t="s">
        <v>166</v>
      </c>
      <c r="AI7" s="112">
        <v>0</v>
      </c>
      <c r="AJ7" s="111">
        <f t="shared" si="3"/>
        <v>0</v>
      </c>
    </row>
    <row r="8" spans="1:62">
      <c r="A8" s="104">
        <v>1823870</v>
      </c>
      <c r="B8" s="104" t="s">
        <v>245</v>
      </c>
      <c r="C8" s="104">
        <v>187623</v>
      </c>
      <c r="D8" s="104" t="s">
        <v>247</v>
      </c>
      <c r="E8" s="110">
        <v>617284.32000000007</v>
      </c>
      <c r="F8" s="110">
        <v>-25720.18</v>
      </c>
      <c r="G8" s="110">
        <v>-25720.18</v>
      </c>
      <c r="H8" s="110">
        <v>-25720.18</v>
      </c>
      <c r="I8" s="110">
        <v>-25720.18</v>
      </c>
      <c r="J8" s="110">
        <v>-25720.18</v>
      </c>
      <c r="K8" s="110">
        <v>-25720.18</v>
      </c>
      <c r="L8" s="110">
        <v>-25720.18</v>
      </c>
      <c r="M8" s="110">
        <v>-25720.18</v>
      </c>
      <c r="N8" s="110">
        <v>-25720.18</v>
      </c>
      <c r="O8" s="110">
        <v>-25720.18</v>
      </c>
      <c r="P8" s="110">
        <v>-25720.18</v>
      </c>
      <c r="Q8" s="110">
        <v>-25720.18</v>
      </c>
      <c r="R8" s="110">
        <v>308642.15999999992</v>
      </c>
      <c r="T8" s="110">
        <f t="shared" si="0"/>
        <v>617284.32000000007</v>
      </c>
      <c r="U8" s="110">
        <f t="shared" si="1"/>
        <v>591564.14</v>
      </c>
      <c r="V8" s="110">
        <f t="shared" si="1"/>
        <v>565843.96</v>
      </c>
      <c r="W8" s="110">
        <f t="shared" si="1"/>
        <v>540123.77999999991</v>
      </c>
      <c r="X8" s="110">
        <f t="shared" si="1"/>
        <v>514403.59999999992</v>
      </c>
      <c r="Y8" s="110">
        <f t="shared" si="1"/>
        <v>488683.41999999993</v>
      </c>
      <c r="Z8" s="110">
        <f t="shared" si="1"/>
        <v>462963.23999999993</v>
      </c>
      <c r="AA8" s="110">
        <f t="shared" si="1"/>
        <v>437243.05999999994</v>
      </c>
      <c r="AB8" s="110">
        <f t="shared" si="1"/>
        <v>411522.87999999995</v>
      </c>
      <c r="AC8" s="110">
        <f t="shared" si="1"/>
        <v>385802.69999999995</v>
      </c>
      <c r="AD8" s="110">
        <f t="shared" si="1"/>
        <v>360082.51999999996</v>
      </c>
      <c r="AE8" s="110">
        <f t="shared" si="1"/>
        <v>334362.33999999997</v>
      </c>
      <c r="AF8" s="110">
        <f t="shared" si="1"/>
        <v>308642.15999999997</v>
      </c>
      <c r="AG8" s="111">
        <f t="shared" ref="AG8:AG50" si="4">+(((T8+AF8)+SUM(U8:AE8)*2))/24</f>
        <v>462963.23999999993</v>
      </c>
      <c r="AH8" s="104" t="s">
        <v>166</v>
      </c>
      <c r="AI8" s="112">
        <v>0</v>
      </c>
      <c r="AJ8" s="111">
        <f t="shared" si="3"/>
        <v>0</v>
      </c>
    </row>
    <row r="9" spans="1:62">
      <c r="A9" s="104">
        <v>1823990</v>
      </c>
      <c r="B9" s="104" t="s">
        <v>248</v>
      </c>
      <c r="C9" s="104">
        <v>186099</v>
      </c>
      <c r="D9" s="104" t="s">
        <v>249</v>
      </c>
      <c r="E9" s="110">
        <v>4568107.2799999956</v>
      </c>
      <c r="F9" s="110">
        <v>542410.99</v>
      </c>
      <c r="G9" s="110">
        <v>431088.83</v>
      </c>
      <c r="H9" s="110">
        <v>216230.90000000002</v>
      </c>
      <c r="I9" s="110">
        <v>277274.83</v>
      </c>
      <c r="J9" s="110">
        <v>362998.50000000006</v>
      </c>
      <c r="K9" s="110">
        <v>315691.51999999996</v>
      </c>
      <c r="L9" s="110">
        <v>203930.21</v>
      </c>
      <c r="M9" s="110">
        <v>97241.290000000008</v>
      </c>
      <c r="N9" s="110">
        <v>71092.490000000005</v>
      </c>
      <c r="O9" s="110">
        <v>391674.06000000006</v>
      </c>
      <c r="P9" s="110">
        <v>431996.98</v>
      </c>
      <c r="Q9" s="110">
        <v>-715310.76</v>
      </c>
      <c r="R9" s="110">
        <v>7194427.1199999955</v>
      </c>
      <c r="T9" s="110">
        <f t="shared" si="0"/>
        <v>4568107.2799999956</v>
      </c>
      <c r="U9" s="110">
        <f t="shared" si="1"/>
        <v>5110518.2699999958</v>
      </c>
      <c r="V9" s="110">
        <f t="shared" si="1"/>
        <v>5541607.0999999959</v>
      </c>
      <c r="W9" s="110">
        <f t="shared" si="1"/>
        <v>5757837.9999999963</v>
      </c>
      <c r="X9" s="110">
        <f t="shared" si="1"/>
        <v>6035112.8299999963</v>
      </c>
      <c r="Y9" s="110">
        <f t="shared" si="1"/>
        <v>6398111.3299999963</v>
      </c>
      <c r="Z9" s="110">
        <f t="shared" si="1"/>
        <v>6713802.8499999959</v>
      </c>
      <c r="AA9" s="110">
        <f t="shared" si="1"/>
        <v>6917733.0599999959</v>
      </c>
      <c r="AB9" s="110">
        <f t="shared" si="1"/>
        <v>7014974.3499999959</v>
      </c>
      <c r="AC9" s="110">
        <f t="shared" si="1"/>
        <v>7086066.8399999961</v>
      </c>
      <c r="AD9" s="110">
        <f t="shared" si="1"/>
        <v>7477740.8999999966</v>
      </c>
      <c r="AE9" s="110">
        <f t="shared" si="1"/>
        <v>7909737.8799999971</v>
      </c>
      <c r="AF9" s="110">
        <f t="shared" si="1"/>
        <v>7194427.1199999973</v>
      </c>
      <c r="AG9" s="111">
        <f t="shared" si="4"/>
        <v>6487042.5508333296</v>
      </c>
      <c r="AH9" s="104" t="s">
        <v>89</v>
      </c>
      <c r="AI9" s="112">
        <v>0</v>
      </c>
      <c r="AJ9" s="111">
        <f t="shared" si="3"/>
        <v>0</v>
      </c>
    </row>
    <row r="10" spans="1:62">
      <c r="A10" s="104">
        <v>1823990</v>
      </c>
      <c r="B10" s="104" t="s">
        <v>248</v>
      </c>
      <c r="C10" s="104">
        <v>186100</v>
      </c>
      <c r="D10" s="104" t="s">
        <v>250</v>
      </c>
      <c r="E10" s="110">
        <v>1396568.8399999992</v>
      </c>
      <c r="F10" s="110">
        <v>-65925.720000000016</v>
      </c>
      <c r="G10" s="110">
        <v>-46968.73000000001</v>
      </c>
      <c r="H10" s="110">
        <v>-64103.829999999958</v>
      </c>
      <c r="I10" s="110">
        <v>-57156.880000000026</v>
      </c>
      <c r="J10" s="110">
        <v>-108938.62999999995</v>
      </c>
      <c r="K10" s="110">
        <v>-122376.34000000001</v>
      </c>
      <c r="L10" s="110">
        <v>-192414.28999999995</v>
      </c>
      <c r="M10" s="110">
        <v>-176062.87000000008</v>
      </c>
      <c r="N10" s="110">
        <v>-137725.6</v>
      </c>
      <c r="O10" s="110">
        <v>-90335.199999999983</v>
      </c>
      <c r="P10" s="110">
        <v>-52593.829999999929</v>
      </c>
      <c r="Q10" s="110">
        <v>-27983.630000000026</v>
      </c>
      <c r="R10" s="110">
        <v>253983.29000000167</v>
      </c>
      <c r="T10" s="110">
        <f t="shared" si="0"/>
        <v>1396568.8399999992</v>
      </c>
      <c r="U10" s="110">
        <f t="shared" si="1"/>
        <v>1330643.1199999992</v>
      </c>
      <c r="V10" s="110">
        <f t="shared" si="1"/>
        <v>1283674.3899999992</v>
      </c>
      <c r="W10" s="110">
        <f t="shared" si="1"/>
        <v>1219570.5599999991</v>
      </c>
      <c r="X10" s="110">
        <f t="shared" si="1"/>
        <v>1162413.679999999</v>
      </c>
      <c r="Y10" s="110">
        <f t="shared" si="1"/>
        <v>1053475.0499999991</v>
      </c>
      <c r="Z10" s="110">
        <f t="shared" si="1"/>
        <v>931098.70999999915</v>
      </c>
      <c r="AA10" s="110">
        <f t="shared" si="1"/>
        <v>738684.41999999923</v>
      </c>
      <c r="AB10" s="110">
        <f t="shared" si="1"/>
        <v>562621.54999999912</v>
      </c>
      <c r="AC10" s="110">
        <f t="shared" si="1"/>
        <v>424895.94999999914</v>
      </c>
      <c r="AD10" s="110">
        <f t="shared" si="1"/>
        <v>334560.74999999919</v>
      </c>
      <c r="AE10" s="110">
        <f t="shared" si="1"/>
        <v>281966.91999999923</v>
      </c>
      <c r="AF10" s="110">
        <f t="shared" si="1"/>
        <v>253983.28999999919</v>
      </c>
      <c r="AG10" s="111">
        <f t="shared" si="4"/>
        <v>845740.09708333248</v>
      </c>
      <c r="AH10" s="104" t="s">
        <v>89</v>
      </c>
      <c r="AI10" s="112">
        <v>0</v>
      </c>
      <c r="AJ10" s="111">
        <f t="shared" si="3"/>
        <v>0</v>
      </c>
    </row>
    <row r="11" spans="1:62">
      <c r="A11" s="104">
        <v>1823990</v>
      </c>
      <c r="B11" s="104" t="s">
        <v>248</v>
      </c>
      <c r="C11" s="104">
        <v>186502</v>
      </c>
      <c r="D11" s="104" t="s">
        <v>251</v>
      </c>
      <c r="E11" s="110">
        <v>0</v>
      </c>
      <c r="F11" s="110">
        <v>0</v>
      </c>
      <c r="G11" s="110">
        <v>0</v>
      </c>
      <c r="H11" s="110">
        <v>0</v>
      </c>
      <c r="I11" s="110">
        <v>62050.679999999993</v>
      </c>
      <c r="J11" s="110">
        <v>25805.91</v>
      </c>
      <c r="K11" s="110">
        <v>24635.559999999998</v>
      </c>
      <c r="L11" s="110">
        <v>1211.8999999999996</v>
      </c>
      <c r="M11" s="110">
        <v>160271.03</v>
      </c>
      <c r="N11" s="110">
        <v>18891.38</v>
      </c>
      <c r="O11" s="110">
        <v>9829.7900000000009</v>
      </c>
      <c r="P11" s="110">
        <v>722.5</v>
      </c>
      <c r="Q11" s="110">
        <v>1346.8500000000001</v>
      </c>
      <c r="R11" s="110">
        <v>304765.59999999998</v>
      </c>
      <c r="T11" s="110">
        <f t="shared" si="0"/>
        <v>0</v>
      </c>
      <c r="U11" s="110">
        <f t="shared" si="1"/>
        <v>0</v>
      </c>
      <c r="V11" s="110">
        <f t="shared" si="1"/>
        <v>0</v>
      </c>
      <c r="W11" s="110">
        <f t="shared" si="1"/>
        <v>0</v>
      </c>
      <c r="X11" s="110">
        <f t="shared" si="1"/>
        <v>62050.679999999993</v>
      </c>
      <c r="Y11" s="110">
        <f t="shared" si="1"/>
        <v>87856.59</v>
      </c>
      <c r="Z11" s="110">
        <f t="shared" si="1"/>
        <v>112492.15</v>
      </c>
      <c r="AA11" s="110">
        <f t="shared" si="1"/>
        <v>113704.04999999999</v>
      </c>
      <c r="AB11" s="110">
        <f t="shared" si="1"/>
        <v>273975.07999999996</v>
      </c>
      <c r="AC11" s="110">
        <f t="shared" si="1"/>
        <v>292866.45999999996</v>
      </c>
      <c r="AD11" s="110">
        <f t="shared" si="1"/>
        <v>302696.24999999994</v>
      </c>
      <c r="AE11" s="110">
        <f t="shared" si="1"/>
        <v>303418.74999999994</v>
      </c>
      <c r="AF11" s="110">
        <f t="shared" si="1"/>
        <v>304765.59999999992</v>
      </c>
      <c r="AG11" s="111">
        <f t="shared" si="4"/>
        <v>141786.90083333332</v>
      </c>
      <c r="AH11" s="104" t="s">
        <v>61</v>
      </c>
      <c r="AI11" s="112">
        <v>0</v>
      </c>
      <c r="AJ11" s="111">
        <f t="shared" si="3"/>
        <v>0</v>
      </c>
    </row>
    <row r="12" spans="1:62">
      <c r="A12" s="104">
        <v>1823990</v>
      </c>
      <c r="B12" s="104" t="s">
        <v>248</v>
      </c>
      <c r="C12" s="104">
        <v>186503</v>
      </c>
      <c r="D12" s="104" t="s">
        <v>252</v>
      </c>
      <c r="E12" s="110">
        <v>0</v>
      </c>
      <c r="F12" s="110">
        <v>0</v>
      </c>
      <c r="G12" s="110">
        <v>0</v>
      </c>
      <c r="H12" s="110">
        <v>0</v>
      </c>
      <c r="I12" s="110">
        <v>999912.53</v>
      </c>
      <c r="J12" s="110">
        <v>-47213.440000000002</v>
      </c>
      <c r="K12" s="110">
        <v>-47213.440000000002</v>
      </c>
      <c r="L12" s="110">
        <v>-47213.440000000002</v>
      </c>
      <c r="M12" s="110">
        <v>-47213.440000000002</v>
      </c>
      <c r="N12" s="110">
        <v>-47213.440000000002</v>
      </c>
      <c r="O12" s="110">
        <v>-47213.440000000002</v>
      </c>
      <c r="P12" s="110">
        <v>-47213.440000000002</v>
      </c>
      <c r="Q12" s="110">
        <v>-176402.44</v>
      </c>
      <c r="R12" s="110">
        <v>493016.01</v>
      </c>
      <c r="T12" s="110">
        <f t="shared" si="0"/>
        <v>0</v>
      </c>
      <c r="U12" s="110">
        <f t="shared" si="1"/>
        <v>0</v>
      </c>
      <c r="V12" s="110">
        <f t="shared" si="1"/>
        <v>0</v>
      </c>
      <c r="W12" s="110">
        <f t="shared" si="1"/>
        <v>0</v>
      </c>
      <c r="X12" s="110">
        <f t="shared" si="1"/>
        <v>999912.53</v>
      </c>
      <c r="Y12" s="110">
        <f t="shared" si="1"/>
        <v>952699.09000000008</v>
      </c>
      <c r="Z12" s="110">
        <f t="shared" si="1"/>
        <v>905485.65000000014</v>
      </c>
      <c r="AA12" s="110">
        <f t="shared" si="1"/>
        <v>858272.2100000002</v>
      </c>
      <c r="AB12" s="110">
        <f t="shared" si="1"/>
        <v>811058.77000000025</v>
      </c>
      <c r="AC12" s="110">
        <f t="shared" si="1"/>
        <v>763845.33000000031</v>
      </c>
      <c r="AD12" s="110">
        <f t="shared" si="1"/>
        <v>716631.89000000036</v>
      </c>
      <c r="AE12" s="110">
        <f t="shared" si="1"/>
        <v>669418.45000000042</v>
      </c>
      <c r="AF12" s="110">
        <f t="shared" si="1"/>
        <v>493016.01000000042</v>
      </c>
      <c r="AG12" s="111">
        <f t="shared" si="4"/>
        <v>576985.99375000014</v>
      </c>
      <c r="AH12" s="104" t="s">
        <v>66</v>
      </c>
      <c r="AI12" s="112">
        <v>0</v>
      </c>
      <c r="AJ12" s="111">
        <f t="shared" si="3"/>
        <v>0</v>
      </c>
      <c r="AK12" s="104" t="s">
        <v>242</v>
      </c>
    </row>
    <row r="13" spans="1:62">
      <c r="A13" s="104">
        <v>1823990</v>
      </c>
      <c r="B13" s="104" t="s">
        <v>248</v>
      </c>
      <c r="C13" s="104">
        <v>186504</v>
      </c>
      <c r="D13" s="104" t="s">
        <v>253</v>
      </c>
      <c r="E13" s="110">
        <v>0</v>
      </c>
      <c r="F13" s="110">
        <v>0</v>
      </c>
      <c r="G13" s="110">
        <v>0</v>
      </c>
      <c r="H13" s="110">
        <v>0</v>
      </c>
      <c r="I13" s="110">
        <v>943900.99</v>
      </c>
      <c r="J13" s="110">
        <v>0</v>
      </c>
      <c r="K13" s="110">
        <v>0</v>
      </c>
      <c r="L13" s="110">
        <v>0</v>
      </c>
      <c r="M13" s="110">
        <v>0</v>
      </c>
      <c r="N13" s="110">
        <v>0</v>
      </c>
      <c r="O13" s="110">
        <v>0</v>
      </c>
      <c r="P13" s="110">
        <v>0</v>
      </c>
      <c r="Q13" s="110">
        <v>-92113</v>
      </c>
      <c r="R13" s="110">
        <v>851787.99</v>
      </c>
      <c r="T13" s="110">
        <f t="shared" si="0"/>
        <v>0</v>
      </c>
      <c r="U13" s="110">
        <f t="shared" si="1"/>
        <v>0</v>
      </c>
      <c r="V13" s="110">
        <f t="shared" si="1"/>
        <v>0</v>
      </c>
      <c r="W13" s="110">
        <f t="shared" si="1"/>
        <v>0</v>
      </c>
      <c r="X13" s="110">
        <f t="shared" si="1"/>
        <v>943900.99</v>
      </c>
      <c r="Y13" s="110">
        <f t="shared" si="1"/>
        <v>943900.99</v>
      </c>
      <c r="Z13" s="110">
        <f t="shared" si="1"/>
        <v>943900.99</v>
      </c>
      <c r="AA13" s="110">
        <f t="shared" si="1"/>
        <v>943900.99</v>
      </c>
      <c r="AB13" s="110">
        <f t="shared" si="1"/>
        <v>943900.99</v>
      </c>
      <c r="AC13" s="110">
        <f t="shared" si="1"/>
        <v>943900.99</v>
      </c>
      <c r="AD13" s="110">
        <f t="shared" si="1"/>
        <v>943900.99</v>
      </c>
      <c r="AE13" s="110">
        <f t="shared" si="1"/>
        <v>943900.99</v>
      </c>
      <c r="AF13" s="110">
        <f t="shared" si="1"/>
        <v>851787.99</v>
      </c>
      <c r="AG13" s="111">
        <f t="shared" si="4"/>
        <v>664758.49291666679</v>
      </c>
      <c r="AH13" s="104" t="s">
        <v>65</v>
      </c>
      <c r="AI13" s="112">
        <v>1</v>
      </c>
      <c r="AJ13" s="111">
        <f t="shared" si="3"/>
        <v>664758.49291666679</v>
      </c>
      <c r="AK13" s="111">
        <v>-664758</v>
      </c>
    </row>
    <row r="14" spans="1:62">
      <c r="A14" s="104">
        <v>1823990</v>
      </c>
      <c r="B14" s="104" t="s">
        <v>248</v>
      </c>
      <c r="C14" s="104">
        <v>186505</v>
      </c>
      <c r="D14" s="104" t="s">
        <v>254</v>
      </c>
      <c r="E14" s="110">
        <v>0</v>
      </c>
      <c r="F14" s="110">
        <v>0</v>
      </c>
      <c r="G14" s="110">
        <v>0</v>
      </c>
      <c r="H14" s="110">
        <v>0</v>
      </c>
      <c r="I14" s="110">
        <v>240527.32</v>
      </c>
      <c r="J14" s="110">
        <v>-17080.55</v>
      </c>
      <c r="K14" s="110">
        <v>-17080.55</v>
      </c>
      <c r="L14" s="110">
        <v>-17080.55</v>
      </c>
      <c r="M14" s="110">
        <v>-17080.55</v>
      </c>
      <c r="N14" s="110">
        <v>-17080.55</v>
      </c>
      <c r="O14" s="110">
        <v>-17080.55</v>
      </c>
      <c r="P14" s="110">
        <v>-17080.55</v>
      </c>
      <c r="Q14" s="110">
        <v>-86571.55</v>
      </c>
      <c r="R14" s="110">
        <v>34391.919999999984</v>
      </c>
      <c r="T14" s="110">
        <f t="shared" si="0"/>
        <v>0</v>
      </c>
      <c r="U14" s="110">
        <f t="shared" si="1"/>
        <v>0</v>
      </c>
      <c r="V14" s="110">
        <f t="shared" si="1"/>
        <v>0</v>
      </c>
      <c r="W14" s="110">
        <f t="shared" si="1"/>
        <v>0</v>
      </c>
      <c r="X14" s="110">
        <f t="shared" si="1"/>
        <v>240527.32</v>
      </c>
      <c r="Y14" s="110">
        <f t="shared" si="1"/>
        <v>223446.77000000002</v>
      </c>
      <c r="Z14" s="110">
        <f t="shared" si="1"/>
        <v>206366.22000000003</v>
      </c>
      <c r="AA14" s="110">
        <f t="shared" si="1"/>
        <v>189285.67000000004</v>
      </c>
      <c r="AB14" s="110">
        <f t="shared" si="1"/>
        <v>172205.12000000005</v>
      </c>
      <c r="AC14" s="110">
        <f t="shared" si="1"/>
        <v>155124.57000000007</v>
      </c>
      <c r="AD14" s="110">
        <f t="shared" si="1"/>
        <v>138044.02000000008</v>
      </c>
      <c r="AE14" s="110">
        <f t="shared" si="1"/>
        <v>120963.47000000007</v>
      </c>
      <c r="AF14" s="110">
        <f t="shared" si="1"/>
        <v>34391.920000000071</v>
      </c>
      <c r="AG14" s="111">
        <f t="shared" si="4"/>
        <v>121929.92666666668</v>
      </c>
      <c r="AH14" s="104" t="s">
        <v>166</v>
      </c>
      <c r="AI14" s="112">
        <v>0</v>
      </c>
      <c r="AJ14" s="111">
        <f t="shared" si="3"/>
        <v>0</v>
      </c>
    </row>
    <row r="15" spans="1:62">
      <c r="A15" s="104">
        <v>1823990</v>
      </c>
      <c r="B15" s="104" t="s">
        <v>248</v>
      </c>
      <c r="C15" s="104">
        <v>187050</v>
      </c>
      <c r="D15" s="104" t="s">
        <v>255</v>
      </c>
      <c r="E15" s="110">
        <v>8511723.2200000137</v>
      </c>
      <c r="F15" s="110">
        <v>-93535.42</v>
      </c>
      <c r="G15" s="110">
        <v>-93535.42</v>
      </c>
      <c r="H15" s="110">
        <v>-93535.42</v>
      </c>
      <c r="I15" s="110">
        <v>-93535.42</v>
      </c>
      <c r="J15" s="110">
        <v>-93535.42</v>
      </c>
      <c r="K15" s="110">
        <v>-93535.42</v>
      </c>
      <c r="L15" s="110">
        <v>-93535.42</v>
      </c>
      <c r="M15" s="110">
        <v>-93535.42</v>
      </c>
      <c r="N15" s="110">
        <v>-93535.42</v>
      </c>
      <c r="O15" s="110">
        <v>-93535.42</v>
      </c>
      <c r="P15" s="110">
        <v>-93535.42</v>
      </c>
      <c r="Q15" s="110">
        <v>-93535.42</v>
      </c>
      <c r="R15" s="110">
        <v>7389298.1800000053</v>
      </c>
      <c r="T15" s="110">
        <f t="shared" si="0"/>
        <v>8511723.2200000137</v>
      </c>
      <c r="U15" s="110">
        <f t="shared" si="1"/>
        <v>8418187.8000000138</v>
      </c>
      <c r="V15" s="110">
        <f t="shared" si="1"/>
        <v>8324652.3800000139</v>
      </c>
      <c r="W15" s="110">
        <f t="shared" si="1"/>
        <v>8231116.9600000139</v>
      </c>
      <c r="X15" s="110">
        <f t="shared" si="1"/>
        <v>8137581.540000014</v>
      </c>
      <c r="Y15" s="110">
        <f t="shared" si="1"/>
        <v>8044046.1200000141</v>
      </c>
      <c r="Z15" s="110">
        <f t="shared" si="1"/>
        <v>7950510.7000000142</v>
      </c>
      <c r="AA15" s="110">
        <f t="shared" si="1"/>
        <v>7856975.2800000142</v>
      </c>
      <c r="AB15" s="110">
        <f t="shared" si="1"/>
        <v>7763439.8600000143</v>
      </c>
      <c r="AC15" s="110">
        <f t="shared" si="1"/>
        <v>7669904.4400000144</v>
      </c>
      <c r="AD15" s="110">
        <f t="shared" si="1"/>
        <v>7576369.0200000145</v>
      </c>
      <c r="AE15" s="110">
        <f t="shared" si="1"/>
        <v>7482833.6000000145</v>
      </c>
      <c r="AF15" s="110">
        <f t="shared" si="1"/>
        <v>7389298.1800000146</v>
      </c>
      <c r="AG15" s="111">
        <f t="shared" si="4"/>
        <v>7950510.7000000142</v>
      </c>
      <c r="AH15" s="104" t="s">
        <v>156</v>
      </c>
      <c r="AI15" s="112">
        <v>0</v>
      </c>
      <c r="AJ15" s="111">
        <f t="shared" si="3"/>
        <v>0</v>
      </c>
      <c r="AK15" s="104" t="s">
        <v>256</v>
      </c>
    </row>
    <row r="16" spans="1:62">
      <c r="A16" s="104">
        <v>1823990</v>
      </c>
      <c r="B16" s="104" t="s">
        <v>248</v>
      </c>
      <c r="C16" s="104">
        <v>187051</v>
      </c>
      <c r="D16" s="104" t="s">
        <v>257</v>
      </c>
      <c r="E16" s="110">
        <v>578446.74000000046</v>
      </c>
      <c r="F16" s="110">
        <v>-4349</v>
      </c>
      <c r="G16" s="110">
        <v>-4349</v>
      </c>
      <c r="H16" s="110">
        <v>-4349</v>
      </c>
      <c r="I16" s="110">
        <v>-4349</v>
      </c>
      <c r="J16" s="110">
        <v>-4349</v>
      </c>
      <c r="K16" s="110">
        <v>-4349</v>
      </c>
      <c r="L16" s="110">
        <v>-4349</v>
      </c>
      <c r="M16" s="110">
        <v>-4349</v>
      </c>
      <c r="N16" s="110">
        <v>-4349</v>
      </c>
      <c r="O16" s="110">
        <v>-4349</v>
      </c>
      <c r="P16" s="110">
        <v>-4349</v>
      </c>
      <c r="Q16" s="110">
        <v>-4349</v>
      </c>
      <c r="R16" s="110">
        <v>526258.74000000046</v>
      </c>
      <c r="T16" s="110">
        <f t="shared" si="0"/>
        <v>578446.74000000046</v>
      </c>
      <c r="U16" s="110">
        <f t="shared" si="1"/>
        <v>574097.74000000046</v>
      </c>
      <c r="V16" s="110">
        <f t="shared" si="1"/>
        <v>569748.74000000046</v>
      </c>
      <c r="W16" s="110">
        <f t="shared" si="1"/>
        <v>565399.74000000046</v>
      </c>
      <c r="X16" s="110">
        <f t="shared" si="1"/>
        <v>561050.74000000046</v>
      </c>
      <c r="Y16" s="110">
        <f t="shared" si="1"/>
        <v>556701.74000000046</v>
      </c>
      <c r="Z16" s="110">
        <f t="shared" si="1"/>
        <v>552352.74000000046</v>
      </c>
      <c r="AA16" s="110">
        <f t="shared" si="1"/>
        <v>548003.74000000046</v>
      </c>
      <c r="AB16" s="110">
        <f t="shared" si="1"/>
        <v>543654.74000000046</v>
      </c>
      <c r="AC16" s="110">
        <f t="shared" si="1"/>
        <v>539305.74000000046</v>
      </c>
      <c r="AD16" s="110">
        <f t="shared" si="1"/>
        <v>534956.74000000046</v>
      </c>
      <c r="AE16" s="110">
        <f t="shared" si="1"/>
        <v>530607.74000000046</v>
      </c>
      <c r="AF16" s="110">
        <f t="shared" si="1"/>
        <v>526258.74000000046</v>
      </c>
      <c r="AG16" s="111">
        <f t="shared" si="4"/>
        <v>552352.74000000034</v>
      </c>
      <c r="AH16" s="104" t="s">
        <v>65</v>
      </c>
      <c r="AI16" s="112">
        <v>1</v>
      </c>
      <c r="AJ16" s="111">
        <f t="shared" si="3"/>
        <v>552352.74000000034</v>
      </c>
      <c r="AK16" s="111">
        <v>0</v>
      </c>
      <c r="AL16" s="110">
        <v>0</v>
      </c>
    </row>
    <row r="17" spans="1:38">
      <c r="A17" s="104">
        <v>1823990</v>
      </c>
      <c r="B17" s="104" t="s">
        <v>248</v>
      </c>
      <c r="C17" s="104">
        <v>187082</v>
      </c>
      <c r="D17" s="104" t="s">
        <v>258</v>
      </c>
      <c r="E17" s="110">
        <v>92021.839999999938</v>
      </c>
      <c r="F17" s="110">
        <v>-11502.73</v>
      </c>
      <c r="G17" s="110">
        <v>-11502.73</v>
      </c>
      <c r="H17" s="110">
        <v>-11502.73</v>
      </c>
      <c r="I17" s="110">
        <v>-11502.73</v>
      </c>
      <c r="J17" s="110">
        <v>-11502.73</v>
      </c>
      <c r="K17" s="110">
        <v>-11502.73</v>
      </c>
      <c r="L17" s="110">
        <v>-11502.73</v>
      </c>
      <c r="M17" s="110">
        <v>-11502.73</v>
      </c>
      <c r="N17" s="110">
        <v>0</v>
      </c>
      <c r="O17" s="110">
        <v>0</v>
      </c>
      <c r="P17" s="110">
        <v>0</v>
      </c>
      <c r="Q17" s="110">
        <v>0</v>
      </c>
      <c r="R17" s="110">
        <v>8.8675733422860503E-11</v>
      </c>
      <c r="T17" s="110">
        <f t="shared" si="0"/>
        <v>92021.839999999938</v>
      </c>
      <c r="U17" s="110">
        <f t="shared" si="1"/>
        <v>80519.109999999942</v>
      </c>
      <c r="V17" s="110">
        <f t="shared" si="1"/>
        <v>69016.379999999946</v>
      </c>
      <c r="W17" s="110">
        <f t="shared" si="1"/>
        <v>57513.649999999951</v>
      </c>
      <c r="X17" s="110">
        <f t="shared" si="1"/>
        <v>46010.919999999955</v>
      </c>
      <c r="Y17" s="110">
        <f t="shared" si="1"/>
        <v>34508.189999999959</v>
      </c>
      <c r="Z17" s="110">
        <f t="shared" si="1"/>
        <v>23005.459999999959</v>
      </c>
      <c r="AA17" s="110">
        <f t="shared" si="1"/>
        <v>11502.72999999996</v>
      </c>
      <c r="AB17" s="110">
        <f t="shared" si="1"/>
        <v>-4.0017766878008842E-11</v>
      </c>
      <c r="AC17" s="110">
        <f t="shared" si="1"/>
        <v>-4.0017766878008842E-11</v>
      </c>
      <c r="AD17" s="110">
        <f t="shared" si="1"/>
        <v>-4.0017766878008842E-11</v>
      </c>
      <c r="AE17" s="110">
        <f t="shared" si="1"/>
        <v>-4.0017766878008842E-11</v>
      </c>
      <c r="AF17" s="110">
        <f t="shared" si="1"/>
        <v>-4.0017766878008842E-11</v>
      </c>
      <c r="AG17" s="111">
        <f t="shared" si="4"/>
        <v>30673.946666666616</v>
      </c>
      <c r="AH17" s="104" t="s">
        <v>89</v>
      </c>
      <c r="AI17" s="112">
        <v>0</v>
      </c>
      <c r="AJ17" s="111">
        <f t="shared" si="3"/>
        <v>0</v>
      </c>
    </row>
    <row r="18" spans="1:38">
      <c r="A18" s="104">
        <v>1823990</v>
      </c>
      <c r="B18" s="104" t="s">
        <v>248</v>
      </c>
      <c r="C18" s="104">
        <v>187090</v>
      </c>
      <c r="D18" s="104" t="s">
        <v>259</v>
      </c>
      <c r="E18" s="110">
        <v>0</v>
      </c>
      <c r="F18" s="110">
        <v>0</v>
      </c>
      <c r="G18" s="110">
        <v>0</v>
      </c>
      <c r="H18" s="110">
        <v>826663</v>
      </c>
      <c r="I18" s="110">
        <v>0</v>
      </c>
      <c r="J18" s="110">
        <v>0</v>
      </c>
      <c r="K18" s="110">
        <v>403226</v>
      </c>
      <c r="L18" s="110">
        <v>0</v>
      </c>
      <c r="M18" s="110">
        <v>0</v>
      </c>
      <c r="N18" s="110">
        <v>180515</v>
      </c>
      <c r="O18" s="110">
        <v>0</v>
      </c>
      <c r="P18" s="110">
        <v>0</v>
      </c>
      <c r="Q18" s="110">
        <v>34505</v>
      </c>
      <c r="R18" s="110">
        <v>1444909</v>
      </c>
      <c r="T18" s="110">
        <f t="shared" si="0"/>
        <v>0</v>
      </c>
      <c r="U18" s="110">
        <f t="shared" si="1"/>
        <v>0</v>
      </c>
      <c r="V18" s="110">
        <f t="shared" si="1"/>
        <v>0</v>
      </c>
      <c r="W18" s="110">
        <f t="shared" si="1"/>
        <v>826663</v>
      </c>
      <c r="X18" s="110">
        <f t="shared" si="1"/>
        <v>826663</v>
      </c>
      <c r="Y18" s="110">
        <f t="shared" si="1"/>
        <v>826663</v>
      </c>
      <c r="Z18" s="110">
        <f t="shared" si="1"/>
        <v>1229889</v>
      </c>
      <c r="AA18" s="110">
        <f t="shared" si="1"/>
        <v>1229889</v>
      </c>
      <c r="AB18" s="110">
        <f t="shared" si="1"/>
        <v>1229889</v>
      </c>
      <c r="AC18" s="110">
        <f t="shared" si="1"/>
        <v>1410404</v>
      </c>
      <c r="AD18" s="110">
        <f t="shared" si="1"/>
        <v>1410404</v>
      </c>
      <c r="AE18" s="110">
        <f t="shared" si="1"/>
        <v>1410404</v>
      </c>
      <c r="AF18" s="110">
        <f t="shared" si="1"/>
        <v>1444909</v>
      </c>
      <c r="AG18" s="111">
        <f t="shared" si="4"/>
        <v>926943.54166666663</v>
      </c>
      <c r="AH18" s="104" t="s">
        <v>62</v>
      </c>
      <c r="AI18" s="112">
        <v>0</v>
      </c>
      <c r="AJ18" s="111">
        <f t="shared" si="3"/>
        <v>0</v>
      </c>
    </row>
    <row r="19" spans="1:38">
      <c r="A19" s="104">
        <v>1823990</v>
      </c>
      <c r="B19" s="104" t="s">
        <v>248</v>
      </c>
      <c r="C19" s="104">
        <v>187091</v>
      </c>
      <c r="D19" s="104" t="s">
        <v>260</v>
      </c>
      <c r="E19" s="110">
        <v>0</v>
      </c>
      <c r="F19" s="110">
        <v>0</v>
      </c>
      <c r="G19" s="110">
        <v>0</v>
      </c>
      <c r="H19" s="110">
        <v>0</v>
      </c>
      <c r="I19" s="110">
        <v>0</v>
      </c>
      <c r="J19" s="110">
        <v>0</v>
      </c>
      <c r="K19" s="110">
        <v>316755</v>
      </c>
      <c r="L19" s="110">
        <v>0</v>
      </c>
      <c r="M19" s="110">
        <v>0</v>
      </c>
      <c r="N19" s="110">
        <v>46491</v>
      </c>
      <c r="O19" s="110">
        <v>0</v>
      </c>
      <c r="P19" s="110">
        <v>0</v>
      </c>
      <c r="Q19" s="110">
        <v>8886</v>
      </c>
      <c r="R19" s="110">
        <v>372132</v>
      </c>
      <c r="T19" s="110">
        <f t="shared" si="0"/>
        <v>0</v>
      </c>
      <c r="U19" s="110">
        <f t="shared" si="1"/>
        <v>0</v>
      </c>
      <c r="V19" s="110">
        <f t="shared" si="1"/>
        <v>0</v>
      </c>
      <c r="W19" s="110">
        <f t="shared" si="1"/>
        <v>0</v>
      </c>
      <c r="X19" s="110">
        <f t="shared" si="1"/>
        <v>0</v>
      </c>
      <c r="Y19" s="110">
        <f t="shared" si="1"/>
        <v>0</v>
      </c>
      <c r="Z19" s="110">
        <f t="shared" si="1"/>
        <v>316755</v>
      </c>
      <c r="AA19" s="110">
        <f t="shared" si="1"/>
        <v>316755</v>
      </c>
      <c r="AB19" s="110">
        <f t="shared" si="1"/>
        <v>316755</v>
      </c>
      <c r="AC19" s="110">
        <f t="shared" si="1"/>
        <v>363246</v>
      </c>
      <c r="AD19" s="110">
        <f t="shared" si="1"/>
        <v>363246</v>
      </c>
      <c r="AE19" s="110">
        <f t="shared" si="1"/>
        <v>363246</v>
      </c>
      <c r="AF19" s="110">
        <f t="shared" si="1"/>
        <v>372132</v>
      </c>
      <c r="AG19" s="111">
        <f t="shared" si="4"/>
        <v>185505.75</v>
      </c>
      <c r="AH19" s="104" t="s">
        <v>89</v>
      </c>
      <c r="AI19" s="112">
        <v>0</v>
      </c>
      <c r="AJ19" s="111">
        <f t="shared" si="3"/>
        <v>0</v>
      </c>
    </row>
    <row r="20" spans="1:38">
      <c r="A20" s="104">
        <v>1823990</v>
      </c>
      <c r="B20" s="104" t="s">
        <v>248</v>
      </c>
      <c r="C20" s="104">
        <v>187095</v>
      </c>
      <c r="D20" s="104" t="s">
        <v>261</v>
      </c>
      <c r="E20" s="110">
        <v>0</v>
      </c>
      <c r="F20" s="110">
        <v>0</v>
      </c>
      <c r="G20" s="110">
        <v>0</v>
      </c>
      <c r="H20" s="110">
        <v>15577771</v>
      </c>
      <c r="I20" s="110">
        <v>0</v>
      </c>
      <c r="J20" s="110">
        <v>0</v>
      </c>
      <c r="K20" s="110">
        <v>0</v>
      </c>
      <c r="L20" s="110">
        <v>0</v>
      </c>
      <c r="M20" s="110">
        <v>0</v>
      </c>
      <c r="N20" s="110">
        <v>-15623006</v>
      </c>
      <c r="O20" s="110">
        <v>0</v>
      </c>
      <c r="P20" s="110">
        <v>0</v>
      </c>
      <c r="Q20" s="110">
        <v>19996</v>
      </c>
      <c r="R20" s="110">
        <v>-25239</v>
      </c>
      <c r="T20" s="110">
        <f t="shared" si="0"/>
        <v>0</v>
      </c>
      <c r="U20" s="110">
        <f t="shared" si="1"/>
        <v>0</v>
      </c>
      <c r="V20" s="110">
        <f t="shared" si="1"/>
        <v>0</v>
      </c>
      <c r="W20" s="110">
        <f t="shared" si="1"/>
        <v>15577771</v>
      </c>
      <c r="X20" s="110">
        <f t="shared" si="1"/>
        <v>15577771</v>
      </c>
      <c r="Y20" s="110">
        <f t="shared" si="1"/>
        <v>15577771</v>
      </c>
      <c r="Z20" s="110">
        <f t="shared" si="1"/>
        <v>15577771</v>
      </c>
      <c r="AA20" s="110">
        <f t="shared" si="1"/>
        <v>15577771</v>
      </c>
      <c r="AB20" s="110">
        <f t="shared" si="1"/>
        <v>15577771</v>
      </c>
      <c r="AC20" s="110">
        <f t="shared" si="1"/>
        <v>-45235</v>
      </c>
      <c r="AD20" s="110">
        <f t="shared" si="1"/>
        <v>-45235</v>
      </c>
      <c r="AE20" s="110">
        <f t="shared" si="1"/>
        <v>-45235</v>
      </c>
      <c r="AF20" s="110">
        <f t="shared" si="1"/>
        <v>-25239</v>
      </c>
      <c r="AG20" s="111">
        <f t="shared" si="4"/>
        <v>7776525.125</v>
      </c>
      <c r="AH20" s="104" t="s">
        <v>89</v>
      </c>
      <c r="AI20" s="112">
        <v>0</v>
      </c>
      <c r="AJ20" s="111">
        <f t="shared" si="3"/>
        <v>0</v>
      </c>
    </row>
    <row r="21" spans="1:38">
      <c r="A21" s="104">
        <v>1823990</v>
      </c>
      <c r="B21" s="104" t="s">
        <v>248</v>
      </c>
      <c r="C21" s="104">
        <v>187096</v>
      </c>
      <c r="D21" s="104" t="s">
        <v>262</v>
      </c>
      <c r="E21" s="110">
        <v>0</v>
      </c>
      <c r="F21" s="110">
        <v>0</v>
      </c>
      <c r="G21" s="110">
        <v>0</v>
      </c>
      <c r="H21" s="110">
        <v>0</v>
      </c>
      <c r="I21" s="110">
        <v>0</v>
      </c>
      <c r="J21" s="110">
        <v>0</v>
      </c>
      <c r="K21" s="110">
        <v>0</v>
      </c>
      <c r="L21" s="110">
        <v>0</v>
      </c>
      <c r="M21" s="110">
        <v>0</v>
      </c>
      <c r="N21" s="110">
        <v>0</v>
      </c>
      <c r="O21" s="110">
        <v>0</v>
      </c>
      <c r="P21" s="110">
        <v>0</v>
      </c>
      <c r="Q21" s="110">
        <v>99955</v>
      </c>
      <c r="R21" s="110">
        <v>99955</v>
      </c>
      <c r="T21" s="110">
        <f t="shared" si="0"/>
        <v>0</v>
      </c>
      <c r="U21" s="110">
        <f t="shared" si="1"/>
        <v>0</v>
      </c>
      <c r="V21" s="110">
        <f t="shared" si="1"/>
        <v>0</v>
      </c>
      <c r="W21" s="110">
        <f t="shared" si="1"/>
        <v>0</v>
      </c>
      <c r="X21" s="110">
        <f t="shared" si="1"/>
        <v>0</v>
      </c>
      <c r="Y21" s="110">
        <f t="shared" si="1"/>
        <v>0</v>
      </c>
      <c r="Z21" s="110">
        <f t="shared" si="1"/>
        <v>0</v>
      </c>
      <c r="AA21" s="110">
        <f t="shared" si="1"/>
        <v>0</v>
      </c>
      <c r="AB21" s="110">
        <f t="shared" si="1"/>
        <v>0</v>
      </c>
      <c r="AC21" s="110">
        <f t="shared" si="1"/>
        <v>0</v>
      </c>
      <c r="AD21" s="110">
        <f t="shared" si="1"/>
        <v>0</v>
      </c>
      <c r="AE21" s="110">
        <f t="shared" si="1"/>
        <v>0</v>
      </c>
      <c r="AF21" s="110">
        <f t="shared" si="1"/>
        <v>99955</v>
      </c>
      <c r="AG21" s="111">
        <f t="shared" si="4"/>
        <v>4164.791666666667</v>
      </c>
      <c r="AH21" s="104" t="s">
        <v>166</v>
      </c>
      <c r="AI21" s="112">
        <v>0</v>
      </c>
      <c r="AJ21" s="111">
        <f t="shared" si="3"/>
        <v>0</v>
      </c>
    </row>
    <row r="22" spans="1:38">
      <c r="A22" s="104">
        <v>1823990</v>
      </c>
      <c r="B22" s="104" t="s">
        <v>248</v>
      </c>
      <c r="C22" s="104">
        <v>187107</v>
      </c>
      <c r="D22" s="104" t="s">
        <v>263</v>
      </c>
      <c r="E22" s="110">
        <v>112218.29999999702</v>
      </c>
      <c r="F22" s="110">
        <v>-12468.74</v>
      </c>
      <c r="G22" s="110">
        <v>-12468.74</v>
      </c>
      <c r="H22" s="110">
        <v>-12468.74</v>
      </c>
      <c r="I22" s="110">
        <v>-12468.74</v>
      </c>
      <c r="J22" s="110">
        <v>-12468.74</v>
      </c>
      <c r="K22" s="110">
        <v>-12468.74</v>
      </c>
      <c r="L22" s="110">
        <v>-12468.74</v>
      </c>
      <c r="M22" s="110">
        <v>-12468.74</v>
      </c>
      <c r="N22" s="110">
        <v>-12468.38</v>
      </c>
      <c r="O22" s="110">
        <v>0</v>
      </c>
      <c r="P22" s="110">
        <v>0</v>
      </c>
      <c r="Q22" s="110">
        <v>0</v>
      </c>
      <c r="R22" s="110">
        <v>0</v>
      </c>
      <c r="T22" s="110">
        <f t="shared" si="0"/>
        <v>112218.29999999702</v>
      </c>
      <c r="U22" s="110">
        <f t="shared" ref="U22:AF37" si="5">+T22+F22</f>
        <v>99749.559999997015</v>
      </c>
      <c r="V22" s="110">
        <f t="shared" si="5"/>
        <v>87280.819999997009</v>
      </c>
      <c r="W22" s="110">
        <f t="shared" si="5"/>
        <v>74812.079999997004</v>
      </c>
      <c r="X22" s="110">
        <f t="shared" si="5"/>
        <v>62343.339999997006</v>
      </c>
      <c r="Y22" s="110">
        <f t="shared" si="5"/>
        <v>49874.599999997008</v>
      </c>
      <c r="Z22" s="110">
        <f t="shared" si="5"/>
        <v>37405.85999999701</v>
      </c>
      <c r="AA22" s="110">
        <f t="shared" si="5"/>
        <v>24937.119999997012</v>
      </c>
      <c r="AB22" s="110">
        <f t="shared" si="5"/>
        <v>12468.379999997012</v>
      </c>
      <c r="AC22" s="110">
        <f t="shared" si="5"/>
        <v>-2.9867806006222963E-9</v>
      </c>
      <c r="AD22" s="110">
        <f t="shared" si="5"/>
        <v>-2.9867806006222963E-9</v>
      </c>
      <c r="AE22" s="110">
        <f t="shared" si="5"/>
        <v>-2.9867806006222963E-9</v>
      </c>
      <c r="AF22" s="110">
        <f t="shared" si="5"/>
        <v>-2.9867806006222963E-9</v>
      </c>
      <c r="AG22" s="111">
        <f t="shared" si="4"/>
        <v>42081.742499997017</v>
      </c>
      <c r="AH22" s="104" t="s">
        <v>62</v>
      </c>
      <c r="AI22" s="112">
        <v>0</v>
      </c>
      <c r="AJ22" s="111">
        <f t="shared" si="3"/>
        <v>0</v>
      </c>
    </row>
    <row r="23" spans="1:38">
      <c r="A23" s="104">
        <v>1823990</v>
      </c>
      <c r="B23" s="104" t="s">
        <v>248</v>
      </c>
      <c r="C23" s="104">
        <v>187203</v>
      </c>
      <c r="D23" s="104" t="s">
        <v>264</v>
      </c>
      <c r="E23" s="110">
        <v>2269573.2100000046</v>
      </c>
      <c r="F23" s="110">
        <v>-324358.26</v>
      </c>
      <c r="G23" s="110">
        <v>-81448.27</v>
      </c>
      <c r="H23" s="110">
        <v>-92057.05</v>
      </c>
      <c r="I23" s="110">
        <v>-185162.55</v>
      </c>
      <c r="J23" s="110">
        <v>-160320.70000000001</v>
      </c>
      <c r="K23" s="110">
        <v>-140854.53</v>
      </c>
      <c r="L23" s="110">
        <v>-146257.26</v>
      </c>
      <c r="M23" s="110">
        <v>-1139114.5900000001</v>
      </c>
      <c r="N23" s="110">
        <v>0</v>
      </c>
      <c r="O23" s="110">
        <v>0</v>
      </c>
      <c r="P23" s="110">
        <v>0</v>
      </c>
      <c r="Q23" s="110">
        <v>0</v>
      </c>
      <c r="R23" s="110">
        <v>0</v>
      </c>
      <c r="T23" s="110">
        <f t="shared" si="0"/>
        <v>2269573.2100000046</v>
      </c>
      <c r="U23" s="110">
        <f t="shared" si="5"/>
        <v>1945214.9500000046</v>
      </c>
      <c r="V23" s="110">
        <f t="shared" si="5"/>
        <v>1863766.6800000046</v>
      </c>
      <c r="W23" s="110">
        <f t="shared" si="5"/>
        <v>1771709.6300000045</v>
      </c>
      <c r="X23" s="110">
        <f t="shared" si="5"/>
        <v>1586547.0800000045</v>
      </c>
      <c r="Y23" s="110">
        <f t="shared" si="5"/>
        <v>1426226.3800000045</v>
      </c>
      <c r="Z23" s="110">
        <f t="shared" si="5"/>
        <v>1285371.8500000045</v>
      </c>
      <c r="AA23" s="110">
        <f t="shared" si="5"/>
        <v>1139114.5900000045</v>
      </c>
      <c r="AB23" s="110">
        <f t="shared" si="5"/>
        <v>4.4237822294235229E-9</v>
      </c>
      <c r="AC23" s="110">
        <f t="shared" si="5"/>
        <v>4.4237822294235229E-9</v>
      </c>
      <c r="AD23" s="110">
        <f t="shared" si="5"/>
        <v>4.4237822294235229E-9</v>
      </c>
      <c r="AE23" s="110">
        <f t="shared" si="5"/>
        <v>4.4237822294235229E-9</v>
      </c>
      <c r="AF23" s="110">
        <f t="shared" si="5"/>
        <v>4.4237822294235229E-9</v>
      </c>
      <c r="AG23" s="111">
        <f t="shared" si="4"/>
        <v>1012728.1470833378</v>
      </c>
      <c r="AH23" s="104" t="s">
        <v>89</v>
      </c>
      <c r="AI23" s="112">
        <v>0</v>
      </c>
      <c r="AJ23" s="111">
        <f t="shared" si="3"/>
        <v>0</v>
      </c>
    </row>
    <row r="24" spans="1:38">
      <c r="A24" s="104">
        <v>1823990</v>
      </c>
      <c r="B24" s="104" t="s">
        <v>248</v>
      </c>
      <c r="C24" s="104">
        <v>187211</v>
      </c>
      <c r="D24" s="104" t="s">
        <v>265</v>
      </c>
      <c r="E24" s="110">
        <v>318523.61999999988</v>
      </c>
      <c r="F24" s="110">
        <v>-53087.27</v>
      </c>
      <c r="G24" s="110">
        <v>-53087.27</v>
      </c>
      <c r="H24" s="110">
        <v>-53087.27</v>
      </c>
      <c r="I24" s="110">
        <v>-53087.27</v>
      </c>
      <c r="J24" s="110">
        <v>-53087.27</v>
      </c>
      <c r="K24" s="110">
        <v>-53087.27</v>
      </c>
      <c r="L24" s="110">
        <v>0</v>
      </c>
      <c r="M24" s="110">
        <v>0</v>
      </c>
      <c r="N24" s="110">
        <v>0</v>
      </c>
      <c r="O24" s="110">
        <v>0</v>
      </c>
      <c r="P24" s="110">
        <v>0</v>
      </c>
      <c r="Q24" s="110">
        <v>0</v>
      </c>
      <c r="R24" s="110">
        <v>0</v>
      </c>
      <c r="T24" s="110">
        <f t="shared" si="0"/>
        <v>318523.61999999988</v>
      </c>
      <c r="U24" s="110">
        <f t="shared" si="5"/>
        <v>265436.34999999986</v>
      </c>
      <c r="V24" s="110">
        <f t="shared" si="5"/>
        <v>212349.07999999987</v>
      </c>
      <c r="W24" s="110">
        <f t="shared" si="5"/>
        <v>159261.80999999988</v>
      </c>
      <c r="X24" s="110">
        <f t="shared" si="5"/>
        <v>106174.53999999989</v>
      </c>
      <c r="Y24" s="110">
        <f t="shared" si="5"/>
        <v>53087.269999999895</v>
      </c>
      <c r="Z24" s="110">
        <f t="shared" si="5"/>
        <v>-1.0186340659856796E-10</v>
      </c>
      <c r="AA24" s="110">
        <f t="shared" si="5"/>
        <v>-1.0186340659856796E-10</v>
      </c>
      <c r="AB24" s="110">
        <f t="shared" si="5"/>
        <v>-1.0186340659856796E-10</v>
      </c>
      <c r="AC24" s="110">
        <f t="shared" si="5"/>
        <v>-1.0186340659856796E-10</v>
      </c>
      <c r="AD24" s="110">
        <f t="shared" si="5"/>
        <v>-1.0186340659856796E-10</v>
      </c>
      <c r="AE24" s="110">
        <f t="shared" si="5"/>
        <v>-1.0186340659856796E-10</v>
      </c>
      <c r="AF24" s="110">
        <f t="shared" si="5"/>
        <v>-1.0186340659856796E-10</v>
      </c>
      <c r="AG24" s="111">
        <f t="shared" si="4"/>
        <v>79630.904999999868</v>
      </c>
      <c r="AH24" s="104" t="s">
        <v>65</v>
      </c>
      <c r="AI24" s="112">
        <v>1</v>
      </c>
      <c r="AJ24" s="111">
        <f t="shared" si="3"/>
        <v>79630.904999999868</v>
      </c>
      <c r="AL24" s="110">
        <f>-AJ24</f>
        <v>-79630.904999999868</v>
      </c>
    </row>
    <row r="25" spans="1:38">
      <c r="A25" s="104">
        <v>1823990</v>
      </c>
      <c r="B25" s="104" t="s">
        <v>248</v>
      </c>
      <c r="C25" s="104">
        <v>187213</v>
      </c>
      <c r="D25" s="104" t="s">
        <v>266</v>
      </c>
      <c r="E25" s="110">
        <v>1062222.1600000001</v>
      </c>
      <c r="F25" s="110">
        <v>-132777.78</v>
      </c>
      <c r="G25" s="110">
        <v>-132777.78</v>
      </c>
      <c r="H25" s="110">
        <v>-132777.78</v>
      </c>
      <c r="I25" s="110">
        <v>-132777.78</v>
      </c>
      <c r="J25" s="110">
        <v>-132777.78</v>
      </c>
      <c r="K25" s="110">
        <v>-132777.78</v>
      </c>
      <c r="L25" s="110">
        <v>-132777.78</v>
      </c>
      <c r="M25" s="110">
        <v>-132777.70000000001</v>
      </c>
      <c r="N25" s="110">
        <v>0</v>
      </c>
      <c r="O25" s="110">
        <v>0</v>
      </c>
      <c r="P25" s="110">
        <v>0</v>
      </c>
      <c r="Q25" s="110">
        <v>0</v>
      </c>
      <c r="R25" s="110">
        <v>0</v>
      </c>
      <c r="T25" s="110">
        <f t="shared" si="0"/>
        <v>1062222.1600000001</v>
      </c>
      <c r="U25" s="110">
        <f t="shared" si="5"/>
        <v>929444.38000000012</v>
      </c>
      <c r="V25" s="110">
        <f t="shared" si="5"/>
        <v>796666.60000000009</v>
      </c>
      <c r="W25" s="110">
        <f t="shared" si="5"/>
        <v>663888.82000000007</v>
      </c>
      <c r="X25" s="110">
        <f t="shared" si="5"/>
        <v>531111.04</v>
      </c>
      <c r="Y25" s="110">
        <f t="shared" si="5"/>
        <v>398333.26</v>
      </c>
      <c r="Z25" s="110">
        <f t="shared" si="5"/>
        <v>265555.48</v>
      </c>
      <c r="AA25" s="110">
        <f t="shared" si="5"/>
        <v>132777.69999999998</v>
      </c>
      <c r="AB25" s="110">
        <f t="shared" si="5"/>
        <v>0</v>
      </c>
      <c r="AC25" s="110">
        <f t="shared" si="5"/>
        <v>0</v>
      </c>
      <c r="AD25" s="110">
        <f t="shared" si="5"/>
        <v>0</v>
      </c>
      <c r="AE25" s="110">
        <f t="shared" si="5"/>
        <v>0</v>
      </c>
      <c r="AF25" s="110">
        <f t="shared" si="5"/>
        <v>0</v>
      </c>
      <c r="AG25" s="111">
        <f t="shared" si="4"/>
        <v>354074.03000000009</v>
      </c>
      <c r="AH25" s="104" t="s">
        <v>89</v>
      </c>
      <c r="AI25" s="112">
        <v>0</v>
      </c>
      <c r="AJ25" s="111">
        <f t="shared" si="3"/>
        <v>0</v>
      </c>
    </row>
    <row r="26" spans="1:38">
      <c r="A26" s="104">
        <v>1823990</v>
      </c>
      <c r="B26" s="104" t="s">
        <v>248</v>
      </c>
      <c r="C26" s="104">
        <v>187214</v>
      </c>
      <c r="D26" s="104" t="s">
        <v>267</v>
      </c>
      <c r="E26" s="110">
        <v>0</v>
      </c>
      <c r="F26" s="110">
        <v>4605029</v>
      </c>
      <c r="G26" s="110">
        <v>-56464.61</v>
      </c>
      <c r="H26" s="110">
        <v>-121110.19</v>
      </c>
      <c r="I26" s="110">
        <v>-180757.68</v>
      </c>
      <c r="J26" s="110">
        <v>-175915.26</v>
      </c>
      <c r="K26" s="110">
        <v>-145819.26</v>
      </c>
      <c r="L26" s="110">
        <v>-151239.26</v>
      </c>
      <c r="M26" s="110">
        <v>-170487.26</v>
      </c>
      <c r="N26" s="110">
        <v>-176454.77</v>
      </c>
      <c r="O26" s="110">
        <v>-153745.67000000001</v>
      </c>
      <c r="P26" s="110">
        <v>-138451.13</v>
      </c>
      <c r="Q26" s="110">
        <v>-165325.39000000001</v>
      </c>
      <c r="R26" s="110">
        <v>2969258.5200000014</v>
      </c>
      <c r="T26" s="110">
        <f t="shared" si="0"/>
        <v>0</v>
      </c>
      <c r="U26" s="110">
        <f t="shared" si="5"/>
        <v>4605029</v>
      </c>
      <c r="V26" s="110">
        <f t="shared" si="5"/>
        <v>4548564.3899999997</v>
      </c>
      <c r="W26" s="110">
        <f t="shared" si="5"/>
        <v>4427454.1999999993</v>
      </c>
      <c r="X26" s="110">
        <f t="shared" si="5"/>
        <v>4246696.5199999996</v>
      </c>
      <c r="Y26" s="110">
        <f t="shared" si="5"/>
        <v>4070781.26</v>
      </c>
      <c r="Z26" s="110">
        <f t="shared" si="5"/>
        <v>3924962</v>
      </c>
      <c r="AA26" s="110">
        <f t="shared" si="5"/>
        <v>3773722.74</v>
      </c>
      <c r="AB26" s="110">
        <f t="shared" si="5"/>
        <v>3603235.4800000004</v>
      </c>
      <c r="AC26" s="110">
        <f t="shared" si="5"/>
        <v>3426780.7100000004</v>
      </c>
      <c r="AD26" s="110">
        <f t="shared" si="5"/>
        <v>3273035.0400000005</v>
      </c>
      <c r="AE26" s="110">
        <f t="shared" si="5"/>
        <v>3134583.9100000006</v>
      </c>
      <c r="AF26" s="110">
        <f t="shared" si="5"/>
        <v>2969258.5200000005</v>
      </c>
      <c r="AG26" s="111">
        <f t="shared" si="4"/>
        <v>3709956.2091666665</v>
      </c>
      <c r="AH26" s="104" t="s">
        <v>89</v>
      </c>
      <c r="AI26" s="112">
        <v>0</v>
      </c>
      <c r="AJ26" s="111">
        <f t="shared" si="3"/>
        <v>0</v>
      </c>
    </row>
    <row r="27" spans="1:38">
      <c r="A27" s="104">
        <v>1823990</v>
      </c>
      <c r="B27" s="104" t="s">
        <v>248</v>
      </c>
      <c r="C27" s="104">
        <v>187215</v>
      </c>
      <c r="D27" s="104" t="s">
        <v>268</v>
      </c>
      <c r="E27" s="110">
        <v>0</v>
      </c>
      <c r="F27" s="110">
        <v>0</v>
      </c>
      <c r="G27" s="110">
        <v>0</v>
      </c>
      <c r="H27" s="110">
        <v>0</v>
      </c>
      <c r="I27" s="110">
        <v>0</v>
      </c>
      <c r="J27" s="110">
        <v>0</v>
      </c>
      <c r="K27" s="110">
        <v>0</v>
      </c>
      <c r="L27" s="110">
        <v>0</v>
      </c>
      <c r="M27" s="110">
        <v>0</v>
      </c>
      <c r="N27" s="110">
        <v>222772</v>
      </c>
      <c r="O27" s="110">
        <v>0</v>
      </c>
      <c r="P27" s="110">
        <v>0</v>
      </c>
      <c r="Q27" s="110">
        <v>0</v>
      </c>
      <c r="R27" s="110">
        <v>222772</v>
      </c>
      <c r="T27" s="110">
        <f t="shared" si="0"/>
        <v>0</v>
      </c>
      <c r="U27" s="110">
        <f t="shared" si="5"/>
        <v>0</v>
      </c>
      <c r="V27" s="110">
        <f t="shared" si="5"/>
        <v>0</v>
      </c>
      <c r="W27" s="110">
        <f t="shared" si="5"/>
        <v>0</v>
      </c>
      <c r="X27" s="110">
        <f t="shared" si="5"/>
        <v>0</v>
      </c>
      <c r="Y27" s="110">
        <f t="shared" si="5"/>
        <v>0</v>
      </c>
      <c r="Z27" s="110">
        <f t="shared" si="5"/>
        <v>0</v>
      </c>
      <c r="AA27" s="110">
        <f t="shared" si="5"/>
        <v>0</v>
      </c>
      <c r="AB27" s="110">
        <f t="shared" si="5"/>
        <v>0</v>
      </c>
      <c r="AC27" s="110">
        <f t="shared" si="5"/>
        <v>222772</v>
      </c>
      <c r="AD27" s="110">
        <f t="shared" si="5"/>
        <v>222772</v>
      </c>
      <c r="AE27" s="110">
        <f t="shared" si="5"/>
        <v>222772</v>
      </c>
      <c r="AF27" s="110">
        <f t="shared" si="5"/>
        <v>222772</v>
      </c>
      <c r="AG27" s="111">
        <f t="shared" si="4"/>
        <v>64975.166666666664</v>
      </c>
      <c r="AH27" s="104" t="s">
        <v>67</v>
      </c>
      <c r="AI27" s="112">
        <v>0</v>
      </c>
      <c r="AJ27" s="111">
        <f t="shared" si="3"/>
        <v>0</v>
      </c>
    </row>
    <row r="28" spans="1:38">
      <c r="A28" s="104">
        <v>1823990</v>
      </c>
      <c r="B28" s="104" t="s">
        <v>248</v>
      </c>
      <c r="C28" s="104">
        <v>187221</v>
      </c>
      <c r="D28" s="104" t="s">
        <v>269</v>
      </c>
      <c r="E28" s="110">
        <v>0</v>
      </c>
      <c r="F28" s="110">
        <v>0</v>
      </c>
      <c r="G28" s="110">
        <v>0</v>
      </c>
      <c r="H28" s="110">
        <v>0</v>
      </c>
      <c r="I28" s="110">
        <v>0</v>
      </c>
      <c r="J28" s="110">
        <v>0</v>
      </c>
      <c r="K28" s="110">
        <v>0</v>
      </c>
      <c r="L28" s="110">
        <v>0</v>
      </c>
      <c r="M28" s="110">
        <v>0</v>
      </c>
      <c r="N28" s="110">
        <v>383431</v>
      </c>
      <c r="O28" s="110">
        <v>0</v>
      </c>
      <c r="P28" s="110">
        <v>0</v>
      </c>
      <c r="Q28" s="110">
        <v>0</v>
      </c>
      <c r="R28" s="110">
        <v>383431</v>
      </c>
      <c r="T28" s="110">
        <f t="shared" si="0"/>
        <v>0</v>
      </c>
      <c r="U28" s="110">
        <f t="shared" si="5"/>
        <v>0</v>
      </c>
      <c r="V28" s="110">
        <f t="shared" si="5"/>
        <v>0</v>
      </c>
      <c r="W28" s="110">
        <f t="shared" si="5"/>
        <v>0</v>
      </c>
      <c r="X28" s="110">
        <f t="shared" si="5"/>
        <v>0</v>
      </c>
      <c r="Y28" s="110">
        <f t="shared" si="5"/>
        <v>0</v>
      </c>
      <c r="Z28" s="110">
        <f t="shared" si="5"/>
        <v>0</v>
      </c>
      <c r="AA28" s="110">
        <f t="shared" si="5"/>
        <v>0</v>
      </c>
      <c r="AB28" s="110">
        <f t="shared" si="5"/>
        <v>0</v>
      </c>
      <c r="AC28" s="110">
        <f t="shared" si="5"/>
        <v>383431</v>
      </c>
      <c r="AD28" s="110">
        <f t="shared" si="5"/>
        <v>383431</v>
      </c>
      <c r="AE28" s="110">
        <f t="shared" si="5"/>
        <v>383431</v>
      </c>
      <c r="AF28" s="110">
        <f t="shared" si="5"/>
        <v>383431</v>
      </c>
      <c r="AG28" s="111">
        <f t="shared" si="4"/>
        <v>111834.04166666667</v>
      </c>
      <c r="AH28" s="104" t="s">
        <v>89</v>
      </c>
      <c r="AI28" s="112">
        <v>0</v>
      </c>
      <c r="AJ28" s="111">
        <f t="shared" si="3"/>
        <v>0</v>
      </c>
    </row>
    <row r="29" spans="1:38">
      <c r="A29" s="104">
        <v>1823990</v>
      </c>
      <c r="B29" s="104" t="s">
        <v>248</v>
      </c>
      <c r="C29" s="104">
        <v>187222</v>
      </c>
      <c r="D29" s="104" t="s">
        <v>270</v>
      </c>
      <c r="E29" s="110">
        <v>0</v>
      </c>
      <c r="F29" s="110">
        <v>0</v>
      </c>
      <c r="G29" s="110">
        <v>0</v>
      </c>
      <c r="H29" s="110">
        <v>0</v>
      </c>
      <c r="I29" s="110">
        <v>0</v>
      </c>
      <c r="J29" s="110">
        <v>0</v>
      </c>
      <c r="K29" s="110">
        <v>0</v>
      </c>
      <c r="L29" s="110">
        <v>0</v>
      </c>
      <c r="M29" s="110">
        <v>0</v>
      </c>
      <c r="N29" s="110">
        <v>839984</v>
      </c>
      <c r="O29" s="110">
        <v>0</v>
      </c>
      <c r="P29" s="110">
        <v>0</v>
      </c>
      <c r="Q29" s="110">
        <v>-19996</v>
      </c>
      <c r="R29" s="110">
        <v>819988</v>
      </c>
      <c r="T29" s="110">
        <f t="shared" si="0"/>
        <v>0</v>
      </c>
      <c r="U29" s="110">
        <f t="shared" si="5"/>
        <v>0</v>
      </c>
      <c r="V29" s="110">
        <f t="shared" si="5"/>
        <v>0</v>
      </c>
      <c r="W29" s="110">
        <f t="shared" si="5"/>
        <v>0</v>
      </c>
      <c r="X29" s="110">
        <f t="shared" si="5"/>
        <v>0</v>
      </c>
      <c r="Y29" s="110">
        <f t="shared" si="5"/>
        <v>0</v>
      </c>
      <c r="Z29" s="110">
        <f t="shared" si="5"/>
        <v>0</v>
      </c>
      <c r="AA29" s="110">
        <f t="shared" si="5"/>
        <v>0</v>
      </c>
      <c r="AB29" s="110">
        <f t="shared" si="5"/>
        <v>0</v>
      </c>
      <c r="AC29" s="110">
        <f t="shared" si="5"/>
        <v>839984</v>
      </c>
      <c r="AD29" s="110">
        <f t="shared" si="5"/>
        <v>839984</v>
      </c>
      <c r="AE29" s="110">
        <f t="shared" si="5"/>
        <v>839984</v>
      </c>
      <c r="AF29" s="110">
        <f t="shared" si="5"/>
        <v>819988</v>
      </c>
      <c r="AG29" s="111">
        <f t="shared" si="4"/>
        <v>244162.16666666666</v>
      </c>
      <c r="AH29" s="104" t="s">
        <v>89</v>
      </c>
      <c r="AI29" s="112">
        <v>0</v>
      </c>
      <c r="AJ29" s="111">
        <f t="shared" si="3"/>
        <v>0</v>
      </c>
    </row>
    <row r="30" spans="1:38">
      <c r="A30" s="104">
        <v>1823990</v>
      </c>
      <c r="B30" s="104" t="s">
        <v>248</v>
      </c>
      <c r="C30" s="104">
        <v>187223</v>
      </c>
      <c r="D30" s="104" t="s">
        <v>271</v>
      </c>
      <c r="E30" s="110">
        <v>0</v>
      </c>
      <c r="F30" s="110">
        <v>0</v>
      </c>
      <c r="G30" s="110">
        <v>0</v>
      </c>
      <c r="H30" s="110">
        <v>0</v>
      </c>
      <c r="I30" s="110">
        <v>0</v>
      </c>
      <c r="J30" s="110">
        <v>0</v>
      </c>
      <c r="K30" s="110">
        <v>0</v>
      </c>
      <c r="L30" s="110">
        <v>0</v>
      </c>
      <c r="M30" s="110">
        <v>0</v>
      </c>
      <c r="N30" s="110">
        <v>4471643</v>
      </c>
      <c r="O30" s="110">
        <v>0</v>
      </c>
      <c r="P30" s="110">
        <v>0</v>
      </c>
      <c r="Q30" s="110">
        <v>0</v>
      </c>
      <c r="R30" s="110">
        <v>4471643</v>
      </c>
      <c r="T30" s="110">
        <f t="shared" si="0"/>
        <v>0</v>
      </c>
      <c r="U30" s="110">
        <f t="shared" si="5"/>
        <v>0</v>
      </c>
      <c r="V30" s="110">
        <f t="shared" si="5"/>
        <v>0</v>
      </c>
      <c r="W30" s="110">
        <f t="shared" si="5"/>
        <v>0</v>
      </c>
      <c r="X30" s="110">
        <f t="shared" si="5"/>
        <v>0</v>
      </c>
      <c r="Y30" s="110">
        <f t="shared" si="5"/>
        <v>0</v>
      </c>
      <c r="Z30" s="110">
        <f t="shared" si="5"/>
        <v>0</v>
      </c>
      <c r="AA30" s="110">
        <f t="shared" si="5"/>
        <v>0</v>
      </c>
      <c r="AB30" s="110">
        <f t="shared" si="5"/>
        <v>0</v>
      </c>
      <c r="AC30" s="110">
        <f t="shared" si="5"/>
        <v>4471643</v>
      </c>
      <c r="AD30" s="110">
        <f t="shared" si="5"/>
        <v>4471643</v>
      </c>
      <c r="AE30" s="110">
        <f t="shared" si="5"/>
        <v>4471643</v>
      </c>
      <c r="AF30" s="110">
        <f t="shared" si="5"/>
        <v>4471643</v>
      </c>
      <c r="AG30" s="111">
        <f t="shared" si="4"/>
        <v>1304229.2083333333</v>
      </c>
      <c r="AH30" s="104" t="s">
        <v>89</v>
      </c>
      <c r="AI30" s="112">
        <v>0</v>
      </c>
      <c r="AJ30" s="111">
        <f t="shared" si="3"/>
        <v>0</v>
      </c>
    </row>
    <row r="31" spans="1:38">
      <c r="A31" s="104">
        <v>1823990</v>
      </c>
      <c r="B31" s="104" t="s">
        <v>248</v>
      </c>
      <c r="C31" s="104">
        <v>187224</v>
      </c>
      <c r="D31" s="104" t="s">
        <v>272</v>
      </c>
      <c r="E31" s="110">
        <v>0</v>
      </c>
      <c r="F31" s="110">
        <v>0</v>
      </c>
      <c r="G31" s="110">
        <v>0</v>
      </c>
      <c r="H31" s="110">
        <v>0</v>
      </c>
      <c r="I31" s="110">
        <v>0</v>
      </c>
      <c r="J31" s="110">
        <v>0</v>
      </c>
      <c r="K31" s="110">
        <v>0</v>
      </c>
      <c r="L31" s="110">
        <v>0</v>
      </c>
      <c r="M31" s="110">
        <v>0</v>
      </c>
      <c r="N31" s="110">
        <v>6284000</v>
      </c>
      <c r="O31" s="110">
        <v>0</v>
      </c>
      <c r="P31" s="110">
        <v>0</v>
      </c>
      <c r="Q31" s="110">
        <v>-392749.94</v>
      </c>
      <c r="R31" s="110">
        <v>5891250.0599999996</v>
      </c>
      <c r="T31" s="110">
        <f t="shared" si="0"/>
        <v>0</v>
      </c>
      <c r="U31" s="110">
        <f t="shared" si="5"/>
        <v>0</v>
      </c>
      <c r="V31" s="110">
        <f t="shared" si="5"/>
        <v>0</v>
      </c>
      <c r="W31" s="110">
        <f t="shared" si="5"/>
        <v>0</v>
      </c>
      <c r="X31" s="110">
        <f t="shared" si="5"/>
        <v>0</v>
      </c>
      <c r="Y31" s="110">
        <f t="shared" si="5"/>
        <v>0</v>
      </c>
      <c r="Z31" s="110">
        <f t="shared" si="5"/>
        <v>0</v>
      </c>
      <c r="AA31" s="110">
        <f t="shared" si="5"/>
        <v>0</v>
      </c>
      <c r="AB31" s="110">
        <f t="shared" si="5"/>
        <v>0</v>
      </c>
      <c r="AC31" s="110">
        <f t="shared" si="5"/>
        <v>6284000</v>
      </c>
      <c r="AD31" s="110">
        <f t="shared" si="5"/>
        <v>6284000</v>
      </c>
      <c r="AE31" s="110">
        <f t="shared" si="5"/>
        <v>6284000</v>
      </c>
      <c r="AF31" s="110">
        <f t="shared" si="5"/>
        <v>5891250.0599999996</v>
      </c>
      <c r="AG31" s="111">
        <f t="shared" si="4"/>
        <v>1816468.7525000002</v>
      </c>
      <c r="AH31" s="104" t="s">
        <v>89</v>
      </c>
      <c r="AI31" s="112">
        <v>0</v>
      </c>
      <c r="AJ31" s="111">
        <f t="shared" si="3"/>
        <v>0</v>
      </c>
    </row>
    <row r="32" spans="1:38">
      <c r="A32" s="104">
        <v>1823990</v>
      </c>
      <c r="B32" s="104" t="s">
        <v>248</v>
      </c>
      <c r="C32" s="104">
        <v>187225</v>
      </c>
      <c r="D32" s="104" t="s">
        <v>273</v>
      </c>
      <c r="E32" s="110">
        <v>0</v>
      </c>
      <c r="F32" s="110">
        <v>0</v>
      </c>
      <c r="G32" s="110">
        <v>0</v>
      </c>
      <c r="H32" s="110">
        <v>0</v>
      </c>
      <c r="I32" s="110">
        <v>0</v>
      </c>
      <c r="J32" s="110">
        <v>0</v>
      </c>
      <c r="K32" s="110">
        <v>0</v>
      </c>
      <c r="L32" s="110">
        <v>0</v>
      </c>
      <c r="M32" s="110">
        <v>0</v>
      </c>
      <c r="N32" s="110">
        <v>1126592</v>
      </c>
      <c r="O32" s="110">
        <v>0</v>
      </c>
      <c r="P32" s="110">
        <v>0</v>
      </c>
      <c r="Q32" s="110">
        <v>0</v>
      </c>
      <c r="R32" s="110">
        <v>1126592</v>
      </c>
      <c r="T32" s="110">
        <f t="shared" si="0"/>
        <v>0</v>
      </c>
      <c r="U32" s="110">
        <f t="shared" si="5"/>
        <v>0</v>
      </c>
      <c r="V32" s="110">
        <f t="shared" si="5"/>
        <v>0</v>
      </c>
      <c r="W32" s="110">
        <f t="shared" si="5"/>
        <v>0</v>
      </c>
      <c r="X32" s="110">
        <f t="shared" si="5"/>
        <v>0</v>
      </c>
      <c r="Y32" s="110">
        <f t="shared" si="5"/>
        <v>0</v>
      </c>
      <c r="Z32" s="110">
        <f t="shared" si="5"/>
        <v>0</v>
      </c>
      <c r="AA32" s="110">
        <f t="shared" si="5"/>
        <v>0</v>
      </c>
      <c r="AB32" s="110">
        <f t="shared" si="5"/>
        <v>0</v>
      </c>
      <c r="AC32" s="110">
        <f t="shared" si="5"/>
        <v>1126592</v>
      </c>
      <c r="AD32" s="110">
        <f t="shared" si="5"/>
        <v>1126592</v>
      </c>
      <c r="AE32" s="110">
        <f t="shared" si="5"/>
        <v>1126592</v>
      </c>
      <c r="AF32" s="110">
        <f t="shared" si="5"/>
        <v>1126592</v>
      </c>
      <c r="AG32" s="111">
        <f t="shared" si="4"/>
        <v>328589.33333333331</v>
      </c>
      <c r="AH32" s="104" t="s">
        <v>89</v>
      </c>
      <c r="AI32" s="112">
        <v>0</v>
      </c>
      <c r="AJ32" s="111">
        <f t="shared" si="3"/>
        <v>0</v>
      </c>
    </row>
    <row r="33" spans="1:50">
      <c r="A33" s="104">
        <v>1823990</v>
      </c>
      <c r="B33" s="104" t="s">
        <v>248</v>
      </c>
      <c r="C33" s="104">
        <v>187226</v>
      </c>
      <c r="D33" s="104" t="s">
        <v>262</v>
      </c>
      <c r="E33" s="110">
        <v>0</v>
      </c>
      <c r="F33" s="110">
        <v>0</v>
      </c>
      <c r="G33" s="110">
        <v>0</v>
      </c>
      <c r="H33" s="110">
        <v>0</v>
      </c>
      <c r="I33" s="110">
        <v>0</v>
      </c>
      <c r="J33" s="110">
        <v>0</v>
      </c>
      <c r="K33" s="110">
        <v>0</v>
      </c>
      <c r="L33" s="110">
        <v>0</v>
      </c>
      <c r="M33" s="110">
        <v>0</v>
      </c>
      <c r="N33" s="110">
        <v>2146554</v>
      </c>
      <c r="O33" s="110">
        <v>0</v>
      </c>
      <c r="P33" s="110">
        <v>0</v>
      </c>
      <c r="Q33" s="110">
        <v>0</v>
      </c>
      <c r="R33" s="110">
        <v>2146554</v>
      </c>
      <c r="T33" s="110">
        <f t="shared" si="0"/>
        <v>0</v>
      </c>
      <c r="U33" s="110">
        <f t="shared" si="5"/>
        <v>0</v>
      </c>
      <c r="V33" s="110">
        <f t="shared" si="5"/>
        <v>0</v>
      </c>
      <c r="W33" s="110">
        <f t="shared" si="5"/>
        <v>0</v>
      </c>
      <c r="X33" s="110">
        <f t="shared" si="5"/>
        <v>0</v>
      </c>
      <c r="Y33" s="110">
        <f t="shared" si="5"/>
        <v>0</v>
      </c>
      <c r="Z33" s="110">
        <f t="shared" si="5"/>
        <v>0</v>
      </c>
      <c r="AA33" s="110">
        <f t="shared" si="5"/>
        <v>0</v>
      </c>
      <c r="AB33" s="110">
        <f t="shared" si="5"/>
        <v>0</v>
      </c>
      <c r="AC33" s="110">
        <f t="shared" si="5"/>
        <v>2146554</v>
      </c>
      <c r="AD33" s="110">
        <f t="shared" si="5"/>
        <v>2146554</v>
      </c>
      <c r="AE33" s="110">
        <f t="shared" si="5"/>
        <v>2146554</v>
      </c>
      <c r="AF33" s="110">
        <f t="shared" si="5"/>
        <v>2146554</v>
      </c>
      <c r="AG33" s="111">
        <f t="shared" si="4"/>
        <v>626078.25</v>
      </c>
      <c r="AH33" s="104" t="s">
        <v>89</v>
      </c>
      <c r="AI33" s="112">
        <v>0</v>
      </c>
      <c r="AJ33" s="111">
        <f t="shared" si="3"/>
        <v>0</v>
      </c>
    </row>
    <row r="34" spans="1:50">
      <c r="A34" s="104">
        <v>1823990</v>
      </c>
      <c r="B34" s="104" t="s">
        <v>248</v>
      </c>
      <c r="C34" s="104">
        <v>187300</v>
      </c>
      <c r="D34" s="104" t="s">
        <v>274</v>
      </c>
      <c r="E34" s="110">
        <v>0</v>
      </c>
      <c r="F34" s="110">
        <v>2943480.38</v>
      </c>
      <c r="G34" s="110">
        <v>-2943480.38</v>
      </c>
      <c r="H34" s="110">
        <v>0</v>
      </c>
      <c r="I34" s="110">
        <v>0</v>
      </c>
      <c r="J34" s="110">
        <v>0</v>
      </c>
      <c r="K34" s="110">
        <v>0</v>
      </c>
      <c r="L34" s="110">
        <v>0</v>
      </c>
      <c r="M34" s="110">
        <v>0</v>
      </c>
      <c r="N34" s="110">
        <v>0</v>
      </c>
      <c r="O34" s="110">
        <v>1230000</v>
      </c>
      <c r="P34" s="110">
        <v>0</v>
      </c>
      <c r="Q34" s="110">
        <v>-1.4210854715202004E-14</v>
      </c>
      <c r="R34" s="110">
        <v>1230000</v>
      </c>
      <c r="T34" s="110">
        <f t="shared" si="0"/>
        <v>0</v>
      </c>
      <c r="U34" s="110">
        <f t="shared" si="5"/>
        <v>2943480.38</v>
      </c>
      <c r="V34" s="110">
        <f t="shared" si="5"/>
        <v>0</v>
      </c>
      <c r="W34" s="110">
        <f t="shared" si="5"/>
        <v>0</v>
      </c>
      <c r="X34" s="110">
        <f t="shared" si="5"/>
        <v>0</v>
      </c>
      <c r="Y34" s="110">
        <f t="shared" si="5"/>
        <v>0</v>
      </c>
      <c r="Z34" s="110">
        <f t="shared" si="5"/>
        <v>0</v>
      </c>
      <c r="AA34" s="110">
        <f t="shared" si="5"/>
        <v>0</v>
      </c>
      <c r="AB34" s="110">
        <f t="shared" si="5"/>
        <v>0</v>
      </c>
      <c r="AC34" s="110">
        <f t="shared" si="5"/>
        <v>0</v>
      </c>
      <c r="AD34" s="110">
        <f t="shared" si="5"/>
        <v>1230000</v>
      </c>
      <c r="AE34" s="110">
        <f t="shared" si="5"/>
        <v>1230000</v>
      </c>
      <c r="AF34" s="110">
        <f t="shared" si="5"/>
        <v>1230000</v>
      </c>
      <c r="AG34" s="111">
        <f t="shared" si="4"/>
        <v>501540.03166666668</v>
      </c>
      <c r="AH34" s="104" t="s">
        <v>89</v>
      </c>
      <c r="AI34" s="112">
        <v>0</v>
      </c>
      <c r="AJ34" s="111">
        <f t="shared" si="3"/>
        <v>0</v>
      </c>
    </row>
    <row r="35" spans="1:50">
      <c r="A35" s="104">
        <v>1823990</v>
      </c>
      <c r="B35" s="104" t="s">
        <v>248</v>
      </c>
      <c r="C35" s="104">
        <v>187350</v>
      </c>
      <c r="D35" s="104" t="s">
        <v>275</v>
      </c>
      <c r="E35" s="110">
        <v>0</v>
      </c>
      <c r="F35" s="110">
        <v>0</v>
      </c>
      <c r="G35" s="110">
        <v>203393.81</v>
      </c>
      <c r="H35" s="110">
        <v>26283.77</v>
      </c>
      <c r="I35" s="110">
        <v>30617.14</v>
      </c>
      <c r="J35" s="110">
        <v>-2659.48</v>
      </c>
      <c r="K35" s="110">
        <v>45421.06</v>
      </c>
      <c r="L35" s="110">
        <v>-33002.980000000003</v>
      </c>
      <c r="M35" s="110">
        <v>7369.1100000000006</v>
      </c>
      <c r="N35" s="110">
        <v>432.23000000001048</v>
      </c>
      <c r="O35" s="110">
        <v>8083.0200000000041</v>
      </c>
      <c r="P35" s="110">
        <v>-3114.4400000000023</v>
      </c>
      <c r="Q35" s="110">
        <v>-33726.840000000004</v>
      </c>
      <c r="R35" s="110">
        <v>249096.39999999997</v>
      </c>
      <c r="T35" s="110">
        <f t="shared" si="0"/>
        <v>0</v>
      </c>
      <c r="U35" s="110">
        <f t="shared" si="5"/>
        <v>0</v>
      </c>
      <c r="V35" s="110">
        <f t="shared" si="5"/>
        <v>203393.81</v>
      </c>
      <c r="W35" s="110">
        <f t="shared" si="5"/>
        <v>229677.58</v>
      </c>
      <c r="X35" s="110">
        <f t="shared" si="5"/>
        <v>260294.71999999997</v>
      </c>
      <c r="Y35" s="110">
        <f t="shared" si="5"/>
        <v>257635.23999999996</v>
      </c>
      <c r="Z35" s="110">
        <f t="shared" si="5"/>
        <v>303056.29999999993</v>
      </c>
      <c r="AA35" s="110">
        <f t="shared" si="5"/>
        <v>270053.31999999995</v>
      </c>
      <c r="AB35" s="110">
        <f t="shared" si="5"/>
        <v>277422.42999999993</v>
      </c>
      <c r="AC35" s="110">
        <f t="shared" si="5"/>
        <v>277854.65999999992</v>
      </c>
      <c r="AD35" s="110">
        <f t="shared" si="5"/>
        <v>285937.67999999993</v>
      </c>
      <c r="AE35" s="110">
        <f t="shared" si="5"/>
        <v>282823.23999999993</v>
      </c>
      <c r="AF35" s="110">
        <f t="shared" si="5"/>
        <v>249096.39999999994</v>
      </c>
      <c r="AG35" s="111">
        <f t="shared" si="4"/>
        <v>231058.09833333327</v>
      </c>
      <c r="AH35" s="104" t="s">
        <v>89</v>
      </c>
      <c r="AI35" s="112">
        <v>0</v>
      </c>
      <c r="AJ35" s="111">
        <f t="shared" si="3"/>
        <v>0</v>
      </c>
    </row>
    <row r="36" spans="1:50">
      <c r="A36" s="104">
        <v>1823990</v>
      </c>
      <c r="B36" s="104" t="s">
        <v>248</v>
      </c>
      <c r="C36" s="104">
        <v>187351</v>
      </c>
      <c r="D36" s="104" t="s">
        <v>276</v>
      </c>
      <c r="E36" s="110">
        <v>0</v>
      </c>
      <c r="F36" s="110">
        <v>0</v>
      </c>
      <c r="G36" s="110">
        <v>0</v>
      </c>
      <c r="H36" s="110">
        <v>0</v>
      </c>
      <c r="I36" s="110">
        <v>0</v>
      </c>
      <c r="J36" s="110">
        <v>0</v>
      </c>
      <c r="K36" s="110">
        <v>810137.8</v>
      </c>
      <c r="L36" s="110">
        <v>-88224.42</v>
      </c>
      <c r="M36" s="110">
        <v>19699.309999999998</v>
      </c>
      <c r="N36" s="110">
        <v>1155.429999999993</v>
      </c>
      <c r="O36" s="110">
        <v>21607.75</v>
      </c>
      <c r="P36" s="110">
        <v>-8325.5999999999767</v>
      </c>
      <c r="Q36" s="110">
        <v>-90159.45</v>
      </c>
      <c r="R36" s="110">
        <v>665890.8200000003</v>
      </c>
      <c r="T36" s="110">
        <f t="shared" si="0"/>
        <v>0</v>
      </c>
      <c r="U36" s="110">
        <f t="shared" si="5"/>
        <v>0</v>
      </c>
      <c r="V36" s="110">
        <f t="shared" si="5"/>
        <v>0</v>
      </c>
      <c r="W36" s="110">
        <f t="shared" si="5"/>
        <v>0</v>
      </c>
      <c r="X36" s="110">
        <f t="shared" si="5"/>
        <v>0</v>
      </c>
      <c r="Y36" s="110">
        <f t="shared" si="5"/>
        <v>0</v>
      </c>
      <c r="Z36" s="110">
        <f t="shared" si="5"/>
        <v>810137.8</v>
      </c>
      <c r="AA36" s="110">
        <f t="shared" si="5"/>
        <v>721913.38</v>
      </c>
      <c r="AB36" s="110">
        <f t="shared" si="5"/>
        <v>741612.69</v>
      </c>
      <c r="AC36" s="110">
        <f t="shared" si="5"/>
        <v>742768.11999999988</v>
      </c>
      <c r="AD36" s="110">
        <f t="shared" si="5"/>
        <v>764375.86999999988</v>
      </c>
      <c r="AE36" s="110">
        <f t="shared" si="5"/>
        <v>756050.2699999999</v>
      </c>
      <c r="AF36" s="110">
        <f t="shared" si="5"/>
        <v>665890.81999999995</v>
      </c>
      <c r="AG36" s="111">
        <f t="shared" si="4"/>
        <v>405816.96166666667</v>
      </c>
      <c r="AH36" s="104" t="s">
        <v>166</v>
      </c>
      <c r="AI36" s="112">
        <v>0</v>
      </c>
      <c r="AJ36" s="111">
        <f t="shared" si="3"/>
        <v>0</v>
      </c>
    </row>
    <row r="37" spans="1:50">
      <c r="A37" s="104">
        <v>1823990</v>
      </c>
      <c r="B37" s="104" t="s">
        <v>248</v>
      </c>
      <c r="C37" s="104">
        <v>187359</v>
      </c>
      <c r="D37" s="104" t="s">
        <v>277</v>
      </c>
      <c r="E37" s="110">
        <v>0</v>
      </c>
      <c r="F37" s="110">
        <v>0</v>
      </c>
      <c r="G37" s="110">
        <v>0</v>
      </c>
      <c r="H37" s="110">
        <v>0</v>
      </c>
      <c r="I37" s="110">
        <v>0</v>
      </c>
      <c r="J37" s="110">
        <v>0</v>
      </c>
      <c r="K37" s="110">
        <v>0</v>
      </c>
      <c r="L37" s="110">
        <v>2575585.84</v>
      </c>
      <c r="M37" s="110">
        <v>2593486.16</v>
      </c>
      <c r="N37" s="110">
        <v>2611510.89</v>
      </c>
      <c r="O37" s="110">
        <v>2629660.89</v>
      </c>
      <c r="P37" s="110">
        <v>2647937.0299999998</v>
      </c>
      <c r="Q37" s="110">
        <v>2666340.19</v>
      </c>
      <c r="R37" s="110">
        <v>15724521</v>
      </c>
      <c r="T37" s="110">
        <f t="shared" si="0"/>
        <v>0</v>
      </c>
      <c r="U37" s="110">
        <f t="shared" si="5"/>
        <v>0</v>
      </c>
      <c r="V37" s="110">
        <f t="shared" si="5"/>
        <v>0</v>
      </c>
      <c r="W37" s="110">
        <f t="shared" si="5"/>
        <v>0</v>
      </c>
      <c r="X37" s="110">
        <f t="shared" si="5"/>
        <v>0</v>
      </c>
      <c r="Y37" s="110">
        <f t="shared" si="5"/>
        <v>0</v>
      </c>
      <c r="Z37" s="110">
        <f t="shared" si="5"/>
        <v>0</v>
      </c>
      <c r="AA37" s="110">
        <f t="shared" si="5"/>
        <v>2575585.84</v>
      </c>
      <c r="AB37" s="110">
        <f t="shared" si="5"/>
        <v>5169072</v>
      </c>
      <c r="AC37" s="110">
        <f t="shared" si="5"/>
        <v>7780582.8900000006</v>
      </c>
      <c r="AD37" s="110">
        <f t="shared" si="5"/>
        <v>10410243.780000001</v>
      </c>
      <c r="AE37" s="110">
        <f t="shared" si="5"/>
        <v>13058180.810000001</v>
      </c>
      <c r="AF37" s="110">
        <f t="shared" si="5"/>
        <v>15724521</v>
      </c>
      <c r="AG37" s="111">
        <f t="shared" si="4"/>
        <v>3904660.4849999999</v>
      </c>
      <c r="AH37" s="104" t="s">
        <v>89</v>
      </c>
      <c r="AI37" s="112">
        <v>0</v>
      </c>
      <c r="AJ37" s="111">
        <f t="shared" si="3"/>
        <v>0</v>
      </c>
    </row>
    <row r="38" spans="1:50">
      <c r="A38" s="104">
        <v>1823990</v>
      </c>
      <c r="B38" s="104" t="s">
        <v>248</v>
      </c>
      <c r="C38" s="104">
        <v>187360</v>
      </c>
      <c r="D38" s="104" t="s">
        <v>278</v>
      </c>
      <c r="E38" s="110">
        <v>0</v>
      </c>
      <c r="F38" s="110">
        <v>0</v>
      </c>
      <c r="G38" s="110">
        <v>0</v>
      </c>
      <c r="H38" s="110">
        <v>0</v>
      </c>
      <c r="I38" s="110">
        <v>0</v>
      </c>
      <c r="J38" s="110">
        <v>0</v>
      </c>
      <c r="K38" s="110">
        <v>52198</v>
      </c>
      <c r="L38" s="110">
        <v>0</v>
      </c>
      <c r="M38" s="110">
        <v>0</v>
      </c>
      <c r="N38" s="110">
        <v>0</v>
      </c>
      <c r="O38" s="110">
        <v>0</v>
      </c>
      <c r="P38" s="110">
        <v>0</v>
      </c>
      <c r="Q38" s="110">
        <v>0</v>
      </c>
      <c r="R38" s="110">
        <v>52198</v>
      </c>
      <c r="T38" s="110">
        <f t="shared" si="0"/>
        <v>0</v>
      </c>
      <c r="U38" s="110">
        <f t="shared" ref="U38:AF53" si="6">+T38+F38</f>
        <v>0</v>
      </c>
      <c r="V38" s="110">
        <f t="shared" si="6"/>
        <v>0</v>
      </c>
      <c r="W38" s="110">
        <f t="shared" si="6"/>
        <v>0</v>
      </c>
      <c r="X38" s="110">
        <f t="shared" si="6"/>
        <v>0</v>
      </c>
      <c r="Y38" s="110">
        <f t="shared" si="6"/>
        <v>0</v>
      </c>
      <c r="Z38" s="110">
        <f t="shared" si="6"/>
        <v>52198</v>
      </c>
      <c r="AA38" s="110">
        <f t="shared" si="6"/>
        <v>52198</v>
      </c>
      <c r="AB38" s="110">
        <f t="shared" si="6"/>
        <v>52198</v>
      </c>
      <c r="AC38" s="110">
        <f t="shared" si="6"/>
        <v>52198</v>
      </c>
      <c r="AD38" s="110">
        <f t="shared" si="6"/>
        <v>52198</v>
      </c>
      <c r="AE38" s="110">
        <f t="shared" si="6"/>
        <v>52198</v>
      </c>
      <c r="AF38" s="110">
        <f t="shared" si="6"/>
        <v>52198</v>
      </c>
      <c r="AG38" s="111">
        <f t="shared" si="4"/>
        <v>28273.916666666668</v>
      </c>
      <c r="AH38" s="104" t="s">
        <v>89</v>
      </c>
      <c r="AI38" s="112">
        <v>0</v>
      </c>
      <c r="AJ38" s="111">
        <f t="shared" si="3"/>
        <v>0</v>
      </c>
    </row>
    <row r="39" spans="1:50">
      <c r="A39" s="104">
        <v>1823990</v>
      </c>
      <c r="B39" s="104" t="s">
        <v>248</v>
      </c>
      <c r="C39" s="104">
        <v>187370</v>
      </c>
      <c r="D39" s="104" t="s">
        <v>279</v>
      </c>
      <c r="E39" s="110">
        <v>0</v>
      </c>
      <c r="F39" s="110">
        <v>0</v>
      </c>
      <c r="G39" s="110">
        <v>0</v>
      </c>
      <c r="H39" s="110">
        <v>0</v>
      </c>
      <c r="I39" s="110">
        <v>0</v>
      </c>
      <c r="J39" s="110">
        <v>0</v>
      </c>
      <c r="K39" s="110">
        <v>0</v>
      </c>
      <c r="L39" s="110">
        <v>0</v>
      </c>
      <c r="M39" s="110">
        <v>10.52</v>
      </c>
      <c r="N39" s="110">
        <v>1232.5</v>
      </c>
      <c r="O39" s="110">
        <v>28314.769999999997</v>
      </c>
      <c r="P39" s="110">
        <v>84122.05</v>
      </c>
      <c r="Q39" s="110">
        <v>112942.39</v>
      </c>
      <c r="R39" s="110">
        <v>226622.22999999998</v>
      </c>
      <c r="T39" s="110">
        <f t="shared" si="0"/>
        <v>0</v>
      </c>
      <c r="U39" s="110">
        <f t="shared" si="6"/>
        <v>0</v>
      </c>
      <c r="V39" s="110">
        <f t="shared" si="6"/>
        <v>0</v>
      </c>
      <c r="W39" s="110">
        <f t="shared" si="6"/>
        <v>0</v>
      </c>
      <c r="X39" s="110">
        <f t="shared" si="6"/>
        <v>0</v>
      </c>
      <c r="Y39" s="110">
        <f t="shared" si="6"/>
        <v>0</v>
      </c>
      <c r="Z39" s="110">
        <f t="shared" si="6"/>
        <v>0</v>
      </c>
      <c r="AA39" s="110">
        <f t="shared" si="6"/>
        <v>0</v>
      </c>
      <c r="AB39" s="110">
        <f t="shared" si="6"/>
        <v>10.52</v>
      </c>
      <c r="AC39" s="110">
        <f t="shared" si="6"/>
        <v>1243.02</v>
      </c>
      <c r="AD39" s="110">
        <f t="shared" si="6"/>
        <v>29557.789999999997</v>
      </c>
      <c r="AE39" s="110">
        <f t="shared" si="6"/>
        <v>113679.84</v>
      </c>
      <c r="AF39" s="110">
        <f t="shared" si="6"/>
        <v>226622.22999999998</v>
      </c>
      <c r="AG39" s="111">
        <f t="shared" si="4"/>
        <v>21483.523749999997</v>
      </c>
      <c r="AH39" s="104" t="s">
        <v>89</v>
      </c>
      <c r="AI39" s="112">
        <v>0</v>
      </c>
      <c r="AJ39" s="111">
        <f t="shared" si="3"/>
        <v>0</v>
      </c>
    </row>
    <row r="40" spans="1:50">
      <c r="A40" s="104">
        <v>1823990</v>
      </c>
      <c r="B40" s="104" t="s">
        <v>248</v>
      </c>
      <c r="C40" s="104">
        <v>187905</v>
      </c>
      <c r="D40" s="104" t="s">
        <v>280</v>
      </c>
      <c r="E40" s="110">
        <v>-2637490.6500000004</v>
      </c>
      <c r="F40" s="110">
        <v>3288708</v>
      </c>
      <c r="G40" s="110">
        <v>198164</v>
      </c>
      <c r="H40" s="110">
        <v>813933</v>
      </c>
      <c r="I40" s="110">
        <v>-208593</v>
      </c>
      <c r="J40" s="110">
        <v>-214215</v>
      </c>
      <c r="K40" s="110">
        <v>-61982</v>
      </c>
      <c r="L40" s="110">
        <v>294400</v>
      </c>
      <c r="M40" s="110">
        <v>300319</v>
      </c>
      <c r="N40" s="110">
        <v>175198</v>
      </c>
      <c r="O40" s="110">
        <v>-119646</v>
      </c>
      <c r="P40" s="110">
        <v>282040</v>
      </c>
      <c r="Q40" s="110">
        <v>194084</v>
      </c>
      <c r="R40" s="110">
        <v>2304919.3499999996</v>
      </c>
      <c r="T40" s="110">
        <f t="shared" si="0"/>
        <v>-2637490.6500000004</v>
      </c>
      <c r="U40" s="110">
        <f t="shared" si="6"/>
        <v>651217.34999999963</v>
      </c>
      <c r="V40" s="110">
        <f t="shared" si="6"/>
        <v>849381.34999999963</v>
      </c>
      <c r="W40" s="110">
        <f t="shared" si="6"/>
        <v>1663314.3499999996</v>
      </c>
      <c r="X40" s="110">
        <f t="shared" si="6"/>
        <v>1454721.3499999996</v>
      </c>
      <c r="Y40" s="110">
        <f t="shared" si="6"/>
        <v>1240506.3499999996</v>
      </c>
      <c r="Z40" s="110">
        <f t="shared" si="6"/>
        <v>1178524.3499999996</v>
      </c>
      <c r="AA40" s="110">
        <f t="shared" si="6"/>
        <v>1472924.3499999996</v>
      </c>
      <c r="AB40" s="110">
        <f t="shared" si="6"/>
        <v>1773243.3499999996</v>
      </c>
      <c r="AC40" s="110">
        <f t="shared" si="6"/>
        <v>1948441.3499999996</v>
      </c>
      <c r="AD40" s="110">
        <f t="shared" si="6"/>
        <v>1828795.3499999996</v>
      </c>
      <c r="AE40" s="110">
        <f t="shared" si="6"/>
        <v>2110835.3499999996</v>
      </c>
      <c r="AF40" s="110">
        <f t="shared" si="6"/>
        <v>2304919.3499999996</v>
      </c>
      <c r="AG40" s="111">
        <f t="shared" si="4"/>
        <v>1333801.5999999996</v>
      </c>
      <c r="AH40" s="104" t="s">
        <v>89</v>
      </c>
      <c r="AI40" s="112">
        <v>0</v>
      </c>
      <c r="AJ40" s="111">
        <f t="shared" si="3"/>
        <v>0</v>
      </c>
    </row>
    <row r="41" spans="1:50">
      <c r="A41" s="104">
        <v>1823990</v>
      </c>
      <c r="B41" s="104" t="s">
        <v>248</v>
      </c>
      <c r="C41" s="104">
        <v>187906</v>
      </c>
      <c r="D41" s="104" t="s">
        <v>281</v>
      </c>
      <c r="E41" s="110">
        <v>175362.91999999998</v>
      </c>
      <c r="F41" s="110">
        <v>1215.3399999999999</v>
      </c>
      <c r="G41" s="110">
        <v>-176578.26</v>
      </c>
      <c r="H41" s="110">
        <v>0</v>
      </c>
      <c r="I41" s="110">
        <v>0</v>
      </c>
      <c r="J41" s="110">
        <v>0</v>
      </c>
      <c r="K41" s="110">
        <v>0</v>
      </c>
      <c r="L41" s="110">
        <v>0</v>
      </c>
      <c r="M41" s="110">
        <v>0</v>
      </c>
      <c r="N41" s="110">
        <v>0</v>
      </c>
      <c r="O41" s="110">
        <v>0</v>
      </c>
      <c r="P41" s="110">
        <v>0</v>
      </c>
      <c r="Q41" s="110">
        <v>0</v>
      </c>
      <c r="R41" s="110">
        <v>2.1827872842550278E-10</v>
      </c>
      <c r="T41" s="110">
        <f t="shared" si="0"/>
        <v>175362.91999999998</v>
      </c>
      <c r="U41" s="110">
        <f t="shared" si="6"/>
        <v>176578.25999999998</v>
      </c>
      <c r="V41" s="110">
        <f t="shared" si="6"/>
        <v>0</v>
      </c>
      <c r="W41" s="110">
        <f t="shared" si="6"/>
        <v>0</v>
      </c>
      <c r="X41" s="110">
        <f t="shared" si="6"/>
        <v>0</v>
      </c>
      <c r="Y41" s="110">
        <f t="shared" si="6"/>
        <v>0</v>
      </c>
      <c r="Z41" s="110">
        <f t="shared" si="6"/>
        <v>0</v>
      </c>
      <c r="AA41" s="110">
        <f t="shared" si="6"/>
        <v>0</v>
      </c>
      <c r="AB41" s="110">
        <f t="shared" si="6"/>
        <v>0</v>
      </c>
      <c r="AC41" s="110">
        <f t="shared" si="6"/>
        <v>0</v>
      </c>
      <c r="AD41" s="110">
        <f t="shared" si="6"/>
        <v>0</v>
      </c>
      <c r="AE41" s="110">
        <f t="shared" si="6"/>
        <v>0</v>
      </c>
      <c r="AF41" s="110">
        <f t="shared" si="6"/>
        <v>0</v>
      </c>
      <c r="AG41" s="111">
        <f t="shared" si="4"/>
        <v>22021.64333333333</v>
      </c>
      <c r="AH41" s="104" t="s">
        <v>89</v>
      </c>
      <c r="AI41" s="112">
        <v>0</v>
      </c>
      <c r="AJ41" s="111">
        <f t="shared" si="3"/>
        <v>0</v>
      </c>
    </row>
    <row r="42" spans="1:50">
      <c r="A42" s="104">
        <v>1823990</v>
      </c>
      <c r="B42" s="104" t="s">
        <v>248</v>
      </c>
      <c r="C42" s="104">
        <v>187909</v>
      </c>
      <c r="D42" s="104" t="s">
        <v>282</v>
      </c>
      <c r="E42" s="110">
        <v>9970836.3299999982</v>
      </c>
      <c r="F42" s="110">
        <v>-2542241.4900000002</v>
      </c>
      <c r="G42" s="110">
        <v>-3891290.19</v>
      </c>
      <c r="H42" s="110">
        <v>-1863110.06</v>
      </c>
      <c r="I42" s="110">
        <v>-1674183.0100000002</v>
      </c>
      <c r="J42" s="110">
        <v>-11.580000000074506</v>
      </c>
      <c r="K42" s="110">
        <v>0</v>
      </c>
      <c r="L42" s="110">
        <v>0</v>
      </c>
      <c r="M42" s="110">
        <v>0</v>
      </c>
      <c r="N42" s="110">
        <v>0</v>
      </c>
      <c r="O42" s="110">
        <v>0</v>
      </c>
      <c r="P42" s="110">
        <v>0</v>
      </c>
      <c r="Q42" s="110">
        <v>0</v>
      </c>
      <c r="R42" s="110">
        <v>-7.4505805969238281E-9</v>
      </c>
      <c r="T42" s="110">
        <f t="shared" si="0"/>
        <v>9970836.3299999982</v>
      </c>
      <c r="U42" s="110">
        <f t="shared" si="6"/>
        <v>7428594.839999998</v>
      </c>
      <c r="V42" s="110">
        <f t="shared" si="6"/>
        <v>3537304.649999998</v>
      </c>
      <c r="W42" s="110">
        <f t="shared" si="6"/>
        <v>1674194.589999998</v>
      </c>
      <c r="X42" s="110">
        <f t="shared" si="6"/>
        <v>11.579999997746199</v>
      </c>
      <c r="Y42" s="110">
        <f t="shared" si="6"/>
        <v>-2.3283064365386963E-9</v>
      </c>
      <c r="Z42" s="110">
        <f t="shared" si="6"/>
        <v>-2.3283064365386963E-9</v>
      </c>
      <c r="AA42" s="110">
        <f t="shared" si="6"/>
        <v>-2.3283064365386963E-9</v>
      </c>
      <c r="AB42" s="110">
        <f t="shared" si="6"/>
        <v>-2.3283064365386963E-9</v>
      </c>
      <c r="AC42" s="110">
        <f t="shared" si="6"/>
        <v>-2.3283064365386963E-9</v>
      </c>
      <c r="AD42" s="110">
        <f t="shared" si="6"/>
        <v>-2.3283064365386963E-9</v>
      </c>
      <c r="AE42" s="110">
        <f t="shared" si="6"/>
        <v>-2.3283064365386963E-9</v>
      </c>
      <c r="AF42" s="110">
        <f t="shared" si="6"/>
        <v>-2.3283064365386963E-9</v>
      </c>
      <c r="AG42" s="111">
        <f t="shared" si="4"/>
        <v>1468793.6520833315</v>
      </c>
      <c r="AH42" s="104" t="s">
        <v>89</v>
      </c>
      <c r="AI42" s="112">
        <v>0</v>
      </c>
      <c r="AJ42" s="111">
        <f t="shared" si="3"/>
        <v>0</v>
      </c>
    </row>
    <row r="43" spans="1:50">
      <c r="A43" s="104">
        <v>1823990</v>
      </c>
      <c r="B43" s="104" t="s">
        <v>248</v>
      </c>
      <c r="C43" s="104">
        <v>187911</v>
      </c>
      <c r="D43" s="104" t="s">
        <v>283</v>
      </c>
      <c r="E43" s="110">
        <v>1032721.76</v>
      </c>
      <c r="F43" s="110">
        <v>-2284.7800000000002</v>
      </c>
      <c r="G43" s="110">
        <v>-2284.7800000000002</v>
      </c>
      <c r="H43" s="110">
        <v>-2284.7800000000002</v>
      </c>
      <c r="I43" s="110">
        <v>-2284.7800000000002</v>
      </c>
      <c r="J43" s="110">
        <v>-2284.7800000000002</v>
      </c>
      <c r="K43" s="110">
        <v>-2284.7800000000002</v>
      </c>
      <c r="L43" s="110">
        <v>-2284.7800000000002</v>
      </c>
      <c r="M43" s="110">
        <v>-2326.61</v>
      </c>
      <c r="N43" s="110">
        <v>-2326.61</v>
      </c>
      <c r="O43" s="110">
        <v>-2326.61</v>
      </c>
      <c r="P43" s="110">
        <v>-2326.61</v>
      </c>
      <c r="Q43" s="110">
        <v>-2326.61</v>
      </c>
      <c r="R43" s="110">
        <v>1005095.25</v>
      </c>
      <c r="T43" s="110">
        <f t="shared" si="0"/>
        <v>1032721.76</v>
      </c>
      <c r="U43" s="110">
        <f t="shared" si="6"/>
        <v>1030436.98</v>
      </c>
      <c r="V43" s="110">
        <f t="shared" si="6"/>
        <v>1028152.2</v>
      </c>
      <c r="W43" s="110">
        <f t="shared" si="6"/>
        <v>1025867.4199999999</v>
      </c>
      <c r="X43" s="110">
        <f t="shared" si="6"/>
        <v>1023582.6399999999</v>
      </c>
      <c r="Y43" s="110">
        <f t="shared" si="6"/>
        <v>1021297.8599999999</v>
      </c>
      <c r="Z43" s="110">
        <f t="shared" si="6"/>
        <v>1019013.0799999998</v>
      </c>
      <c r="AA43" s="110">
        <f t="shared" si="6"/>
        <v>1016728.2999999998</v>
      </c>
      <c r="AB43" s="110">
        <f t="shared" si="6"/>
        <v>1014401.6899999998</v>
      </c>
      <c r="AC43" s="110">
        <f t="shared" si="6"/>
        <v>1012075.0799999998</v>
      </c>
      <c r="AD43" s="110">
        <f t="shared" si="6"/>
        <v>1009748.4699999999</v>
      </c>
      <c r="AE43" s="110">
        <f t="shared" si="6"/>
        <v>1007421.8599999999</v>
      </c>
      <c r="AF43" s="110">
        <f t="shared" si="6"/>
        <v>1005095.2499999999</v>
      </c>
      <c r="AG43" s="111">
        <f t="shared" si="4"/>
        <v>1018969.5070833331</v>
      </c>
      <c r="AH43" s="104" t="s">
        <v>166</v>
      </c>
      <c r="AI43" s="112">
        <v>0</v>
      </c>
      <c r="AJ43" s="111">
        <f t="shared" si="3"/>
        <v>0</v>
      </c>
    </row>
    <row r="44" spans="1:50">
      <c r="A44" s="104">
        <v>1823990</v>
      </c>
      <c r="B44" s="104" t="s">
        <v>248</v>
      </c>
      <c r="C44" s="104">
        <v>187913</v>
      </c>
      <c r="D44" s="104" t="s">
        <v>284</v>
      </c>
      <c r="E44" s="110">
        <v>510000</v>
      </c>
      <c r="F44" s="110">
        <v>-1770.83</v>
      </c>
      <c r="G44" s="110">
        <v>-1770.83</v>
      </c>
      <c r="H44" s="110">
        <v>-1770.84</v>
      </c>
      <c r="I44" s="110">
        <v>-1770.83</v>
      </c>
      <c r="J44" s="110">
        <v>-1770.83</v>
      </c>
      <c r="K44" s="110">
        <v>-1770.84</v>
      </c>
      <c r="L44" s="110">
        <v>-1770.83</v>
      </c>
      <c r="M44" s="110">
        <v>-1770.83</v>
      </c>
      <c r="N44" s="110">
        <v>-1770.84</v>
      </c>
      <c r="O44" s="110">
        <v>-1770.83</v>
      </c>
      <c r="P44" s="110">
        <v>-1770.83</v>
      </c>
      <c r="Q44" s="110">
        <v>-1770.84</v>
      </c>
      <c r="R44" s="110">
        <v>488750</v>
      </c>
      <c r="T44" s="110">
        <f t="shared" si="0"/>
        <v>510000</v>
      </c>
      <c r="U44" s="110">
        <f t="shared" si="6"/>
        <v>508229.17</v>
      </c>
      <c r="V44" s="110">
        <f t="shared" si="6"/>
        <v>506458.33999999997</v>
      </c>
      <c r="W44" s="110">
        <f t="shared" si="6"/>
        <v>504687.49999999994</v>
      </c>
      <c r="X44" s="110">
        <f t="shared" si="6"/>
        <v>502916.66999999993</v>
      </c>
      <c r="Y44" s="110">
        <f t="shared" si="6"/>
        <v>501145.83999999991</v>
      </c>
      <c r="Z44" s="110">
        <f t="shared" si="6"/>
        <v>499374.99999999988</v>
      </c>
      <c r="AA44" s="110">
        <f t="shared" si="6"/>
        <v>497604.16999999987</v>
      </c>
      <c r="AB44" s="110">
        <f t="shared" si="6"/>
        <v>495833.33999999985</v>
      </c>
      <c r="AC44" s="110">
        <f t="shared" si="6"/>
        <v>494062.49999999983</v>
      </c>
      <c r="AD44" s="110">
        <f t="shared" si="6"/>
        <v>492291.66999999981</v>
      </c>
      <c r="AE44" s="110">
        <f t="shared" si="6"/>
        <v>490520.83999999979</v>
      </c>
      <c r="AF44" s="110">
        <f t="shared" si="6"/>
        <v>488749.99999999977</v>
      </c>
      <c r="AG44" s="111">
        <f t="shared" si="4"/>
        <v>499375.00333333324</v>
      </c>
      <c r="AH44" s="104" t="s">
        <v>166</v>
      </c>
      <c r="AI44" s="112">
        <v>0</v>
      </c>
      <c r="AJ44" s="111">
        <f t="shared" si="3"/>
        <v>0</v>
      </c>
    </row>
    <row r="45" spans="1:50">
      <c r="A45" s="104">
        <v>1823990</v>
      </c>
      <c r="B45" s="104" t="s">
        <v>248</v>
      </c>
      <c r="C45" s="104">
        <v>187920</v>
      </c>
      <c r="D45" s="104" t="s">
        <v>285</v>
      </c>
      <c r="E45" s="110">
        <v>5196941.2699999996</v>
      </c>
      <c r="F45" s="110">
        <v>-675267.75</v>
      </c>
      <c r="G45" s="110">
        <v>-901212.76</v>
      </c>
      <c r="H45" s="110">
        <v>-440713.06</v>
      </c>
      <c r="I45" s="110">
        <v>475766.33000000007</v>
      </c>
      <c r="J45" s="110">
        <v>-368917.63</v>
      </c>
      <c r="K45" s="110">
        <v>-511447.09</v>
      </c>
      <c r="L45" s="110">
        <v>-496806.21</v>
      </c>
      <c r="M45" s="110">
        <v>-545690.18999999994</v>
      </c>
      <c r="N45" s="110">
        <v>-565011.58000000007</v>
      </c>
      <c r="O45" s="110">
        <v>-491834.05000000005</v>
      </c>
      <c r="P45" s="110">
        <v>-442569.35</v>
      </c>
      <c r="Q45" s="110">
        <v>396717.13</v>
      </c>
      <c r="R45" s="110">
        <v>629955.06000000238</v>
      </c>
      <c r="T45" s="110">
        <f t="shared" si="0"/>
        <v>5196941.2699999996</v>
      </c>
      <c r="U45" s="110">
        <f t="shared" si="6"/>
        <v>4521673.5199999996</v>
      </c>
      <c r="V45" s="110">
        <f t="shared" si="6"/>
        <v>3620460.76</v>
      </c>
      <c r="W45" s="110">
        <f t="shared" si="6"/>
        <v>3179747.6999999997</v>
      </c>
      <c r="X45" s="110">
        <f t="shared" si="6"/>
        <v>3655514.03</v>
      </c>
      <c r="Y45" s="110">
        <f t="shared" si="6"/>
        <v>3286596.4</v>
      </c>
      <c r="Z45" s="110">
        <f t="shared" si="6"/>
        <v>2775149.31</v>
      </c>
      <c r="AA45" s="110">
        <f t="shared" si="6"/>
        <v>2278343.1</v>
      </c>
      <c r="AB45" s="110">
        <f t="shared" si="6"/>
        <v>1732652.9100000001</v>
      </c>
      <c r="AC45" s="110">
        <f t="shared" si="6"/>
        <v>1167641.33</v>
      </c>
      <c r="AD45" s="110">
        <f t="shared" si="6"/>
        <v>675807.28</v>
      </c>
      <c r="AE45" s="110">
        <f t="shared" si="6"/>
        <v>233237.93000000005</v>
      </c>
      <c r="AF45" s="110">
        <f t="shared" si="6"/>
        <v>629955.06000000006</v>
      </c>
      <c r="AG45" s="111">
        <f t="shared" si="4"/>
        <v>2503356.0362499994</v>
      </c>
      <c r="AH45" s="104" t="s">
        <v>89</v>
      </c>
      <c r="AI45" s="112">
        <v>0</v>
      </c>
      <c r="AJ45" s="111">
        <f t="shared" si="3"/>
        <v>0</v>
      </c>
    </row>
    <row r="46" spans="1:50">
      <c r="A46" s="104">
        <v>1823990</v>
      </c>
      <c r="B46" s="104" t="s">
        <v>248</v>
      </c>
      <c r="C46" s="104">
        <v>187921</v>
      </c>
      <c r="D46" s="104" t="s">
        <v>286</v>
      </c>
      <c r="E46" s="110">
        <v>18000000</v>
      </c>
      <c r="F46" s="110">
        <v>-250000</v>
      </c>
      <c r="G46" s="110">
        <v>-250000</v>
      </c>
      <c r="H46" s="110">
        <v>-250000</v>
      </c>
      <c r="I46" s="110">
        <v>-250000</v>
      </c>
      <c r="J46" s="110">
        <v>-250000</v>
      </c>
      <c r="K46" s="110">
        <v>-250000</v>
      </c>
      <c r="L46" s="110">
        <v>-250000</v>
      </c>
      <c r="M46" s="110">
        <v>-250000</v>
      </c>
      <c r="N46" s="110">
        <v>-250000</v>
      </c>
      <c r="O46" s="110">
        <v>-250000</v>
      </c>
      <c r="P46" s="110">
        <v>-250000</v>
      </c>
      <c r="Q46" s="110">
        <v>-250000</v>
      </c>
      <c r="R46" s="110">
        <v>15000000</v>
      </c>
      <c r="T46" s="110">
        <f t="shared" si="0"/>
        <v>18000000</v>
      </c>
      <c r="U46" s="110">
        <f t="shared" si="6"/>
        <v>17750000</v>
      </c>
      <c r="V46" s="110">
        <f t="shared" si="6"/>
        <v>17500000</v>
      </c>
      <c r="W46" s="110">
        <f t="shared" si="6"/>
        <v>17250000</v>
      </c>
      <c r="X46" s="110">
        <f t="shared" si="6"/>
        <v>17000000</v>
      </c>
      <c r="Y46" s="110">
        <f t="shared" si="6"/>
        <v>16750000</v>
      </c>
      <c r="Z46" s="110">
        <f t="shared" si="6"/>
        <v>16500000</v>
      </c>
      <c r="AA46" s="110">
        <f t="shared" si="6"/>
        <v>16250000</v>
      </c>
      <c r="AB46" s="110">
        <f t="shared" si="6"/>
        <v>16000000</v>
      </c>
      <c r="AC46" s="110">
        <f t="shared" si="6"/>
        <v>15750000</v>
      </c>
      <c r="AD46" s="110">
        <f t="shared" si="6"/>
        <v>15500000</v>
      </c>
      <c r="AE46" s="110">
        <f t="shared" si="6"/>
        <v>15250000</v>
      </c>
      <c r="AF46" s="110">
        <f t="shared" si="6"/>
        <v>15000000</v>
      </c>
      <c r="AG46" s="111">
        <f t="shared" si="4"/>
        <v>16500000</v>
      </c>
      <c r="AH46" s="104" t="s">
        <v>65</v>
      </c>
      <c r="AI46" s="112">
        <v>1</v>
      </c>
      <c r="AJ46" s="111">
        <f t="shared" si="3"/>
        <v>16500000</v>
      </c>
      <c r="AK46" s="111">
        <v>15000000</v>
      </c>
      <c r="AL46" s="110">
        <v>14750000</v>
      </c>
      <c r="AM46" s="110">
        <v>14500000</v>
      </c>
      <c r="AN46" s="110">
        <v>14250000</v>
      </c>
      <c r="AO46" s="110">
        <v>14000000</v>
      </c>
      <c r="AP46" s="110">
        <v>13750000</v>
      </c>
      <c r="AQ46" s="110">
        <v>13500000</v>
      </c>
      <c r="AR46" s="110">
        <v>13250000</v>
      </c>
      <c r="AS46" s="110">
        <v>13000000</v>
      </c>
      <c r="AT46" s="110">
        <v>12750000</v>
      </c>
      <c r="AU46" s="110">
        <v>12500000</v>
      </c>
      <c r="AV46" s="110">
        <v>12250000</v>
      </c>
      <c r="AW46" s="110">
        <v>12000000</v>
      </c>
      <c r="AX46" s="111">
        <f>+(((AW46+AK46)+SUM(AL46:AV46)*2))/24</f>
        <v>13500000</v>
      </c>
    </row>
    <row r="47" spans="1:50">
      <c r="A47" s="104">
        <v>1823990</v>
      </c>
      <c r="B47" s="104" t="s">
        <v>248</v>
      </c>
      <c r="C47" s="104">
        <v>187930</v>
      </c>
      <c r="D47" s="104" t="s">
        <v>287</v>
      </c>
      <c r="E47" s="110">
        <v>9770616.1100000143</v>
      </c>
      <c r="F47" s="110">
        <v>-1858594.3899999997</v>
      </c>
      <c r="G47" s="110">
        <v>-1548752.4099999997</v>
      </c>
      <c r="H47" s="110">
        <v>-1496577.1000000006</v>
      </c>
      <c r="I47" s="110">
        <v>565529.52</v>
      </c>
      <c r="J47" s="110">
        <v>-1362209.7499999998</v>
      </c>
      <c r="K47" s="110">
        <v>-1024506.5300000003</v>
      </c>
      <c r="L47" s="110">
        <v>-323002.88</v>
      </c>
      <c r="M47" s="110">
        <v>-330902.43999999994</v>
      </c>
      <c r="N47" s="110">
        <v>-320395.40999999986</v>
      </c>
      <c r="O47" s="110">
        <v>-286022.06999999995</v>
      </c>
      <c r="P47" s="110">
        <v>-308346.78999999986</v>
      </c>
      <c r="Q47" s="110">
        <v>-381290.3000000001</v>
      </c>
      <c r="R47" s="110">
        <v>1095545.5599999949</v>
      </c>
      <c r="T47" s="110">
        <f t="shared" si="0"/>
        <v>9770616.1100000143</v>
      </c>
      <c r="U47" s="110">
        <f t="shared" si="6"/>
        <v>7912021.7200000146</v>
      </c>
      <c r="V47" s="110">
        <f t="shared" si="6"/>
        <v>6363269.3100000154</v>
      </c>
      <c r="W47" s="110">
        <f t="shared" si="6"/>
        <v>4866692.2100000149</v>
      </c>
      <c r="X47" s="110">
        <f t="shared" si="6"/>
        <v>5432221.7300000153</v>
      </c>
      <c r="Y47" s="110">
        <f t="shared" si="6"/>
        <v>4070011.9800000153</v>
      </c>
      <c r="Z47" s="110">
        <f t="shared" si="6"/>
        <v>3045505.4500000151</v>
      </c>
      <c r="AA47" s="110">
        <f t="shared" si="6"/>
        <v>2722502.5700000152</v>
      </c>
      <c r="AB47" s="110">
        <f t="shared" si="6"/>
        <v>2391600.1300000153</v>
      </c>
      <c r="AC47" s="110">
        <f t="shared" si="6"/>
        <v>2071204.7200000153</v>
      </c>
      <c r="AD47" s="110">
        <f t="shared" si="6"/>
        <v>1785182.6500000153</v>
      </c>
      <c r="AE47" s="110">
        <f t="shared" si="6"/>
        <v>1476835.8600000155</v>
      </c>
      <c r="AF47" s="110">
        <f t="shared" si="6"/>
        <v>1095545.5600000154</v>
      </c>
      <c r="AG47" s="111">
        <f t="shared" si="4"/>
        <v>3964177.4304166813</v>
      </c>
      <c r="AH47" s="104" t="s">
        <v>89</v>
      </c>
      <c r="AI47" s="112">
        <v>0</v>
      </c>
      <c r="AJ47" s="111">
        <f t="shared" si="3"/>
        <v>0</v>
      </c>
      <c r="AK47" s="104" t="s">
        <v>288</v>
      </c>
    </row>
    <row r="48" spans="1:50">
      <c r="A48" s="104">
        <v>1823990</v>
      </c>
      <c r="B48" s="104" t="s">
        <v>248</v>
      </c>
      <c r="C48" s="104">
        <v>187936</v>
      </c>
      <c r="D48" s="104" t="s">
        <v>289</v>
      </c>
      <c r="E48" s="110">
        <f>28715.48-28715.48</f>
        <v>0</v>
      </c>
      <c r="F48" s="110">
        <v>0</v>
      </c>
      <c r="G48" s="110">
        <v>0</v>
      </c>
      <c r="H48" s="110">
        <v>0</v>
      </c>
      <c r="I48" s="110">
        <v>-386516.30000000005</v>
      </c>
      <c r="J48" s="110">
        <v>-14495.079999999998</v>
      </c>
      <c r="K48" s="110">
        <v>-4004.3999999999996</v>
      </c>
      <c r="L48" s="110">
        <v>27704.76</v>
      </c>
      <c r="M48" s="110">
        <v>28529.53</v>
      </c>
      <c r="N48" s="110">
        <v>29128.93</v>
      </c>
      <c r="O48" s="110">
        <v>28588.14</v>
      </c>
      <c r="P48" s="110">
        <v>37106.32</v>
      </c>
      <c r="Q48" s="110">
        <v>36227.269999999997</v>
      </c>
      <c r="R48" s="110">
        <v>-189015.35</v>
      </c>
      <c r="T48" s="110">
        <f t="shared" si="0"/>
        <v>0</v>
      </c>
      <c r="U48" s="110">
        <f t="shared" si="6"/>
        <v>0</v>
      </c>
      <c r="V48" s="110">
        <f t="shared" si="6"/>
        <v>0</v>
      </c>
      <c r="W48" s="110">
        <f t="shared" si="6"/>
        <v>0</v>
      </c>
      <c r="X48" s="110">
        <f t="shared" si="6"/>
        <v>-386516.30000000005</v>
      </c>
      <c r="Y48" s="110">
        <f t="shared" si="6"/>
        <v>-401011.38000000006</v>
      </c>
      <c r="Z48" s="110">
        <f t="shared" si="6"/>
        <v>-405015.78000000009</v>
      </c>
      <c r="AA48" s="110">
        <f t="shared" si="6"/>
        <v>-377311.02000000008</v>
      </c>
      <c r="AB48" s="110">
        <f t="shared" si="6"/>
        <v>-348781.49000000011</v>
      </c>
      <c r="AC48" s="110">
        <f t="shared" si="6"/>
        <v>-319652.56000000011</v>
      </c>
      <c r="AD48" s="110">
        <f t="shared" si="6"/>
        <v>-291064.4200000001</v>
      </c>
      <c r="AE48" s="110">
        <f t="shared" si="6"/>
        <v>-253958.10000000009</v>
      </c>
      <c r="AF48" s="110">
        <f t="shared" si="6"/>
        <v>-217730.8300000001</v>
      </c>
      <c r="AG48" s="113">
        <f t="shared" si="4"/>
        <v>-241014.70541666669</v>
      </c>
      <c r="AH48" s="104" t="s">
        <v>89</v>
      </c>
      <c r="AI48" s="112">
        <v>0</v>
      </c>
      <c r="AJ48" s="111">
        <f t="shared" si="3"/>
        <v>0</v>
      </c>
      <c r="AK48" s="111">
        <v>-3000000</v>
      </c>
    </row>
    <row r="49" spans="1:36">
      <c r="A49" s="104">
        <v>1823990</v>
      </c>
      <c r="B49" s="104" t="s">
        <v>248</v>
      </c>
      <c r="C49" s="104">
        <v>187937</v>
      </c>
      <c r="D49" s="104" t="s">
        <v>290</v>
      </c>
      <c r="E49" s="110">
        <f>141166.83-141166.83</f>
        <v>0</v>
      </c>
      <c r="F49" s="110">
        <v>0</v>
      </c>
      <c r="G49" s="110">
        <v>0</v>
      </c>
      <c r="H49" s="110">
        <v>0</v>
      </c>
      <c r="I49" s="110">
        <v>-141166.82999999999</v>
      </c>
      <c r="J49" s="110">
        <v>0</v>
      </c>
      <c r="K49" s="110">
        <v>0</v>
      </c>
      <c r="L49" s="110">
        <v>0</v>
      </c>
      <c r="M49" s="110">
        <v>0</v>
      </c>
      <c r="N49" s="110">
        <v>0</v>
      </c>
      <c r="O49" s="110">
        <v>0</v>
      </c>
      <c r="P49" s="110">
        <v>0</v>
      </c>
      <c r="Q49" s="110">
        <v>0</v>
      </c>
      <c r="R49" s="110">
        <v>0</v>
      </c>
      <c r="T49" s="110">
        <f t="shared" si="0"/>
        <v>0</v>
      </c>
      <c r="U49" s="110">
        <f t="shared" si="6"/>
        <v>0</v>
      </c>
      <c r="V49" s="110">
        <f t="shared" si="6"/>
        <v>0</v>
      </c>
      <c r="W49" s="110">
        <f t="shared" si="6"/>
        <v>0</v>
      </c>
      <c r="X49" s="110">
        <f t="shared" si="6"/>
        <v>-141166.82999999999</v>
      </c>
      <c r="Y49" s="110">
        <f t="shared" si="6"/>
        <v>-141166.82999999999</v>
      </c>
      <c r="Z49" s="110">
        <f t="shared" si="6"/>
        <v>-141166.82999999999</v>
      </c>
      <c r="AA49" s="110">
        <f t="shared" si="6"/>
        <v>-141166.82999999999</v>
      </c>
      <c r="AB49" s="110">
        <f t="shared" si="6"/>
        <v>-141166.82999999999</v>
      </c>
      <c r="AC49" s="110">
        <f t="shared" si="6"/>
        <v>-141166.82999999999</v>
      </c>
      <c r="AD49" s="110">
        <f t="shared" si="6"/>
        <v>-141166.82999999999</v>
      </c>
      <c r="AE49" s="110">
        <f t="shared" si="6"/>
        <v>-141166.82999999999</v>
      </c>
      <c r="AF49" s="110">
        <f t="shared" si="6"/>
        <v>-141166.82999999999</v>
      </c>
      <c r="AG49" s="111">
        <f t="shared" si="4"/>
        <v>-99993.171249999999</v>
      </c>
      <c r="AH49" s="104" t="s">
        <v>89</v>
      </c>
      <c r="AI49" s="112">
        <v>0</v>
      </c>
      <c r="AJ49" s="111">
        <f t="shared" si="3"/>
        <v>0</v>
      </c>
    </row>
    <row r="50" spans="1:36">
      <c r="A50" s="104">
        <v>1823990</v>
      </c>
      <c r="B50" s="104" t="s">
        <v>248</v>
      </c>
      <c r="C50" s="104">
        <v>187938</v>
      </c>
      <c r="D50" s="104" t="s">
        <v>291</v>
      </c>
      <c r="E50" s="110">
        <f>-191925.18+191925.18</f>
        <v>0</v>
      </c>
      <c r="F50" s="110">
        <v>0</v>
      </c>
      <c r="G50" s="110">
        <v>0</v>
      </c>
      <c r="H50" s="110">
        <v>0</v>
      </c>
      <c r="I50" s="110">
        <v>191925.18</v>
      </c>
      <c r="J50" s="110">
        <v>0</v>
      </c>
      <c r="K50" s="110">
        <v>0</v>
      </c>
      <c r="L50" s="110">
        <v>0</v>
      </c>
      <c r="M50" s="110">
        <v>0</v>
      </c>
      <c r="N50" s="110">
        <v>0</v>
      </c>
      <c r="O50" s="110">
        <v>0</v>
      </c>
      <c r="P50" s="110">
        <v>0</v>
      </c>
      <c r="Q50" s="110">
        <v>0</v>
      </c>
      <c r="R50" s="110">
        <v>0</v>
      </c>
      <c r="T50" s="110">
        <f t="shared" si="0"/>
        <v>0</v>
      </c>
      <c r="U50" s="110">
        <f t="shared" si="6"/>
        <v>0</v>
      </c>
      <c r="V50" s="110">
        <f t="shared" si="6"/>
        <v>0</v>
      </c>
      <c r="W50" s="110">
        <f t="shared" si="6"/>
        <v>0</v>
      </c>
      <c r="X50" s="110">
        <f t="shared" si="6"/>
        <v>191925.18</v>
      </c>
      <c r="Y50" s="110">
        <f t="shared" si="6"/>
        <v>191925.18</v>
      </c>
      <c r="Z50" s="110">
        <f t="shared" si="6"/>
        <v>191925.18</v>
      </c>
      <c r="AA50" s="110">
        <f t="shared" si="6"/>
        <v>191925.18</v>
      </c>
      <c r="AB50" s="110">
        <f t="shared" si="6"/>
        <v>191925.18</v>
      </c>
      <c r="AC50" s="110">
        <f t="shared" si="6"/>
        <v>191925.18</v>
      </c>
      <c r="AD50" s="110">
        <f t="shared" si="6"/>
        <v>191925.18</v>
      </c>
      <c r="AE50" s="110">
        <f t="shared" si="6"/>
        <v>191925.18</v>
      </c>
      <c r="AF50" s="110">
        <f t="shared" si="6"/>
        <v>191925.18</v>
      </c>
      <c r="AG50" s="111">
        <f t="shared" si="4"/>
        <v>135947.00249999997</v>
      </c>
      <c r="AH50" s="104" t="s">
        <v>89</v>
      </c>
      <c r="AI50" s="112">
        <v>0</v>
      </c>
      <c r="AJ50" s="111">
        <f t="shared" si="3"/>
        <v>0</v>
      </c>
    </row>
    <row r="51" spans="1:36">
      <c r="A51" s="104">
        <v>1823990</v>
      </c>
      <c r="B51" s="104" t="s">
        <v>248</v>
      </c>
      <c r="C51" s="104">
        <v>187955</v>
      </c>
      <c r="D51" s="104" t="s">
        <v>292</v>
      </c>
      <c r="E51" s="110">
        <v>-12573.560000000056</v>
      </c>
      <c r="F51" s="110">
        <v>12992.5</v>
      </c>
      <c r="G51" s="110">
        <v>22665</v>
      </c>
      <c r="H51" s="110">
        <v>-115752.5</v>
      </c>
      <c r="I51" s="110">
        <v>52616.73</v>
      </c>
      <c r="J51" s="110">
        <v>-630.43999999999869</v>
      </c>
      <c r="K51" s="110">
        <v>7117.5</v>
      </c>
      <c r="L51" s="110">
        <v>-10585</v>
      </c>
      <c r="M51" s="110">
        <v>10219.51</v>
      </c>
      <c r="N51" s="110">
        <v>15147.99</v>
      </c>
      <c r="O51" s="110">
        <v>-3832.5</v>
      </c>
      <c r="P51" s="110">
        <v>2190</v>
      </c>
      <c r="Q51" s="110">
        <v>3923.75</v>
      </c>
      <c r="R51" s="110">
        <v>-16501.020000000019</v>
      </c>
      <c r="T51" s="110">
        <f t="shared" si="0"/>
        <v>-12573.560000000056</v>
      </c>
      <c r="U51" s="110">
        <f t="shared" si="6"/>
        <v>418.93999999994412</v>
      </c>
      <c r="V51" s="110">
        <f t="shared" si="6"/>
        <v>23083.939999999944</v>
      </c>
      <c r="W51" s="110">
        <f t="shared" si="6"/>
        <v>-92668.560000000056</v>
      </c>
      <c r="X51" s="110">
        <f t="shared" si="6"/>
        <v>-40051.830000000053</v>
      </c>
      <c r="Y51" s="110">
        <f t="shared" si="6"/>
        <v>-40682.270000000048</v>
      </c>
      <c r="Z51" s="110">
        <f t="shared" si="6"/>
        <v>-33564.770000000048</v>
      </c>
      <c r="AA51" s="110">
        <f t="shared" si="6"/>
        <v>-44149.770000000048</v>
      </c>
      <c r="AB51" s="110">
        <f t="shared" si="6"/>
        <v>-33930.260000000046</v>
      </c>
      <c r="AC51" s="110">
        <f t="shared" si="6"/>
        <v>-18782.270000000048</v>
      </c>
      <c r="AD51" s="110">
        <f t="shared" si="6"/>
        <v>-22614.770000000048</v>
      </c>
      <c r="AE51" s="110">
        <f t="shared" si="6"/>
        <v>-20424.770000000048</v>
      </c>
      <c r="AF51" s="110">
        <f t="shared" si="6"/>
        <v>-16501.020000000048</v>
      </c>
      <c r="AG51" s="111">
        <f t="shared" ref="AG51:AG68" si="7">+(((T51+AF51)+SUM(U51:AE51)*2))/24</f>
        <v>-28158.640000000043</v>
      </c>
      <c r="AH51" s="104" t="s">
        <v>62</v>
      </c>
      <c r="AI51" s="112">
        <v>0</v>
      </c>
      <c r="AJ51" s="111">
        <f t="shared" si="3"/>
        <v>0</v>
      </c>
    </row>
    <row r="52" spans="1:36">
      <c r="A52" s="104">
        <v>1823990</v>
      </c>
      <c r="B52" s="104" t="s">
        <v>248</v>
      </c>
      <c r="C52" s="104">
        <v>187957</v>
      </c>
      <c r="D52" s="104" t="s">
        <v>293</v>
      </c>
      <c r="E52" s="110">
        <v>1042119.6999999997</v>
      </c>
      <c r="F52" s="110">
        <v>-105153.23000000001</v>
      </c>
      <c r="G52" s="110">
        <v>-85271.659999999989</v>
      </c>
      <c r="H52" s="110">
        <v>-12065.26999999999</v>
      </c>
      <c r="I52" s="110">
        <v>29978.760000000009</v>
      </c>
      <c r="J52" s="110">
        <v>-125686.62</v>
      </c>
      <c r="K52" s="110">
        <v>10867.589999999997</v>
      </c>
      <c r="L52" s="110">
        <v>-72832.570000000007</v>
      </c>
      <c r="M52" s="110">
        <v>-52171.86</v>
      </c>
      <c r="N52" s="110">
        <v>-4885.7999999999884</v>
      </c>
      <c r="O52" s="110">
        <v>-30191.880000000005</v>
      </c>
      <c r="P52" s="110">
        <v>-17421.170000000013</v>
      </c>
      <c r="Q52" s="110">
        <v>-37772.78</v>
      </c>
      <c r="R52" s="110">
        <v>539513.21</v>
      </c>
      <c r="T52" s="110">
        <f t="shared" si="0"/>
        <v>1042119.6999999997</v>
      </c>
      <c r="U52" s="110">
        <f t="shared" si="6"/>
        <v>936966.46999999974</v>
      </c>
      <c r="V52" s="110">
        <f t="shared" si="6"/>
        <v>851694.80999999971</v>
      </c>
      <c r="W52" s="110">
        <f t="shared" si="6"/>
        <v>839629.53999999969</v>
      </c>
      <c r="X52" s="110">
        <f t="shared" si="6"/>
        <v>869608.2999999997</v>
      </c>
      <c r="Y52" s="110">
        <f t="shared" si="6"/>
        <v>743921.6799999997</v>
      </c>
      <c r="Z52" s="110">
        <f t="shared" si="6"/>
        <v>754789.26999999967</v>
      </c>
      <c r="AA52" s="110">
        <f t="shared" si="6"/>
        <v>681956.69999999972</v>
      </c>
      <c r="AB52" s="110">
        <f t="shared" si="6"/>
        <v>629784.83999999973</v>
      </c>
      <c r="AC52" s="110">
        <f t="shared" si="6"/>
        <v>624899.0399999998</v>
      </c>
      <c r="AD52" s="110">
        <f t="shared" si="6"/>
        <v>594707.1599999998</v>
      </c>
      <c r="AE52" s="110">
        <f t="shared" si="6"/>
        <v>577285.98999999976</v>
      </c>
      <c r="AF52" s="110">
        <f t="shared" si="6"/>
        <v>539513.20999999973</v>
      </c>
      <c r="AG52" s="111">
        <f t="shared" si="7"/>
        <v>741338.35458333313</v>
      </c>
      <c r="AH52" s="104" t="s">
        <v>89</v>
      </c>
      <c r="AI52" s="112">
        <v>0</v>
      </c>
      <c r="AJ52" s="111">
        <f t="shared" si="3"/>
        <v>0</v>
      </c>
    </row>
    <row r="53" spans="1:36">
      <c r="A53" s="104">
        <v>1823990</v>
      </c>
      <c r="B53" s="104" t="s">
        <v>248</v>
      </c>
      <c r="C53" s="104">
        <v>187958</v>
      </c>
      <c r="D53" s="104" t="s">
        <v>294</v>
      </c>
      <c r="E53" s="110">
        <v>61377.34</v>
      </c>
      <c r="F53" s="110">
        <v>-1465</v>
      </c>
      <c r="G53" s="110">
        <v>-1465</v>
      </c>
      <c r="H53" s="110">
        <v>-1465</v>
      </c>
      <c r="I53" s="110">
        <v>-1465</v>
      </c>
      <c r="J53" s="110">
        <v>-1465</v>
      </c>
      <c r="K53" s="110">
        <v>-1465</v>
      </c>
      <c r="L53" s="110">
        <v>-1465</v>
      </c>
      <c r="M53" s="110">
        <v>-1465</v>
      </c>
      <c r="N53" s="110">
        <v>-1465</v>
      </c>
      <c r="O53" s="110">
        <v>-1465</v>
      </c>
      <c r="P53" s="110">
        <v>-1465</v>
      </c>
      <c r="Q53" s="110">
        <v>-1465.01</v>
      </c>
      <c r="R53" s="110">
        <v>43797.33</v>
      </c>
      <c r="T53" s="110">
        <f t="shared" si="0"/>
        <v>61377.34</v>
      </c>
      <c r="U53" s="110">
        <f t="shared" si="6"/>
        <v>59912.34</v>
      </c>
      <c r="V53" s="110">
        <f t="shared" si="6"/>
        <v>58447.34</v>
      </c>
      <c r="W53" s="110">
        <f t="shared" si="6"/>
        <v>56982.34</v>
      </c>
      <c r="X53" s="110">
        <f t="shared" si="6"/>
        <v>55517.34</v>
      </c>
      <c r="Y53" s="110">
        <f t="shared" si="6"/>
        <v>54052.34</v>
      </c>
      <c r="Z53" s="110">
        <f t="shared" si="6"/>
        <v>52587.34</v>
      </c>
      <c r="AA53" s="110">
        <f t="shared" si="6"/>
        <v>51122.34</v>
      </c>
      <c r="AB53" s="110">
        <f t="shared" si="6"/>
        <v>49657.34</v>
      </c>
      <c r="AC53" s="110">
        <f t="shared" si="6"/>
        <v>48192.34</v>
      </c>
      <c r="AD53" s="110">
        <f t="shared" si="6"/>
        <v>46727.34</v>
      </c>
      <c r="AE53" s="110">
        <f t="shared" si="6"/>
        <v>45262.34</v>
      </c>
      <c r="AF53" s="110">
        <f t="shared" si="6"/>
        <v>43797.329999999994</v>
      </c>
      <c r="AG53" s="111">
        <f t="shared" si="7"/>
        <v>52587.339583333312</v>
      </c>
      <c r="AH53" s="104" t="s">
        <v>61</v>
      </c>
      <c r="AI53" s="112">
        <v>0</v>
      </c>
      <c r="AJ53" s="111">
        <f t="shared" si="3"/>
        <v>0</v>
      </c>
    </row>
    <row r="54" spans="1:36">
      <c r="A54" s="104">
        <v>1823990</v>
      </c>
      <c r="B54" s="104" t="s">
        <v>248</v>
      </c>
      <c r="C54" s="104">
        <v>187970</v>
      </c>
      <c r="D54" s="104" t="s">
        <v>295</v>
      </c>
      <c r="E54" s="110">
        <v>1539406</v>
      </c>
      <c r="F54" s="110">
        <v>0</v>
      </c>
      <c r="G54" s="110">
        <v>2888590</v>
      </c>
      <c r="H54" s="110">
        <v>7159</v>
      </c>
      <c r="I54" s="110">
        <v>-177979.37</v>
      </c>
      <c r="J54" s="110">
        <v>77121.330000000016</v>
      </c>
      <c r="K54" s="110">
        <v>-501459.45999999996</v>
      </c>
      <c r="L54" s="110">
        <v>-388009.33</v>
      </c>
      <c r="M54" s="110">
        <v>-358607.88999999996</v>
      </c>
      <c r="N54" s="110">
        <v>-409322.91</v>
      </c>
      <c r="O54" s="110">
        <v>-367118.54</v>
      </c>
      <c r="P54" s="110">
        <v>-339974.08000000007</v>
      </c>
      <c r="Q54" s="110">
        <v>-372862.52999999997</v>
      </c>
      <c r="R54" s="110">
        <v>1596942.2200000007</v>
      </c>
      <c r="T54" s="110">
        <f t="shared" si="0"/>
        <v>1539406</v>
      </c>
      <c r="U54" s="110">
        <f t="shared" ref="U54:AF69" si="8">+T54+F54</f>
        <v>1539406</v>
      </c>
      <c r="V54" s="110">
        <f t="shared" si="8"/>
        <v>4427996</v>
      </c>
      <c r="W54" s="110">
        <f t="shared" si="8"/>
        <v>4435155</v>
      </c>
      <c r="X54" s="110">
        <f t="shared" si="8"/>
        <v>4257175.63</v>
      </c>
      <c r="Y54" s="110">
        <f t="shared" si="8"/>
        <v>4334296.96</v>
      </c>
      <c r="Z54" s="110">
        <f t="shared" si="8"/>
        <v>3832837.5</v>
      </c>
      <c r="AA54" s="110">
        <f t="shared" si="8"/>
        <v>3444828.17</v>
      </c>
      <c r="AB54" s="110">
        <f t="shared" si="8"/>
        <v>3086220.28</v>
      </c>
      <c r="AC54" s="110">
        <f t="shared" si="8"/>
        <v>2676897.3699999996</v>
      </c>
      <c r="AD54" s="110">
        <f t="shared" si="8"/>
        <v>2309778.8299999996</v>
      </c>
      <c r="AE54" s="110">
        <f t="shared" si="8"/>
        <v>1969804.7499999995</v>
      </c>
      <c r="AF54" s="110">
        <f t="shared" si="8"/>
        <v>1596942.2199999995</v>
      </c>
      <c r="AG54" s="111">
        <f t="shared" si="7"/>
        <v>3156880.8833333333</v>
      </c>
      <c r="AH54" s="104" t="s">
        <v>89</v>
      </c>
      <c r="AI54" s="112">
        <v>0</v>
      </c>
      <c r="AJ54" s="111">
        <f t="shared" si="3"/>
        <v>0</v>
      </c>
    </row>
    <row r="55" spans="1:36">
      <c r="A55" s="104">
        <v>1823990</v>
      </c>
      <c r="B55" s="104" t="s">
        <v>248</v>
      </c>
      <c r="C55" s="104">
        <v>187971</v>
      </c>
      <c r="D55" s="104" t="s">
        <v>296</v>
      </c>
      <c r="E55" s="110">
        <v>0</v>
      </c>
      <c r="F55" s="110">
        <v>0</v>
      </c>
      <c r="G55" s="110">
        <v>0</v>
      </c>
      <c r="H55" s="110">
        <v>5527069</v>
      </c>
      <c r="I55" s="110">
        <v>-621590</v>
      </c>
      <c r="J55" s="110">
        <v>-383695</v>
      </c>
      <c r="K55" s="110">
        <v>-120429</v>
      </c>
      <c r="L55" s="110">
        <v>1359003</v>
      </c>
      <c r="M55" s="110">
        <v>3341059</v>
      </c>
      <c r="N55" s="110">
        <v>1348522</v>
      </c>
      <c r="O55" s="110">
        <v>-75550</v>
      </c>
      <c r="P55" s="110">
        <v>5245871</v>
      </c>
      <c r="Q55" s="110">
        <v>482532</v>
      </c>
      <c r="R55" s="110">
        <v>16102792</v>
      </c>
      <c r="T55" s="110">
        <f t="shared" si="0"/>
        <v>0</v>
      </c>
      <c r="U55" s="110">
        <f t="shared" si="8"/>
        <v>0</v>
      </c>
      <c r="V55" s="110">
        <f t="shared" si="8"/>
        <v>0</v>
      </c>
      <c r="W55" s="110">
        <f t="shared" si="8"/>
        <v>5527069</v>
      </c>
      <c r="X55" s="110">
        <f t="shared" si="8"/>
        <v>4905479</v>
      </c>
      <c r="Y55" s="110">
        <f t="shared" si="8"/>
        <v>4521784</v>
      </c>
      <c r="Z55" s="110">
        <f t="shared" si="8"/>
        <v>4401355</v>
      </c>
      <c r="AA55" s="110">
        <f t="shared" si="8"/>
        <v>5760358</v>
      </c>
      <c r="AB55" s="110">
        <f t="shared" si="8"/>
        <v>9101417</v>
      </c>
      <c r="AC55" s="110">
        <f t="shared" si="8"/>
        <v>10449939</v>
      </c>
      <c r="AD55" s="110">
        <f t="shared" si="8"/>
        <v>10374389</v>
      </c>
      <c r="AE55" s="110">
        <f t="shared" si="8"/>
        <v>15620260</v>
      </c>
      <c r="AF55" s="110">
        <f t="shared" si="8"/>
        <v>16102792</v>
      </c>
      <c r="AG55" s="111">
        <f t="shared" si="7"/>
        <v>6559453.833333333</v>
      </c>
      <c r="AH55" s="104" t="s">
        <v>89</v>
      </c>
      <c r="AI55" s="112">
        <v>0</v>
      </c>
      <c r="AJ55" s="111">
        <f t="shared" si="3"/>
        <v>0</v>
      </c>
    </row>
    <row r="56" spans="1:36">
      <c r="A56" s="104">
        <v>1823990</v>
      </c>
      <c r="B56" s="104" t="s">
        <v>248</v>
      </c>
      <c r="C56" s="104">
        <v>187975</v>
      </c>
      <c r="D56" s="104" t="s">
        <v>297</v>
      </c>
      <c r="E56" s="110">
        <v>33120.219999999972</v>
      </c>
      <c r="F56" s="110">
        <v>-2843171.63</v>
      </c>
      <c r="G56" s="110">
        <v>70457.81</v>
      </c>
      <c r="H56" s="110">
        <v>255757.75</v>
      </c>
      <c r="I56" s="110">
        <v>255970.88</v>
      </c>
      <c r="J56" s="110">
        <v>198793.95</v>
      </c>
      <c r="K56" s="110">
        <v>285510.48</v>
      </c>
      <c r="L56" s="110">
        <v>239356.63</v>
      </c>
      <c r="M56" s="110">
        <v>328961.98</v>
      </c>
      <c r="N56" s="110">
        <v>272223.21999999997</v>
      </c>
      <c r="O56" s="110">
        <v>220367.84000000003</v>
      </c>
      <c r="P56" s="110">
        <v>196828.3</v>
      </c>
      <c r="Q56" s="110">
        <v>218471.28</v>
      </c>
      <c r="R56" s="110">
        <v>-267351.28999999911</v>
      </c>
      <c r="T56" s="110">
        <f t="shared" si="0"/>
        <v>33120.219999999972</v>
      </c>
      <c r="U56" s="110">
        <f t="shared" si="8"/>
        <v>-2810051.41</v>
      </c>
      <c r="V56" s="110">
        <f t="shared" si="8"/>
        <v>-2739593.6</v>
      </c>
      <c r="W56" s="110">
        <f t="shared" si="8"/>
        <v>-2483835.85</v>
      </c>
      <c r="X56" s="110">
        <f t="shared" si="8"/>
        <v>-2227864.9700000002</v>
      </c>
      <c r="Y56" s="110">
        <f t="shared" si="8"/>
        <v>-2029071.0200000003</v>
      </c>
      <c r="Z56" s="110">
        <f t="shared" si="8"/>
        <v>-1743560.5400000003</v>
      </c>
      <c r="AA56" s="110">
        <f t="shared" si="8"/>
        <v>-1504203.9100000001</v>
      </c>
      <c r="AB56" s="110">
        <f t="shared" si="8"/>
        <v>-1175241.9300000002</v>
      </c>
      <c r="AC56" s="110">
        <f t="shared" si="8"/>
        <v>-903018.7100000002</v>
      </c>
      <c r="AD56" s="110">
        <f t="shared" si="8"/>
        <v>-682650.87000000011</v>
      </c>
      <c r="AE56" s="110">
        <f t="shared" si="8"/>
        <v>-485822.57000000012</v>
      </c>
      <c r="AF56" s="110">
        <f t="shared" si="8"/>
        <v>-267351.29000000015</v>
      </c>
      <c r="AG56" s="111">
        <f t="shared" si="7"/>
        <v>-1575169.2429166669</v>
      </c>
      <c r="AH56" s="104" t="s">
        <v>89</v>
      </c>
      <c r="AI56" s="112">
        <v>0</v>
      </c>
      <c r="AJ56" s="111">
        <f t="shared" si="3"/>
        <v>0</v>
      </c>
    </row>
    <row r="57" spans="1:36">
      <c r="A57" s="104">
        <v>1823990</v>
      </c>
      <c r="B57" s="104" t="s">
        <v>248</v>
      </c>
      <c r="C57" s="104">
        <v>187980</v>
      </c>
      <c r="D57" s="104" t="s">
        <v>298</v>
      </c>
      <c r="E57" s="110">
        <v>2615812.7000000002</v>
      </c>
      <c r="F57" s="110">
        <v>-818358.35</v>
      </c>
      <c r="G57" s="110">
        <v>5998</v>
      </c>
      <c r="H57" s="110">
        <v>218088.2</v>
      </c>
      <c r="I57" s="110">
        <v>-83350.8</v>
      </c>
      <c r="J57" s="110">
        <v>-212588.46000000002</v>
      </c>
      <c r="K57" s="110">
        <v>-180589.94</v>
      </c>
      <c r="L57" s="110">
        <v>-369779.87</v>
      </c>
      <c r="M57" s="110">
        <v>-270667.48</v>
      </c>
      <c r="N57" s="110">
        <v>-79315.299999999988</v>
      </c>
      <c r="O57" s="110">
        <v>-109909.19</v>
      </c>
      <c r="P57" s="110">
        <v>-86385.1</v>
      </c>
      <c r="Q57" s="110">
        <v>-141726.03999999998</v>
      </c>
      <c r="R57" s="110">
        <v>487228.37000000011</v>
      </c>
      <c r="T57" s="110">
        <f t="shared" si="0"/>
        <v>2615812.7000000002</v>
      </c>
      <c r="U57" s="110">
        <f t="shared" si="8"/>
        <v>1797454.35</v>
      </c>
      <c r="V57" s="110">
        <f t="shared" si="8"/>
        <v>1803452.35</v>
      </c>
      <c r="W57" s="110">
        <f t="shared" si="8"/>
        <v>2021540.55</v>
      </c>
      <c r="X57" s="110">
        <f t="shared" si="8"/>
        <v>1938189.75</v>
      </c>
      <c r="Y57" s="110">
        <f t="shared" si="8"/>
        <v>1725601.29</v>
      </c>
      <c r="Z57" s="110">
        <f t="shared" si="8"/>
        <v>1545011.35</v>
      </c>
      <c r="AA57" s="110">
        <f t="shared" si="8"/>
        <v>1175231.48</v>
      </c>
      <c r="AB57" s="110">
        <f t="shared" si="8"/>
        <v>904564</v>
      </c>
      <c r="AC57" s="110">
        <f t="shared" si="8"/>
        <v>825248.7</v>
      </c>
      <c r="AD57" s="110">
        <f t="shared" si="8"/>
        <v>715339.51</v>
      </c>
      <c r="AE57" s="110">
        <f t="shared" si="8"/>
        <v>628954.41</v>
      </c>
      <c r="AF57" s="110">
        <f t="shared" si="8"/>
        <v>487228.37000000005</v>
      </c>
      <c r="AG57" s="111">
        <f t="shared" si="7"/>
        <v>1386009.0229166665</v>
      </c>
      <c r="AH57" s="104" t="s">
        <v>89</v>
      </c>
      <c r="AI57" s="112">
        <v>0</v>
      </c>
      <c r="AJ57" s="111">
        <f t="shared" si="3"/>
        <v>0</v>
      </c>
    </row>
    <row r="58" spans="1:36">
      <c r="A58" s="104">
        <v>1823990</v>
      </c>
      <c r="B58" s="104" t="s">
        <v>248</v>
      </c>
      <c r="C58" s="104">
        <v>187981</v>
      </c>
      <c r="D58" s="104" t="s">
        <v>299</v>
      </c>
      <c r="E58" s="110">
        <v>0</v>
      </c>
      <c r="F58" s="110">
        <v>2748787</v>
      </c>
      <c r="G58" s="110">
        <v>540193</v>
      </c>
      <c r="H58" s="110">
        <v>489079</v>
      </c>
      <c r="I58" s="110">
        <v>-778592</v>
      </c>
      <c r="J58" s="110">
        <v>230994</v>
      </c>
      <c r="K58" s="110">
        <v>4110770</v>
      </c>
      <c r="L58" s="110">
        <v>563601</v>
      </c>
      <c r="M58" s="110">
        <v>1811253</v>
      </c>
      <c r="N58" s="110">
        <v>375698</v>
      </c>
      <c r="O58" s="110">
        <v>529601</v>
      </c>
      <c r="P58" s="110">
        <v>2711575</v>
      </c>
      <c r="Q58" s="110">
        <v>-565552</v>
      </c>
      <c r="R58" s="110">
        <v>12767407</v>
      </c>
      <c r="T58" s="110">
        <f t="shared" si="0"/>
        <v>0</v>
      </c>
      <c r="U58" s="110">
        <f t="shared" si="8"/>
        <v>2748787</v>
      </c>
      <c r="V58" s="110">
        <f t="shared" si="8"/>
        <v>3288980</v>
      </c>
      <c r="W58" s="110">
        <f t="shared" si="8"/>
        <v>3778059</v>
      </c>
      <c r="X58" s="110">
        <f t="shared" si="8"/>
        <v>2999467</v>
      </c>
      <c r="Y58" s="110">
        <f t="shared" si="8"/>
        <v>3230461</v>
      </c>
      <c r="Z58" s="110">
        <f t="shared" si="8"/>
        <v>7341231</v>
      </c>
      <c r="AA58" s="110">
        <f t="shared" si="8"/>
        <v>7904832</v>
      </c>
      <c r="AB58" s="110">
        <f t="shared" si="8"/>
        <v>9716085</v>
      </c>
      <c r="AC58" s="110">
        <f t="shared" si="8"/>
        <v>10091783</v>
      </c>
      <c r="AD58" s="110">
        <f t="shared" si="8"/>
        <v>10621384</v>
      </c>
      <c r="AE58" s="110">
        <f t="shared" si="8"/>
        <v>13332959</v>
      </c>
      <c r="AF58" s="110">
        <f t="shared" si="8"/>
        <v>12767407</v>
      </c>
      <c r="AG58" s="111">
        <f t="shared" si="7"/>
        <v>6786477.625</v>
      </c>
      <c r="AH58" s="104" t="s">
        <v>89</v>
      </c>
      <c r="AI58" s="112">
        <v>0</v>
      </c>
      <c r="AJ58" s="111">
        <f t="shared" si="3"/>
        <v>0</v>
      </c>
    </row>
    <row r="59" spans="1:36">
      <c r="A59" s="104">
        <v>1823990</v>
      </c>
      <c r="B59" s="104" t="s">
        <v>248</v>
      </c>
      <c r="C59" s="104">
        <v>187982</v>
      </c>
      <c r="D59" s="104" t="s">
        <v>300</v>
      </c>
      <c r="E59" s="110">
        <v>0</v>
      </c>
      <c r="F59" s="110">
        <v>0</v>
      </c>
      <c r="G59" s="110">
        <v>0</v>
      </c>
      <c r="H59" s="110">
        <v>0</v>
      </c>
      <c r="I59" s="110">
        <v>0</v>
      </c>
      <c r="J59" s="110">
        <v>0</v>
      </c>
      <c r="K59" s="110">
        <v>0</v>
      </c>
      <c r="L59" s="110">
        <v>0</v>
      </c>
      <c r="M59" s="110">
        <v>0</v>
      </c>
      <c r="N59" s="110">
        <v>0</v>
      </c>
      <c r="O59" s="110">
        <v>0</v>
      </c>
      <c r="P59" s="110">
        <v>0</v>
      </c>
      <c r="Q59" s="110">
        <v>1087815</v>
      </c>
      <c r="R59" s="110">
        <v>1087815</v>
      </c>
      <c r="T59" s="110">
        <f t="shared" si="0"/>
        <v>0</v>
      </c>
      <c r="U59" s="110">
        <f t="shared" si="8"/>
        <v>0</v>
      </c>
      <c r="V59" s="110">
        <f t="shared" si="8"/>
        <v>0</v>
      </c>
      <c r="W59" s="110">
        <f t="shared" si="8"/>
        <v>0</v>
      </c>
      <c r="X59" s="110">
        <f t="shared" si="8"/>
        <v>0</v>
      </c>
      <c r="Y59" s="110">
        <f t="shared" si="8"/>
        <v>0</v>
      </c>
      <c r="Z59" s="110">
        <f t="shared" si="8"/>
        <v>0</v>
      </c>
      <c r="AA59" s="110">
        <f t="shared" si="8"/>
        <v>0</v>
      </c>
      <c r="AB59" s="110">
        <f t="shared" si="8"/>
        <v>0</v>
      </c>
      <c r="AC59" s="110">
        <f t="shared" si="8"/>
        <v>0</v>
      </c>
      <c r="AD59" s="110">
        <f t="shared" si="8"/>
        <v>0</v>
      </c>
      <c r="AE59" s="110">
        <f t="shared" si="8"/>
        <v>0</v>
      </c>
      <c r="AF59" s="110">
        <f t="shared" si="8"/>
        <v>1087815</v>
      </c>
      <c r="AG59" s="111">
        <f t="shared" si="7"/>
        <v>45325.625</v>
      </c>
      <c r="AH59" s="104" t="s">
        <v>89</v>
      </c>
      <c r="AI59" s="112">
        <v>0</v>
      </c>
      <c r="AJ59" s="111">
        <f t="shared" si="3"/>
        <v>0</v>
      </c>
    </row>
    <row r="60" spans="1:36">
      <c r="A60" s="104">
        <v>1823990</v>
      </c>
      <c r="B60" s="104" t="s">
        <v>248</v>
      </c>
      <c r="C60" s="104">
        <v>187985</v>
      </c>
      <c r="D60" s="104" t="s">
        <v>301</v>
      </c>
      <c r="E60" s="110">
        <v>0</v>
      </c>
      <c r="F60" s="110">
        <v>0</v>
      </c>
      <c r="G60" s="110">
        <v>0</v>
      </c>
      <c r="H60" s="110">
        <v>0</v>
      </c>
      <c r="I60" s="110">
        <v>0</v>
      </c>
      <c r="J60" s="110">
        <v>0</v>
      </c>
      <c r="K60" s="110">
        <v>0</v>
      </c>
      <c r="L60" s="110">
        <v>13018065</v>
      </c>
      <c r="M60" s="110">
        <v>8126328</v>
      </c>
      <c r="N60" s="110">
        <v>10134303</v>
      </c>
      <c r="O60" s="110">
        <v>4077529</v>
      </c>
      <c r="P60" s="110">
        <v>3849901</v>
      </c>
      <c r="Q60" s="110">
        <v>8936889</v>
      </c>
      <c r="R60" s="110">
        <v>48143015</v>
      </c>
      <c r="T60" s="110">
        <f t="shared" si="0"/>
        <v>0</v>
      </c>
      <c r="U60" s="110">
        <f t="shared" si="8"/>
        <v>0</v>
      </c>
      <c r="V60" s="110">
        <f t="shared" si="8"/>
        <v>0</v>
      </c>
      <c r="W60" s="110">
        <f t="shared" si="8"/>
        <v>0</v>
      </c>
      <c r="X60" s="110">
        <f t="shared" si="8"/>
        <v>0</v>
      </c>
      <c r="Y60" s="110">
        <f t="shared" si="8"/>
        <v>0</v>
      </c>
      <c r="Z60" s="110">
        <f t="shared" si="8"/>
        <v>0</v>
      </c>
      <c r="AA60" s="110">
        <f t="shared" si="8"/>
        <v>13018065</v>
      </c>
      <c r="AB60" s="110">
        <f t="shared" si="8"/>
        <v>21144393</v>
      </c>
      <c r="AC60" s="110">
        <f t="shared" si="8"/>
        <v>31278696</v>
      </c>
      <c r="AD60" s="110">
        <f t="shared" si="8"/>
        <v>35356225</v>
      </c>
      <c r="AE60" s="110">
        <f t="shared" si="8"/>
        <v>39206126</v>
      </c>
      <c r="AF60" s="110">
        <f t="shared" si="8"/>
        <v>48143015</v>
      </c>
      <c r="AG60" s="111">
        <f t="shared" si="7"/>
        <v>13672917.708333334</v>
      </c>
      <c r="AH60" s="104" t="s">
        <v>89</v>
      </c>
      <c r="AI60" s="112">
        <v>0</v>
      </c>
      <c r="AJ60" s="111">
        <f t="shared" si="3"/>
        <v>0</v>
      </c>
    </row>
    <row r="61" spans="1:36">
      <c r="A61" s="104">
        <v>1823990</v>
      </c>
      <c r="B61" s="104" t="s">
        <v>248</v>
      </c>
      <c r="C61" s="104">
        <v>187988</v>
      </c>
      <c r="D61" s="104" t="s">
        <v>302</v>
      </c>
      <c r="E61" s="110">
        <v>0</v>
      </c>
      <c r="F61" s="110">
        <v>0</v>
      </c>
      <c r="G61" s="110">
        <v>0</v>
      </c>
      <c r="H61" s="110">
        <v>0</v>
      </c>
      <c r="I61" s="110">
        <v>0</v>
      </c>
      <c r="J61" s="110">
        <v>0</v>
      </c>
      <c r="K61" s="110">
        <v>0</v>
      </c>
      <c r="L61" s="110">
        <v>0</v>
      </c>
      <c r="M61" s="110">
        <v>0</v>
      </c>
      <c r="N61" s="110">
        <v>0</v>
      </c>
      <c r="O61" s="110">
        <v>0</v>
      </c>
      <c r="P61" s="110">
        <v>0</v>
      </c>
      <c r="Q61" s="110">
        <v>3526083.73</v>
      </c>
      <c r="R61" s="110">
        <v>3526083.73</v>
      </c>
      <c r="T61" s="110">
        <f t="shared" si="0"/>
        <v>0</v>
      </c>
      <c r="U61" s="110">
        <f t="shared" si="8"/>
        <v>0</v>
      </c>
      <c r="V61" s="110">
        <f t="shared" si="8"/>
        <v>0</v>
      </c>
      <c r="W61" s="110">
        <f t="shared" si="8"/>
        <v>0</v>
      </c>
      <c r="X61" s="110">
        <f t="shared" si="8"/>
        <v>0</v>
      </c>
      <c r="Y61" s="110">
        <f t="shared" si="8"/>
        <v>0</v>
      </c>
      <c r="Z61" s="110">
        <f t="shared" si="8"/>
        <v>0</v>
      </c>
      <c r="AA61" s="110">
        <f t="shared" si="8"/>
        <v>0</v>
      </c>
      <c r="AB61" s="110">
        <f t="shared" si="8"/>
        <v>0</v>
      </c>
      <c r="AC61" s="110">
        <f t="shared" si="8"/>
        <v>0</v>
      </c>
      <c r="AD61" s="110">
        <f t="shared" si="8"/>
        <v>0</v>
      </c>
      <c r="AE61" s="110">
        <f t="shared" si="8"/>
        <v>0</v>
      </c>
      <c r="AF61" s="110">
        <f t="shared" si="8"/>
        <v>3526083.73</v>
      </c>
      <c r="AG61" s="111">
        <f t="shared" si="7"/>
        <v>146920.15541666668</v>
      </c>
      <c r="AH61" s="104" t="s">
        <v>89</v>
      </c>
      <c r="AI61" s="112">
        <v>0</v>
      </c>
      <c r="AJ61" s="111">
        <f t="shared" si="3"/>
        <v>0</v>
      </c>
    </row>
    <row r="62" spans="1:36">
      <c r="A62" s="104">
        <v>1823990</v>
      </c>
      <c r="B62" s="104" t="s">
        <v>248</v>
      </c>
      <c r="C62" s="104">
        <v>187992</v>
      </c>
      <c r="D62" s="104" t="s">
        <v>303</v>
      </c>
      <c r="E62" s="110">
        <v>0</v>
      </c>
      <c r="F62" s="110">
        <v>0</v>
      </c>
      <c r="G62" s="110">
        <v>0</v>
      </c>
      <c r="H62" s="110">
        <v>0</v>
      </c>
      <c r="I62" s="110">
        <v>0</v>
      </c>
      <c r="J62" s="110">
        <v>0</v>
      </c>
      <c r="K62" s="110">
        <v>0</v>
      </c>
      <c r="L62" s="110">
        <v>0</v>
      </c>
      <c r="M62" s="110">
        <v>0</v>
      </c>
      <c r="N62" s="110">
        <v>0</v>
      </c>
      <c r="O62" s="110">
        <v>0</v>
      </c>
      <c r="P62" s="110">
        <v>-108516</v>
      </c>
      <c r="Q62" s="110">
        <v>-19408</v>
      </c>
      <c r="R62" s="110">
        <v>-127924</v>
      </c>
      <c r="T62" s="110">
        <f t="shared" si="0"/>
        <v>0</v>
      </c>
      <c r="U62" s="110">
        <f t="shared" si="8"/>
        <v>0</v>
      </c>
      <c r="V62" s="110">
        <f t="shared" si="8"/>
        <v>0</v>
      </c>
      <c r="W62" s="110">
        <f t="shared" si="8"/>
        <v>0</v>
      </c>
      <c r="X62" s="110">
        <f t="shared" si="8"/>
        <v>0</v>
      </c>
      <c r="Y62" s="110">
        <f t="shared" si="8"/>
        <v>0</v>
      </c>
      <c r="Z62" s="110">
        <f t="shared" si="8"/>
        <v>0</v>
      </c>
      <c r="AA62" s="110">
        <f t="shared" si="8"/>
        <v>0</v>
      </c>
      <c r="AB62" s="110">
        <f t="shared" si="8"/>
        <v>0</v>
      </c>
      <c r="AC62" s="110">
        <f t="shared" si="8"/>
        <v>0</v>
      </c>
      <c r="AD62" s="110">
        <f t="shared" si="8"/>
        <v>0</v>
      </c>
      <c r="AE62" s="110">
        <f t="shared" si="8"/>
        <v>-108516</v>
      </c>
      <c r="AF62" s="110">
        <f t="shared" si="8"/>
        <v>-127924</v>
      </c>
      <c r="AG62" s="111">
        <f t="shared" si="7"/>
        <v>-14373.166666666666</v>
      </c>
      <c r="AH62" s="104" t="s">
        <v>89</v>
      </c>
      <c r="AI62" s="112">
        <v>0</v>
      </c>
      <c r="AJ62" s="111">
        <f t="shared" si="3"/>
        <v>0</v>
      </c>
    </row>
    <row r="63" spans="1:36">
      <c r="A63" s="104">
        <v>1823990</v>
      </c>
      <c r="B63" s="104" t="s">
        <v>248</v>
      </c>
      <c r="C63" s="104">
        <v>187993</v>
      </c>
      <c r="D63" s="104" t="s">
        <v>304</v>
      </c>
      <c r="E63" s="110">
        <v>0</v>
      </c>
      <c r="F63" s="110">
        <v>0</v>
      </c>
      <c r="G63" s="110">
        <v>0</v>
      </c>
      <c r="H63" s="110">
        <v>0</v>
      </c>
      <c r="I63" s="110">
        <v>0</v>
      </c>
      <c r="J63" s="110">
        <v>0</v>
      </c>
      <c r="K63" s="110">
        <v>0</v>
      </c>
      <c r="L63" s="110">
        <v>0</v>
      </c>
      <c r="M63" s="110">
        <v>0</v>
      </c>
      <c r="N63" s="110">
        <v>0</v>
      </c>
      <c r="O63" s="110">
        <v>0</v>
      </c>
      <c r="P63" s="110">
        <v>-1333296</v>
      </c>
      <c r="Q63" s="110">
        <v>-52226</v>
      </c>
      <c r="R63" s="110">
        <v>-1385522</v>
      </c>
      <c r="T63" s="110">
        <f t="shared" si="0"/>
        <v>0</v>
      </c>
      <c r="U63" s="110">
        <f t="shared" si="8"/>
        <v>0</v>
      </c>
      <c r="V63" s="110">
        <f t="shared" si="8"/>
        <v>0</v>
      </c>
      <c r="W63" s="110">
        <f t="shared" si="8"/>
        <v>0</v>
      </c>
      <c r="X63" s="110">
        <f t="shared" si="8"/>
        <v>0</v>
      </c>
      <c r="Y63" s="110">
        <f t="shared" si="8"/>
        <v>0</v>
      </c>
      <c r="Z63" s="110">
        <f t="shared" si="8"/>
        <v>0</v>
      </c>
      <c r="AA63" s="110">
        <f t="shared" si="8"/>
        <v>0</v>
      </c>
      <c r="AB63" s="110">
        <f t="shared" si="8"/>
        <v>0</v>
      </c>
      <c r="AC63" s="110">
        <f t="shared" si="8"/>
        <v>0</v>
      </c>
      <c r="AD63" s="110">
        <f t="shared" si="8"/>
        <v>0</v>
      </c>
      <c r="AE63" s="110">
        <f t="shared" si="8"/>
        <v>-1333296</v>
      </c>
      <c r="AF63" s="110">
        <f t="shared" si="8"/>
        <v>-1385522</v>
      </c>
      <c r="AG63" s="111">
        <f t="shared" si="7"/>
        <v>-168838.08333333334</v>
      </c>
      <c r="AH63" s="104" t="s">
        <v>89</v>
      </c>
      <c r="AI63" s="112">
        <v>0</v>
      </c>
      <c r="AJ63" s="111">
        <f t="shared" si="3"/>
        <v>0</v>
      </c>
    </row>
    <row r="64" spans="1:36">
      <c r="A64" s="104">
        <v>1823990</v>
      </c>
      <c r="B64" s="104" t="s">
        <v>248</v>
      </c>
      <c r="C64" s="104">
        <v>187994</v>
      </c>
      <c r="D64" s="104" t="s">
        <v>305</v>
      </c>
      <c r="E64" s="110">
        <v>0</v>
      </c>
      <c r="F64" s="110">
        <v>0</v>
      </c>
      <c r="G64" s="110">
        <v>0</v>
      </c>
      <c r="H64" s="110">
        <v>0</v>
      </c>
      <c r="I64" s="110">
        <v>0</v>
      </c>
      <c r="J64" s="110">
        <v>0</v>
      </c>
      <c r="K64" s="110">
        <v>0</v>
      </c>
      <c r="L64" s="110">
        <v>0</v>
      </c>
      <c r="M64" s="110">
        <v>0</v>
      </c>
      <c r="N64" s="110">
        <v>0</v>
      </c>
      <c r="O64" s="110">
        <v>0</v>
      </c>
      <c r="P64" s="110">
        <v>-1562026</v>
      </c>
      <c r="Q64" s="110">
        <v>-48253</v>
      </c>
      <c r="R64" s="110">
        <v>-1610279</v>
      </c>
      <c r="T64" s="110">
        <f t="shared" si="0"/>
        <v>0</v>
      </c>
      <c r="U64" s="110">
        <f t="shared" si="8"/>
        <v>0</v>
      </c>
      <c r="V64" s="110">
        <f t="shared" si="8"/>
        <v>0</v>
      </c>
      <c r="W64" s="110">
        <f t="shared" si="8"/>
        <v>0</v>
      </c>
      <c r="X64" s="110">
        <f t="shared" si="8"/>
        <v>0</v>
      </c>
      <c r="Y64" s="110">
        <f t="shared" si="8"/>
        <v>0</v>
      </c>
      <c r="Z64" s="110">
        <f t="shared" si="8"/>
        <v>0</v>
      </c>
      <c r="AA64" s="110">
        <f t="shared" si="8"/>
        <v>0</v>
      </c>
      <c r="AB64" s="110">
        <f t="shared" si="8"/>
        <v>0</v>
      </c>
      <c r="AC64" s="110">
        <f t="shared" si="8"/>
        <v>0</v>
      </c>
      <c r="AD64" s="110">
        <f t="shared" si="8"/>
        <v>0</v>
      </c>
      <c r="AE64" s="110">
        <f t="shared" si="8"/>
        <v>-1562026</v>
      </c>
      <c r="AF64" s="110">
        <f t="shared" si="8"/>
        <v>-1610279</v>
      </c>
      <c r="AG64" s="111">
        <f t="shared" si="7"/>
        <v>-197263.79166666666</v>
      </c>
      <c r="AH64" s="104" t="s">
        <v>89</v>
      </c>
      <c r="AI64" s="112">
        <v>0</v>
      </c>
      <c r="AJ64" s="111">
        <f t="shared" si="3"/>
        <v>0</v>
      </c>
    </row>
    <row r="65" spans="1:38">
      <c r="A65" s="104">
        <v>1823990</v>
      </c>
      <c r="B65" s="104" t="s">
        <v>248</v>
      </c>
      <c r="C65" s="104">
        <v>187995</v>
      </c>
      <c r="D65" s="104" t="s">
        <v>306</v>
      </c>
      <c r="E65" s="110">
        <v>0</v>
      </c>
      <c r="F65" s="110">
        <v>0</v>
      </c>
      <c r="G65" s="110">
        <v>0</v>
      </c>
      <c r="H65" s="110">
        <v>0</v>
      </c>
      <c r="I65" s="110">
        <v>0</v>
      </c>
      <c r="J65" s="110">
        <v>0</v>
      </c>
      <c r="K65" s="110">
        <v>0</v>
      </c>
      <c r="L65" s="110">
        <v>-13018065</v>
      </c>
      <c r="M65" s="110">
        <v>-8126328</v>
      </c>
      <c r="N65" s="110">
        <v>-10134303</v>
      </c>
      <c r="O65" s="110">
        <v>-4077529</v>
      </c>
      <c r="P65" s="110">
        <v>-3849901</v>
      </c>
      <c r="Q65" s="110">
        <v>-8936889</v>
      </c>
      <c r="R65" s="110">
        <v>-48143015</v>
      </c>
      <c r="T65" s="110">
        <f t="shared" si="0"/>
        <v>0</v>
      </c>
      <c r="U65" s="110">
        <f t="shared" si="8"/>
        <v>0</v>
      </c>
      <c r="V65" s="110">
        <f t="shared" si="8"/>
        <v>0</v>
      </c>
      <c r="W65" s="110">
        <f t="shared" si="8"/>
        <v>0</v>
      </c>
      <c r="X65" s="110">
        <f t="shared" si="8"/>
        <v>0</v>
      </c>
      <c r="Y65" s="110">
        <f t="shared" si="8"/>
        <v>0</v>
      </c>
      <c r="Z65" s="110">
        <f t="shared" si="8"/>
        <v>0</v>
      </c>
      <c r="AA65" s="110">
        <f t="shared" si="8"/>
        <v>-13018065</v>
      </c>
      <c r="AB65" s="110">
        <f t="shared" si="8"/>
        <v>-21144393</v>
      </c>
      <c r="AC65" s="110">
        <f t="shared" si="8"/>
        <v>-31278696</v>
      </c>
      <c r="AD65" s="110">
        <f t="shared" si="8"/>
        <v>-35356225</v>
      </c>
      <c r="AE65" s="110">
        <f t="shared" si="8"/>
        <v>-39206126</v>
      </c>
      <c r="AF65" s="110">
        <f t="shared" si="8"/>
        <v>-48143015</v>
      </c>
      <c r="AG65" s="111">
        <f t="shared" si="7"/>
        <v>-13672917.708333334</v>
      </c>
      <c r="AH65" s="104" t="s">
        <v>89</v>
      </c>
      <c r="AI65" s="112">
        <v>0</v>
      </c>
      <c r="AJ65" s="111">
        <f t="shared" si="3"/>
        <v>0</v>
      </c>
    </row>
    <row r="66" spans="1:38">
      <c r="A66" s="104">
        <v>1823990</v>
      </c>
      <c r="B66" s="104" t="s">
        <v>248</v>
      </c>
      <c r="C66" s="104">
        <v>187999</v>
      </c>
      <c r="D66" s="104" t="s">
        <v>307</v>
      </c>
      <c r="E66" s="110">
        <v>2604370.4299999997</v>
      </c>
      <c r="F66" s="110">
        <v>-445536.37</v>
      </c>
      <c r="G66" s="110">
        <v>-268621.81</v>
      </c>
      <c r="H66" s="110">
        <v>-1069690.75</v>
      </c>
      <c r="I66" s="110">
        <v>-47377.88</v>
      </c>
      <c r="J66" s="110">
        <v>15421.05</v>
      </c>
      <c r="K66" s="110">
        <v>-223528.48</v>
      </c>
      <c r="L66" s="110">
        <v>-533756.63</v>
      </c>
      <c r="M66" s="110">
        <v>-629280.98</v>
      </c>
      <c r="N66" s="110">
        <v>598001.42000000004</v>
      </c>
      <c r="O66" s="110">
        <v>0</v>
      </c>
      <c r="P66" s="110">
        <v>0</v>
      </c>
      <c r="Q66" s="110">
        <v>0</v>
      </c>
      <c r="R66" s="110">
        <v>0</v>
      </c>
      <c r="T66" s="110">
        <f t="shared" si="0"/>
        <v>2604370.4299999997</v>
      </c>
      <c r="U66" s="110">
        <f t="shared" si="8"/>
        <v>2158834.0599999996</v>
      </c>
      <c r="V66" s="110">
        <f t="shared" si="8"/>
        <v>1890212.2499999995</v>
      </c>
      <c r="W66" s="110">
        <f t="shared" si="8"/>
        <v>820521.49999999953</v>
      </c>
      <c r="X66" s="110">
        <f t="shared" si="8"/>
        <v>773143.61999999953</v>
      </c>
      <c r="Y66" s="110">
        <f t="shared" si="8"/>
        <v>788564.66999999958</v>
      </c>
      <c r="Z66" s="110">
        <f t="shared" si="8"/>
        <v>565036.18999999959</v>
      </c>
      <c r="AA66" s="110">
        <f t="shared" si="8"/>
        <v>31279.55999999959</v>
      </c>
      <c r="AB66" s="110">
        <f t="shared" si="8"/>
        <v>-598001.42000000039</v>
      </c>
      <c r="AC66" s="110">
        <f t="shared" si="8"/>
        <v>0</v>
      </c>
      <c r="AD66" s="110">
        <f t="shared" si="8"/>
        <v>0</v>
      </c>
      <c r="AE66" s="110">
        <f t="shared" si="8"/>
        <v>0</v>
      </c>
      <c r="AF66" s="110">
        <f t="shared" si="8"/>
        <v>0</v>
      </c>
      <c r="AG66" s="111">
        <f t="shared" si="7"/>
        <v>644314.63708333299</v>
      </c>
      <c r="AH66" s="104" t="s">
        <v>89</v>
      </c>
      <c r="AI66" s="112">
        <v>0</v>
      </c>
      <c r="AJ66" s="111">
        <f t="shared" si="3"/>
        <v>0</v>
      </c>
    </row>
    <row r="67" spans="1:38">
      <c r="A67" s="104">
        <v>1823993</v>
      </c>
      <c r="B67" s="104" t="s">
        <v>308</v>
      </c>
      <c r="C67" s="104">
        <v>187060</v>
      </c>
      <c r="D67" s="104" t="s">
        <v>255</v>
      </c>
      <c r="E67" s="110">
        <v>-408082.55999999988</v>
      </c>
      <c r="F67" s="110">
        <v>4484.42</v>
      </c>
      <c r="G67" s="110">
        <v>4484.42</v>
      </c>
      <c r="H67" s="110">
        <v>4484.42</v>
      </c>
      <c r="I67" s="110">
        <v>4484.42</v>
      </c>
      <c r="J67" s="110">
        <v>4484.42</v>
      </c>
      <c r="K67" s="110">
        <v>4484.42</v>
      </c>
      <c r="L67" s="110">
        <v>4484.42</v>
      </c>
      <c r="M67" s="110">
        <v>4484.42</v>
      </c>
      <c r="N67" s="110">
        <v>4484.42</v>
      </c>
      <c r="O67" s="110">
        <v>4484.42</v>
      </c>
      <c r="P67" s="110">
        <v>4484.42</v>
      </c>
      <c r="Q67" s="110">
        <v>4484.42</v>
      </c>
      <c r="R67" s="110">
        <v>-354269.52000000008</v>
      </c>
      <c r="T67" s="110">
        <f t="shared" si="0"/>
        <v>-408082.55999999988</v>
      </c>
      <c r="U67" s="110">
        <f t="shared" si="8"/>
        <v>-403598.1399999999</v>
      </c>
      <c r="V67" s="110">
        <f t="shared" si="8"/>
        <v>-399113.71999999991</v>
      </c>
      <c r="W67" s="110">
        <f t="shared" si="8"/>
        <v>-394629.29999999993</v>
      </c>
      <c r="X67" s="110">
        <f t="shared" si="8"/>
        <v>-390144.87999999995</v>
      </c>
      <c r="Y67" s="110">
        <f t="shared" si="8"/>
        <v>-385660.45999999996</v>
      </c>
      <c r="Z67" s="110">
        <f t="shared" si="8"/>
        <v>-381176.04</v>
      </c>
      <c r="AA67" s="110">
        <f t="shared" si="8"/>
        <v>-376691.62</v>
      </c>
      <c r="AB67" s="110">
        <f t="shared" si="8"/>
        <v>-372207.2</v>
      </c>
      <c r="AC67" s="110">
        <f t="shared" si="8"/>
        <v>-367722.78</v>
      </c>
      <c r="AD67" s="110">
        <f t="shared" si="8"/>
        <v>-363238.36000000004</v>
      </c>
      <c r="AE67" s="110">
        <f t="shared" si="8"/>
        <v>-358753.94000000006</v>
      </c>
      <c r="AF67" s="110">
        <f t="shared" si="8"/>
        <v>-354269.52000000008</v>
      </c>
      <c r="AG67" s="111">
        <f t="shared" si="7"/>
        <v>-381176.04</v>
      </c>
      <c r="AH67" s="104" t="s">
        <v>66</v>
      </c>
      <c r="AI67" s="112">
        <v>0</v>
      </c>
      <c r="AJ67" s="111">
        <f t="shared" si="3"/>
        <v>0</v>
      </c>
    </row>
    <row r="68" spans="1:38">
      <c r="A68" s="104">
        <v>1823995</v>
      </c>
      <c r="B68" s="104" t="s">
        <v>308</v>
      </c>
      <c r="C68" s="104">
        <v>187062</v>
      </c>
      <c r="D68" s="104" t="s">
        <v>255</v>
      </c>
      <c r="E68" s="110">
        <v>-250047.93000000011</v>
      </c>
      <c r="F68" s="110">
        <v>2747.77</v>
      </c>
      <c r="G68" s="110">
        <v>2747.77</v>
      </c>
      <c r="H68" s="110">
        <v>2747.77</v>
      </c>
      <c r="I68" s="110">
        <v>2747.77</v>
      </c>
      <c r="J68" s="110">
        <v>2747.77</v>
      </c>
      <c r="K68" s="110">
        <v>2747.77</v>
      </c>
      <c r="L68" s="110">
        <v>2747.77</v>
      </c>
      <c r="M68" s="110">
        <v>2747.77</v>
      </c>
      <c r="N68" s="110">
        <v>2747.77</v>
      </c>
      <c r="O68" s="110">
        <v>2747.77</v>
      </c>
      <c r="P68" s="110">
        <v>2747.77</v>
      </c>
      <c r="Q68" s="110">
        <v>2747.77</v>
      </c>
      <c r="R68" s="110">
        <v>-217074.69000000024</v>
      </c>
      <c r="T68" s="110">
        <f t="shared" si="0"/>
        <v>-250047.93000000011</v>
      </c>
      <c r="U68" s="110">
        <f t="shared" si="8"/>
        <v>-247300.16000000012</v>
      </c>
      <c r="V68" s="110">
        <f t="shared" si="8"/>
        <v>-244552.39000000013</v>
      </c>
      <c r="W68" s="110">
        <f t="shared" si="8"/>
        <v>-241804.62000000014</v>
      </c>
      <c r="X68" s="110">
        <f t="shared" si="8"/>
        <v>-239056.85000000015</v>
      </c>
      <c r="Y68" s="110">
        <f t="shared" si="8"/>
        <v>-236309.08000000016</v>
      </c>
      <c r="Z68" s="110">
        <f t="shared" si="8"/>
        <v>-233561.31000000017</v>
      </c>
      <c r="AA68" s="110">
        <f t="shared" si="8"/>
        <v>-230813.54000000018</v>
      </c>
      <c r="AB68" s="110">
        <f t="shared" si="8"/>
        <v>-228065.77000000019</v>
      </c>
      <c r="AC68" s="110">
        <f t="shared" si="8"/>
        <v>-225318.0000000002</v>
      </c>
      <c r="AD68" s="110">
        <f t="shared" si="8"/>
        <v>-222570.23000000021</v>
      </c>
      <c r="AE68" s="110">
        <f t="shared" si="8"/>
        <v>-219822.46000000022</v>
      </c>
      <c r="AF68" s="110">
        <f t="shared" si="8"/>
        <v>-217074.69000000024</v>
      </c>
      <c r="AG68" s="111">
        <f t="shared" si="7"/>
        <v>-233561.31000000014</v>
      </c>
      <c r="AH68" s="104" t="s">
        <v>61</v>
      </c>
      <c r="AI68" s="112">
        <v>0</v>
      </c>
      <c r="AJ68" s="111">
        <f t="shared" si="3"/>
        <v>0</v>
      </c>
    </row>
    <row r="69" spans="1:38">
      <c r="A69" s="104">
        <v>1861000</v>
      </c>
      <c r="B69" s="104" t="s">
        <v>309</v>
      </c>
      <c r="C69" s="104">
        <v>185016</v>
      </c>
      <c r="D69" s="104" t="s">
        <v>310</v>
      </c>
      <c r="E69" s="110">
        <v>2956980</v>
      </c>
      <c r="F69" s="110">
        <v>0</v>
      </c>
      <c r="G69" s="110">
        <v>0</v>
      </c>
      <c r="H69" s="110">
        <v>0</v>
      </c>
      <c r="I69" s="110">
        <v>0</v>
      </c>
      <c r="J69" s="110">
        <v>0</v>
      </c>
      <c r="K69" s="110">
        <v>0</v>
      </c>
      <c r="L69" s="110">
        <v>0</v>
      </c>
      <c r="M69" s="110">
        <v>0</v>
      </c>
      <c r="N69" s="110">
        <v>0</v>
      </c>
      <c r="O69" s="110">
        <v>0</v>
      </c>
      <c r="P69" s="110">
        <v>0</v>
      </c>
      <c r="Q69" s="110">
        <v>0</v>
      </c>
      <c r="R69" s="110">
        <v>2956980</v>
      </c>
      <c r="S69" s="111"/>
      <c r="T69" s="110">
        <f>+E69</f>
        <v>2956980</v>
      </c>
      <c r="U69" s="110">
        <f>+T69+F69</f>
        <v>2956980</v>
      </c>
      <c r="V69" s="110">
        <f t="shared" si="8"/>
        <v>2956980</v>
      </c>
      <c r="W69" s="110">
        <f t="shared" si="8"/>
        <v>2956980</v>
      </c>
      <c r="X69" s="110">
        <f t="shared" si="8"/>
        <v>2956980</v>
      </c>
      <c r="Y69" s="110">
        <f t="shared" si="8"/>
        <v>2956980</v>
      </c>
      <c r="Z69" s="110">
        <f t="shared" si="8"/>
        <v>2956980</v>
      </c>
      <c r="AA69" s="110">
        <f t="shared" si="8"/>
        <v>2956980</v>
      </c>
      <c r="AB69" s="110">
        <f t="shared" si="8"/>
        <v>2956980</v>
      </c>
      <c r="AC69" s="110">
        <f t="shared" si="8"/>
        <v>2956980</v>
      </c>
      <c r="AD69" s="110">
        <f t="shared" si="8"/>
        <v>2956980</v>
      </c>
      <c r="AE69" s="110">
        <f t="shared" si="8"/>
        <v>2956980</v>
      </c>
      <c r="AF69" s="110">
        <f t="shared" si="8"/>
        <v>2956980</v>
      </c>
      <c r="AG69" s="111">
        <f>+(((T69+AF69)+SUM(U69:AE69)*2))/24</f>
        <v>2956980</v>
      </c>
      <c r="AH69" s="104" t="s">
        <v>161</v>
      </c>
      <c r="AI69" s="112">
        <v>0</v>
      </c>
      <c r="AJ69" s="111">
        <f t="shared" si="3"/>
        <v>0</v>
      </c>
      <c r="AK69" s="104" t="s">
        <v>288</v>
      </c>
    </row>
    <row r="70" spans="1:38">
      <c r="A70" s="104">
        <v>1861200</v>
      </c>
      <c r="B70" s="104" t="s">
        <v>311</v>
      </c>
      <c r="C70" s="104">
        <v>185025</v>
      </c>
      <c r="D70" s="104" t="s">
        <v>312</v>
      </c>
      <c r="E70" s="110">
        <v>-1.3620592653751373E-8</v>
      </c>
      <c r="F70" s="110">
        <v>0</v>
      </c>
      <c r="G70" s="110">
        <v>1498</v>
      </c>
      <c r="H70" s="110">
        <v>-498</v>
      </c>
      <c r="I70" s="110">
        <v>0</v>
      </c>
      <c r="J70" s="110">
        <v>0</v>
      </c>
      <c r="K70" s="110">
        <v>0</v>
      </c>
      <c r="L70" s="110">
        <v>0</v>
      </c>
      <c r="M70" s="110">
        <v>0</v>
      </c>
      <c r="N70" s="110">
        <v>0</v>
      </c>
      <c r="O70" s="110">
        <v>0</v>
      </c>
      <c r="P70" s="110">
        <v>0</v>
      </c>
      <c r="Q70" s="110">
        <v>0</v>
      </c>
      <c r="R70" s="110">
        <v>999.99999998637941</v>
      </c>
      <c r="T70" s="110">
        <f t="shared" ref="T70:T97" si="9">+E70</f>
        <v>-1.3620592653751373E-8</v>
      </c>
      <c r="U70" s="110">
        <f t="shared" ref="U70:AF85" si="10">+T70+F70</f>
        <v>-1.3620592653751373E-8</v>
      </c>
      <c r="V70" s="110">
        <f t="shared" si="10"/>
        <v>1497.9999999863794</v>
      </c>
      <c r="W70" s="110">
        <f t="shared" si="10"/>
        <v>999.99999998637941</v>
      </c>
      <c r="X70" s="110">
        <f t="shared" si="10"/>
        <v>999.99999998637941</v>
      </c>
      <c r="Y70" s="110">
        <f t="shared" si="10"/>
        <v>999.99999998637941</v>
      </c>
      <c r="Z70" s="110">
        <f t="shared" si="10"/>
        <v>999.99999998637941</v>
      </c>
      <c r="AA70" s="110">
        <f t="shared" si="10"/>
        <v>999.99999998637941</v>
      </c>
      <c r="AB70" s="110">
        <f t="shared" si="10"/>
        <v>999.99999998637941</v>
      </c>
      <c r="AC70" s="110">
        <f t="shared" si="10"/>
        <v>999.99999998637941</v>
      </c>
      <c r="AD70" s="110">
        <f t="shared" si="10"/>
        <v>999.99999998637941</v>
      </c>
      <c r="AE70" s="110">
        <f t="shared" si="10"/>
        <v>999.99999998637941</v>
      </c>
      <c r="AF70" s="110">
        <f t="shared" si="10"/>
        <v>999.99999998637941</v>
      </c>
      <c r="AG70" s="111">
        <f t="shared" ref="AG70:AG97" si="11">+(((T70+AF70)+SUM(U70:AE70)*2))/24</f>
        <v>916.49999998637941</v>
      </c>
      <c r="AH70" s="104" t="s">
        <v>141</v>
      </c>
      <c r="AI70" s="112">
        <v>7.2043717522988007E-2</v>
      </c>
      <c r="AJ70" s="111">
        <f t="shared" ref="AJ70:AJ87" si="12">+AG70*AI70</f>
        <v>66.028067108837234</v>
      </c>
      <c r="AK70" s="110">
        <v>-1237</v>
      </c>
      <c r="AL70" s="110"/>
    </row>
    <row r="71" spans="1:38">
      <c r="A71" s="104">
        <v>1861200</v>
      </c>
      <c r="B71" s="104" t="s">
        <v>311</v>
      </c>
      <c r="C71" s="104">
        <v>185026</v>
      </c>
      <c r="D71" s="104" t="s">
        <v>313</v>
      </c>
      <c r="E71" s="110">
        <v>16926.300000000076</v>
      </c>
      <c r="F71" s="110">
        <v>0</v>
      </c>
      <c r="G71" s="110">
        <v>0</v>
      </c>
      <c r="H71" s="110">
        <v>0</v>
      </c>
      <c r="I71" s="110">
        <v>0</v>
      </c>
      <c r="J71" s="110">
        <v>0</v>
      </c>
      <c r="K71" s="110">
        <v>0</v>
      </c>
      <c r="L71" s="110">
        <v>0</v>
      </c>
      <c r="M71" s="110">
        <v>0</v>
      </c>
      <c r="N71" s="110">
        <v>0</v>
      </c>
      <c r="O71" s="110">
        <v>0</v>
      </c>
      <c r="P71" s="110">
        <v>0</v>
      </c>
      <c r="Q71" s="110">
        <v>-16142.099999999999</v>
      </c>
      <c r="R71" s="110">
        <v>784.20000000004075</v>
      </c>
      <c r="T71" s="110">
        <f t="shared" si="9"/>
        <v>16926.300000000076</v>
      </c>
      <c r="U71" s="110">
        <f t="shared" si="10"/>
        <v>16926.300000000076</v>
      </c>
      <c r="V71" s="110">
        <f t="shared" si="10"/>
        <v>16926.300000000076</v>
      </c>
      <c r="W71" s="110">
        <f t="shared" si="10"/>
        <v>16926.300000000076</v>
      </c>
      <c r="X71" s="110">
        <f t="shared" si="10"/>
        <v>16926.300000000076</v>
      </c>
      <c r="Y71" s="110">
        <f t="shared" si="10"/>
        <v>16926.300000000076</v>
      </c>
      <c r="Z71" s="110">
        <f t="shared" si="10"/>
        <v>16926.300000000076</v>
      </c>
      <c r="AA71" s="110">
        <f t="shared" si="10"/>
        <v>16926.300000000076</v>
      </c>
      <c r="AB71" s="110">
        <f t="shared" si="10"/>
        <v>16926.300000000076</v>
      </c>
      <c r="AC71" s="110">
        <f t="shared" si="10"/>
        <v>16926.300000000076</v>
      </c>
      <c r="AD71" s="110">
        <f t="shared" si="10"/>
        <v>16926.300000000076</v>
      </c>
      <c r="AE71" s="110">
        <f t="shared" si="10"/>
        <v>16926.300000000076</v>
      </c>
      <c r="AF71" s="110">
        <f t="shared" si="10"/>
        <v>784.20000000007713</v>
      </c>
      <c r="AG71" s="111">
        <f t="shared" si="11"/>
        <v>16253.712500000076</v>
      </c>
      <c r="AH71" s="104" t="s">
        <v>141</v>
      </c>
      <c r="AI71" s="112">
        <v>7.2043717522988007E-2</v>
      </c>
      <c r="AJ71" s="111">
        <f t="shared" si="12"/>
        <v>1170.9778720498648</v>
      </c>
      <c r="AK71" s="110"/>
      <c r="AL71" s="110"/>
    </row>
    <row r="72" spans="1:38">
      <c r="A72" s="104">
        <v>1861200</v>
      </c>
      <c r="B72" s="104" t="s">
        <v>311</v>
      </c>
      <c r="C72" s="104">
        <v>185027</v>
      </c>
      <c r="D72" s="104" t="s">
        <v>314</v>
      </c>
      <c r="E72" s="110">
        <v>1507772.2999999996</v>
      </c>
      <c r="F72" s="110">
        <v>-38052.480000000003</v>
      </c>
      <c r="G72" s="110">
        <v>-38052.480000000003</v>
      </c>
      <c r="H72" s="110">
        <v>-38052.480000000003</v>
      </c>
      <c r="I72" s="110">
        <v>-38052.480000000003</v>
      </c>
      <c r="J72" s="110">
        <v>-38052.480000000003</v>
      </c>
      <c r="K72" s="110">
        <v>-38052.480000000003</v>
      </c>
      <c r="L72" s="110">
        <v>-38052.480000000003</v>
      </c>
      <c r="M72" s="110">
        <v>-38052.480000000003</v>
      </c>
      <c r="N72" s="110">
        <v>-38052.480000000003</v>
      </c>
      <c r="O72" s="110">
        <v>-38052.480000000003</v>
      </c>
      <c r="P72" s="110">
        <v>-38052.480000000003</v>
      </c>
      <c r="Q72" s="110">
        <v>-38052.480000000003</v>
      </c>
      <c r="R72" s="110">
        <v>1051142.5399999942</v>
      </c>
      <c r="T72" s="110">
        <f t="shared" si="9"/>
        <v>1507772.2999999996</v>
      </c>
      <c r="U72" s="110">
        <f t="shared" si="10"/>
        <v>1469719.8199999996</v>
      </c>
      <c r="V72" s="110">
        <f t="shared" si="10"/>
        <v>1431667.3399999996</v>
      </c>
      <c r="W72" s="110">
        <f t="shared" si="10"/>
        <v>1393614.8599999996</v>
      </c>
      <c r="X72" s="110">
        <f t="shared" si="10"/>
        <v>1355562.3799999997</v>
      </c>
      <c r="Y72" s="110">
        <f t="shared" si="10"/>
        <v>1317509.8999999997</v>
      </c>
      <c r="Z72" s="110">
        <f t="shared" si="10"/>
        <v>1279457.4199999997</v>
      </c>
      <c r="AA72" s="110">
        <f t="shared" si="10"/>
        <v>1241404.9399999997</v>
      </c>
      <c r="AB72" s="110">
        <f t="shared" si="10"/>
        <v>1203352.4599999997</v>
      </c>
      <c r="AC72" s="110">
        <f t="shared" si="10"/>
        <v>1165299.9799999997</v>
      </c>
      <c r="AD72" s="110">
        <f t="shared" si="10"/>
        <v>1127247.4999999998</v>
      </c>
      <c r="AE72" s="110">
        <f t="shared" si="10"/>
        <v>1089195.0199999998</v>
      </c>
      <c r="AF72" s="110">
        <f t="shared" si="10"/>
        <v>1051142.5399999998</v>
      </c>
      <c r="AG72" s="111">
        <f t="shared" si="11"/>
        <v>1279457.4199999997</v>
      </c>
      <c r="AH72" s="104" t="s">
        <v>89</v>
      </c>
      <c r="AI72" s="112">
        <v>0</v>
      </c>
      <c r="AJ72" s="111">
        <f t="shared" si="12"/>
        <v>0</v>
      </c>
    </row>
    <row r="73" spans="1:38">
      <c r="A73" s="104">
        <v>1861200</v>
      </c>
      <c r="B73" s="104" t="s">
        <v>311</v>
      </c>
      <c r="C73" s="104">
        <v>185028</v>
      </c>
      <c r="D73" s="104" t="s">
        <v>315</v>
      </c>
      <c r="E73" s="110">
        <v>473237.90000000037</v>
      </c>
      <c r="F73" s="110">
        <v>-16901.349999999999</v>
      </c>
      <c r="G73" s="110">
        <v>-16901.349999999999</v>
      </c>
      <c r="H73" s="110">
        <v>-16901.349999999999</v>
      </c>
      <c r="I73" s="110">
        <v>-16901.349999999999</v>
      </c>
      <c r="J73" s="110">
        <v>-16901.349999999999</v>
      </c>
      <c r="K73" s="110">
        <v>-16901.349999999999</v>
      </c>
      <c r="L73" s="110">
        <v>-16901.349999999999</v>
      </c>
      <c r="M73" s="110">
        <v>-16901.349999999999</v>
      </c>
      <c r="N73" s="110">
        <v>-16901.349999999999</v>
      </c>
      <c r="O73" s="110">
        <v>40345.15</v>
      </c>
      <c r="P73" s="110">
        <v>-8358.77</v>
      </c>
      <c r="Q73" s="110">
        <v>60016.640000000007</v>
      </c>
      <c r="R73" s="110">
        <v>413128.77000000514</v>
      </c>
      <c r="T73" s="110">
        <f t="shared" si="9"/>
        <v>473237.90000000037</v>
      </c>
      <c r="U73" s="110">
        <f t="shared" si="10"/>
        <v>456336.5500000004</v>
      </c>
      <c r="V73" s="110">
        <f t="shared" si="10"/>
        <v>439435.20000000042</v>
      </c>
      <c r="W73" s="110">
        <f t="shared" si="10"/>
        <v>422533.85000000044</v>
      </c>
      <c r="X73" s="110">
        <f t="shared" si="10"/>
        <v>405632.50000000047</v>
      </c>
      <c r="Y73" s="110">
        <f t="shared" si="10"/>
        <v>388731.15000000049</v>
      </c>
      <c r="Z73" s="110">
        <f t="shared" si="10"/>
        <v>371829.80000000051</v>
      </c>
      <c r="AA73" s="110">
        <f t="shared" si="10"/>
        <v>354928.45000000054</v>
      </c>
      <c r="AB73" s="110">
        <f t="shared" si="10"/>
        <v>338027.10000000056</v>
      </c>
      <c r="AC73" s="110">
        <f t="shared" si="10"/>
        <v>321125.75000000058</v>
      </c>
      <c r="AD73" s="110">
        <f t="shared" si="10"/>
        <v>361470.90000000061</v>
      </c>
      <c r="AE73" s="110">
        <f t="shared" si="10"/>
        <v>353112.13000000059</v>
      </c>
      <c r="AF73" s="110">
        <f t="shared" si="10"/>
        <v>413128.7700000006</v>
      </c>
      <c r="AG73" s="111">
        <f t="shared" si="11"/>
        <v>388028.89291666722</v>
      </c>
      <c r="AH73" s="104" t="s">
        <v>89</v>
      </c>
      <c r="AI73" s="112">
        <v>0</v>
      </c>
      <c r="AJ73" s="111">
        <f t="shared" si="12"/>
        <v>0</v>
      </c>
    </row>
    <row r="74" spans="1:38">
      <c r="A74" s="104">
        <v>1861200</v>
      </c>
      <c r="B74" s="104" t="s">
        <v>311</v>
      </c>
      <c r="C74" s="104">
        <v>185029</v>
      </c>
      <c r="D74" s="104" t="s">
        <v>316</v>
      </c>
      <c r="E74" s="110">
        <v>261964.77000000002</v>
      </c>
      <c r="F74" s="110">
        <v>-10669.97</v>
      </c>
      <c r="G74" s="110">
        <v>-10669.97</v>
      </c>
      <c r="H74" s="110">
        <v>-10669.97</v>
      </c>
      <c r="I74" s="110">
        <v>-10669.97</v>
      </c>
      <c r="J74" s="110">
        <v>-10670.1</v>
      </c>
      <c r="K74" s="110">
        <v>174690.15</v>
      </c>
      <c r="L74" s="110">
        <v>10103.07</v>
      </c>
      <c r="M74" s="110">
        <v>-8816.1200000000008</v>
      </c>
      <c r="N74" s="110">
        <v>-8816.1200000000008</v>
      </c>
      <c r="O74" s="110">
        <v>-3181.6399999999994</v>
      </c>
      <c r="P74" s="110">
        <v>-10989</v>
      </c>
      <c r="Q74" s="110">
        <v>51880.45</v>
      </c>
      <c r="R74" s="110">
        <v>413485.57999999984</v>
      </c>
      <c r="T74" s="110">
        <f t="shared" si="9"/>
        <v>261964.77000000002</v>
      </c>
      <c r="U74" s="110">
        <f t="shared" si="10"/>
        <v>251294.80000000002</v>
      </c>
      <c r="V74" s="110">
        <f t="shared" si="10"/>
        <v>240624.83000000002</v>
      </c>
      <c r="W74" s="110">
        <f t="shared" si="10"/>
        <v>229954.86000000002</v>
      </c>
      <c r="X74" s="110">
        <f t="shared" si="10"/>
        <v>219284.89</v>
      </c>
      <c r="Y74" s="110">
        <f t="shared" si="10"/>
        <v>208614.79</v>
      </c>
      <c r="Z74" s="110">
        <f t="shared" si="10"/>
        <v>383304.94</v>
      </c>
      <c r="AA74" s="110">
        <f t="shared" si="10"/>
        <v>393408.01</v>
      </c>
      <c r="AB74" s="110">
        <f t="shared" si="10"/>
        <v>384591.89</v>
      </c>
      <c r="AC74" s="110">
        <f t="shared" si="10"/>
        <v>375775.77</v>
      </c>
      <c r="AD74" s="110">
        <f t="shared" si="10"/>
        <v>372594.13</v>
      </c>
      <c r="AE74" s="110">
        <f t="shared" si="10"/>
        <v>361605.13</v>
      </c>
      <c r="AF74" s="110">
        <f t="shared" si="10"/>
        <v>413485.58</v>
      </c>
      <c r="AG74" s="111">
        <f t="shared" si="11"/>
        <v>313231.60125000001</v>
      </c>
      <c r="AH74" s="104" t="s">
        <v>89</v>
      </c>
      <c r="AI74" s="112">
        <v>0</v>
      </c>
      <c r="AJ74" s="111">
        <f t="shared" si="12"/>
        <v>0</v>
      </c>
    </row>
    <row r="75" spans="1:38">
      <c r="A75" s="104">
        <v>1861200</v>
      </c>
      <c r="B75" s="104" t="s">
        <v>311</v>
      </c>
      <c r="C75" s="104">
        <v>185030</v>
      </c>
      <c r="D75" s="104" t="s">
        <v>317</v>
      </c>
      <c r="E75" s="110">
        <v>1105412.49</v>
      </c>
      <c r="F75" s="110">
        <v>-9748.4599999999991</v>
      </c>
      <c r="G75" s="110">
        <v>-9748.4599999999991</v>
      </c>
      <c r="H75" s="110">
        <v>-9748.4599999999991</v>
      </c>
      <c r="I75" s="110">
        <v>-9748.4599999999991</v>
      </c>
      <c r="J75" s="110">
        <v>-9748.4599999999991</v>
      </c>
      <c r="K75" s="110">
        <v>-9748.4599999999991</v>
      </c>
      <c r="L75" s="110">
        <v>-9748.4599999999991</v>
      </c>
      <c r="M75" s="110">
        <v>-9748.4599999999991</v>
      </c>
      <c r="N75" s="110">
        <v>-9748.4599999999991</v>
      </c>
      <c r="O75" s="110">
        <v>-9748.4599999999991</v>
      </c>
      <c r="P75" s="110">
        <v>-9748.4500000000007</v>
      </c>
      <c r="Q75" s="110">
        <v>-9748.4500000000007</v>
      </c>
      <c r="R75" s="110">
        <v>988430.99</v>
      </c>
      <c r="T75" s="110">
        <f t="shared" si="9"/>
        <v>1105412.49</v>
      </c>
      <c r="U75" s="110">
        <f t="shared" si="10"/>
        <v>1095664.03</v>
      </c>
      <c r="V75" s="110">
        <f t="shared" si="10"/>
        <v>1085915.57</v>
      </c>
      <c r="W75" s="110">
        <f t="shared" si="10"/>
        <v>1076167.1100000001</v>
      </c>
      <c r="X75" s="110">
        <f t="shared" si="10"/>
        <v>1066418.6500000001</v>
      </c>
      <c r="Y75" s="110">
        <f t="shared" si="10"/>
        <v>1056670.1900000002</v>
      </c>
      <c r="Z75" s="110">
        <f t="shared" si="10"/>
        <v>1046921.7300000002</v>
      </c>
      <c r="AA75" s="110">
        <f t="shared" si="10"/>
        <v>1037173.2700000003</v>
      </c>
      <c r="AB75" s="110">
        <f t="shared" si="10"/>
        <v>1027424.8100000003</v>
      </c>
      <c r="AC75" s="110">
        <f t="shared" si="10"/>
        <v>1017676.3500000003</v>
      </c>
      <c r="AD75" s="110">
        <f t="shared" si="10"/>
        <v>1007927.8900000004</v>
      </c>
      <c r="AE75" s="110">
        <f t="shared" si="10"/>
        <v>998179.44000000041</v>
      </c>
      <c r="AF75" s="110">
        <f t="shared" si="10"/>
        <v>988430.99000000046</v>
      </c>
      <c r="AG75" s="111">
        <f t="shared" si="11"/>
        <v>1046921.7316666669</v>
      </c>
      <c r="AH75" s="104" t="s">
        <v>89</v>
      </c>
      <c r="AI75" s="112">
        <v>0</v>
      </c>
      <c r="AJ75" s="111">
        <f t="shared" si="12"/>
        <v>0</v>
      </c>
    </row>
    <row r="76" spans="1:38">
      <c r="A76" s="104">
        <v>1865000</v>
      </c>
      <c r="B76" s="104" t="s">
        <v>318</v>
      </c>
      <c r="C76" s="104">
        <v>134200</v>
      </c>
      <c r="D76" s="104" t="s">
        <v>319</v>
      </c>
      <c r="E76" s="110">
        <v>994128.09999999776</v>
      </c>
      <c r="F76" s="110">
        <v>-4701.3500000000004</v>
      </c>
      <c r="G76" s="110">
        <v>187099.57</v>
      </c>
      <c r="H76" s="110">
        <v>-305242.90999999997</v>
      </c>
      <c r="I76" s="110">
        <v>-207457.41</v>
      </c>
      <c r="J76" s="110">
        <v>-294063.14</v>
      </c>
      <c r="K76" s="110">
        <v>-99685.08</v>
      </c>
      <c r="L76" s="110">
        <v>312689.61</v>
      </c>
      <c r="M76" s="110">
        <v>37088.35</v>
      </c>
      <c r="N76" s="110">
        <v>77609.259999999995</v>
      </c>
      <c r="O76" s="110">
        <v>168298.75</v>
      </c>
      <c r="P76" s="110">
        <v>367267.27</v>
      </c>
      <c r="Q76" s="110">
        <v>-127634.62</v>
      </c>
      <c r="R76" s="110">
        <v>1105396.3999999985</v>
      </c>
      <c r="T76" s="110">
        <f t="shared" si="9"/>
        <v>994128.09999999776</v>
      </c>
      <c r="U76" s="110">
        <f t="shared" si="10"/>
        <v>989426.74999999779</v>
      </c>
      <c r="V76" s="110">
        <f t="shared" si="10"/>
        <v>1176526.3199999977</v>
      </c>
      <c r="W76" s="110">
        <f t="shared" si="10"/>
        <v>871283.40999999782</v>
      </c>
      <c r="X76" s="110">
        <f t="shared" si="10"/>
        <v>663825.99999999779</v>
      </c>
      <c r="Y76" s="110">
        <f t="shared" si="10"/>
        <v>369762.85999999777</v>
      </c>
      <c r="Z76" s="110">
        <f t="shared" si="10"/>
        <v>270077.77999999776</v>
      </c>
      <c r="AA76" s="110">
        <f t="shared" si="10"/>
        <v>582767.3899999978</v>
      </c>
      <c r="AB76" s="110">
        <f t="shared" si="10"/>
        <v>619855.73999999778</v>
      </c>
      <c r="AC76" s="110">
        <f t="shared" si="10"/>
        <v>697464.99999999779</v>
      </c>
      <c r="AD76" s="110">
        <f t="shared" si="10"/>
        <v>865763.74999999779</v>
      </c>
      <c r="AE76" s="110">
        <f t="shared" si="10"/>
        <v>1233031.0199999977</v>
      </c>
      <c r="AF76" s="110">
        <f t="shared" si="10"/>
        <v>1105396.3999999976</v>
      </c>
      <c r="AG76" s="111">
        <f t="shared" si="11"/>
        <v>782462.35583333112</v>
      </c>
      <c r="AH76" s="104" t="s">
        <v>161</v>
      </c>
      <c r="AI76" s="112">
        <v>0</v>
      </c>
      <c r="AJ76" s="111">
        <f t="shared" si="12"/>
        <v>0</v>
      </c>
    </row>
    <row r="77" spans="1:38">
      <c r="A77" s="104">
        <v>1865000</v>
      </c>
      <c r="B77" s="104" t="s">
        <v>318</v>
      </c>
      <c r="C77" s="104">
        <v>184414</v>
      </c>
      <c r="D77" s="104" t="s">
        <v>320</v>
      </c>
      <c r="E77" s="110">
        <v>4357363.4400000004</v>
      </c>
      <c r="F77" s="110">
        <v>-27931.82</v>
      </c>
      <c r="G77" s="110">
        <v>-27931.82</v>
      </c>
      <c r="H77" s="110">
        <v>-27931.82</v>
      </c>
      <c r="I77" s="110">
        <v>-27931.82</v>
      </c>
      <c r="J77" s="110">
        <v>-27931.82</v>
      </c>
      <c r="K77" s="110">
        <v>-27931.82</v>
      </c>
      <c r="L77" s="110">
        <v>-27931.82</v>
      </c>
      <c r="M77" s="110">
        <v>-27931.82</v>
      </c>
      <c r="N77" s="110">
        <v>-27931.82</v>
      </c>
      <c r="O77" s="110">
        <v>-27931.82</v>
      </c>
      <c r="P77" s="110">
        <v>-27931.82</v>
      </c>
      <c r="Q77" s="110">
        <v>-27931.82</v>
      </c>
      <c r="R77" s="110">
        <v>4022181.600000001</v>
      </c>
      <c r="T77" s="110">
        <f t="shared" si="9"/>
        <v>4357363.4400000004</v>
      </c>
      <c r="U77" s="110">
        <f t="shared" si="10"/>
        <v>4329431.62</v>
      </c>
      <c r="V77" s="110">
        <f t="shared" si="10"/>
        <v>4301499.8</v>
      </c>
      <c r="W77" s="110">
        <f t="shared" si="10"/>
        <v>4273567.9799999995</v>
      </c>
      <c r="X77" s="110">
        <f t="shared" si="10"/>
        <v>4245636.1599999992</v>
      </c>
      <c r="Y77" s="110">
        <f t="shared" si="10"/>
        <v>4217704.3399999989</v>
      </c>
      <c r="Z77" s="110">
        <f t="shared" si="10"/>
        <v>4189772.5199999991</v>
      </c>
      <c r="AA77" s="110">
        <f t="shared" si="10"/>
        <v>4161840.6999999993</v>
      </c>
      <c r="AB77" s="110">
        <f t="shared" si="10"/>
        <v>4133908.8799999994</v>
      </c>
      <c r="AC77" s="110">
        <f t="shared" si="10"/>
        <v>4105977.0599999996</v>
      </c>
      <c r="AD77" s="110">
        <f t="shared" si="10"/>
        <v>4078045.2399999998</v>
      </c>
      <c r="AE77" s="110">
        <f t="shared" si="10"/>
        <v>4050113.42</v>
      </c>
      <c r="AF77" s="110">
        <f t="shared" si="10"/>
        <v>4022181.6</v>
      </c>
      <c r="AG77" s="111">
        <f t="shared" si="11"/>
        <v>4189772.5200000009</v>
      </c>
      <c r="AH77" s="104" t="s">
        <v>161</v>
      </c>
      <c r="AI77" s="112">
        <v>0</v>
      </c>
      <c r="AJ77" s="111">
        <f t="shared" si="12"/>
        <v>0</v>
      </c>
    </row>
    <row r="78" spans="1:38">
      <c r="A78" s="104">
        <v>1865000</v>
      </c>
      <c r="B78" s="104" t="s">
        <v>318</v>
      </c>
      <c r="C78" s="104">
        <v>184415</v>
      </c>
      <c r="D78" s="104" t="s">
        <v>321</v>
      </c>
      <c r="E78" s="110">
        <v>1713105.37</v>
      </c>
      <c r="F78" s="110">
        <v>-77113.149999999994</v>
      </c>
      <c r="G78" s="110">
        <v>-117761.15</v>
      </c>
      <c r="H78" s="110">
        <v>-116595.64</v>
      </c>
      <c r="I78" s="110">
        <v>-117801.19</v>
      </c>
      <c r="J78" s="110">
        <v>-76730.2</v>
      </c>
      <c r="K78" s="110">
        <v>-68073.289999999994</v>
      </c>
      <c r="L78" s="110">
        <v>-58256.46</v>
      </c>
      <c r="M78" s="110">
        <v>-64189.18</v>
      </c>
      <c r="N78" s="110">
        <v>-285931.67</v>
      </c>
      <c r="O78" s="110">
        <v>-400355.05</v>
      </c>
      <c r="P78" s="110">
        <v>-198405.5</v>
      </c>
      <c r="Q78" s="110">
        <v>-68862.87000000001</v>
      </c>
      <c r="R78" s="110">
        <v>63030.020000000484</v>
      </c>
      <c r="T78" s="110">
        <f t="shared" si="9"/>
        <v>1713105.37</v>
      </c>
      <c r="U78" s="110">
        <f t="shared" si="10"/>
        <v>1635992.2200000002</v>
      </c>
      <c r="V78" s="110">
        <f t="shared" si="10"/>
        <v>1518231.0700000003</v>
      </c>
      <c r="W78" s="110">
        <f t="shared" si="10"/>
        <v>1401635.4300000004</v>
      </c>
      <c r="X78" s="110">
        <f t="shared" si="10"/>
        <v>1283834.2400000005</v>
      </c>
      <c r="Y78" s="110">
        <f t="shared" si="10"/>
        <v>1207104.0400000005</v>
      </c>
      <c r="Z78" s="110">
        <f t="shared" si="10"/>
        <v>1139030.7500000005</v>
      </c>
      <c r="AA78" s="110">
        <f t="shared" si="10"/>
        <v>1080774.2900000005</v>
      </c>
      <c r="AB78" s="110">
        <f t="shared" si="10"/>
        <v>1016585.1100000005</v>
      </c>
      <c r="AC78" s="110">
        <f t="shared" si="10"/>
        <v>730653.44000000041</v>
      </c>
      <c r="AD78" s="110">
        <f t="shared" si="10"/>
        <v>330298.39000000042</v>
      </c>
      <c r="AE78" s="110">
        <f t="shared" si="10"/>
        <v>131892.89000000042</v>
      </c>
      <c r="AF78" s="110">
        <f t="shared" si="10"/>
        <v>63030.020000000412</v>
      </c>
      <c r="AG78" s="111">
        <f t="shared" si="11"/>
        <v>1030341.6304166671</v>
      </c>
      <c r="AH78" s="104" t="s">
        <v>161</v>
      </c>
      <c r="AI78" s="112">
        <v>0</v>
      </c>
      <c r="AJ78" s="111">
        <f t="shared" si="12"/>
        <v>0</v>
      </c>
    </row>
    <row r="79" spans="1:38">
      <c r="A79" s="104">
        <v>1865000</v>
      </c>
      <c r="B79" s="104" t="s">
        <v>318</v>
      </c>
      <c r="C79" s="104">
        <v>184416</v>
      </c>
      <c r="D79" s="104" t="s">
        <v>322</v>
      </c>
      <c r="E79" s="110">
        <v>0</v>
      </c>
      <c r="F79" s="110">
        <v>0</v>
      </c>
      <c r="G79" s="110">
        <v>0</v>
      </c>
      <c r="H79" s="110">
        <v>0</v>
      </c>
      <c r="I79" s="110">
        <v>0</v>
      </c>
      <c r="J79" s="110">
        <v>0</v>
      </c>
      <c r="K79" s="110">
        <v>0</v>
      </c>
      <c r="L79" s="110">
        <v>0</v>
      </c>
      <c r="M79" s="110">
        <v>-229358.97000000067</v>
      </c>
      <c r="N79" s="110">
        <v>8830320.5099999998</v>
      </c>
      <c r="O79" s="110">
        <v>-114679.49</v>
      </c>
      <c r="P79" s="110">
        <v>-114679.49</v>
      </c>
      <c r="Q79" s="110">
        <v>-114679.49</v>
      </c>
      <c r="R79" s="110">
        <v>8256923.0699999966</v>
      </c>
      <c r="T79" s="110">
        <f t="shared" si="9"/>
        <v>0</v>
      </c>
      <c r="U79" s="110">
        <f t="shared" si="10"/>
        <v>0</v>
      </c>
      <c r="V79" s="110">
        <f t="shared" si="10"/>
        <v>0</v>
      </c>
      <c r="W79" s="110">
        <f t="shared" si="10"/>
        <v>0</v>
      </c>
      <c r="X79" s="110">
        <f t="shared" si="10"/>
        <v>0</v>
      </c>
      <c r="Y79" s="110">
        <f t="shared" si="10"/>
        <v>0</v>
      </c>
      <c r="Z79" s="110">
        <f t="shared" si="10"/>
        <v>0</v>
      </c>
      <c r="AA79" s="110">
        <f t="shared" si="10"/>
        <v>0</v>
      </c>
      <c r="AB79" s="110">
        <f t="shared" si="10"/>
        <v>-229358.97000000067</v>
      </c>
      <c r="AC79" s="110">
        <f t="shared" si="10"/>
        <v>8600961.5399999991</v>
      </c>
      <c r="AD79" s="110">
        <f t="shared" si="10"/>
        <v>8486282.0499999989</v>
      </c>
      <c r="AE79" s="110">
        <f t="shared" si="10"/>
        <v>8371602.5599999987</v>
      </c>
      <c r="AF79" s="110">
        <f t="shared" si="10"/>
        <v>8256923.0699999984</v>
      </c>
      <c r="AG79" s="111">
        <f t="shared" si="11"/>
        <v>2446495.7262499998</v>
      </c>
      <c r="AH79" s="104" t="s">
        <v>161</v>
      </c>
      <c r="AI79" s="112">
        <v>0</v>
      </c>
      <c r="AJ79" s="111">
        <f t="shared" si="12"/>
        <v>0</v>
      </c>
    </row>
    <row r="80" spans="1:38">
      <c r="A80" s="104">
        <v>1867000</v>
      </c>
      <c r="B80" s="104" t="s">
        <v>323</v>
      </c>
      <c r="C80" s="104">
        <v>134300</v>
      </c>
      <c r="D80" s="104" t="s">
        <v>324</v>
      </c>
      <c r="E80" s="110">
        <f>23815.9699999997+521.73</f>
        <v>24337.699999999699</v>
      </c>
      <c r="F80" s="110">
        <f>-26860.86-3321.3</f>
        <v>-30182.16</v>
      </c>
      <c r="G80" s="110">
        <f>3630.98+74684.82-310</f>
        <v>78005.8</v>
      </c>
      <c r="H80" s="110">
        <f>25979.19+745.32+310</f>
        <v>27034.51</v>
      </c>
      <c r="I80" s="110">
        <f>8635.34-51034.91</f>
        <v>-42399.570000000007</v>
      </c>
      <c r="J80" s="110">
        <f>-46867.12+49610.68</f>
        <v>2743.5599999999977</v>
      </c>
      <c r="K80" s="110">
        <v>-1221.4000000000015</v>
      </c>
      <c r="L80" s="110">
        <f>24206.76-4751.92</f>
        <v>19454.839999999997</v>
      </c>
      <c r="M80" s="110">
        <f>-18076.55+8706.47</f>
        <v>-9370.08</v>
      </c>
      <c r="N80" s="110">
        <f>3287.06+2162.69</f>
        <v>5449.75</v>
      </c>
      <c r="O80" s="110">
        <f>-47910.31+11941.61</f>
        <v>-35968.699999999997</v>
      </c>
      <c r="P80" s="110">
        <f>123107.5-64056.96</f>
        <v>59050.54</v>
      </c>
      <c r="Q80" s="110">
        <f>-107514.8+46542.95</f>
        <v>-60971.850000000006</v>
      </c>
      <c r="R80" s="110">
        <v>35963</v>
      </c>
      <c r="T80" s="110">
        <f t="shared" si="9"/>
        <v>24337.699999999699</v>
      </c>
      <c r="U80" s="110">
        <f t="shared" si="10"/>
        <v>-5844.4600000003011</v>
      </c>
      <c r="V80" s="110">
        <f t="shared" si="10"/>
        <v>72161.339999999705</v>
      </c>
      <c r="W80" s="110">
        <f t="shared" si="10"/>
        <v>99195.8499999997</v>
      </c>
      <c r="X80" s="110">
        <f t="shared" si="10"/>
        <v>56796.279999999693</v>
      </c>
      <c r="Y80" s="110">
        <f t="shared" si="10"/>
        <v>59539.839999999691</v>
      </c>
      <c r="Z80" s="110">
        <f t="shared" si="10"/>
        <v>58318.439999999689</v>
      </c>
      <c r="AA80" s="110">
        <f t="shared" si="10"/>
        <v>77773.279999999679</v>
      </c>
      <c r="AB80" s="110">
        <f t="shared" si="10"/>
        <v>68403.199999999677</v>
      </c>
      <c r="AC80" s="110">
        <f t="shared" si="10"/>
        <v>73852.949999999677</v>
      </c>
      <c r="AD80" s="110">
        <f t="shared" si="10"/>
        <v>37884.24999999968</v>
      </c>
      <c r="AE80" s="110">
        <f t="shared" si="10"/>
        <v>96934.789999999688</v>
      </c>
      <c r="AF80" s="110">
        <f t="shared" si="10"/>
        <v>35962.939999999682</v>
      </c>
      <c r="AG80" s="113">
        <f t="shared" si="11"/>
        <v>60430.506666666355</v>
      </c>
      <c r="AH80" s="111" t="s">
        <v>161</v>
      </c>
      <c r="AI80" s="112">
        <v>0</v>
      </c>
      <c r="AJ80" s="111">
        <f t="shared" si="12"/>
        <v>0</v>
      </c>
    </row>
    <row r="81" spans="1:38">
      <c r="A81" s="104">
        <v>1868000</v>
      </c>
      <c r="B81" s="104" t="s">
        <v>325</v>
      </c>
      <c r="C81" s="104">
        <v>134360</v>
      </c>
      <c r="D81" s="104" t="s">
        <v>326</v>
      </c>
      <c r="E81" s="110">
        <v>0</v>
      </c>
      <c r="F81" s="110">
        <v>0</v>
      </c>
      <c r="G81" s="110">
        <v>0</v>
      </c>
      <c r="H81" s="110">
        <v>0</v>
      </c>
      <c r="I81" s="110">
        <v>0</v>
      </c>
      <c r="J81" s="110">
        <v>0</v>
      </c>
      <c r="K81" s="110">
        <v>8397446</v>
      </c>
      <c r="L81" s="110">
        <v>0</v>
      </c>
      <c r="M81" s="110">
        <v>0</v>
      </c>
      <c r="N81" s="110">
        <v>0</v>
      </c>
      <c r="O81" s="110">
        <v>0</v>
      </c>
      <c r="P81" s="110">
        <v>0</v>
      </c>
      <c r="Q81" s="110">
        <v>17920</v>
      </c>
      <c r="R81" s="110">
        <v>8415366</v>
      </c>
      <c r="T81" s="110">
        <f t="shared" si="9"/>
        <v>0</v>
      </c>
      <c r="U81" s="110">
        <f t="shared" si="10"/>
        <v>0</v>
      </c>
      <c r="V81" s="110">
        <f t="shared" si="10"/>
        <v>0</v>
      </c>
      <c r="W81" s="110">
        <f t="shared" si="10"/>
        <v>0</v>
      </c>
      <c r="X81" s="110">
        <f t="shared" si="10"/>
        <v>0</v>
      </c>
      <c r="Y81" s="110">
        <f t="shared" si="10"/>
        <v>0</v>
      </c>
      <c r="Z81" s="110">
        <f t="shared" si="10"/>
        <v>8397446</v>
      </c>
      <c r="AA81" s="110">
        <f t="shared" si="10"/>
        <v>8397446</v>
      </c>
      <c r="AB81" s="110">
        <f t="shared" si="10"/>
        <v>8397446</v>
      </c>
      <c r="AC81" s="110">
        <f t="shared" si="10"/>
        <v>8397446</v>
      </c>
      <c r="AD81" s="110">
        <f t="shared" si="10"/>
        <v>8397446</v>
      </c>
      <c r="AE81" s="110">
        <f t="shared" si="10"/>
        <v>8397446</v>
      </c>
      <c r="AF81" s="110">
        <f t="shared" si="10"/>
        <v>8415366</v>
      </c>
      <c r="AG81" s="111">
        <f t="shared" si="11"/>
        <v>4549363.25</v>
      </c>
      <c r="AH81" s="104" t="s">
        <v>156</v>
      </c>
      <c r="AI81" s="112">
        <v>0</v>
      </c>
      <c r="AJ81" s="111">
        <f t="shared" si="12"/>
        <v>0</v>
      </c>
    </row>
    <row r="82" spans="1:38">
      <c r="A82" s="104">
        <v>1868000</v>
      </c>
      <c r="B82" s="104" t="s">
        <v>325</v>
      </c>
      <c r="C82" s="104">
        <v>134362</v>
      </c>
      <c r="D82" s="104" t="s">
        <v>327</v>
      </c>
      <c r="E82" s="110">
        <v>1167387.6400000001</v>
      </c>
      <c r="F82" s="110">
        <v>57095.360000000102</v>
      </c>
      <c r="G82" s="110">
        <v>0</v>
      </c>
      <c r="H82" s="110">
        <v>0</v>
      </c>
      <c r="I82" s="110">
        <v>0</v>
      </c>
      <c r="J82" s="110">
        <v>0</v>
      </c>
      <c r="K82" s="110">
        <v>0</v>
      </c>
      <c r="L82" s="110">
        <v>0</v>
      </c>
      <c r="M82" s="110">
        <v>0</v>
      </c>
      <c r="N82" s="110">
        <v>0</v>
      </c>
      <c r="O82" s="110">
        <v>0</v>
      </c>
      <c r="P82" s="110">
        <v>-1224483</v>
      </c>
      <c r="Q82" s="110">
        <v>0</v>
      </c>
      <c r="R82" s="110">
        <v>6.9849193096160889E-10</v>
      </c>
      <c r="T82" s="110">
        <f t="shared" si="9"/>
        <v>1167387.6400000001</v>
      </c>
      <c r="U82" s="110">
        <f t="shared" si="10"/>
        <v>1224483.0000000002</v>
      </c>
      <c r="V82" s="110">
        <f t="shared" si="10"/>
        <v>1224483.0000000002</v>
      </c>
      <c r="W82" s="110">
        <f t="shared" si="10"/>
        <v>1224483.0000000002</v>
      </c>
      <c r="X82" s="110">
        <f t="shared" si="10"/>
        <v>1224483.0000000002</v>
      </c>
      <c r="Y82" s="110">
        <f t="shared" si="10"/>
        <v>1224483.0000000002</v>
      </c>
      <c r="Z82" s="110">
        <f t="shared" si="10"/>
        <v>1224483.0000000002</v>
      </c>
      <c r="AA82" s="110">
        <f t="shared" si="10"/>
        <v>1224483.0000000002</v>
      </c>
      <c r="AB82" s="110">
        <f t="shared" si="10"/>
        <v>1224483.0000000002</v>
      </c>
      <c r="AC82" s="110">
        <f t="shared" si="10"/>
        <v>1224483.0000000002</v>
      </c>
      <c r="AD82" s="110">
        <f t="shared" si="10"/>
        <v>1224483.0000000002</v>
      </c>
      <c r="AE82" s="110">
        <f t="shared" si="10"/>
        <v>0</v>
      </c>
      <c r="AF82" s="110">
        <f t="shared" si="10"/>
        <v>0</v>
      </c>
      <c r="AG82" s="111">
        <f t="shared" si="11"/>
        <v>1069043.6516666668</v>
      </c>
      <c r="AH82" s="104" t="s">
        <v>156</v>
      </c>
      <c r="AI82" s="112">
        <v>0</v>
      </c>
      <c r="AJ82" s="111">
        <f t="shared" si="12"/>
        <v>0</v>
      </c>
      <c r="AK82" s="104" t="s">
        <v>288</v>
      </c>
    </row>
    <row r="83" spans="1:38">
      <c r="A83" s="104">
        <v>1868000</v>
      </c>
      <c r="B83" s="104" t="s">
        <v>325</v>
      </c>
      <c r="C83" s="104">
        <v>185306</v>
      </c>
      <c r="D83" s="104" t="s">
        <v>328</v>
      </c>
      <c r="E83" s="110">
        <v>156024.66000000021</v>
      </c>
      <c r="F83" s="110">
        <v>-1289.46</v>
      </c>
      <c r="G83" s="110">
        <v>-1289.46</v>
      </c>
      <c r="H83" s="110">
        <v>-1289.46</v>
      </c>
      <c r="I83" s="110">
        <v>-1289.46</v>
      </c>
      <c r="J83" s="110">
        <v>-1289.46</v>
      </c>
      <c r="K83" s="110">
        <v>-1289.46</v>
      </c>
      <c r="L83" s="110">
        <v>-1289.46</v>
      </c>
      <c r="M83" s="110">
        <v>-1289.46</v>
      </c>
      <c r="N83" s="110">
        <v>-1289.46</v>
      </c>
      <c r="O83" s="110">
        <v>-1289.46</v>
      </c>
      <c r="P83" s="110">
        <v>-1289.46</v>
      </c>
      <c r="Q83" s="110">
        <v>-1289.46</v>
      </c>
      <c r="R83" s="110">
        <v>140551.14000000019</v>
      </c>
      <c r="T83" s="110">
        <f t="shared" si="9"/>
        <v>156024.66000000021</v>
      </c>
      <c r="U83" s="110">
        <f t="shared" si="10"/>
        <v>154735.20000000022</v>
      </c>
      <c r="V83" s="110">
        <f t="shared" si="10"/>
        <v>153445.74000000022</v>
      </c>
      <c r="W83" s="110">
        <f t="shared" si="10"/>
        <v>152156.28000000023</v>
      </c>
      <c r="X83" s="110">
        <f t="shared" si="10"/>
        <v>150866.82000000024</v>
      </c>
      <c r="Y83" s="110">
        <f t="shared" si="10"/>
        <v>149577.36000000025</v>
      </c>
      <c r="Z83" s="110">
        <f t="shared" si="10"/>
        <v>148287.90000000026</v>
      </c>
      <c r="AA83" s="110">
        <f t="shared" si="10"/>
        <v>146998.44000000026</v>
      </c>
      <c r="AB83" s="110">
        <f t="shared" si="10"/>
        <v>145708.98000000027</v>
      </c>
      <c r="AC83" s="110">
        <f t="shared" si="10"/>
        <v>144419.52000000028</v>
      </c>
      <c r="AD83" s="110">
        <f t="shared" si="10"/>
        <v>143130.06000000029</v>
      </c>
      <c r="AE83" s="110">
        <f t="shared" si="10"/>
        <v>141840.6000000003</v>
      </c>
      <c r="AF83" s="110">
        <f t="shared" si="10"/>
        <v>140551.14000000031</v>
      </c>
      <c r="AG83" s="111">
        <f t="shared" si="11"/>
        <v>148287.90000000026</v>
      </c>
      <c r="AH83" s="104" t="s">
        <v>152</v>
      </c>
      <c r="AI83" s="112">
        <v>8.1413745949899169E-2</v>
      </c>
      <c r="AJ83" s="111">
        <f t="shared" si="12"/>
        <v>12072.673418044074</v>
      </c>
      <c r="AK83" s="110">
        <v>-2026889</v>
      </c>
    </row>
    <row r="84" spans="1:38">
      <c r="A84" s="104">
        <v>1868000</v>
      </c>
      <c r="B84" s="104" t="s">
        <v>325</v>
      </c>
      <c r="C84" s="104">
        <v>185311</v>
      </c>
      <c r="D84" s="104" t="s">
        <v>329</v>
      </c>
      <c r="E84" s="110">
        <v>1110494.7999999996</v>
      </c>
      <c r="F84" s="110">
        <v>-11448.4</v>
      </c>
      <c r="G84" s="110">
        <v>-11448.4</v>
      </c>
      <c r="H84" s="110">
        <v>-11448.4</v>
      </c>
      <c r="I84" s="110">
        <v>-11448.4</v>
      </c>
      <c r="J84" s="110">
        <v>-11448.4</v>
      </c>
      <c r="K84" s="110">
        <v>-11448.4</v>
      </c>
      <c r="L84" s="110">
        <v>-11448.4</v>
      </c>
      <c r="M84" s="110">
        <v>-11448.4</v>
      </c>
      <c r="N84" s="110">
        <v>-11448.4</v>
      </c>
      <c r="O84" s="110">
        <v>-11448.4</v>
      </c>
      <c r="P84" s="110">
        <v>-11448.4</v>
      </c>
      <c r="Q84" s="110">
        <v>-11448.4</v>
      </c>
      <c r="R84" s="110">
        <v>973114.0000000007</v>
      </c>
      <c r="T84" s="110">
        <f t="shared" si="9"/>
        <v>1110494.7999999996</v>
      </c>
      <c r="U84" s="110">
        <f t="shared" si="10"/>
        <v>1099046.3999999997</v>
      </c>
      <c r="V84" s="110">
        <f t="shared" si="10"/>
        <v>1087597.9999999998</v>
      </c>
      <c r="W84" s="110">
        <f t="shared" si="10"/>
        <v>1076149.5999999999</v>
      </c>
      <c r="X84" s="110">
        <f t="shared" si="10"/>
        <v>1064701.2</v>
      </c>
      <c r="Y84" s="110">
        <f t="shared" si="10"/>
        <v>1053252.8</v>
      </c>
      <c r="Z84" s="110">
        <f t="shared" si="10"/>
        <v>1041804.4</v>
      </c>
      <c r="AA84" s="110">
        <f t="shared" si="10"/>
        <v>1030356</v>
      </c>
      <c r="AB84" s="110">
        <f t="shared" si="10"/>
        <v>1018907.6</v>
      </c>
      <c r="AC84" s="110">
        <f t="shared" si="10"/>
        <v>1007459.2</v>
      </c>
      <c r="AD84" s="110">
        <f t="shared" si="10"/>
        <v>996010.79999999993</v>
      </c>
      <c r="AE84" s="110">
        <f t="shared" si="10"/>
        <v>984562.39999999991</v>
      </c>
      <c r="AF84" s="110">
        <f t="shared" si="10"/>
        <v>973113.99999999988</v>
      </c>
      <c r="AG84" s="111">
        <f t="shared" si="11"/>
        <v>1041804.4</v>
      </c>
      <c r="AH84" s="104" t="s">
        <v>152</v>
      </c>
      <c r="AI84" s="112">
        <v>8.1413745949899169E-2</v>
      </c>
      <c r="AJ84" s="111">
        <f t="shared" si="12"/>
        <v>84817.19875108714</v>
      </c>
      <c r="AK84" s="110"/>
    </row>
    <row r="85" spans="1:38">
      <c r="A85" s="104">
        <v>1868000</v>
      </c>
      <c r="B85" s="104" t="s">
        <v>325</v>
      </c>
      <c r="C85" s="104">
        <v>185313</v>
      </c>
      <c r="D85" s="104" t="s">
        <v>330</v>
      </c>
      <c r="E85" s="110">
        <v>14134520</v>
      </c>
      <c r="F85" s="110">
        <v>-31480</v>
      </c>
      <c r="G85" s="110">
        <v>-31480</v>
      </c>
      <c r="H85" s="110">
        <v>-31480</v>
      </c>
      <c r="I85" s="110">
        <v>-31480</v>
      </c>
      <c r="J85" s="110">
        <v>-31480</v>
      </c>
      <c r="K85" s="110">
        <v>-31480</v>
      </c>
      <c r="L85" s="110">
        <v>-31480</v>
      </c>
      <c r="M85" s="110">
        <v>-31480</v>
      </c>
      <c r="N85" s="110">
        <v>-31480</v>
      </c>
      <c r="O85" s="110">
        <v>-31480</v>
      </c>
      <c r="P85" s="110">
        <v>-31480</v>
      </c>
      <c r="Q85" s="110">
        <v>-31480</v>
      </c>
      <c r="R85" s="110">
        <v>13756760</v>
      </c>
      <c r="T85" s="110">
        <f t="shared" si="9"/>
        <v>14134520</v>
      </c>
      <c r="U85" s="110">
        <f t="shared" si="10"/>
        <v>14103040</v>
      </c>
      <c r="V85" s="110">
        <f t="shared" si="10"/>
        <v>14071560</v>
      </c>
      <c r="W85" s="110">
        <f t="shared" si="10"/>
        <v>14040080</v>
      </c>
      <c r="X85" s="110">
        <f t="shared" si="10"/>
        <v>14008600</v>
      </c>
      <c r="Y85" s="110">
        <f t="shared" si="10"/>
        <v>13977120</v>
      </c>
      <c r="Z85" s="110">
        <f t="shared" si="10"/>
        <v>13945640</v>
      </c>
      <c r="AA85" s="110">
        <f t="shared" si="10"/>
        <v>13914160</v>
      </c>
      <c r="AB85" s="110">
        <f t="shared" si="10"/>
        <v>13882680</v>
      </c>
      <c r="AC85" s="110">
        <f t="shared" si="10"/>
        <v>13851200</v>
      </c>
      <c r="AD85" s="110">
        <f t="shared" si="10"/>
        <v>13819720</v>
      </c>
      <c r="AE85" s="110">
        <f t="shared" si="10"/>
        <v>13788240</v>
      </c>
      <c r="AF85" s="110">
        <f t="shared" si="10"/>
        <v>13756760</v>
      </c>
      <c r="AG85" s="111">
        <f t="shared" si="11"/>
        <v>13945640</v>
      </c>
      <c r="AH85" s="104" t="s">
        <v>152</v>
      </c>
      <c r="AI85" s="112">
        <v>8.1413745949899169E-2</v>
      </c>
      <c r="AJ85" s="111">
        <f t="shared" si="12"/>
        <v>1135366.7920687518</v>
      </c>
      <c r="AK85" s="110"/>
    </row>
    <row r="86" spans="1:38">
      <c r="A86" s="104">
        <v>1868000</v>
      </c>
      <c r="B86" s="104" t="s">
        <v>325</v>
      </c>
      <c r="C86" s="104">
        <v>185335</v>
      </c>
      <c r="D86" s="104" t="s">
        <v>331</v>
      </c>
      <c r="E86" s="110">
        <v>552450</v>
      </c>
      <c r="F86" s="110">
        <v>-3810</v>
      </c>
      <c r="G86" s="110">
        <v>-3810</v>
      </c>
      <c r="H86" s="110">
        <v>-3810</v>
      </c>
      <c r="I86" s="110">
        <v>-3810</v>
      </c>
      <c r="J86" s="110">
        <v>-3810</v>
      </c>
      <c r="K86" s="110">
        <v>-3810</v>
      </c>
      <c r="L86" s="110">
        <v>-3810</v>
      </c>
      <c r="M86" s="110">
        <v>-3810</v>
      </c>
      <c r="N86" s="110">
        <v>-3810</v>
      </c>
      <c r="O86" s="110">
        <v>-3810</v>
      </c>
      <c r="P86" s="110">
        <v>-3810</v>
      </c>
      <c r="Q86" s="110">
        <v>-3810</v>
      </c>
      <c r="R86" s="110">
        <v>506730</v>
      </c>
      <c r="T86" s="110">
        <f t="shared" si="9"/>
        <v>552450</v>
      </c>
      <c r="U86" s="110">
        <f t="shared" ref="U86:AF99" si="13">+T86+F86</f>
        <v>548640</v>
      </c>
      <c r="V86" s="110">
        <f t="shared" si="13"/>
        <v>544830</v>
      </c>
      <c r="W86" s="110">
        <f t="shared" si="13"/>
        <v>541020</v>
      </c>
      <c r="X86" s="110">
        <f t="shared" si="13"/>
        <v>537210</v>
      </c>
      <c r="Y86" s="110">
        <f t="shared" si="13"/>
        <v>533400</v>
      </c>
      <c r="Z86" s="110">
        <f t="shared" si="13"/>
        <v>529590</v>
      </c>
      <c r="AA86" s="110">
        <f t="shared" si="13"/>
        <v>525780</v>
      </c>
      <c r="AB86" s="110">
        <f t="shared" si="13"/>
        <v>521970</v>
      </c>
      <c r="AC86" s="110">
        <f t="shared" si="13"/>
        <v>518160</v>
      </c>
      <c r="AD86" s="110">
        <f t="shared" si="13"/>
        <v>514350</v>
      </c>
      <c r="AE86" s="110">
        <f t="shared" si="13"/>
        <v>510540</v>
      </c>
      <c r="AF86" s="110">
        <f t="shared" si="13"/>
        <v>506730</v>
      </c>
      <c r="AG86" s="111">
        <f t="shared" si="11"/>
        <v>529590</v>
      </c>
      <c r="AH86" s="104" t="s">
        <v>152</v>
      </c>
      <c r="AI86" s="112">
        <v>8.1413745949899169E-2</v>
      </c>
      <c r="AJ86" s="111">
        <f t="shared" si="12"/>
        <v>43115.9057176071</v>
      </c>
      <c r="AK86" s="110"/>
    </row>
    <row r="87" spans="1:38">
      <c r="A87" s="104">
        <v>1868000</v>
      </c>
      <c r="B87" s="104" t="s">
        <v>325</v>
      </c>
      <c r="C87" s="104">
        <v>185336</v>
      </c>
      <c r="D87" s="104" t="s">
        <v>332</v>
      </c>
      <c r="E87" s="110">
        <v>1241840</v>
      </c>
      <c r="F87" s="110">
        <v>-3440</v>
      </c>
      <c r="G87" s="110">
        <v>-3440</v>
      </c>
      <c r="H87" s="110">
        <v>-3440</v>
      </c>
      <c r="I87" s="110">
        <v>-3440</v>
      </c>
      <c r="J87" s="110">
        <v>-3440</v>
      </c>
      <c r="K87" s="110">
        <v>-3440</v>
      </c>
      <c r="L87" s="110">
        <v>-3440</v>
      </c>
      <c r="M87" s="110">
        <v>-3440</v>
      </c>
      <c r="N87" s="110">
        <v>-3440</v>
      </c>
      <c r="O87" s="110">
        <v>-3440</v>
      </c>
      <c r="P87" s="110">
        <v>-3440</v>
      </c>
      <c r="Q87" s="110">
        <v>-3440</v>
      </c>
      <c r="R87" s="110">
        <v>1200560</v>
      </c>
      <c r="T87" s="110">
        <f t="shared" si="9"/>
        <v>1241840</v>
      </c>
      <c r="U87" s="110">
        <f t="shared" si="13"/>
        <v>1238400</v>
      </c>
      <c r="V87" s="110">
        <f t="shared" si="13"/>
        <v>1234960</v>
      </c>
      <c r="W87" s="110">
        <f t="shared" si="13"/>
        <v>1231520</v>
      </c>
      <c r="X87" s="110">
        <f t="shared" si="13"/>
        <v>1228080</v>
      </c>
      <c r="Y87" s="110">
        <f t="shared" si="13"/>
        <v>1224640</v>
      </c>
      <c r="Z87" s="110">
        <f t="shared" si="13"/>
        <v>1221200</v>
      </c>
      <c r="AA87" s="110">
        <f t="shared" si="13"/>
        <v>1217760</v>
      </c>
      <c r="AB87" s="110">
        <f t="shared" si="13"/>
        <v>1214320</v>
      </c>
      <c r="AC87" s="110">
        <f t="shared" si="13"/>
        <v>1210880</v>
      </c>
      <c r="AD87" s="110">
        <f t="shared" si="13"/>
        <v>1207440</v>
      </c>
      <c r="AE87" s="110">
        <f t="shared" si="13"/>
        <v>1204000</v>
      </c>
      <c r="AF87" s="110">
        <f t="shared" si="13"/>
        <v>1200560</v>
      </c>
      <c r="AG87" s="111">
        <f t="shared" si="11"/>
        <v>1221200</v>
      </c>
      <c r="AH87" s="104" t="s">
        <v>152</v>
      </c>
      <c r="AI87" s="112">
        <v>8.1413745949899169E-2</v>
      </c>
      <c r="AJ87" s="111">
        <f t="shared" si="12"/>
        <v>99422.466554016864</v>
      </c>
      <c r="AK87" s="110"/>
    </row>
    <row r="88" spans="1:38">
      <c r="A88" s="104">
        <v>1868000</v>
      </c>
      <c r="B88" s="104" t="s">
        <v>325</v>
      </c>
      <c r="C88" s="104">
        <v>185337</v>
      </c>
      <c r="D88" s="104" t="s">
        <v>333</v>
      </c>
      <c r="E88" s="110">
        <v>2573900.2999999998</v>
      </c>
      <c r="F88" s="110">
        <v>-60000</v>
      </c>
      <c r="G88" s="110">
        <v>0</v>
      </c>
      <c r="H88" s="110">
        <v>527680</v>
      </c>
      <c r="I88" s="110">
        <v>0</v>
      </c>
      <c r="J88" s="110">
        <v>0</v>
      </c>
      <c r="K88" s="110">
        <v>51920</v>
      </c>
      <c r="L88" s="110">
        <v>0</v>
      </c>
      <c r="M88" s="110">
        <v>718400</v>
      </c>
      <c r="N88" s="110">
        <v>0</v>
      </c>
      <c r="O88" s="110">
        <v>0</v>
      </c>
      <c r="P88" s="110">
        <v>0</v>
      </c>
      <c r="Q88" s="110">
        <v>665000</v>
      </c>
      <c r="R88" s="110">
        <v>4476900.3</v>
      </c>
      <c r="T88" s="110">
        <f t="shared" si="9"/>
        <v>2573900.2999999998</v>
      </c>
      <c r="U88" s="110">
        <f t="shared" si="13"/>
        <v>2513900.2999999998</v>
      </c>
      <c r="V88" s="110">
        <f t="shared" si="13"/>
        <v>2513900.2999999998</v>
      </c>
      <c r="W88" s="110">
        <f t="shared" si="13"/>
        <v>3041580.3</v>
      </c>
      <c r="X88" s="110">
        <f t="shared" si="13"/>
        <v>3041580.3</v>
      </c>
      <c r="Y88" s="110">
        <f t="shared" si="13"/>
        <v>3041580.3</v>
      </c>
      <c r="Z88" s="110">
        <f t="shared" si="13"/>
        <v>3093500.3</v>
      </c>
      <c r="AA88" s="110">
        <f t="shared" si="13"/>
        <v>3093500.3</v>
      </c>
      <c r="AB88" s="110">
        <f t="shared" si="13"/>
        <v>3811900.3</v>
      </c>
      <c r="AC88" s="110">
        <f t="shared" si="13"/>
        <v>3811900.3</v>
      </c>
      <c r="AD88" s="110">
        <f t="shared" si="13"/>
        <v>3811900.3</v>
      </c>
      <c r="AE88" s="110">
        <f t="shared" si="13"/>
        <v>3811900.3</v>
      </c>
      <c r="AF88" s="110">
        <f t="shared" si="13"/>
        <v>4476900.3</v>
      </c>
      <c r="AG88" s="111">
        <f t="shared" si="11"/>
        <v>3259378.6333333333</v>
      </c>
      <c r="AH88" s="104" t="s">
        <v>334</v>
      </c>
      <c r="AI88" s="112">
        <v>8.1413745949899169E-2</v>
      </c>
      <c r="AJ88" s="111">
        <f>(+AG88-25000)*AI88</f>
        <v>263322.88035998208</v>
      </c>
      <c r="AK88" s="110"/>
    </row>
    <row r="89" spans="1:38">
      <c r="A89" s="104">
        <v>1868000</v>
      </c>
      <c r="B89" s="104" t="s">
        <v>325</v>
      </c>
      <c r="C89" s="104">
        <v>185342</v>
      </c>
      <c r="D89" s="104" t="s">
        <v>335</v>
      </c>
      <c r="E89" s="110">
        <v>338345</v>
      </c>
      <c r="F89" s="110">
        <v>-6905</v>
      </c>
      <c r="G89" s="110">
        <v>-6905</v>
      </c>
      <c r="H89" s="110">
        <v>-6905</v>
      </c>
      <c r="I89" s="110">
        <v>-6905</v>
      </c>
      <c r="J89" s="110">
        <v>-6905</v>
      </c>
      <c r="K89" s="110">
        <v>-6905</v>
      </c>
      <c r="L89" s="110">
        <v>-6905</v>
      </c>
      <c r="M89" s="110">
        <v>-6905</v>
      </c>
      <c r="N89" s="110">
        <v>-6905</v>
      </c>
      <c r="O89" s="110">
        <v>-6905</v>
      </c>
      <c r="P89" s="110">
        <v>-6905</v>
      </c>
      <c r="Q89" s="110">
        <v>-6905</v>
      </c>
      <c r="R89" s="110">
        <v>255485</v>
      </c>
      <c r="T89" s="110">
        <f t="shared" si="9"/>
        <v>338345</v>
      </c>
      <c r="U89" s="110">
        <f t="shared" si="13"/>
        <v>331440</v>
      </c>
      <c r="V89" s="110">
        <f t="shared" si="13"/>
        <v>324535</v>
      </c>
      <c r="W89" s="110">
        <f t="shared" si="13"/>
        <v>317630</v>
      </c>
      <c r="X89" s="110">
        <f t="shared" si="13"/>
        <v>310725</v>
      </c>
      <c r="Y89" s="110">
        <f t="shared" si="13"/>
        <v>303820</v>
      </c>
      <c r="Z89" s="110">
        <f t="shared" si="13"/>
        <v>296915</v>
      </c>
      <c r="AA89" s="110">
        <f t="shared" si="13"/>
        <v>290010</v>
      </c>
      <c r="AB89" s="110">
        <f t="shared" si="13"/>
        <v>283105</v>
      </c>
      <c r="AC89" s="110">
        <f t="shared" si="13"/>
        <v>276200</v>
      </c>
      <c r="AD89" s="110">
        <f t="shared" si="13"/>
        <v>269295</v>
      </c>
      <c r="AE89" s="110">
        <f t="shared" si="13"/>
        <v>262390</v>
      </c>
      <c r="AF89" s="110">
        <f t="shared" si="13"/>
        <v>255485</v>
      </c>
      <c r="AG89" s="111">
        <f t="shared" si="11"/>
        <v>296915</v>
      </c>
      <c r="AH89" s="104" t="s">
        <v>152</v>
      </c>
      <c r="AI89" s="112">
        <v>8.1413745949899169E-2</v>
      </c>
      <c r="AJ89" s="111">
        <f t="shared" ref="AJ89:AJ97" si="14">+AG89*AI89</f>
        <v>24172.96237871431</v>
      </c>
      <c r="AK89" s="110" t="s">
        <v>288</v>
      </c>
    </row>
    <row r="90" spans="1:38">
      <c r="A90" s="104">
        <v>1868000</v>
      </c>
      <c r="B90" s="104" t="s">
        <v>325</v>
      </c>
      <c r="C90" s="104">
        <v>185346</v>
      </c>
      <c r="D90" s="104" t="s">
        <v>336</v>
      </c>
      <c r="E90" s="110">
        <v>70411.319999999978</v>
      </c>
      <c r="F90" s="110">
        <v>-3911.74</v>
      </c>
      <c r="G90" s="110">
        <v>-3911.74</v>
      </c>
      <c r="H90" s="110">
        <v>-3911.74</v>
      </c>
      <c r="I90" s="110">
        <v>-3911.74</v>
      </c>
      <c r="J90" s="110">
        <v>-3911.74</v>
      </c>
      <c r="K90" s="110">
        <v>-3911.74</v>
      </c>
      <c r="L90" s="110">
        <v>-3911.74</v>
      </c>
      <c r="M90" s="110">
        <v>-3911.74</v>
      </c>
      <c r="N90" s="110">
        <v>-3911.74</v>
      </c>
      <c r="O90" s="110">
        <v>-3911.74</v>
      </c>
      <c r="P90" s="110">
        <v>-3911.74</v>
      </c>
      <c r="Q90" s="110">
        <v>-3911.74</v>
      </c>
      <c r="R90" s="110">
        <v>23470.440000000093</v>
      </c>
      <c r="T90" s="110">
        <f t="shared" si="9"/>
        <v>70411.319999999978</v>
      </c>
      <c r="U90" s="110">
        <f t="shared" si="13"/>
        <v>66499.579999999973</v>
      </c>
      <c r="V90" s="110">
        <f t="shared" si="13"/>
        <v>62587.839999999975</v>
      </c>
      <c r="W90" s="110">
        <f t="shared" si="13"/>
        <v>58676.099999999977</v>
      </c>
      <c r="X90" s="110">
        <f t="shared" si="13"/>
        <v>54764.359999999979</v>
      </c>
      <c r="Y90" s="110">
        <f t="shared" si="13"/>
        <v>50852.619999999981</v>
      </c>
      <c r="Z90" s="110">
        <f t="shared" si="13"/>
        <v>46940.879999999983</v>
      </c>
      <c r="AA90" s="110">
        <f t="shared" si="13"/>
        <v>43029.139999999985</v>
      </c>
      <c r="AB90" s="110">
        <f t="shared" si="13"/>
        <v>39117.399999999987</v>
      </c>
      <c r="AC90" s="110">
        <f t="shared" si="13"/>
        <v>35205.659999999989</v>
      </c>
      <c r="AD90" s="110">
        <f t="shared" si="13"/>
        <v>31293.919999999991</v>
      </c>
      <c r="AE90" s="110">
        <f t="shared" si="13"/>
        <v>27382.179999999993</v>
      </c>
      <c r="AF90" s="110">
        <f t="shared" si="13"/>
        <v>23470.439999999995</v>
      </c>
      <c r="AG90" s="111">
        <f t="shared" si="11"/>
        <v>46940.879999999983</v>
      </c>
      <c r="AH90" s="104" t="s">
        <v>65</v>
      </c>
      <c r="AI90" s="112">
        <v>1</v>
      </c>
      <c r="AJ90" s="111">
        <f t="shared" si="14"/>
        <v>46940.879999999983</v>
      </c>
      <c r="AK90" s="110">
        <v>-41073</v>
      </c>
      <c r="AL90" s="110">
        <f>-AJ90-AK90</f>
        <v>-5867.8799999999828</v>
      </c>
    </row>
    <row r="91" spans="1:38">
      <c r="A91" s="104">
        <v>1868000</v>
      </c>
      <c r="B91" s="104" t="s">
        <v>325</v>
      </c>
      <c r="C91" s="104">
        <v>185349</v>
      </c>
      <c r="D91" s="104" t="s">
        <v>337</v>
      </c>
      <c r="E91" s="110">
        <v>3228303.06</v>
      </c>
      <c r="F91" s="110">
        <v>-207254.85</v>
      </c>
      <c r="G91" s="110">
        <v>-211298.53999999998</v>
      </c>
      <c r="H91" s="110">
        <v>-193857.45</v>
      </c>
      <c r="I91" s="110">
        <v>854149.99</v>
      </c>
      <c r="J91" s="110">
        <v>-29642.639999999999</v>
      </c>
      <c r="K91" s="110">
        <v>-78944.240000000005</v>
      </c>
      <c r="L91" s="110">
        <v>-78062.740000000005</v>
      </c>
      <c r="M91" s="110">
        <v>-74601.87999999999</v>
      </c>
      <c r="N91" s="110">
        <v>67781.649999999994</v>
      </c>
      <c r="O91" s="110">
        <v>-63950.680000000008</v>
      </c>
      <c r="P91" s="110">
        <v>-62356.49</v>
      </c>
      <c r="Q91" s="110">
        <v>-63548.6</v>
      </c>
      <c r="R91" s="110">
        <v>3086716.5900000036</v>
      </c>
      <c r="T91" s="110">
        <f t="shared" si="9"/>
        <v>3228303.06</v>
      </c>
      <c r="U91" s="110">
        <f t="shared" si="13"/>
        <v>3021048.21</v>
      </c>
      <c r="V91" s="110">
        <f t="shared" si="13"/>
        <v>2809749.67</v>
      </c>
      <c r="W91" s="110">
        <f t="shared" si="13"/>
        <v>2615892.2199999997</v>
      </c>
      <c r="X91" s="110">
        <f t="shared" si="13"/>
        <v>3470042.21</v>
      </c>
      <c r="Y91" s="110">
        <f t="shared" si="13"/>
        <v>3440399.57</v>
      </c>
      <c r="Z91" s="110">
        <f t="shared" si="13"/>
        <v>3361455.3299999996</v>
      </c>
      <c r="AA91" s="110">
        <f t="shared" si="13"/>
        <v>3283392.5899999994</v>
      </c>
      <c r="AB91" s="110">
        <f t="shared" si="13"/>
        <v>3208790.7099999995</v>
      </c>
      <c r="AC91" s="110">
        <f t="shared" si="13"/>
        <v>3276572.3599999994</v>
      </c>
      <c r="AD91" s="110">
        <f t="shared" si="13"/>
        <v>3212621.6799999992</v>
      </c>
      <c r="AE91" s="110">
        <f t="shared" si="13"/>
        <v>3150265.189999999</v>
      </c>
      <c r="AF91" s="110">
        <f t="shared" si="13"/>
        <v>3086716.5899999989</v>
      </c>
      <c r="AG91" s="111">
        <f t="shared" si="11"/>
        <v>3167311.6304166666</v>
      </c>
      <c r="AH91" s="104" t="s">
        <v>89</v>
      </c>
      <c r="AI91" s="112">
        <v>0</v>
      </c>
      <c r="AJ91" s="111">
        <f t="shared" si="14"/>
        <v>0</v>
      </c>
    </row>
    <row r="92" spans="1:38">
      <c r="A92" s="104">
        <v>1868000</v>
      </c>
      <c r="B92" s="104" t="s">
        <v>325</v>
      </c>
      <c r="C92" s="104">
        <v>185351</v>
      </c>
      <c r="D92" s="104" t="s">
        <v>338</v>
      </c>
      <c r="E92" s="110">
        <v>9593308.5899999999</v>
      </c>
      <c r="F92" s="110">
        <v>-43277.46</v>
      </c>
      <c r="G92" s="110">
        <v>-46230.81</v>
      </c>
      <c r="H92" s="110">
        <v>-43674.619999999995</v>
      </c>
      <c r="I92" s="110">
        <v>-44557.89</v>
      </c>
      <c r="J92" s="110">
        <v>29082</v>
      </c>
      <c r="K92" s="110">
        <v>-43761.59</v>
      </c>
      <c r="L92" s="110">
        <v>-43808.6</v>
      </c>
      <c r="M92" s="110">
        <v>-44007.18</v>
      </c>
      <c r="N92" s="110">
        <v>-45100.47</v>
      </c>
      <c r="O92" s="110">
        <v>-44175.479999999996</v>
      </c>
      <c r="P92" s="110">
        <v>-45263.35</v>
      </c>
      <c r="Q92" s="110">
        <v>-44572.639999999999</v>
      </c>
      <c r="R92" s="110">
        <v>9133960.5000000019</v>
      </c>
      <c r="T92" s="110">
        <f t="shared" si="9"/>
        <v>9593308.5899999999</v>
      </c>
      <c r="U92" s="110">
        <f t="shared" si="13"/>
        <v>9550031.129999999</v>
      </c>
      <c r="V92" s="110">
        <f t="shared" si="13"/>
        <v>9503800.3199999984</v>
      </c>
      <c r="W92" s="110">
        <f t="shared" si="13"/>
        <v>9460125.6999999993</v>
      </c>
      <c r="X92" s="110">
        <f t="shared" si="13"/>
        <v>9415567.8099999987</v>
      </c>
      <c r="Y92" s="110">
        <f t="shared" si="13"/>
        <v>9444649.8099999987</v>
      </c>
      <c r="Z92" s="110">
        <f t="shared" si="13"/>
        <v>9400888.2199999988</v>
      </c>
      <c r="AA92" s="110">
        <f t="shared" si="13"/>
        <v>9357079.6199999992</v>
      </c>
      <c r="AB92" s="110">
        <f t="shared" si="13"/>
        <v>9313072.4399999995</v>
      </c>
      <c r="AC92" s="110">
        <f t="shared" si="13"/>
        <v>9267971.9699999988</v>
      </c>
      <c r="AD92" s="110">
        <f t="shared" si="13"/>
        <v>9223796.4899999984</v>
      </c>
      <c r="AE92" s="110">
        <f t="shared" si="13"/>
        <v>9178533.1399999987</v>
      </c>
      <c r="AF92" s="110">
        <f t="shared" si="13"/>
        <v>9133960.4999999981</v>
      </c>
      <c r="AG92" s="111">
        <f t="shared" si="11"/>
        <v>9373262.5995833334</v>
      </c>
      <c r="AH92" s="104" t="s">
        <v>89</v>
      </c>
      <c r="AI92" s="112">
        <v>0</v>
      </c>
      <c r="AJ92" s="111">
        <f t="shared" si="14"/>
        <v>0</v>
      </c>
    </row>
    <row r="93" spans="1:38">
      <c r="A93" s="104">
        <v>1868000</v>
      </c>
      <c r="B93" s="104" t="s">
        <v>325</v>
      </c>
      <c r="C93" s="104">
        <v>185360</v>
      </c>
      <c r="D93" s="104" t="s">
        <v>339</v>
      </c>
      <c r="E93" s="110">
        <v>9477587.8200000022</v>
      </c>
      <c r="F93" s="110">
        <v>510715.74</v>
      </c>
      <c r="G93" s="110">
        <v>463990.47</v>
      </c>
      <c r="H93" s="110">
        <v>392713.41000000003</v>
      </c>
      <c r="I93" s="110">
        <v>344503.18999999994</v>
      </c>
      <c r="J93" s="110">
        <v>376805.69000000018</v>
      </c>
      <c r="K93" s="110">
        <v>-7971797.7299999995</v>
      </c>
      <c r="L93" s="110">
        <v>491847.91000000015</v>
      </c>
      <c r="M93" s="110">
        <v>410857.02999999933</v>
      </c>
      <c r="N93" s="110">
        <v>612268.13000000082</v>
      </c>
      <c r="O93" s="110">
        <v>406873.94999999925</v>
      </c>
      <c r="P93" s="110">
        <v>468972.41000000015</v>
      </c>
      <c r="Q93" s="110">
        <v>320045.18999999948</v>
      </c>
      <c r="R93" s="110">
        <v>6305383.2099999944</v>
      </c>
      <c r="T93" s="110">
        <f t="shared" si="9"/>
        <v>9477587.8200000022</v>
      </c>
      <c r="U93" s="110">
        <f t="shared" si="13"/>
        <v>9988303.5600000024</v>
      </c>
      <c r="V93" s="110">
        <f t="shared" si="13"/>
        <v>10452294.030000003</v>
      </c>
      <c r="W93" s="110">
        <f t="shared" si="13"/>
        <v>10845007.440000003</v>
      </c>
      <c r="X93" s="110">
        <f t="shared" si="13"/>
        <v>11189510.630000003</v>
      </c>
      <c r="Y93" s="110">
        <f t="shared" si="13"/>
        <v>11566316.320000002</v>
      </c>
      <c r="Z93" s="110">
        <f t="shared" si="13"/>
        <v>3594518.5900000026</v>
      </c>
      <c r="AA93" s="110">
        <f t="shared" si="13"/>
        <v>4086366.5000000028</v>
      </c>
      <c r="AB93" s="110">
        <f t="shared" si="13"/>
        <v>4497223.5300000021</v>
      </c>
      <c r="AC93" s="110">
        <f t="shared" si="13"/>
        <v>5109491.6600000029</v>
      </c>
      <c r="AD93" s="110">
        <f t="shared" si="13"/>
        <v>5516365.6100000022</v>
      </c>
      <c r="AE93" s="110">
        <f t="shared" si="13"/>
        <v>5985338.0200000023</v>
      </c>
      <c r="AF93" s="110">
        <f t="shared" si="13"/>
        <v>6305383.2100000018</v>
      </c>
      <c r="AG93" s="111">
        <f t="shared" si="11"/>
        <v>7560185.1170833344</v>
      </c>
      <c r="AH93" s="104" t="s">
        <v>156</v>
      </c>
      <c r="AI93" s="112">
        <v>0</v>
      </c>
      <c r="AJ93" s="111">
        <f t="shared" si="14"/>
        <v>0</v>
      </c>
    </row>
    <row r="94" spans="1:38">
      <c r="A94" s="104">
        <v>1868000</v>
      </c>
      <c r="B94" s="104" t="s">
        <v>325</v>
      </c>
      <c r="C94" s="104">
        <v>185361</v>
      </c>
      <c r="D94" s="235" t="s">
        <v>340</v>
      </c>
      <c r="E94" s="236">
        <v>2587070.67</v>
      </c>
      <c r="F94" s="236">
        <v>163349.62</v>
      </c>
      <c r="G94" s="236">
        <v>98678.48</v>
      </c>
      <c r="H94" s="236">
        <v>410979.6</v>
      </c>
      <c r="I94" s="236">
        <v>383594.22000000003</v>
      </c>
      <c r="J94" s="236">
        <v>75928.510000000009</v>
      </c>
      <c r="K94" s="236">
        <v>4786.3500000000058</v>
      </c>
      <c r="L94" s="236">
        <v>317694.44</v>
      </c>
      <c r="M94" s="236">
        <v>482716.18</v>
      </c>
      <c r="N94" s="236">
        <v>475735.55000000005</v>
      </c>
      <c r="O94" s="236">
        <v>457253.47</v>
      </c>
      <c r="P94" s="236">
        <v>187449.03999999998</v>
      </c>
      <c r="Q94" s="236">
        <v>132369.69</v>
      </c>
      <c r="R94" s="236">
        <v>5777605.8200000003</v>
      </c>
      <c r="S94" s="237"/>
      <c r="T94" s="236">
        <f t="shared" si="9"/>
        <v>2587070.67</v>
      </c>
      <c r="U94" s="236">
        <f t="shared" si="13"/>
        <v>2750420.29</v>
      </c>
      <c r="V94" s="236">
        <f t="shared" si="13"/>
        <v>2849098.77</v>
      </c>
      <c r="W94" s="236">
        <f t="shared" si="13"/>
        <v>3260078.37</v>
      </c>
      <c r="X94" s="236">
        <f t="shared" si="13"/>
        <v>3643672.5900000003</v>
      </c>
      <c r="Y94" s="236">
        <f t="shared" si="13"/>
        <v>3719601.1000000006</v>
      </c>
      <c r="Z94" s="236">
        <f t="shared" si="13"/>
        <v>3724387.4500000007</v>
      </c>
      <c r="AA94" s="236">
        <f t="shared" si="13"/>
        <v>4042081.8900000006</v>
      </c>
      <c r="AB94" s="236">
        <f t="shared" si="13"/>
        <v>4524798.07</v>
      </c>
      <c r="AC94" s="236">
        <f t="shared" si="13"/>
        <v>5000533.62</v>
      </c>
      <c r="AD94" s="236">
        <f t="shared" si="13"/>
        <v>5457787.0899999999</v>
      </c>
      <c r="AE94" s="236">
        <f t="shared" si="13"/>
        <v>5645236.1299999999</v>
      </c>
      <c r="AF94" s="236">
        <f t="shared" si="13"/>
        <v>5777605.8200000003</v>
      </c>
      <c r="AG94" s="238">
        <f t="shared" si="11"/>
        <v>4066669.467916667</v>
      </c>
      <c r="AH94" s="237" t="s">
        <v>163</v>
      </c>
      <c r="AI94" s="239">
        <v>0.22474202685414957</v>
      </c>
      <c r="AJ94" s="240">
        <f t="shared" si="14"/>
        <v>913951.53876547772</v>
      </c>
      <c r="AL94" s="110">
        <f>-AJ94</f>
        <v>-913951.53876547772</v>
      </c>
    </row>
    <row r="95" spans="1:38">
      <c r="A95" s="104">
        <v>1868000</v>
      </c>
      <c r="B95" s="104" t="s">
        <v>325</v>
      </c>
      <c r="C95" s="104">
        <v>185362</v>
      </c>
      <c r="D95" s="104" t="s">
        <v>341</v>
      </c>
      <c r="E95" s="110">
        <v>-1.4551915228366852E-10</v>
      </c>
      <c r="F95" s="110">
        <v>555218.43999999971</v>
      </c>
      <c r="G95" s="110">
        <v>265049.42999999993</v>
      </c>
      <c r="H95" s="110">
        <v>482830.15999999992</v>
      </c>
      <c r="I95" s="110">
        <v>635072.52</v>
      </c>
      <c r="J95" s="110">
        <v>334695.38</v>
      </c>
      <c r="K95" s="110">
        <v>457207.69000000018</v>
      </c>
      <c r="L95" s="110">
        <v>609155.62999999989</v>
      </c>
      <c r="M95" s="110">
        <v>312842.8600000001</v>
      </c>
      <c r="N95" s="110">
        <v>475237.65999999992</v>
      </c>
      <c r="O95" s="110">
        <v>514081.83999999985</v>
      </c>
      <c r="P95" s="110">
        <v>238399.89000000025</v>
      </c>
      <c r="Q95" s="110">
        <v>585818.49</v>
      </c>
      <c r="R95" s="110">
        <v>5465609.9900000002</v>
      </c>
      <c r="T95" s="110">
        <f t="shared" si="9"/>
        <v>-1.4551915228366852E-10</v>
      </c>
      <c r="U95" s="110">
        <f t="shared" si="13"/>
        <v>555218.43999999959</v>
      </c>
      <c r="V95" s="110">
        <f t="shared" si="13"/>
        <v>820267.86999999953</v>
      </c>
      <c r="W95" s="110">
        <f t="shared" si="13"/>
        <v>1303098.0299999993</v>
      </c>
      <c r="X95" s="110">
        <f t="shared" si="13"/>
        <v>1938170.5499999993</v>
      </c>
      <c r="Y95" s="110">
        <f t="shared" si="13"/>
        <v>2272865.9299999992</v>
      </c>
      <c r="Z95" s="110">
        <f t="shared" si="13"/>
        <v>2730073.6199999992</v>
      </c>
      <c r="AA95" s="110">
        <f t="shared" si="13"/>
        <v>3339229.2499999991</v>
      </c>
      <c r="AB95" s="110">
        <f t="shared" si="13"/>
        <v>3652072.1099999994</v>
      </c>
      <c r="AC95" s="110">
        <f t="shared" si="13"/>
        <v>4127309.7699999996</v>
      </c>
      <c r="AD95" s="110">
        <f t="shared" si="13"/>
        <v>4641391.6099999994</v>
      </c>
      <c r="AE95" s="110">
        <f t="shared" si="13"/>
        <v>4879791.5</v>
      </c>
      <c r="AF95" s="110">
        <f t="shared" si="13"/>
        <v>5465609.9900000002</v>
      </c>
      <c r="AG95" s="111">
        <f t="shared" si="11"/>
        <v>2749357.8062499994</v>
      </c>
      <c r="AH95" s="104" t="s">
        <v>156</v>
      </c>
      <c r="AI95" s="112">
        <v>0</v>
      </c>
      <c r="AJ95" s="111">
        <f t="shared" si="14"/>
        <v>0</v>
      </c>
    </row>
    <row r="96" spans="1:38">
      <c r="A96" s="104">
        <v>1868200</v>
      </c>
      <c r="B96" s="104" t="s">
        <v>342</v>
      </c>
      <c r="C96" s="104">
        <v>184441</v>
      </c>
      <c r="D96" s="104" t="s">
        <v>343</v>
      </c>
      <c r="E96" s="110">
        <v>1085161</v>
      </c>
      <c r="F96" s="110">
        <v>66500</v>
      </c>
      <c r="G96" s="110">
        <v>66000</v>
      </c>
      <c r="H96" s="110">
        <v>0</v>
      </c>
      <c r="I96" s="110">
        <v>183500</v>
      </c>
      <c r="J96" s="110">
        <v>-1161</v>
      </c>
      <c r="K96" s="110">
        <v>0</v>
      </c>
      <c r="L96" s="110">
        <v>100000</v>
      </c>
      <c r="M96" s="110">
        <v>0</v>
      </c>
      <c r="N96" s="110">
        <v>0</v>
      </c>
      <c r="O96" s="110">
        <v>0</v>
      </c>
      <c r="P96" s="110">
        <v>0</v>
      </c>
      <c r="Q96" s="110">
        <v>0</v>
      </c>
      <c r="R96" s="110">
        <v>1500000</v>
      </c>
      <c r="T96" s="110">
        <f t="shared" si="9"/>
        <v>1085161</v>
      </c>
      <c r="U96" s="110">
        <f t="shared" si="13"/>
        <v>1151661</v>
      </c>
      <c r="V96" s="110">
        <f t="shared" si="13"/>
        <v>1217661</v>
      </c>
      <c r="W96" s="110">
        <f t="shared" si="13"/>
        <v>1217661</v>
      </c>
      <c r="X96" s="110">
        <f t="shared" si="13"/>
        <v>1401161</v>
      </c>
      <c r="Y96" s="110">
        <f t="shared" si="13"/>
        <v>1400000</v>
      </c>
      <c r="Z96" s="110">
        <f t="shared" si="13"/>
        <v>1400000</v>
      </c>
      <c r="AA96" s="110">
        <f t="shared" si="13"/>
        <v>1500000</v>
      </c>
      <c r="AB96" s="110">
        <f t="shared" si="13"/>
        <v>1500000</v>
      </c>
      <c r="AC96" s="110">
        <f t="shared" si="13"/>
        <v>1500000</v>
      </c>
      <c r="AD96" s="110">
        <f t="shared" si="13"/>
        <v>1500000</v>
      </c>
      <c r="AE96" s="110">
        <f t="shared" si="13"/>
        <v>1500000</v>
      </c>
      <c r="AF96" s="110">
        <f t="shared" si="13"/>
        <v>1500000</v>
      </c>
      <c r="AG96" s="111">
        <f t="shared" si="11"/>
        <v>1381727.0416666667</v>
      </c>
      <c r="AH96" s="104" t="s">
        <v>156</v>
      </c>
      <c r="AI96" s="112">
        <v>0</v>
      </c>
      <c r="AJ96" s="111">
        <f t="shared" si="14"/>
        <v>0</v>
      </c>
    </row>
    <row r="97" spans="1:38">
      <c r="A97" s="104">
        <v>1869000</v>
      </c>
      <c r="B97" s="104" t="s">
        <v>344</v>
      </c>
      <c r="C97" s="104">
        <v>185334</v>
      </c>
      <c r="D97" s="104" t="s">
        <v>224</v>
      </c>
      <c r="E97" s="110">
        <v>4564177.6400000034</v>
      </c>
      <c r="F97" s="110">
        <v>-14307.77</v>
      </c>
      <c r="G97" s="110">
        <v>-14307.77</v>
      </c>
      <c r="H97" s="110">
        <v>-14307.77</v>
      </c>
      <c r="I97" s="110">
        <v>-14307.77</v>
      </c>
      <c r="J97" s="110">
        <v>-14307.77</v>
      </c>
      <c r="K97" s="110">
        <v>-14307.77</v>
      </c>
      <c r="L97" s="110">
        <v>-14307.77</v>
      </c>
      <c r="M97" s="110">
        <v>-14307.77</v>
      </c>
      <c r="N97" s="110">
        <v>-14307.77</v>
      </c>
      <c r="O97" s="110">
        <v>-14307.77</v>
      </c>
      <c r="P97" s="110">
        <v>-14307.77</v>
      </c>
      <c r="Q97" s="110">
        <v>-14307.77</v>
      </c>
      <c r="R97" s="110">
        <v>4392484.4000000013</v>
      </c>
      <c r="T97" s="110">
        <f t="shared" si="9"/>
        <v>4564177.6400000034</v>
      </c>
      <c r="U97" s="110">
        <f t="shared" si="13"/>
        <v>4549869.8700000038</v>
      </c>
      <c r="V97" s="110">
        <f t="shared" si="13"/>
        <v>4535562.1000000043</v>
      </c>
      <c r="W97" s="110">
        <f t="shared" si="13"/>
        <v>4521254.3300000047</v>
      </c>
      <c r="X97" s="110">
        <f t="shared" si="13"/>
        <v>4506946.5600000052</v>
      </c>
      <c r="Y97" s="110">
        <f t="shared" si="13"/>
        <v>4492638.7900000056</v>
      </c>
      <c r="Z97" s="110">
        <f t="shared" si="13"/>
        <v>4478331.0200000061</v>
      </c>
      <c r="AA97" s="110">
        <f t="shared" si="13"/>
        <v>4464023.2500000065</v>
      </c>
      <c r="AB97" s="110">
        <f t="shared" si="13"/>
        <v>4449715.480000007</v>
      </c>
      <c r="AC97" s="110">
        <f t="shared" si="13"/>
        <v>4435407.7100000074</v>
      </c>
      <c r="AD97" s="110">
        <f t="shared" si="13"/>
        <v>4421099.9400000079</v>
      </c>
      <c r="AE97" s="110">
        <f t="shared" si="13"/>
        <v>4406792.1700000083</v>
      </c>
      <c r="AF97" s="110">
        <f t="shared" si="13"/>
        <v>4392484.4000000088</v>
      </c>
      <c r="AG97" s="111">
        <f t="shared" si="11"/>
        <v>4478331.0200000061</v>
      </c>
      <c r="AH97" s="104" t="s">
        <v>152</v>
      </c>
      <c r="AI97" s="112">
        <v>8.1413745949899169E-2</v>
      </c>
      <c r="AJ97" s="111">
        <f t="shared" si="14"/>
        <v>364597.70394183329</v>
      </c>
    </row>
    <row r="98" spans="1:38">
      <c r="A98" s="104">
        <v>1823910</v>
      </c>
      <c r="B98" s="104" t="s">
        <v>345</v>
      </c>
      <c r="C98" s="104">
        <v>188010</v>
      </c>
      <c r="D98" s="104" t="s">
        <v>346</v>
      </c>
      <c r="E98" s="110">
        <v>7516382.3000000492</v>
      </c>
      <c r="F98" s="110">
        <v>119207.53999999996</v>
      </c>
      <c r="G98" s="110">
        <v>193037.89999999997</v>
      </c>
      <c r="H98" s="110">
        <v>-55044.50999999998</v>
      </c>
      <c r="I98" s="110">
        <v>101513.66</v>
      </c>
      <c r="J98" s="110">
        <v>-1301313.6400000001</v>
      </c>
      <c r="K98" s="110">
        <v>1598839.9500000002</v>
      </c>
      <c r="L98" s="110">
        <v>194793.97000000006</v>
      </c>
      <c r="M98" s="110">
        <v>63408.760000000009</v>
      </c>
      <c r="N98" s="110">
        <v>-73792.84</v>
      </c>
      <c r="O98" s="110">
        <v>37789.269999999975</v>
      </c>
      <c r="P98" s="110">
        <v>-50367.460000000094</v>
      </c>
      <c r="Q98" s="110">
        <v>-47813.550000000061</v>
      </c>
      <c r="T98" s="110">
        <v>7516382.3000000492</v>
      </c>
      <c r="U98" s="110">
        <f>+T98+F98</f>
        <v>7635589.8400000492</v>
      </c>
      <c r="V98" s="110">
        <f t="shared" si="13"/>
        <v>7828627.7400000496</v>
      </c>
      <c r="W98" s="110">
        <f t="shared" si="13"/>
        <v>7773583.2300000498</v>
      </c>
      <c r="X98" s="110">
        <f t="shared" si="13"/>
        <v>7875096.89000005</v>
      </c>
      <c r="Y98" s="110">
        <f t="shared" si="13"/>
        <v>6573783.2500000503</v>
      </c>
      <c r="Z98" s="110">
        <f t="shared" si="13"/>
        <v>8172623.2000000505</v>
      </c>
      <c r="AA98" s="110">
        <f t="shared" si="13"/>
        <v>8367417.1700000502</v>
      </c>
      <c r="AB98" s="110">
        <f t="shared" si="13"/>
        <v>8430825.93000005</v>
      </c>
      <c r="AC98" s="110">
        <f t="shared" si="13"/>
        <v>8357033.0900000501</v>
      </c>
      <c r="AD98" s="110">
        <f t="shared" si="13"/>
        <v>8394822.3600000497</v>
      </c>
      <c r="AE98" s="110">
        <f t="shared" si="13"/>
        <v>8344454.9000000497</v>
      </c>
      <c r="AF98" s="110">
        <f t="shared" si="13"/>
        <v>8296641.3500000499</v>
      </c>
      <c r="AG98" s="111">
        <f t="shared" ref="AG98:AG99" si="15">+(((T98+AF98)+SUM(U98:AE98)*2))/24</f>
        <v>7971697.4520833828</v>
      </c>
      <c r="AH98" s="104" t="s">
        <v>347</v>
      </c>
      <c r="AI98" s="112">
        <v>7.2043717522988007E-2</v>
      </c>
      <c r="AJ98" s="111">
        <f>((+AG98+112263)*AI98)+(-112263*0.223245)</f>
        <v>557336.40984190162</v>
      </c>
    </row>
    <row r="99" spans="1:38">
      <c r="A99" s="104">
        <v>1823910</v>
      </c>
      <c r="B99" s="104" t="s">
        <v>345</v>
      </c>
      <c r="C99" s="104">
        <v>188990</v>
      </c>
      <c r="D99" s="104" t="s">
        <v>348</v>
      </c>
      <c r="E99" s="110">
        <v>-591843.6</v>
      </c>
      <c r="F99" s="110">
        <v>-8899.98</v>
      </c>
      <c r="G99" s="110">
        <v>-14214.859999999999</v>
      </c>
      <c r="H99" s="110">
        <v>4022.64</v>
      </c>
      <c r="I99" s="110">
        <v>-7814.5400000000009</v>
      </c>
      <c r="J99" s="110">
        <v>93326.48000000001</v>
      </c>
      <c r="K99" s="110">
        <v>-120776.18999999999</v>
      </c>
      <c r="L99" s="110">
        <v>-9303.43</v>
      </c>
      <c r="M99" s="110">
        <v>-4289.07</v>
      </c>
      <c r="N99" s="110">
        <v>5826.75</v>
      </c>
      <c r="O99" s="110">
        <v>-3763.58</v>
      </c>
      <c r="P99" s="110">
        <v>4012.2200000000003</v>
      </c>
      <c r="Q99" s="110">
        <v>3599.9500000000007</v>
      </c>
      <c r="T99" s="110">
        <v>-591843.6</v>
      </c>
      <c r="U99" s="110">
        <f>+T99+F99</f>
        <v>-600743.57999999996</v>
      </c>
      <c r="V99" s="110">
        <f t="shared" si="13"/>
        <v>-614958.43999999994</v>
      </c>
      <c r="W99" s="110">
        <f t="shared" si="13"/>
        <v>-610935.79999999993</v>
      </c>
      <c r="X99" s="110">
        <f t="shared" si="13"/>
        <v>-618750.34</v>
      </c>
      <c r="Y99" s="110">
        <f t="shared" si="13"/>
        <v>-525423.86</v>
      </c>
      <c r="Z99" s="110">
        <f t="shared" si="13"/>
        <v>-646200.04999999993</v>
      </c>
      <c r="AA99" s="110">
        <f t="shared" si="13"/>
        <v>-655503.48</v>
      </c>
      <c r="AB99" s="110">
        <f t="shared" si="13"/>
        <v>-659792.54999999993</v>
      </c>
      <c r="AC99" s="110">
        <f t="shared" si="13"/>
        <v>-653965.79999999993</v>
      </c>
      <c r="AD99" s="110">
        <f t="shared" si="13"/>
        <v>-657729.37999999989</v>
      </c>
      <c r="AE99" s="110">
        <f t="shared" si="13"/>
        <v>-653717.15999999992</v>
      </c>
      <c r="AF99" s="110">
        <f t="shared" si="13"/>
        <v>-650117.21</v>
      </c>
      <c r="AG99" s="111">
        <f t="shared" si="15"/>
        <v>-626558.40374999994</v>
      </c>
      <c r="AH99" s="104" t="s">
        <v>65</v>
      </c>
      <c r="AI99" s="112">
        <v>1</v>
      </c>
      <c r="AJ99" s="111">
        <f>+AG99*AI99</f>
        <v>-626558.40374999994</v>
      </c>
    </row>
    <row r="100" spans="1:38">
      <c r="A100" s="104">
        <v>1822600</v>
      </c>
      <c r="C100" s="104">
        <v>187059</v>
      </c>
      <c r="D100" s="104" t="s">
        <v>349</v>
      </c>
      <c r="E100" s="110"/>
      <c r="F100" s="110"/>
      <c r="G100" s="110"/>
      <c r="H100" s="110"/>
      <c r="I100" s="110"/>
      <c r="J100" s="110"/>
      <c r="K100" s="110"/>
      <c r="L100" s="110"/>
      <c r="M100" s="110"/>
      <c r="N100" s="110"/>
      <c r="O100" s="110"/>
      <c r="P100" s="110"/>
      <c r="Q100" s="110"/>
      <c r="T100" s="110"/>
      <c r="U100" s="110"/>
      <c r="V100" s="110"/>
      <c r="W100" s="110"/>
      <c r="X100" s="110"/>
      <c r="Y100" s="110"/>
      <c r="Z100" s="110"/>
      <c r="AA100" s="110"/>
      <c r="AB100" s="110"/>
      <c r="AC100" s="110"/>
      <c r="AD100" s="110"/>
      <c r="AE100" s="110"/>
      <c r="AF100" s="110"/>
      <c r="AG100" s="111">
        <v>-10608208.82</v>
      </c>
      <c r="AH100" s="104" t="s">
        <v>161</v>
      </c>
      <c r="AI100" s="112">
        <v>0</v>
      </c>
      <c r="AJ100" s="111">
        <f>+AG100*AI100</f>
        <v>0</v>
      </c>
      <c r="AK100" s="104" t="s">
        <v>350</v>
      </c>
    </row>
    <row r="101" spans="1:38">
      <c r="A101" s="104">
        <v>1822600</v>
      </c>
      <c r="C101" s="104">
        <v>187059</v>
      </c>
      <c r="D101" s="104" t="s">
        <v>349</v>
      </c>
      <c r="E101" s="110"/>
      <c r="F101" s="110"/>
      <c r="G101" s="110"/>
      <c r="H101" s="110"/>
      <c r="I101" s="110"/>
      <c r="J101" s="110"/>
      <c r="K101" s="110"/>
      <c r="L101" s="110"/>
      <c r="M101" s="110"/>
      <c r="N101" s="110"/>
      <c r="O101" s="110"/>
      <c r="P101" s="110"/>
      <c r="Q101" s="110"/>
      <c r="T101" s="110"/>
      <c r="U101" s="110"/>
      <c r="V101" s="110"/>
      <c r="W101" s="110"/>
      <c r="X101" s="110"/>
      <c r="Y101" s="110"/>
      <c r="Z101" s="110"/>
      <c r="AA101" s="110"/>
      <c r="AB101" s="110"/>
      <c r="AC101" s="110"/>
      <c r="AD101" s="110"/>
      <c r="AE101" s="110"/>
      <c r="AF101" s="110"/>
      <c r="AG101" s="111">
        <v>10608208.82</v>
      </c>
      <c r="AH101" s="104" t="s">
        <v>146</v>
      </c>
      <c r="AI101" s="112">
        <v>7.6865230547261701E-2</v>
      </c>
      <c r="AJ101" s="111">
        <f>+AG101*AI101</f>
        <v>815402.41664279497</v>
      </c>
      <c r="AK101" s="110">
        <f>-AJ101</f>
        <v>-815402.41664279497</v>
      </c>
    </row>
    <row r="103" spans="1:38">
      <c r="AG103" s="111">
        <f>SUM(AG6:AG102)</f>
        <v>165126850.97166672</v>
      </c>
      <c r="AJ103" s="111">
        <f>SUM(AJ6:AJ102)</f>
        <v>21830245.335798286</v>
      </c>
    </row>
    <row r="105" spans="1:38">
      <c r="AJ105" s="110"/>
    </row>
    <row r="106" spans="1:38" hidden="1"/>
    <row r="107" spans="1:38" hidden="1">
      <c r="AG107" s="110">
        <f>SUM(AG83:AG89)+AG97</f>
        <v>24921146.953333341</v>
      </c>
      <c r="AJ107" s="110">
        <f>SUM(AJ83:AJ89)+AJ97</f>
        <v>2026888.5831900365</v>
      </c>
      <c r="AL107" s="114">
        <f>+AL94+AL90+AL24+AL16</f>
        <v>-999450.32376547763</v>
      </c>
    </row>
    <row r="108" spans="1:38" hidden="1"/>
    <row r="109" spans="1:38" hidden="1"/>
    <row r="110" spans="1:38" hidden="1"/>
    <row r="111" spans="1:38" hidden="1">
      <c r="AJ111" s="110">
        <f>+AJ98+AJ99+AJ24</f>
        <v>10408.911091901551</v>
      </c>
    </row>
    <row r="112" spans="1:38" hidden="1"/>
  </sheetData>
  <pageMargins left="0.7" right="0.7" top="0.75" bottom="0.25" header="0.3" footer="0.05"/>
  <pageSetup scale="47" orientation="portrait" r:id="rId1"/>
  <headerFooter scaleWithDoc="0">
    <oddHeader>&amp;R&amp;"Times New Roman,Regular"Exhibit No. KHB-7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E12"/>
  <sheetViews>
    <sheetView tabSelected="1" workbookViewId="0">
      <selection activeCell="D101" sqref="A89:L102"/>
    </sheetView>
  </sheetViews>
  <sheetFormatPr defaultRowHeight="12.75"/>
  <cols>
    <col min="1" max="1" width="12.5703125" customWidth="1"/>
    <col min="2" max="2" width="40" bestFit="1" customWidth="1"/>
    <col min="3" max="3" width="13" customWidth="1"/>
    <col min="4" max="4" width="19.85546875" bestFit="1" customWidth="1"/>
    <col min="5" max="5" width="11.7109375" customWidth="1"/>
    <col min="6" max="6" width="16.7109375" customWidth="1"/>
    <col min="7" max="7" width="12.28515625" customWidth="1"/>
    <col min="8" max="9" width="13.7109375" customWidth="1"/>
    <col min="10" max="10" width="12" customWidth="1"/>
    <col min="11" max="11" width="12.140625" customWidth="1"/>
    <col min="12" max="12" width="11.5703125" customWidth="1"/>
  </cols>
  <sheetData>
    <row r="1" spans="1:5">
      <c r="A1" s="97" t="str">
        <f>+'Lead Sheet - AMA'!A1</f>
        <v>PacifiCorp</v>
      </c>
    </row>
    <row r="2" spans="1:5">
      <c r="A2" s="97" t="str">
        <f>+'Lead Sheet - AMA'!A2</f>
        <v>UE-111190</v>
      </c>
    </row>
    <row r="3" spans="1:5">
      <c r="A3" s="97" t="str">
        <f>+'Lead Sheet - AMA'!A3</f>
        <v>Washington General Rate Case - December 2010</v>
      </c>
    </row>
    <row r="4" spans="1:5">
      <c r="A4" s="97" t="str">
        <f>+'Lead Sheet - AMA'!A4</f>
        <v>Adjustment 8.6 Miscellaneous Rate Base</v>
      </c>
    </row>
    <row r="5" spans="1:5">
      <c r="A5" s="97"/>
    </row>
    <row r="6" spans="1:5">
      <c r="A6" s="97"/>
    </row>
    <row r="7" spans="1:5">
      <c r="A7" s="100" t="s">
        <v>227</v>
      </c>
      <c r="B7" s="100" t="s">
        <v>228</v>
      </c>
      <c r="C7" s="100" t="s">
        <v>186</v>
      </c>
      <c r="D7" s="100" t="s">
        <v>229</v>
      </c>
      <c r="E7" s="100"/>
    </row>
    <row r="8" spans="1:5">
      <c r="A8" s="94" t="s">
        <v>221</v>
      </c>
      <c r="B8" s="94" t="s">
        <v>222</v>
      </c>
      <c r="C8" s="96" t="s">
        <v>156</v>
      </c>
      <c r="D8" s="98">
        <v>15474</v>
      </c>
      <c r="E8" s="100"/>
    </row>
    <row r="9" spans="1:5">
      <c r="A9" s="94" t="s">
        <v>221</v>
      </c>
      <c r="B9" s="94" t="s">
        <v>223</v>
      </c>
      <c r="C9" s="96" t="s">
        <v>163</v>
      </c>
      <c r="D9" s="98">
        <v>137381</v>
      </c>
      <c r="E9" s="100"/>
    </row>
    <row r="10" spans="1:5">
      <c r="A10" s="94" t="s">
        <v>221</v>
      </c>
      <c r="B10" s="94" t="s">
        <v>224</v>
      </c>
      <c r="C10" s="96" t="s">
        <v>163</v>
      </c>
      <c r="D10" s="98">
        <v>171693</v>
      </c>
      <c r="E10" s="100"/>
    </row>
    <row r="11" spans="1:5">
      <c r="A11" s="95" t="s">
        <v>220</v>
      </c>
      <c r="B11" s="95" t="s">
        <v>225</v>
      </c>
      <c r="C11" s="95" t="s">
        <v>136</v>
      </c>
      <c r="D11" s="99">
        <v>4907666</v>
      </c>
      <c r="E11" s="100"/>
    </row>
    <row r="12" spans="1:5">
      <c r="A12" s="95" t="s">
        <v>221</v>
      </c>
      <c r="B12" s="95" t="s">
        <v>226</v>
      </c>
      <c r="C12" s="95" t="s">
        <v>141</v>
      </c>
      <c r="D12" s="99">
        <v>1096630</v>
      </c>
      <c r="E12" s="100"/>
    </row>
  </sheetData>
  <pageMargins left="0.7" right="0.7" top="0.75" bottom="0.25" header="0.3" footer="0.05"/>
  <pageSetup orientation="portrait" r:id="rId1"/>
  <headerFooter scaleWithDoc="0">
    <oddHeader>&amp;R&amp;"Times New Roman,Regular"Exhibit No. KHB-7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D101" sqref="A89:L102"/>
    </sheetView>
  </sheetViews>
  <sheetFormatPr defaultRowHeight="12.75"/>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2011-07-01T07:00:00+00:00</OpenedDate>
    <Date1 xmlns="dc463f71-b30c-4ab2-9473-d307f9d35888">2012-01-06T08:00:00+00:00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111190</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17CE28074734D4792DBD415A4708DE0" ma:contentTypeVersion="143" ma:contentTypeDescription="" ma:contentTypeScope="" ma:versionID="a3dd2b48c08cc92b7c987e6cb8a261d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D0B867-FDC7-4064-B4FA-01B68642EE63}"/>
</file>

<file path=customXml/itemProps2.xml><?xml version="1.0" encoding="utf-8"?>
<ds:datastoreItem xmlns:ds="http://schemas.openxmlformats.org/officeDocument/2006/customXml" ds:itemID="{4C72D3DF-4D1D-4991-91A4-25761CFD77A1}"/>
</file>

<file path=customXml/itemProps3.xml><?xml version="1.0" encoding="utf-8"?>
<ds:datastoreItem xmlns:ds="http://schemas.openxmlformats.org/officeDocument/2006/customXml" ds:itemID="{6BE8BAF1-E439-40F6-8C37-3198D297A99C}"/>
</file>

<file path=customXml/itemProps4.xml><?xml version="1.0" encoding="utf-8"?>
<ds:datastoreItem xmlns:ds="http://schemas.openxmlformats.org/officeDocument/2006/customXml" ds:itemID="{FB339BD8-0947-4325-A0EB-E93814AC499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Revenue Requirement</vt:lpstr>
      <vt:lpstr>Lead Sheet - AMA</vt:lpstr>
      <vt:lpstr>Pg 2 of Lead Sheet AMA</vt:lpstr>
      <vt:lpstr>Detail</vt:lpstr>
      <vt:lpstr>WUTC 81-2</vt:lpstr>
      <vt:lpstr>WUTC 81-1</vt:lpstr>
      <vt:lpstr>Tax Support</vt:lpstr>
      <vt:lpstr>Sheet1</vt:lpstr>
      <vt:lpstr>'Revenue Requirement'!Print_Area</vt:lpstr>
      <vt:lpstr>'Revenue Requirement'!Print_Titles</vt:lpstr>
    </vt:vector>
  </TitlesOfParts>
  <Company>PacifiCorp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Fay Savage</dc:creator>
  <cp:lastModifiedBy>DeMarco, Betsy (UTC)</cp:lastModifiedBy>
  <cp:lastPrinted>2012-01-04T23:30:58Z</cp:lastPrinted>
  <dcterms:created xsi:type="dcterms:W3CDTF">2011-05-25T01:45:12Z</dcterms:created>
  <dcterms:modified xsi:type="dcterms:W3CDTF">2012-01-05T16:11:52Z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0x0101006E56B4D1795A2E4DB2F0B01679ED314A00D17CE28074734D4792DBD415A4708DE0</vt:lpwstr>
  </property>
  <property fmtid="{D5CDD505-2E9C-101B-9397-08002B2CF9AE}" pid="3" name="_docset_NoMedatataSyncRequired">
    <vt:lpwstr>False</vt:lpwstr>
  </property>
</Properties>
</file>