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45" windowWidth="15330" windowHeight="4065" activeTab="0"/>
  </bookViews>
  <sheets>
    <sheet name="For 2007 Deferrals" sheetId="1" r:id="rId1"/>
    <sheet name="For 2008 Deferrals" sheetId="2" r:id="rId2"/>
    <sheet name="Impact" sheetId="3" r:id="rId3"/>
  </sheets>
  <definedNames>
    <definedName name="_xlnm.Print_Area" localSheetId="1">'For 2008 Deferrals'!$A$1:$O$187</definedName>
    <definedName name="_xlnm.Print_Titles" localSheetId="0">'For 2007 Deferrals'!$1:$1</definedName>
    <definedName name="_xlnm.Print_Titles" localSheetId="1">'For 2008 Deferrals'!$1:$1</definedName>
  </definedNames>
  <calcPr fullCalcOnLoad="1"/>
</workbook>
</file>

<file path=xl/sharedStrings.xml><?xml version="1.0" encoding="utf-8"?>
<sst xmlns="http://schemas.openxmlformats.org/spreadsheetml/2006/main" count="834" uniqueCount="57">
  <si>
    <t>CUST_ACCT_KY</t>
  </si>
  <si>
    <t>CUST_OPEN_DTE</t>
  </si>
  <si>
    <t>SRV_CDE</t>
  </si>
  <si>
    <t>RATE_SCHEDULE_NUM</t>
  </si>
  <si>
    <t>CHANGE_DTE</t>
  </si>
  <si>
    <t>Open After</t>
  </si>
  <si>
    <t>old sched</t>
  </si>
  <si>
    <t>new sched</t>
  </si>
  <si>
    <t>change after</t>
  </si>
  <si>
    <t>G</t>
  </si>
  <si>
    <t>101</t>
  </si>
  <si>
    <t>111</t>
  </si>
  <si>
    <t>% of 2007</t>
  </si>
  <si>
    <t>Estimated Therms From Migration</t>
  </si>
  <si>
    <t>Net Migration</t>
  </si>
  <si>
    <t>Customers</t>
  </si>
  <si>
    <t>% of 2008</t>
  </si>
  <si>
    <t>Test Year Usage</t>
  </si>
  <si>
    <t>Deferral Year</t>
  </si>
  <si>
    <t>Migration</t>
  </si>
  <si>
    <t>Usage</t>
  </si>
  <si>
    <t>101 to 111</t>
  </si>
  <si>
    <t>111 to 101</t>
  </si>
  <si>
    <t>101 Impact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</si>
  <si>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</si>
  <si>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</si>
  <si>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</si>
  <si>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</si>
  <si>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</si>
  <si>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</si>
  <si>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</si>
  <si>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</si>
  <si>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</si>
  <si>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</si>
  <si>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</si>
  <si>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</si>
  <si>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</si>
  <si>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</si>
  <si>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</si>
  <si>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</si>
  <si>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</si>
  <si>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</si>
  <si>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</si>
  <si>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</si>
  <si>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</si>
  <si>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</si>
  <si>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</si>
  <si>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</si>
  <si>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</si>
  <si>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</si>
  <si>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I2  Customer Migration 101 Usage Impact</t>
  </si>
  <si>
    <t>Conversions to 101 less new customers signified by</t>
  </si>
  <si>
    <t>The four accounts above with this highlight were eliminated from the migration count because they should have been considered new customers and adding</t>
  </si>
  <si>
    <t>rate shedule during the base year.  Those switching from 101 to 111 are not included.</t>
  </si>
  <si>
    <t>Table I1  Schedule 101 to 111 Customer Migrations by Month</t>
  </si>
  <si>
    <t>Net Migration count for 2007</t>
  </si>
  <si>
    <t>their usage to Schedule 101 would result in double-counting their usage.  New customers are identified as customers that were not a customer in either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</si>
</sst>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_(* #,##0.0_);_(* \(#,##0.0\);_(* &quot;-&quot;??_);_(@_)"/>
    <numFmt numFmtId="167" formatCode="_(* #,##0_);_(* \(#,##0\);_(* &quot;-&quot;??_);_(@_)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3" xfId="0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14" fontId="2" fillId="0" borderId="3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167" fontId="0" fillId="0" borderId="0" xfId="15" applyNumberFormat="1" applyAlignment="1">
      <alignment/>
    </xf>
    <xf numFmtId="167" fontId="3" fillId="0" borderId="0" xfId="15" applyNumberFormat="1" applyFont="1" applyAlignment="1">
      <alignment/>
    </xf>
    <xf numFmtId="0" fontId="4" fillId="0" borderId="3" xfId="0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3" fillId="0" borderId="4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9" fontId="3" fillId="0" borderId="0" xfId="21" applyFont="1" applyAlignment="1">
      <alignment/>
    </xf>
    <xf numFmtId="43" fontId="0" fillId="0" borderId="0" xfId="0" applyNumberFormat="1" applyAlignment="1">
      <alignment/>
    </xf>
    <xf numFmtId="167" fontId="3" fillId="0" borderId="0" xfId="15" applyNumberFormat="1" applyFont="1" applyFill="1" applyAlignment="1">
      <alignment/>
    </xf>
    <xf numFmtId="167" fontId="0" fillId="0" borderId="0" xfId="15" applyNumberFormat="1" applyFill="1" applyAlignment="1">
      <alignment/>
    </xf>
    <xf numFmtId="167" fontId="0" fillId="0" borderId="0" xfId="0" applyNumberFormat="1" applyFill="1" applyAlignment="1">
      <alignment/>
    </xf>
    <xf numFmtId="167" fontId="3" fillId="0" borderId="4" xfId="0" applyNumberFormat="1" applyFont="1" applyFill="1" applyBorder="1" applyAlignment="1">
      <alignment/>
    </xf>
    <xf numFmtId="167" fontId="0" fillId="3" borderId="0" xfId="15" applyNumberForma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167" fontId="0" fillId="0" borderId="0" xfId="15" applyNumberFormat="1" applyFont="1" applyAlignment="1">
      <alignment horizontal="center" wrapText="1"/>
    </xf>
    <xf numFmtId="167" fontId="2" fillId="0" borderId="5" xfId="15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4" fontId="2" fillId="2" borderId="5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4" fontId="2" fillId="8" borderId="3" xfId="0" applyNumberFormat="1" applyFont="1" applyFill="1" applyBorder="1" applyAlignment="1">
      <alignment horizontal="right" wrapText="1"/>
    </xf>
    <xf numFmtId="1" fontId="2" fillId="8" borderId="0" xfId="0" applyNumberFormat="1" applyFont="1" applyFill="1" applyBorder="1" applyAlignment="1">
      <alignment horizontal="right" wrapText="1"/>
    </xf>
    <xf numFmtId="167" fontId="0" fillId="9" borderId="0" xfId="15" applyNumberForma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9" fontId="0" fillId="9" borderId="0" xfId="21" applyFill="1" applyAlignment="1">
      <alignment/>
    </xf>
    <xf numFmtId="167" fontId="0" fillId="9" borderId="0" xfId="0" applyNumberFormat="1" applyFill="1" applyAlignment="1">
      <alignment/>
    </xf>
    <xf numFmtId="0" fontId="2" fillId="8" borderId="3" xfId="0" applyFont="1" applyFill="1" applyBorder="1" applyAlignment="1">
      <alignment horizontal="right" wrapText="1"/>
    </xf>
    <xf numFmtId="0" fontId="2" fillId="8" borderId="3" xfId="0" applyFont="1" applyFill="1" applyBorder="1" applyAlignment="1">
      <alignment wrapText="1"/>
    </xf>
    <xf numFmtId="14" fontId="2" fillId="8" borderId="3" xfId="0" applyNumberFormat="1" applyFont="1" applyFill="1" applyBorder="1" applyAlignment="1">
      <alignment horizontal="right" wrapText="1"/>
    </xf>
    <xf numFmtId="9" fontId="0" fillId="9" borderId="0" xfId="0" applyNumberFormat="1" applyFill="1" applyAlignment="1">
      <alignment/>
    </xf>
    <xf numFmtId="3" fontId="2" fillId="4" borderId="0" xfId="0" applyNumberFormat="1" applyFont="1" applyFill="1" applyBorder="1" applyAlignment="1">
      <alignment horizontal="center"/>
    </xf>
    <xf numFmtId="3" fontId="2" fillId="4" borderId="16" xfId="15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 horizontal="center"/>
    </xf>
    <xf numFmtId="3" fontId="2" fillId="5" borderId="16" xfId="15" applyNumberFormat="1" applyFont="1" applyFill="1" applyBorder="1" applyAlignment="1">
      <alignment/>
    </xf>
    <xf numFmtId="3" fontId="7" fillId="5" borderId="6" xfId="0" applyNumberFormat="1" applyFont="1" applyFill="1" applyBorder="1" applyAlignment="1">
      <alignment horizontal="center"/>
    </xf>
    <xf numFmtId="3" fontId="7" fillId="5" borderId="17" xfId="15" applyNumberFormat="1" applyFont="1" applyFill="1" applyBorder="1" applyAlignment="1">
      <alignment/>
    </xf>
    <xf numFmtId="3" fontId="2" fillId="5" borderId="16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 horizontal="center"/>
    </xf>
    <xf numFmtId="3" fontId="7" fillId="5" borderId="18" xfId="15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60" workbookViewId="0" topLeftCell="A1">
      <pane ySplit="1" topLeftCell="BM2" activePane="bottomLeft" state="frozen"/>
      <selection pane="topLeft" activeCell="I77" sqref="I77"/>
      <selection pane="bottomLeft" activeCell="I77" sqref="I77"/>
    </sheetView>
  </sheetViews>
  <sheetFormatPr defaultColWidth="9.140625" defaultRowHeight="12.75"/>
  <cols>
    <col min="1" max="1" width="13.8515625" style="0" customWidth="1"/>
    <col min="2" max="2" width="16.7109375" style="0" customWidth="1"/>
    <col min="3" max="5" width="11.8515625" style="0" customWidth="1"/>
    <col min="6" max="6" width="14.28125" style="0" customWidth="1"/>
    <col min="7" max="7" width="13.140625" style="11" customWidth="1"/>
    <col min="8" max="8" width="10.7109375" style="0" customWidth="1"/>
    <col min="9" max="9" width="11.57421875" style="0" bestFit="1" customWidth="1"/>
    <col min="10" max="10" width="10.7109375" style="20" customWidth="1"/>
    <col min="11" max="11" width="9.57421875" style="0" customWidth="1"/>
    <col min="12" max="12" width="11.28125" style="0" bestFit="1" customWidth="1"/>
    <col min="13" max="13" width="11.57421875" style="0" customWidth="1"/>
    <col min="14" max="14" width="13.421875" style="0" bestFit="1" customWidth="1"/>
    <col min="15" max="15" width="15.28125" style="0" customWidth="1"/>
  </cols>
  <sheetData>
    <row r="1" spans="1:15" ht="27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0" t="s">
        <v>25</v>
      </c>
      <c r="G1" s="32" t="s">
        <v>17</v>
      </c>
      <c r="H1" s="3" t="s">
        <v>5</v>
      </c>
      <c r="I1" s="4">
        <v>38352</v>
      </c>
      <c r="J1" s="20" t="s">
        <v>6</v>
      </c>
      <c r="K1" s="20" t="s">
        <v>7</v>
      </c>
      <c r="L1" s="20" t="s">
        <v>12</v>
      </c>
      <c r="M1" t="s">
        <v>8</v>
      </c>
      <c r="N1" s="4">
        <v>38352</v>
      </c>
      <c r="O1" s="19" t="s">
        <v>13</v>
      </c>
    </row>
    <row r="2" spans="1:15" ht="12.75" customHeight="1">
      <c r="A2" s="5">
        <v>2539117</v>
      </c>
      <c r="B2" s="6">
        <v>34396</v>
      </c>
      <c r="C2" s="7" t="s">
        <v>9</v>
      </c>
      <c r="D2" s="7" t="s">
        <v>11</v>
      </c>
      <c r="E2" s="6">
        <v>38374</v>
      </c>
      <c r="F2" s="41">
        <f>MONTH(E2)</f>
        <v>1</v>
      </c>
      <c r="G2" s="11">
        <v>2211</v>
      </c>
      <c r="H2">
        <f aca="true" t="shared" si="0" ref="H2:H31">IF(B2&gt;$I$1,"new cust","")</f>
      </c>
      <c r="J2" s="20" t="str">
        <f aca="true" t="shared" si="1" ref="J2:J31">D2</f>
        <v>111</v>
      </c>
      <c r="K2">
        <f aca="true" t="shared" si="2" ref="K2:K31">IF(J2="101",111,IF(J2="","blank",101))</f>
        <v>101</v>
      </c>
      <c r="L2" s="9">
        <v>1</v>
      </c>
      <c r="M2" s="8">
        <f aca="true" t="shared" si="3" ref="M2:M31">IF(E2&gt;$N$1,E2,"")</f>
        <v>38374</v>
      </c>
      <c r="O2" s="14">
        <f>G2*L2</f>
        <v>2211</v>
      </c>
    </row>
    <row r="3" spans="1:15" ht="12.75" customHeight="1">
      <c r="A3" s="5">
        <v>410068643</v>
      </c>
      <c r="B3" s="6">
        <v>37561</v>
      </c>
      <c r="C3" s="7" t="s">
        <v>9</v>
      </c>
      <c r="D3" s="7" t="s">
        <v>11</v>
      </c>
      <c r="E3" s="6">
        <v>38374</v>
      </c>
      <c r="F3" s="41">
        <f aca="true" t="shared" si="4" ref="F3:F72">MONTH(E3)</f>
        <v>1</v>
      </c>
      <c r="G3" s="11">
        <v>2333</v>
      </c>
      <c r="H3">
        <f t="shared" si="0"/>
      </c>
      <c r="J3" s="20" t="str">
        <f t="shared" si="1"/>
        <v>111</v>
      </c>
      <c r="K3">
        <f t="shared" si="2"/>
        <v>101</v>
      </c>
      <c r="L3" s="9">
        <v>1</v>
      </c>
      <c r="M3" s="8">
        <f t="shared" si="3"/>
        <v>38374</v>
      </c>
      <c r="O3" s="14">
        <f aca="true" t="shared" si="5" ref="O3:O64">G3*L3</f>
        <v>2333</v>
      </c>
    </row>
    <row r="4" spans="1:15" ht="12.75" customHeight="1">
      <c r="A4" s="5">
        <v>450054460</v>
      </c>
      <c r="B4" s="6">
        <v>37068</v>
      </c>
      <c r="C4" s="7" t="s">
        <v>9</v>
      </c>
      <c r="D4" s="7" t="s">
        <v>11</v>
      </c>
      <c r="E4" s="6">
        <v>38406</v>
      </c>
      <c r="F4" s="41">
        <f t="shared" si="4"/>
        <v>2</v>
      </c>
      <c r="G4" s="11">
        <v>0</v>
      </c>
      <c r="H4">
        <f t="shared" si="0"/>
      </c>
      <c r="J4" s="20" t="str">
        <f t="shared" si="1"/>
        <v>111</v>
      </c>
      <c r="K4">
        <f t="shared" si="2"/>
        <v>101</v>
      </c>
      <c r="L4" s="9">
        <v>1</v>
      </c>
      <c r="M4" s="8">
        <f t="shared" si="3"/>
        <v>38406</v>
      </c>
      <c r="O4" s="14">
        <f t="shared" si="5"/>
        <v>0</v>
      </c>
    </row>
    <row r="5" spans="1:15" ht="12.75" customHeight="1">
      <c r="A5" s="5">
        <v>410054528</v>
      </c>
      <c r="B5" s="6">
        <v>37073</v>
      </c>
      <c r="C5" s="7" t="s">
        <v>9</v>
      </c>
      <c r="D5" s="7" t="s">
        <v>11</v>
      </c>
      <c r="E5" s="6">
        <v>38416</v>
      </c>
      <c r="F5" s="41">
        <f t="shared" si="4"/>
        <v>3</v>
      </c>
      <c r="G5" s="11">
        <v>2814</v>
      </c>
      <c r="H5">
        <f t="shared" si="0"/>
      </c>
      <c r="J5" s="20" t="str">
        <f t="shared" si="1"/>
        <v>111</v>
      </c>
      <c r="K5">
        <f t="shared" si="2"/>
        <v>101</v>
      </c>
      <c r="L5" s="9">
        <v>1</v>
      </c>
      <c r="M5" s="8">
        <f t="shared" si="3"/>
        <v>38416</v>
      </c>
      <c r="N5" s="8"/>
      <c r="O5" s="14">
        <f t="shared" si="5"/>
        <v>2814</v>
      </c>
    </row>
    <row r="6" spans="1:15" ht="12.75" customHeight="1">
      <c r="A6" s="5">
        <v>923976</v>
      </c>
      <c r="B6" s="6">
        <v>27912</v>
      </c>
      <c r="C6" s="7" t="s">
        <v>9</v>
      </c>
      <c r="D6" s="7" t="s">
        <v>11</v>
      </c>
      <c r="E6" s="6">
        <v>38428</v>
      </c>
      <c r="F6" s="41">
        <f t="shared" si="4"/>
        <v>3</v>
      </c>
      <c r="G6" s="11">
        <v>2772</v>
      </c>
      <c r="H6">
        <f t="shared" si="0"/>
      </c>
      <c r="J6" s="20" t="str">
        <f t="shared" si="1"/>
        <v>111</v>
      </c>
      <c r="K6">
        <f t="shared" si="2"/>
        <v>101</v>
      </c>
      <c r="L6" s="9">
        <v>1</v>
      </c>
      <c r="M6" s="8">
        <f t="shared" si="3"/>
        <v>38428</v>
      </c>
      <c r="N6" s="8"/>
      <c r="O6" s="14">
        <f t="shared" si="5"/>
        <v>2772</v>
      </c>
    </row>
    <row r="7" spans="1:15" s="64" customFormat="1" ht="12.75" customHeight="1">
      <c r="A7" s="68">
        <v>50083340</v>
      </c>
      <c r="B7" s="61">
        <v>38264</v>
      </c>
      <c r="C7" s="69" t="s">
        <v>9</v>
      </c>
      <c r="D7" s="69" t="s">
        <v>11</v>
      </c>
      <c r="E7" s="61">
        <v>38477</v>
      </c>
      <c r="F7" s="62"/>
      <c r="G7" s="63">
        <v>8867</v>
      </c>
      <c r="H7" s="64">
        <f t="shared" si="0"/>
      </c>
      <c r="J7" s="65" t="str">
        <f t="shared" si="1"/>
        <v>111</v>
      </c>
      <c r="K7" s="64">
        <f t="shared" si="2"/>
        <v>101</v>
      </c>
      <c r="L7" s="71">
        <v>1</v>
      </c>
      <c r="M7" s="70">
        <f t="shared" si="3"/>
        <v>38477</v>
      </c>
      <c r="O7" s="67"/>
    </row>
    <row r="8" spans="1:15" ht="12.75" customHeight="1">
      <c r="A8" s="5">
        <v>90007905</v>
      </c>
      <c r="B8" s="6">
        <v>34731</v>
      </c>
      <c r="C8" s="7" t="s">
        <v>9</v>
      </c>
      <c r="D8" s="7" t="s">
        <v>11</v>
      </c>
      <c r="E8" s="6">
        <v>38505</v>
      </c>
      <c r="F8" s="41">
        <f t="shared" si="4"/>
        <v>6</v>
      </c>
      <c r="G8" s="11">
        <v>8272</v>
      </c>
      <c r="H8">
        <f t="shared" si="0"/>
      </c>
      <c r="J8" s="20" t="str">
        <f t="shared" si="1"/>
        <v>111</v>
      </c>
      <c r="K8">
        <f t="shared" si="2"/>
        <v>101</v>
      </c>
      <c r="L8" s="9">
        <v>1</v>
      </c>
      <c r="M8" s="8">
        <f t="shared" si="3"/>
        <v>38505</v>
      </c>
      <c r="O8" s="14">
        <f t="shared" si="5"/>
        <v>8272</v>
      </c>
    </row>
    <row r="9" spans="1:15" ht="12.75" customHeight="1">
      <c r="A9" s="5">
        <v>2308102</v>
      </c>
      <c r="B9" s="6">
        <v>25720</v>
      </c>
      <c r="C9" s="7" t="s">
        <v>9</v>
      </c>
      <c r="D9" s="7" t="s">
        <v>11</v>
      </c>
      <c r="E9" s="6">
        <v>38527</v>
      </c>
      <c r="F9" s="41">
        <f t="shared" si="4"/>
        <v>6</v>
      </c>
      <c r="G9" s="28">
        <v>6847</v>
      </c>
      <c r="H9">
        <f t="shared" si="0"/>
      </c>
      <c r="J9" s="20" t="str">
        <f t="shared" si="1"/>
        <v>111</v>
      </c>
      <c r="K9">
        <f t="shared" si="2"/>
        <v>101</v>
      </c>
      <c r="L9" s="9">
        <v>1</v>
      </c>
      <c r="M9" s="8">
        <f t="shared" si="3"/>
        <v>38527</v>
      </c>
      <c r="O9" s="14">
        <f t="shared" si="5"/>
        <v>6847</v>
      </c>
    </row>
    <row r="10" spans="1:15" ht="12.75" customHeight="1">
      <c r="A10" s="5">
        <v>509233</v>
      </c>
      <c r="B10" s="6">
        <v>28856</v>
      </c>
      <c r="C10" s="7" t="s">
        <v>9</v>
      </c>
      <c r="D10" s="7" t="s">
        <v>11</v>
      </c>
      <c r="E10" s="6">
        <v>38527</v>
      </c>
      <c r="F10" s="41">
        <f t="shared" si="4"/>
        <v>6</v>
      </c>
      <c r="G10" s="11">
        <v>6301</v>
      </c>
      <c r="H10">
        <f t="shared" si="0"/>
      </c>
      <c r="J10" s="20" t="str">
        <f t="shared" si="1"/>
        <v>111</v>
      </c>
      <c r="K10">
        <f t="shared" si="2"/>
        <v>101</v>
      </c>
      <c r="L10" s="9">
        <v>1</v>
      </c>
      <c r="M10" s="8">
        <f t="shared" si="3"/>
        <v>38527</v>
      </c>
      <c r="O10" s="14">
        <f t="shared" si="5"/>
        <v>6301</v>
      </c>
    </row>
    <row r="11" spans="1:15" ht="12.75" customHeight="1">
      <c r="A11" s="5">
        <v>627865</v>
      </c>
      <c r="B11" s="6">
        <v>28856</v>
      </c>
      <c r="C11" s="7" t="s">
        <v>9</v>
      </c>
      <c r="D11" s="7" t="s">
        <v>11</v>
      </c>
      <c r="E11" s="6">
        <v>38527</v>
      </c>
      <c r="F11" s="41">
        <f t="shared" si="4"/>
        <v>6</v>
      </c>
      <c r="G11" s="11">
        <v>6557</v>
      </c>
      <c r="H11">
        <f t="shared" si="0"/>
      </c>
      <c r="J11" s="20" t="str">
        <f t="shared" si="1"/>
        <v>111</v>
      </c>
      <c r="K11">
        <f t="shared" si="2"/>
        <v>101</v>
      </c>
      <c r="L11" s="9">
        <v>1</v>
      </c>
      <c r="M11" s="8">
        <f t="shared" si="3"/>
        <v>38527</v>
      </c>
      <c r="O11" s="14">
        <f t="shared" si="5"/>
        <v>6557</v>
      </c>
    </row>
    <row r="12" spans="1:15" ht="12.75" customHeight="1">
      <c r="A12" s="5">
        <v>2307239</v>
      </c>
      <c r="B12" s="6">
        <v>28856</v>
      </c>
      <c r="C12" s="7" t="s">
        <v>9</v>
      </c>
      <c r="D12" s="7" t="s">
        <v>11</v>
      </c>
      <c r="E12" s="6">
        <v>38527</v>
      </c>
      <c r="F12" s="41">
        <f t="shared" si="4"/>
        <v>6</v>
      </c>
      <c r="G12" s="11">
        <v>3563</v>
      </c>
      <c r="H12">
        <f t="shared" si="0"/>
      </c>
      <c r="J12" s="20" t="str">
        <f t="shared" si="1"/>
        <v>111</v>
      </c>
      <c r="K12">
        <f t="shared" si="2"/>
        <v>101</v>
      </c>
      <c r="L12" s="9">
        <v>1</v>
      </c>
      <c r="M12" s="8">
        <f t="shared" si="3"/>
        <v>38527</v>
      </c>
      <c r="O12" s="14">
        <f t="shared" si="5"/>
        <v>3563</v>
      </c>
    </row>
    <row r="13" spans="1:15" ht="12.75" customHeight="1">
      <c r="A13" s="5">
        <v>1702643</v>
      </c>
      <c r="B13" s="6">
        <v>29483</v>
      </c>
      <c r="C13" s="7" t="s">
        <v>9</v>
      </c>
      <c r="D13" s="7" t="s">
        <v>11</v>
      </c>
      <c r="E13" s="6">
        <v>38527</v>
      </c>
      <c r="F13" s="41">
        <f t="shared" si="4"/>
        <v>6</v>
      </c>
      <c r="G13" s="28">
        <v>3339</v>
      </c>
      <c r="H13">
        <f t="shared" si="0"/>
      </c>
      <c r="J13" s="20" t="str">
        <f t="shared" si="1"/>
        <v>111</v>
      </c>
      <c r="K13">
        <f t="shared" si="2"/>
        <v>101</v>
      </c>
      <c r="L13" s="9">
        <v>1</v>
      </c>
      <c r="M13" s="8">
        <f t="shared" si="3"/>
        <v>38527</v>
      </c>
      <c r="O13" s="14">
        <f t="shared" si="5"/>
        <v>3339</v>
      </c>
    </row>
    <row r="14" spans="1:15" ht="12.75" customHeight="1">
      <c r="A14" s="5">
        <v>1312290</v>
      </c>
      <c r="B14" s="6">
        <v>31708</v>
      </c>
      <c r="C14" s="7" t="s">
        <v>9</v>
      </c>
      <c r="D14" s="7" t="s">
        <v>11</v>
      </c>
      <c r="E14" s="6">
        <v>38527</v>
      </c>
      <c r="F14" s="41">
        <f t="shared" si="4"/>
        <v>6</v>
      </c>
      <c r="G14" s="11">
        <v>4159</v>
      </c>
      <c r="H14">
        <f t="shared" si="0"/>
      </c>
      <c r="J14" s="20" t="str">
        <f t="shared" si="1"/>
        <v>111</v>
      </c>
      <c r="K14">
        <f t="shared" si="2"/>
        <v>101</v>
      </c>
      <c r="L14" s="9">
        <v>1</v>
      </c>
      <c r="M14" s="8">
        <f t="shared" si="3"/>
        <v>38527</v>
      </c>
      <c r="O14" s="14">
        <f t="shared" si="5"/>
        <v>4159</v>
      </c>
    </row>
    <row r="15" spans="1:15" ht="12.75" customHeight="1">
      <c r="A15" s="5">
        <v>2307119</v>
      </c>
      <c r="B15" s="6">
        <v>32742</v>
      </c>
      <c r="C15" s="7" t="s">
        <v>9</v>
      </c>
      <c r="D15" s="7" t="s">
        <v>11</v>
      </c>
      <c r="E15" s="6">
        <v>38527</v>
      </c>
      <c r="F15" s="41">
        <f t="shared" si="4"/>
        <v>6</v>
      </c>
      <c r="G15" s="11">
        <v>7910</v>
      </c>
      <c r="H15">
        <f t="shared" si="0"/>
      </c>
      <c r="J15" s="20" t="str">
        <f t="shared" si="1"/>
        <v>111</v>
      </c>
      <c r="K15">
        <f t="shared" si="2"/>
        <v>101</v>
      </c>
      <c r="L15" s="9">
        <v>1</v>
      </c>
      <c r="M15" s="8">
        <f t="shared" si="3"/>
        <v>38527</v>
      </c>
      <c r="O15" s="14">
        <f t="shared" si="5"/>
        <v>7910</v>
      </c>
    </row>
    <row r="16" spans="1:15" ht="12.75" customHeight="1">
      <c r="A16" s="5">
        <v>1000601</v>
      </c>
      <c r="B16" s="6">
        <v>33784</v>
      </c>
      <c r="C16" s="7" t="s">
        <v>9</v>
      </c>
      <c r="D16" s="7" t="s">
        <v>11</v>
      </c>
      <c r="E16" s="6">
        <v>38527</v>
      </c>
      <c r="F16" s="41">
        <f t="shared" si="4"/>
        <v>6</v>
      </c>
      <c r="G16" s="11">
        <v>2418</v>
      </c>
      <c r="H16">
        <f t="shared" si="0"/>
      </c>
      <c r="J16" s="20" t="str">
        <f t="shared" si="1"/>
        <v>111</v>
      </c>
      <c r="K16">
        <f t="shared" si="2"/>
        <v>101</v>
      </c>
      <c r="L16" s="9">
        <v>1</v>
      </c>
      <c r="M16" s="8">
        <f t="shared" si="3"/>
        <v>38527</v>
      </c>
      <c r="O16" s="14">
        <f t="shared" si="5"/>
        <v>2418</v>
      </c>
    </row>
    <row r="17" spans="1:15" ht="12.75" customHeight="1">
      <c r="A17" s="5">
        <v>2115851</v>
      </c>
      <c r="B17" s="6">
        <v>34043</v>
      </c>
      <c r="C17" s="7" t="s">
        <v>9</v>
      </c>
      <c r="D17" s="7" t="s">
        <v>11</v>
      </c>
      <c r="E17" s="6">
        <v>38527</v>
      </c>
      <c r="F17" s="41">
        <f t="shared" si="4"/>
        <v>6</v>
      </c>
      <c r="G17" s="11">
        <v>2564</v>
      </c>
      <c r="H17">
        <f t="shared" si="0"/>
      </c>
      <c r="J17" s="20" t="str">
        <f t="shared" si="1"/>
        <v>111</v>
      </c>
      <c r="K17">
        <f t="shared" si="2"/>
        <v>101</v>
      </c>
      <c r="L17" s="9">
        <v>1</v>
      </c>
      <c r="M17" s="8">
        <f t="shared" si="3"/>
        <v>38527</v>
      </c>
      <c r="O17" s="14">
        <f t="shared" si="5"/>
        <v>2564</v>
      </c>
    </row>
    <row r="18" spans="1:15" ht="12.75" customHeight="1">
      <c r="A18" s="5">
        <v>621103</v>
      </c>
      <c r="B18" s="6">
        <v>34104</v>
      </c>
      <c r="C18" s="7" t="s">
        <v>9</v>
      </c>
      <c r="D18" s="7" t="s">
        <v>11</v>
      </c>
      <c r="E18" s="6">
        <v>38527</v>
      </c>
      <c r="F18" s="41">
        <f t="shared" si="4"/>
        <v>6</v>
      </c>
      <c r="G18" s="11">
        <v>6690</v>
      </c>
      <c r="H18">
        <f t="shared" si="0"/>
      </c>
      <c r="J18" s="20" t="str">
        <f t="shared" si="1"/>
        <v>111</v>
      </c>
      <c r="K18">
        <f t="shared" si="2"/>
        <v>101</v>
      </c>
      <c r="L18" s="9">
        <v>1</v>
      </c>
      <c r="M18" s="8">
        <f t="shared" si="3"/>
        <v>38527</v>
      </c>
      <c r="O18" s="14">
        <f t="shared" si="5"/>
        <v>6690</v>
      </c>
    </row>
    <row r="19" spans="1:15" ht="12.75" customHeight="1">
      <c r="A19" s="5">
        <v>50005715</v>
      </c>
      <c r="B19" s="6">
        <v>34668</v>
      </c>
      <c r="C19" s="7" t="s">
        <v>9</v>
      </c>
      <c r="D19" s="7" t="s">
        <v>11</v>
      </c>
      <c r="E19" s="6">
        <v>38527</v>
      </c>
      <c r="F19" s="41">
        <f t="shared" si="4"/>
        <v>6</v>
      </c>
      <c r="G19" s="11">
        <v>7068</v>
      </c>
      <c r="H19">
        <f t="shared" si="0"/>
      </c>
      <c r="J19" s="20" t="str">
        <f t="shared" si="1"/>
        <v>111</v>
      </c>
      <c r="K19">
        <f t="shared" si="2"/>
        <v>101</v>
      </c>
      <c r="L19" s="9">
        <v>1</v>
      </c>
      <c r="M19" s="8">
        <f t="shared" si="3"/>
        <v>38527</v>
      </c>
      <c r="O19" s="14">
        <f t="shared" si="5"/>
        <v>7068</v>
      </c>
    </row>
    <row r="20" spans="1:15" ht="12.75" customHeight="1">
      <c r="A20" s="5">
        <v>530008147</v>
      </c>
      <c r="B20" s="6">
        <v>34758</v>
      </c>
      <c r="C20" s="7" t="s">
        <v>9</v>
      </c>
      <c r="D20" s="7" t="s">
        <v>11</v>
      </c>
      <c r="E20" s="6">
        <v>38527</v>
      </c>
      <c r="F20" s="41">
        <f t="shared" si="4"/>
        <v>6</v>
      </c>
      <c r="G20" s="11">
        <v>4884</v>
      </c>
      <c r="H20">
        <f t="shared" si="0"/>
      </c>
      <c r="J20" s="20" t="str">
        <f t="shared" si="1"/>
        <v>111</v>
      </c>
      <c r="K20">
        <f t="shared" si="2"/>
        <v>101</v>
      </c>
      <c r="L20" s="9">
        <v>1</v>
      </c>
      <c r="M20" s="8">
        <f t="shared" si="3"/>
        <v>38527</v>
      </c>
      <c r="O20" s="14">
        <f t="shared" si="5"/>
        <v>4884</v>
      </c>
    </row>
    <row r="21" spans="1:15" ht="12.75" customHeight="1">
      <c r="A21" s="5">
        <v>250015401</v>
      </c>
      <c r="B21" s="6">
        <v>35188</v>
      </c>
      <c r="C21" s="7" t="s">
        <v>9</v>
      </c>
      <c r="D21" s="7" t="s">
        <v>11</v>
      </c>
      <c r="E21" s="6">
        <v>38527</v>
      </c>
      <c r="F21" s="41">
        <f t="shared" si="4"/>
        <v>6</v>
      </c>
      <c r="G21" s="11">
        <v>6233</v>
      </c>
      <c r="H21">
        <f t="shared" si="0"/>
      </c>
      <c r="J21" s="20" t="str">
        <f t="shared" si="1"/>
        <v>111</v>
      </c>
      <c r="K21">
        <f t="shared" si="2"/>
        <v>101</v>
      </c>
      <c r="L21" s="9">
        <v>1</v>
      </c>
      <c r="M21" s="8">
        <f t="shared" si="3"/>
        <v>38527</v>
      </c>
      <c r="O21" s="14">
        <f t="shared" si="5"/>
        <v>6233</v>
      </c>
    </row>
    <row r="22" spans="1:15" ht="12.75" customHeight="1">
      <c r="A22" s="5">
        <v>330025229</v>
      </c>
      <c r="B22" s="6">
        <v>35698</v>
      </c>
      <c r="C22" s="7" t="s">
        <v>9</v>
      </c>
      <c r="D22" s="7" t="s">
        <v>11</v>
      </c>
      <c r="E22" s="6">
        <v>38527</v>
      </c>
      <c r="F22" s="41">
        <f t="shared" si="4"/>
        <v>6</v>
      </c>
      <c r="G22" s="11">
        <v>6935</v>
      </c>
      <c r="H22">
        <f t="shared" si="0"/>
      </c>
      <c r="J22" s="20" t="str">
        <f t="shared" si="1"/>
        <v>111</v>
      </c>
      <c r="K22">
        <f t="shared" si="2"/>
        <v>101</v>
      </c>
      <c r="L22" s="9">
        <v>1</v>
      </c>
      <c r="M22" s="8">
        <f t="shared" si="3"/>
        <v>38527</v>
      </c>
      <c r="O22" s="14">
        <f t="shared" si="5"/>
        <v>6935</v>
      </c>
    </row>
    <row r="23" spans="1:15" ht="12.75" customHeight="1">
      <c r="A23" s="5">
        <v>130046390</v>
      </c>
      <c r="B23" s="6">
        <v>36720</v>
      </c>
      <c r="C23" s="7" t="s">
        <v>9</v>
      </c>
      <c r="D23" s="7" t="s">
        <v>11</v>
      </c>
      <c r="E23" s="6">
        <v>38527</v>
      </c>
      <c r="F23" s="41">
        <f t="shared" si="4"/>
        <v>6</v>
      </c>
      <c r="G23" s="11">
        <v>5473</v>
      </c>
      <c r="H23">
        <f t="shared" si="0"/>
      </c>
      <c r="J23" s="20" t="str">
        <f t="shared" si="1"/>
        <v>111</v>
      </c>
      <c r="K23">
        <f t="shared" si="2"/>
        <v>101</v>
      </c>
      <c r="L23" s="9">
        <v>1</v>
      </c>
      <c r="M23" s="8">
        <f t="shared" si="3"/>
        <v>38527</v>
      </c>
      <c r="O23" s="14">
        <f t="shared" si="5"/>
        <v>5473</v>
      </c>
    </row>
    <row r="24" spans="1:15" ht="12.75" customHeight="1">
      <c r="A24" s="5">
        <v>170048161</v>
      </c>
      <c r="B24" s="6">
        <v>36726</v>
      </c>
      <c r="C24" s="7" t="s">
        <v>9</v>
      </c>
      <c r="D24" s="7" t="s">
        <v>11</v>
      </c>
      <c r="E24" s="6">
        <v>38527</v>
      </c>
      <c r="F24" s="41">
        <f t="shared" si="4"/>
        <v>6</v>
      </c>
      <c r="G24" s="11">
        <v>7034</v>
      </c>
      <c r="H24">
        <f t="shared" si="0"/>
      </c>
      <c r="J24" s="20" t="str">
        <f t="shared" si="1"/>
        <v>111</v>
      </c>
      <c r="K24">
        <f t="shared" si="2"/>
        <v>101</v>
      </c>
      <c r="L24" s="9">
        <v>1</v>
      </c>
      <c r="M24" s="8">
        <f t="shared" si="3"/>
        <v>38527</v>
      </c>
      <c r="O24" s="14">
        <f t="shared" si="5"/>
        <v>7034</v>
      </c>
    </row>
    <row r="25" spans="1:15" ht="12.75" customHeight="1">
      <c r="A25" s="5">
        <v>250063240</v>
      </c>
      <c r="B25" s="6">
        <v>37439</v>
      </c>
      <c r="C25" s="7" t="s">
        <v>9</v>
      </c>
      <c r="D25" s="7" t="s">
        <v>11</v>
      </c>
      <c r="E25" s="6">
        <v>38527</v>
      </c>
      <c r="F25" s="41">
        <f t="shared" si="4"/>
        <v>6</v>
      </c>
      <c r="G25" s="11">
        <v>5524</v>
      </c>
      <c r="H25">
        <f t="shared" si="0"/>
      </c>
      <c r="J25" s="20" t="str">
        <f t="shared" si="1"/>
        <v>111</v>
      </c>
      <c r="K25">
        <f t="shared" si="2"/>
        <v>101</v>
      </c>
      <c r="L25" s="9">
        <v>1</v>
      </c>
      <c r="M25" s="8">
        <f t="shared" si="3"/>
        <v>38527</v>
      </c>
      <c r="O25" s="14">
        <f t="shared" si="5"/>
        <v>5524</v>
      </c>
    </row>
    <row r="26" spans="1:15" ht="12.75" customHeight="1">
      <c r="A26" s="5">
        <v>650068500</v>
      </c>
      <c r="B26" s="6">
        <v>37674</v>
      </c>
      <c r="C26" s="7" t="s">
        <v>9</v>
      </c>
      <c r="D26" s="7" t="s">
        <v>11</v>
      </c>
      <c r="E26" s="6">
        <v>38527</v>
      </c>
      <c r="F26" s="41">
        <f t="shared" si="4"/>
        <v>6</v>
      </c>
      <c r="G26" s="11">
        <v>9092</v>
      </c>
      <c r="H26">
        <f t="shared" si="0"/>
      </c>
      <c r="J26" s="20" t="str">
        <f t="shared" si="1"/>
        <v>111</v>
      </c>
      <c r="K26">
        <f t="shared" si="2"/>
        <v>101</v>
      </c>
      <c r="L26" s="9">
        <v>1</v>
      </c>
      <c r="M26" s="8">
        <f t="shared" si="3"/>
        <v>38527</v>
      </c>
      <c r="O26" s="14">
        <f t="shared" si="5"/>
        <v>9092</v>
      </c>
    </row>
    <row r="27" spans="1:15" ht="12.75" customHeight="1">
      <c r="A27" s="5">
        <v>770077928</v>
      </c>
      <c r="B27" s="6">
        <v>37839</v>
      </c>
      <c r="C27" s="7" t="s">
        <v>9</v>
      </c>
      <c r="D27" s="7" t="s">
        <v>11</v>
      </c>
      <c r="E27" s="6">
        <v>38527</v>
      </c>
      <c r="F27" s="41">
        <f t="shared" si="4"/>
        <v>6</v>
      </c>
      <c r="G27" s="11">
        <v>5138</v>
      </c>
      <c r="H27">
        <f t="shared" si="0"/>
      </c>
      <c r="J27" s="20" t="str">
        <f t="shared" si="1"/>
        <v>111</v>
      </c>
      <c r="K27">
        <f t="shared" si="2"/>
        <v>101</v>
      </c>
      <c r="L27" s="9">
        <v>1</v>
      </c>
      <c r="M27" s="8">
        <f t="shared" si="3"/>
        <v>38527</v>
      </c>
      <c r="O27" s="14">
        <f t="shared" si="5"/>
        <v>5138</v>
      </c>
    </row>
    <row r="28" spans="1:15" ht="12.75" customHeight="1">
      <c r="A28" s="5">
        <v>250073695</v>
      </c>
      <c r="B28" s="6">
        <v>37875</v>
      </c>
      <c r="C28" s="7" t="s">
        <v>9</v>
      </c>
      <c r="D28" s="7" t="s">
        <v>11</v>
      </c>
      <c r="E28" s="6">
        <v>38527</v>
      </c>
      <c r="F28" s="41">
        <f t="shared" si="4"/>
        <v>6</v>
      </c>
      <c r="G28" s="11">
        <v>6903</v>
      </c>
      <c r="H28">
        <f t="shared" si="0"/>
      </c>
      <c r="J28" s="20" t="str">
        <f t="shared" si="1"/>
        <v>111</v>
      </c>
      <c r="K28">
        <f t="shared" si="2"/>
        <v>101</v>
      </c>
      <c r="L28" s="9">
        <v>1</v>
      </c>
      <c r="M28" s="8">
        <f t="shared" si="3"/>
        <v>38527</v>
      </c>
      <c r="O28" s="14">
        <f t="shared" si="5"/>
        <v>6903</v>
      </c>
    </row>
    <row r="29" spans="1:15" ht="12.75" customHeight="1">
      <c r="A29" s="5">
        <v>370077133</v>
      </c>
      <c r="B29" s="6">
        <v>38015</v>
      </c>
      <c r="C29" s="7" t="s">
        <v>9</v>
      </c>
      <c r="D29" s="7" t="s">
        <v>11</v>
      </c>
      <c r="E29" s="6">
        <v>38527</v>
      </c>
      <c r="F29" s="41">
        <f t="shared" si="4"/>
        <v>6</v>
      </c>
      <c r="G29" s="11">
        <v>4979</v>
      </c>
      <c r="H29">
        <f t="shared" si="0"/>
      </c>
      <c r="J29" s="20" t="str">
        <f t="shared" si="1"/>
        <v>111</v>
      </c>
      <c r="K29">
        <f t="shared" si="2"/>
        <v>101</v>
      </c>
      <c r="L29" s="9">
        <v>1</v>
      </c>
      <c r="M29" s="8">
        <f t="shared" si="3"/>
        <v>38527</v>
      </c>
      <c r="O29" s="14">
        <f t="shared" si="5"/>
        <v>4979</v>
      </c>
    </row>
    <row r="30" spans="1:15" s="64" customFormat="1" ht="12.75" customHeight="1">
      <c r="A30" s="68">
        <v>130081586</v>
      </c>
      <c r="B30" s="61">
        <v>38222</v>
      </c>
      <c r="C30" s="69" t="s">
        <v>9</v>
      </c>
      <c r="D30" s="69" t="s">
        <v>11</v>
      </c>
      <c r="E30" s="61">
        <v>38527</v>
      </c>
      <c r="F30" s="62"/>
      <c r="G30" s="63">
        <v>703</v>
      </c>
      <c r="H30" s="64">
        <f t="shared" si="0"/>
      </c>
      <c r="J30" s="65" t="str">
        <f t="shared" si="1"/>
        <v>111</v>
      </c>
      <c r="K30" s="64">
        <f t="shared" si="2"/>
        <v>101</v>
      </c>
      <c r="L30" s="71">
        <v>1</v>
      </c>
      <c r="M30" s="70">
        <f t="shared" si="3"/>
        <v>38527</v>
      </c>
      <c r="O30" s="67"/>
    </row>
    <row r="31" spans="1:15" s="64" customFormat="1" ht="12.75" customHeight="1">
      <c r="A31" s="68">
        <v>450085593</v>
      </c>
      <c r="B31" s="61">
        <v>38339</v>
      </c>
      <c r="C31" s="69" t="s">
        <v>9</v>
      </c>
      <c r="D31" s="69" t="s">
        <v>11</v>
      </c>
      <c r="E31" s="61">
        <v>38527</v>
      </c>
      <c r="F31" s="62"/>
      <c r="G31" s="63">
        <v>6174</v>
      </c>
      <c r="H31" s="64">
        <f t="shared" si="0"/>
      </c>
      <c r="J31" s="65" t="str">
        <f t="shared" si="1"/>
        <v>111</v>
      </c>
      <c r="K31" s="64">
        <f t="shared" si="2"/>
        <v>101</v>
      </c>
      <c r="L31" s="71">
        <v>1</v>
      </c>
      <c r="M31" s="70">
        <f t="shared" si="3"/>
        <v>38527</v>
      </c>
      <c r="O31" s="67"/>
    </row>
    <row r="32" spans="1:15" ht="12.75" customHeight="1">
      <c r="A32" s="5">
        <v>923244</v>
      </c>
      <c r="B32" s="6">
        <v>34065</v>
      </c>
      <c r="C32" s="7" t="s">
        <v>9</v>
      </c>
      <c r="D32" s="7" t="s">
        <v>11</v>
      </c>
      <c r="E32" s="6">
        <v>38555</v>
      </c>
      <c r="F32" s="41">
        <f t="shared" si="4"/>
        <v>7</v>
      </c>
      <c r="G32" s="28">
        <v>3602</v>
      </c>
      <c r="H32">
        <f aca="true" t="shared" si="6" ref="H32:H64">IF(B32&gt;$I$1,"new cust","")</f>
      </c>
      <c r="J32" s="20" t="str">
        <f aca="true" t="shared" si="7" ref="J32:J64">D32</f>
        <v>111</v>
      </c>
      <c r="K32">
        <f aca="true" t="shared" si="8" ref="K32:K62">IF(J32="101",111,IF(J32="","blank",101))</f>
        <v>101</v>
      </c>
      <c r="L32" s="9">
        <v>1</v>
      </c>
      <c r="M32" s="8">
        <f aca="true" t="shared" si="9" ref="M32:M64">IF(E32&gt;$N$1,E32,"")</f>
        <v>38555</v>
      </c>
      <c r="O32" s="14">
        <f t="shared" si="5"/>
        <v>3602</v>
      </c>
    </row>
    <row r="33" spans="1:15" ht="12.75" customHeight="1">
      <c r="A33" s="5">
        <v>1000598</v>
      </c>
      <c r="B33" s="6">
        <v>28499</v>
      </c>
      <c r="C33" s="7" t="s">
        <v>9</v>
      </c>
      <c r="D33" s="7" t="s">
        <v>11</v>
      </c>
      <c r="E33" s="6">
        <v>38585</v>
      </c>
      <c r="F33" s="41">
        <f t="shared" si="4"/>
        <v>8</v>
      </c>
      <c r="G33" s="28">
        <v>5576</v>
      </c>
      <c r="H33">
        <f t="shared" si="6"/>
      </c>
      <c r="J33" s="20" t="str">
        <f t="shared" si="7"/>
        <v>111</v>
      </c>
      <c r="K33">
        <f t="shared" si="8"/>
        <v>101</v>
      </c>
      <c r="L33" s="9">
        <v>1</v>
      </c>
      <c r="M33" s="8">
        <f t="shared" si="9"/>
        <v>38585</v>
      </c>
      <c r="O33" s="14">
        <f t="shared" si="5"/>
        <v>5576</v>
      </c>
    </row>
    <row r="34" spans="1:15" ht="12.75" customHeight="1">
      <c r="A34" s="5">
        <v>739734</v>
      </c>
      <c r="B34" s="6">
        <v>28550</v>
      </c>
      <c r="C34" s="7" t="s">
        <v>9</v>
      </c>
      <c r="D34" s="7" t="s">
        <v>11</v>
      </c>
      <c r="E34" s="6">
        <v>38585</v>
      </c>
      <c r="F34" s="41">
        <f t="shared" si="4"/>
        <v>8</v>
      </c>
      <c r="G34" s="11">
        <v>2753</v>
      </c>
      <c r="H34">
        <f t="shared" si="6"/>
      </c>
      <c r="J34" s="20" t="str">
        <f t="shared" si="7"/>
        <v>111</v>
      </c>
      <c r="K34">
        <f t="shared" si="8"/>
        <v>101</v>
      </c>
      <c r="L34" s="9">
        <v>1</v>
      </c>
      <c r="M34" s="8">
        <f t="shared" si="9"/>
        <v>38585</v>
      </c>
      <c r="O34" s="14">
        <f t="shared" si="5"/>
        <v>2753</v>
      </c>
    </row>
    <row r="35" spans="1:15" ht="12.75" customHeight="1">
      <c r="A35" s="5">
        <v>2007195</v>
      </c>
      <c r="B35" s="6">
        <v>28846</v>
      </c>
      <c r="C35" s="7" t="s">
        <v>9</v>
      </c>
      <c r="D35" s="7" t="s">
        <v>11</v>
      </c>
      <c r="E35" s="6">
        <v>38585</v>
      </c>
      <c r="F35" s="41">
        <f t="shared" si="4"/>
        <v>8</v>
      </c>
      <c r="G35" s="11">
        <v>4209</v>
      </c>
      <c r="H35">
        <f t="shared" si="6"/>
      </c>
      <c r="J35" s="20" t="str">
        <f t="shared" si="7"/>
        <v>111</v>
      </c>
      <c r="K35">
        <f t="shared" si="8"/>
        <v>101</v>
      </c>
      <c r="L35" s="9">
        <v>1</v>
      </c>
      <c r="M35" s="8">
        <f t="shared" si="9"/>
        <v>38585</v>
      </c>
      <c r="O35" s="14">
        <f t="shared" si="5"/>
        <v>4209</v>
      </c>
    </row>
    <row r="36" spans="1:15" ht="12.75" customHeight="1">
      <c r="A36" s="5">
        <v>505161</v>
      </c>
      <c r="B36" s="6">
        <v>29433</v>
      </c>
      <c r="C36" s="7" t="s">
        <v>9</v>
      </c>
      <c r="D36" s="7" t="s">
        <v>11</v>
      </c>
      <c r="E36" s="6">
        <v>38585</v>
      </c>
      <c r="F36" s="41">
        <f t="shared" si="4"/>
        <v>8</v>
      </c>
      <c r="G36" s="11">
        <v>6154</v>
      </c>
      <c r="H36">
        <f t="shared" si="6"/>
      </c>
      <c r="J36" s="20" t="str">
        <f t="shared" si="7"/>
        <v>111</v>
      </c>
      <c r="K36">
        <f t="shared" si="8"/>
        <v>101</v>
      </c>
      <c r="L36" s="9">
        <v>1</v>
      </c>
      <c r="M36" s="8">
        <f t="shared" si="9"/>
        <v>38585</v>
      </c>
      <c r="O36" s="14">
        <f t="shared" si="5"/>
        <v>6154</v>
      </c>
    </row>
    <row r="37" spans="1:15" ht="12.75" customHeight="1">
      <c r="A37" s="5">
        <v>250049007</v>
      </c>
      <c r="B37" s="6">
        <v>36800</v>
      </c>
      <c r="C37" s="7" t="s">
        <v>9</v>
      </c>
      <c r="D37" s="7" t="s">
        <v>11</v>
      </c>
      <c r="E37" s="6">
        <v>38585</v>
      </c>
      <c r="F37" s="41">
        <f t="shared" si="4"/>
        <v>8</v>
      </c>
      <c r="G37" s="11">
        <v>2481</v>
      </c>
      <c r="H37">
        <f t="shared" si="6"/>
      </c>
      <c r="J37" s="20" t="str">
        <f t="shared" si="7"/>
        <v>111</v>
      </c>
      <c r="K37">
        <f t="shared" si="8"/>
        <v>101</v>
      </c>
      <c r="L37" s="9">
        <v>1</v>
      </c>
      <c r="M37" s="8">
        <f t="shared" si="9"/>
        <v>38585</v>
      </c>
      <c r="O37" s="14">
        <f t="shared" si="5"/>
        <v>2481</v>
      </c>
    </row>
    <row r="38" spans="1:15" ht="12.75" customHeight="1">
      <c r="A38" s="5">
        <v>290067547</v>
      </c>
      <c r="B38" s="6">
        <v>37624</v>
      </c>
      <c r="C38" s="7" t="s">
        <v>9</v>
      </c>
      <c r="D38" s="7" t="s">
        <v>11</v>
      </c>
      <c r="E38" s="6">
        <v>38585</v>
      </c>
      <c r="F38" s="41">
        <f t="shared" si="4"/>
        <v>8</v>
      </c>
      <c r="G38" s="11">
        <v>4746</v>
      </c>
      <c r="H38">
        <f t="shared" si="6"/>
      </c>
      <c r="J38" s="20" t="str">
        <f t="shared" si="7"/>
        <v>111</v>
      </c>
      <c r="K38">
        <f t="shared" si="8"/>
        <v>101</v>
      </c>
      <c r="L38" s="9">
        <v>1</v>
      </c>
      <c r="M38" s="8">
        <f t="shared" si="9"/>
        <v>38585</v>
      </c>
      <c r="O38" s="14">
        <f t="shared" si="5"/>
        <v>4746</v>
      </c>
    </row>
    <row r="39" spans="1:15" ht="12.75" customHeight="1">
      <c r="A39" s="5">
        <v>570075683</v>
      </c>
      <c r="B39" s="6">
        <v>37945</v>
      </c>
      <c r="C39" s="7" t="s">
        <v>9</v>
      </c>
      <c r="D39" s="7" t="s">
        <v>11</v>
      </c>
      <c r="E39" s="6">
        <v>38585</v>
      </c>
      <c r="F39" s="41">
        <f t="shared" si="4"/>
        <v>8</v>
      </c>
      <c r="G39" s="11">
        <v>4673</v>
      </c>
      <c r="H39">
        <f t="shared" si="6"/>
      </c>
      <c r="J39" s="20" t="str">
        <f t="shared" si="7"/>
        <v>111</v>
      </c>
      <c r="K39">
        <f t="shared" si="8"/>
        <v>101</v>
      </c>
      <c r="L39" s="9">
        <v>1</v>
      </c>
      <c r="M39" s="8">
        <f t="shared" si="9"/>
        <v>38585</v>
      </c>
      <c r="O39" s="14">
        <f t="shared" si="5"/>
        <v>4673</v>
      </c>
    </row>
    <row r="40" spans="1:15" ht="12.75" customHeight="1">
      <c r="A40" s="5">
        <v>770080057</v>
      </c>
      <c r="B40" s="6">
        <v>38136</v>
      </c>
      <c r="C40" s="7" t="s">
        <v>9</v>
      </c>
      <c r="D40" s="7" t="s">
        <v>11</v>
      </c>
      <c r="E40" s="6">
        <v>38585</v>
      </c>
      <c r="F40" s="41">
        <f t="shared" si="4"/>
        <v>8</v>
      </c>
      <c r="G40" s="11">
        <v>2298</v>
      </c>
      <c r="H40">
        <f t="shared" si="6"/>
      </c>
      <c r="J40" s="20" t="str">
        <f t="shared" si="7"/>
        <v>111</v>
      </c>
      <c r="K40">
        <f t="shared" si="8"/>
        <v>101</v>
      </c>
      <c r="L40" s="9">
        <v>1</v>
      </c>
      <c r="M40" s="8">
        <f t="shared" si="9"/>
        <v>38585</v>
      </c>
      <c r="O40" s="14">
        <f t="shared" si="5"/>
        <v>2298</v>
      </c>
    </row>
    <row r="41" spans="1:15" ht="12.75" customHeight="1">
      <c r="A41" s="5">
        <v>290076857</v>
      </c>
      <c r="B41" s="6">
        <v>38010</v>
      </c>
      <c r="C41" s="7" t="s">
        <v>9</v>
      </c>
      <c r="D41" s="7" t="s">
        <v>11</v>
      </c>
      <c r="E41" s="6">
        <v>38587</v>
      </c>
      <c r="F41" s="41">
        <f t="shared" si="4"/>
        <v>8</v>
      </c>
      <c r="G41" s="11">
        <v>4353</v>
      </c>
      <c r="H41">
        <f t="shared" si="6"/>
      </c>
      <c r="J41" s="20" t="str">
        <f t="shared" si="7"/>
        <v>111</v>
      </c>
      <c r="K41">
        <f t="shared" si="8"/>
        <v>101</v>
      </c>
      <c r="L41" s="9">
        <v>1</v>
      </c>
      <c r="M41" s="8">
        <f t="shared" si="9"/>
        <v>38587</v>
      </c>
      <c r="O41" s="14">
        <f t="shared" si="5"/>
        <v>4353</v>
      </c>
    </row>
    <row r="42" spans="1:15" ht="12.75" customHeight="1">
      <c r="A42" s="81" t="s">
        <v>51</v>
      </c>
      <c r="B42" s="82"/>
      <c r="C42" s="82"/>
      <c r="D42" s="83"/>
      <c r="E42" s="6"/>
      <c r="F42" s="41"/>
      <c r="L42" s="9"/>
      <c r="M42" s="8"/>
      <c r="O42" s="14"/>
    </row>
    <row r="43" spans="1:15" ht="12.75" customHeight="1">
      <c r="A43" s="5" t="s">
        <v>26</v>
      </c>
      <c r="B43" s="5" t="s">
        <v>27</v>
      </c>
      <c r="C43" s="5" t="s">
        <v>28</v>
      </c>
      <c r="D43" s="5" t="s">
        <v>29</v>
      </c>
      <c r="E43" s="6" t="s">
        <v>30</v>
      </c>
      <c r="F43" s="5" t="s">
        <v>31</v>
      </c>
      <c r="G43" s="5" t="s">
        <v>32</v>
      </c>
      <c r="H43" s="5" t="s">
        <v>33</v>
      </c>
      <c r="I43" s="5" t="s">
        <v>34</v>
      </c>
      <c r="J43" s="5" t="s">
        <v>35</v>
      </c>
      <c r="K43" s="5" t="s">
        <v>36</v>
      </c>
      <c r="L43" s="5" t="s">
        <v>37</v>
      </c>
      <c r="M43" s="8"/>
      <c r="O43" s="14"/>
    </row>
    <row r="44" spans="1:15" ht="12.75" customHeight="1">
      <c r="A44" s="5">
        <f>COUNTIF($F$2:$F$41,"=1")</f>
        <v>2</v>
      </c>
      <c r="B44" s="5">
        <f>COUNTIF($F$2:$F$41,"=2")</f>
        <v>1</v>
      </c>
      <c r="C44" s="5">
        <f>COUNTIF($F$2:$F$41,"=3")</f>
        <v>2</v>
      </c>
      <c r="D44" s="5">
        <f>COUNTIF($F$2:$F$41,"=4")</f>
        <v>0</v>
      </c>
      <c r="E44" s="5">
        <f>COUNTIF($F$2:$F$41,"=5")</f>
        <v>0</v>
      </c>
      <c r="F44" s="5">
        <f>COUNTIF($F$2:$F$41,"=6")</f>
        <v>22</v>
      </c>
      <c r="G44" s="5">
        <f>COUNTIF($F$2:$F$41,"=7")</f>
        <v>1</v>
      </c>
      <c r="H44" s="5">
        <f>COUNTIF($F$2:$F$41,"=8")</f>
        <v>9</v>
      </c>
      <c r="I44" s="5">
        <f>COUNTIF($F$2:$F$41,"=9")</f>
        <v>0</v>
      </c>
      <c r="J44" s="5">
        <f>COUNTIF($F$2:$F$41,"=10")</f>
        <v>0</v>
      </c>
      <c r="K44" s="5">
        <f>COUNTIF($F$2:$F$41,"=11")</f>
        <v>0</v>
      </c>
      <c r="L44" s="5">
        <f>COUNTIF($F$2:$F$41,"=12")</f>
        <v>0</v>
      </c>
      <c r="M44" s="8"/>
      <c r="O44" s="14"/>
    </row>
    <row r="45" spans="1:15" ht="12.75" customHeight="1">
      <c r="A45" s="13">
        <f>SUM(A44:L44)</f>
        <v>37</v>
      </c>
      <c r="B45" s="5"/>
      <c r="C45" s="5"/>
      <c r="D45" s="5"/>
      <c r="E45" s="5"/>
      <c r="F45" s="29"/>
      <c r="G45" s="29"/>
      <c r="H45" s="29"/>
      <c r="I45" s="29"/>
      <c r="J45" s="29"/>
      <c r="K45" s="29"/>
      <c r="L45" s="29"/>
      <c r="M45" s="8"/>
      <c r="O45" s="15">
        <f>SUM(O2:O44)</f>
        <v>178858</v>
      </c>
    </row>
    <row r="46" spans="1:15" ht="12.75" customHeight="1">
      <c r="A46" s="5">
        <v>2550884</v>
      </c>
      <c r="B46" s="6">
        <v>34457</v>
      </c>
      <c r="C46" s="7" t="s">
        <v>9</v>
      </c>
      <c r="D46" s="7" t="s">
        <v>11</v>
      </c>
      <c r="E46" s="6">
        <v>38737</v>
      </c>
      <c r="F46" s="41">
        <f t="shared" si="4"/>
        <v>1</v>
      </c>
      <c r="G46" s="11">
        <v>3837</v>
      </c>
      <c r="H46">
        <f t="shared" si="6"/>
      </c>
      <c r="J46" s="20" t="str">
        <f t="shared" si="7"/>
        <v>111</v>
      </c>
      <c r="K46">
        <f t="shared" si="8"/>
        <v>101</v>
      </c>
      <c r="L46" s="9">
        <v>1</v>
      </c>
      <c r="M46" s="8">
        <f t="shared" si="9"/>
        <v>38737</v>
      </c>
      <c r="O46" s="14">
        <f t="shared" si="5"/>
        <v>3837</v>
      </c>
    </row>
    <row r="47" spans="1:15" ht="12.75" customHeight="1">
      <c r="A47" s="5">
        <v>1902839</v>
      </c>
      <c r="B47" s="6">
        <v>25878</v>
      </c>
      <c r="C47" s="7" t="s">
        <v>9</v>
      </c>
      <c r="D47" s="7" t="s">
        <v>11</v>
      </c>
      <c r="E47" s="6">
        <v>38881</v>
      </c>
      <c r="F47" s="41">
        <f t="shared" si="4"/>
        <v>6</v>
      </c>
      <c r="G47" s="11">
        <v>5874</v>
      </c>
      <c r="H47">
        <f t="shared" si="6"/>
      </c>
      <c r="J47" s="20" t="str">
        <f t="shared" si="7"/>
        <v>111</v>
      </c>
      <c r="K47">
        <f t="shared" si="8"/>
        <v>101</v>
      </c>
      <c r="L47" s="9">
        <v>1</v>
      </c>
      <c r="M47" s="8">
        <f t="shared" si="9"/>
        <v>38881</v>
      </c>
      <c r="O47" s="14">
        <f t="shared" si="5"/>
        <v>5874</v>
      </c>
    </row>
    <row r="48" spans="1:15" ht="12.75" customHeight="1">
      <c r="A48" s="5">
        <v>1505592</v>
      </c>
      <c r="B48" s="6">
        <v>27071</v>
      </c>
      <c r="C48" s="7" t="s">
        <v>9</v>
      </c>
      <c r="D48" s="7" t="s">
        <v>11</v>
      </c>
      <c r="E48" s="6">
        <v>38881</v>
      </c>
      <c r="F48" s="41">
        <f t="shared" si="4"/>
        <v>6</v>
      </c>
      <c r="G48" s="11">
        <v>5959</v>
      </c>
      <c r="H48">
        <f t="shared" si="6"/>
      </c>
      <c r="J48" s="20" t="str">
        <f t="shared" si="7"/>
        <v>111</v>
      </c>
      <c r="K48">
        <f t="shared" si="8"/>
        <v>101</v>
      </c>
      <c r="L48" s="9">
        <v>1</v>
      </c>
      <c r="M48" s="8">
        <f t="shared" si="9"/>
        <v>38881</v>
      </c>
      <c r="O48" s="14">
        <f t="shared" si="5"/>
        <v>5959</v>
      </c>
    </row>
    <row r="49" spans="1:15" ht="12.75" customHeight="1">
      <c r="A49" s="5">
        <v>514903</v>
      </c>
      <c r="B49" s="6">
        <v>28856</v>
      </c>
      <c r="C49" s="7" t="s">
        <v>9</v>
      </c>
      <c r="D49" s="7" t="s">
        <v>11</v>
      </c>
      <c r="E49" s="6">
        <v>38881</v>
      </c>
      <c r="F49" s="41">
        <f t="shared" si="4"/>
        <v>6</v>
      </c>
      <c r="G49" s="11">
        <v>5855</v>
      </c>
      <c r="H49">
        <f t="shared" si="6"/>
      </c>
      <c r="J49" s="20" t="str">
        <f t="shared" si="7"/>
        <v>111</v>
      </c>
      <c r="K49">
        <f t="shared" si="8"/>
        <v>101</v>
      </c>
      <c r="L49" s="9">
        <v>1</v>
      </c>
      <c r="M49" s="8">
        <f t="shared" si="9"/>
        <v>38881</v>
      </c>
      <c r="O49" s="14">
        <f t="shared" si="5"/>
        <v>5855</v>
      </c>
    </row>
    <row r="50" spans="1:15" ht="12.75" customHeight="1">
      <c r="A50" s="5">
        <v>816893</v>
      </c>
      <c r="B50" s="6">
        <v>28856</v>
      </c>
      <c r="C50" s="7" t="s">
        <v>9</v>
      </c>
      <c r="D50" s="7" t="s">
        <v>11</v>
      </c>
      <c r="E50" s="6">
        <v>38881</v>
      </c>
      <c r="F50" s="41">
        <f t="shared" si="4"/>
        <v>6</v>
      </c>
      <c r="G50" s="28">
        <v>17687</v>
      </c>
      <c r="H50">
        <f t="shared" si="6"/>
      </c>
      <c r="J50" s="20" t="str">
        <f t="shared" si="7"/>
        <v>111</v>
      </c>
      <c r="K50">
        <f t="shared" si="8"/>
        <v>101</v>
      </c>
      <c r="L50" s="9">
        <v>1</v>
      </c>
      <c r="M50" s="8">
        <f t="shared" si="9"/>
        <v>38881</v>
      </c>
      <c r="O50" s="14">
        <f t="shared" si="5"/>
        <v>17687</v>
      </c>
    </row>
    <row r="51" spans="1:15" ht="12.75" customHeight="1">
      <c r="A51" s="5">
        <v>2122467</v>
      </c>
      <c r="B51" s="6">
        <v>28856</v>
      </c>
      <c r="C51" s="7" t="s">
        <v>9</v>
      </c>
      <c r="D51" s="7" t="s">
        <v>11</v>
      </c>
      <c r="E51" s="6">
        <v>38881</v>
      </c>
      <c r="F51" s="41">
        <f t="shared" si="4"/>
        <v>6</v>
      </c>
      <c r="G51" s="11">
        <v>14977</v>
      </c>
      <c r="H51">
        <f t="shared" si="6"/>
      </c>
      <c r="J51" s="20" t="str">
        <f t="shared" si="7"/>
        <v>111</v>
      </c>
      <c r="K51">
        <f t="shared" si="8"/>
        <v>101</v>
      </c>
      <c r="L51" s="9">
        <v>1</v>
      </c>
      <c r="M51" s="8">
        <f t="shared" si="9"/>
        <v>38881</v>
      </c>
      <c r="O51" s="14">
        <f t="shared" si="5"/>
        <v>14977</v>
      </c>
    </row>
    <row r="52" spans="1:15" ht="12.75" customHeight="1">
      <c r="A52" s="5">
        <v>1217394</v>
      </c>
      <c r="B52" s="6">
        <v>32539</v>
      </c>
      <c r="C52" s="7" t="s">
        <v>9</v>
      </c>
      <c r="D52" s="7" t="s">
        <v>11</v>
      </c>
      <c r="E52" s="6">
        <v>38881</v>
      </c>
      <c r="F52" s="41">
        <f t="shared" si="4"/>
        <v>6</v>
      </c>
      <c r="G52" s="11">
        <v>9084</v>
      </c>
      <c r="H52">
        <f t="shared" si="6"/>
      </c>
      <c r="J52" s="20" t="str">
        <f t="shared" si="7"/>
        <v>111</v>
      </c>
      <c r="K52">
        <f t="shared" si="8"/>
        <v>101</v>
      </c>
      <c r="L52" s="9">
        <v>1</v>
      </c>
      <c r="M52" s="8">
        <f t="shared" si="9"/>
        <v>38881</v>
      </c>
      <c r="O52" s="14">
        <f t="shared" si="5"/>
        <v>9084</v>
      </c>
    </row>
    <row r="53" spans="1:15" ht="12.75" customHeight="1">
      <c r="A53" s="5">
        <v>1803949</v>
      </c>
      <c r="B53" s="6">
        <v>32840</v>
      </c>
      <c r="C53" s="7" t="s">
        <v>9</v>
      </c>
      <c r="D53" s="7" t="s">
        <v>11</v>
      </c>
      <c r="E53" s="6">
        <v>38881</v>
      </c>
      <c r="F53" s="41">
        <f t="shared" si="4"/>
        <v>6</v>
      </c>
      <c r="G53" s="11">
        <v>3803</v>
      </c>
      <c r="H53">
        <f t="shared" si="6"/>
      </c>
      <c r="J53" s="20" t="str">
        <f t="shared" si="7"/>
        <v>111</v>
      </c>
      <c r="K53">
        <f t="shared" si="8"/>
        <v>101</v>
      </c>
      <c r="L53" s="9">
        <v>1</v>
      </c>
      <c r="M53" s="8">
        <f t="shared" si="9"/>
        <v>38881</v>
      </c>
      <c r="O53" s="14">
        <f t="shared" si="5"/>
        <v>3803</v>
      </c>
    </row>
    <row r="54" spans="1:15" ht="12.75" customHeight="1">
      <c r="A54" s="5">
        <v>690025784</v>
      </c>
      <c r="B54" s="6">
        <v>35551</v>
      </c>
      <c r="C54" s="7" t="s">
        <v>9</v>
      </c>
      <c r="D54" s="7" t="s">
        <v>11</v>
      </c>
      <c r="E54" s="6">
        <v>38881</v>
      </c>
      <c r="F54" s="41">
        <f t="shared" si="4"/>
        <v>6</v>
      </c>
      <c r="G54" s="11">
        <v>24672</v>
      </c>
      <c r="H54">
        <f t="shared" si="6"/>
      </c>
      <c r="J54" s="20" t="str">
        <f t="shared" si="7"/>
        <v>111</v>
      </c>
      <c r="K54">
        <f t="shared" si="8"/>
        <v>101</v>
      </c>
      <c r="L54" s="9">
        <v>1</v>
      </c>
      <c r="M54" s="8">
        <f t="shared" si="9"/>
        <v>38881</v>
      </c>
      <c r="O54" s="14">
        <f t="shared" si="5"/>
        <v>24672</v>
      </c>
    </row>
    <row r="55" spans="1:15" ht="12.75" customHeight="1">
      <c r="A55" s="5">
        <v>450028357</v>
      </c>
      <c r="B55" s="6">
        <v>35872</v>
      </c>
      <c r="C55" s="7" t="s">
        <v>9</v>
      </c>
      <c r="D55" s="7" t="s">
        <v>11</v>
      </c>
      <c r="E55" s="6">
        <v>38881</v>
      </c>
      <c r="F55" s="41">
        <f t="shared" si="4"/>
        <v>6</v>
      </c>
      <c r="G55" s="11">
        <v>9396</v>
      </c>
      <c r="H55">
        <f t="shared" si="6"/>
      </c>
      <c r="J55" s="20" t="str">
        <f t="shared" si="7"/>
        <v>111</v>
      </c>
      <c r="K55">
        <f t="shared" si="8"/>
        <v>101</v>
      </c>
      <c r="L55" s="9">
        <v>1</v>
      </c>
      <c r="M55" s="8">
        <f t="shared" si="9"/>
        <v>38881</v>
      </c>
      <c r="O55" s="14">
        <f t="shared" si="5"/>
        <v>9396</v>
      </c>
    </row>
    <row r="56" spans="1:15" ht="12.75" customHeight="1">
      <c r="A56" s="5">
        <v>770030309</v>
      </c>
      <c r="B56" s="6">
        <v>35950</v>
      </c>
      <c r="C56" s="7" t="s">
        <v>9</v>
      </c>
      <c r="D56" s="7" t="s">
        <v>11</v>
      </c>
      <c r="E56" s="6">
        <v>38881</v>
      </c>
      <c r="F56" s="41">
        <f t="shared" si="4"/>
        <v>6</v>
      </c>
      <c r="G56" s="11">
        <v>6098</v>
      </c>
      <c r="H56">
        <f t="shared" si="6"/>
      </c>
      <c r="J56" s="20" t="str">
        <f t="shared" si="7"/>
        <v>111</v>
      </c>
      <c r="K56">
        <f t="shared" si="8"/>
        <v>101</v>
      </c>
      <c r="L56" s="9">
        <v>1</v>
      </c>
      <c r="M56" s="8">
        <f t="shared" si="9"/>
        <v>38881</v>
      </c>
      <c r="O56" s="14">
        <f t="shared" si="5"/>
        <v>6098</v>
      </c>
    </row>
    <row r="57" spans="1:15" ht="12.75" customHeight="1">
      <c r="A57" s="5">
        <v>530070201</v>
      </c>
      <c r="B57" s="6">
        <v>37742</v>
      </c>
      <c r="C57" s="7" t="s">
        <v>9</v>
      </c>
      <c r="D57" s="7" t="s">
        <v>11</v>
      </c>
      <c r="E57" s="6">
        <v>38881</v>
      </c>
      <c r="F57" s="41">
        <f t="shared" si="4"/>
        <v>6</v>
      </c>
      <c r="G57" s="11">
        <v>7421</v>
      </c>
      <c r="H57">
        <f t="shared" si="6"/>
      </c>
      <c r="J57" s="20" t="str">
        <f t="shared" si="7"/>
        <v>111</v>
      </c>
      <c r="K57">
        <f t="shared" si="8"/>
        <v>101</v>
      </c>
      <c r="L57" s="9">
        <v>1</v>
      </c>
      <c r="M57" s="8">
        <f t="shared" si="9"/>
        <v>38881</v>
      </c>
      <c r="O57" s="14">
        <f t="shared" si="5"/>
        <v>7421</v>
      </c>
    </row>
    <row r="58" spans="1:15" ht="12.75" customHeight="1">
      <c r="A58" s="5">
        <v>370079500</v>
      </c>
      <c r="B58" s="6">
        <v>38140</v>
      </c>
      <c r="C58" s="7" t="s">
        <v>9</v>
      </c>
      <c r="D58" s="7" t="s">
        <v>11</v>
      </c>
      <c r="E58" s="6">
        <v>38881</v>
      </c>
      <c r="F58" s="41">
        <f t="shared" si="4"/>
        <v>6</v>
      </c>
      <c r="G58" s="11">
        <v>1764</v>
      </c>
      <c r="H58">
        <f t="shared" si="6"/>
      </c>
      <c r="J58" s="20" t="str">
        <f t="shared" si="7"/>
        <v>111</v>
      </c>
      <c r="K58">
        <f t="shared" si="8"/>
        <v>101</v>
      </c>
      <c r="L58" s="9">
        <v>1</v>
      </c>
      <c r="M58" s="8">
        <f t="shared" si="9"/>
        <v>38881</v>
      </c>
      <c r="O58" s="14">
        <f t="shared" si="5"/>
        <v>1764</v>
      </c>
    </row>
    <row r="59" spans="1:15" ht="12.75" customHeight="1">
      <c r="A59" s="5">
        <v>730057977</v>
      </c>
      <c r="B59" s="6">
        <v>37196</v>
      </c>
      <c r="C59" s="7" t="s">
        <v>9</v>
      </c>
      <c r="D59" s="7" t="s">
        <v>11</v>
      </c>
      <c r="E59" s="6">
        <v>38887</v>
      </c>
      <c r="F59" s="41">
        <f t="shared" si="4"/>
        <v>6</v>
      </c>
      <c r="G59" s="11">
        <v>24331</v>
      </c>
      <c r="H59">
        <f t="shared" si="6"/>
      </c>
      <c r="J59" s="20" t="str">
        <f t="shared" si="7"/>
        <v>111</v>
      </c>
      <c r="K59">
        <f t="shared" si="8"/>
        <v>101</v>
      </c>
      <c r="L59" s="9">
        <v>1</v>
      </c>
      <c r="M59" s="8">
        <f t="shared" si="9"/>
        <v>38887</v>
      </c>
      <c r="O59" s="14">
        <f t="shared" si="5"/>
        <v>24331</v>
      </c>
    </row>
    <row r="60" spans="1:15" ht="12.75" customHeight="1">
      <c r="A60" s="5">
        <v>1313002</v>
      </c>
      <c r="B60" s="6">
        <v>33506</v>
      </c>
      <c r="C60" s="7" t="s">
        <v>9</v>
      </c>
      <c r="D60" s="7" t="s">
        <v>11</v>
      </c>
      <c r="E60" s="6">
        <v>38916</v>
      </c>
      <c r="F60" s="41">
        <f t="shared" si="4"/>
        <v>7</v>
      </c>
      <c r="G60" s="11">
        <v>5588</v>
      </c>
      <c r="H60">
        <f t="shared" si="6"/>
      </c>
      <c r="J60" s="20" t="str">
        <f t="shared" si="7"/>
        <v>111</v>
      </c>
      <c r="K60">
        <f t="shared" si="8"/>
        <v>101</v>
      </c>
      <c r="L60" s="9">
        <v>1</v>
      </c>
      <c r="M60" s="8">
        <f t="shared" si="9"/>
        <v>38916</v>
      </c>
      <c r="O60" s="14">
        <f t="shared" si="5"/>
        <v>5588</v>
      </c>
    </row>
    <row r="61" spans="1:15" ht="12.75" customHeight="1">
      <c r="A61" s="5">
        <v>2114959</v>
      </c>
      <c r="B61" s="6">
        <v>32430</v>
      </c>
      <c r="C61" s="7" t="s">
        <v>9</v>
      </c>
      <c r="D61" s="7" t="s">
        <v>11</v>
      </c>
      <c r="E61" s="6">
        <v>38980</v>
      </c>
      <c r="F61" s="41">
        <f t="shared" si="4"/>
        <v>9</v>
      </c>
      <c r="G61" s="11">
        <v>7303</v>
      </c>
      <c r="H61">
        <f t="shared" si="6"/>
      </c>
      <c r="J61" s="20" t="str">
        <f t="shared" si="7"/>
        <v>111</v>
      </c>
      <c r="K61">
        <f t="shared" si="8"/>
        <v>101</v>
      </c>
      <c r="L61" s="9">
        <v>1</v>
      </c>
      <c r="M61" s="8">
        <f t="shared" si="9"/>
        <v>38980</v>
      </c>
      <c r="O61" s="14">
        <f t="shared" si="5"/>
        <v>7303</v>
      </c>
    </row>
    <row r="62" spans="1:15" ht="12.75" customHeight="1">
      <c r="A62" s="5">
        <v>90004405</v>
      </c>
      <c r="B62" s="6">
        <v>34592</v>
      </c>
      <c r="C62" s="7" t="s">
        <v>9</v>
      </c>
      <c r="D62" s="7" t="s">
        <v>11</v>
      </c>
      <c r="E62" s="6">
        <v>39008</v>
      </c>
      <c r="F62" s="41">
        <f t="shared" si="4"/>
        <v>10</v>
      </c>
      <c r="G62" s="11">
        <v>2723</v>
      </c>
      <c r="H62">
        <f t="shared" si="6"/>
      </c>
      <c r="J62" s="20" t="str">
        <f t="shared" si="7"/>
        <v>111</v>
      </c>
      <c r="K62">
        <f t="shared" si="8"/>
        <v>101</v>
      </c>
      <c r="L62" s="9">
        <v>1</v>
      </c>
      <c r="M62" s="8">
        <f t="shared" si="9"/>
        <v>39008</v>
      </c>
      <c r="O62" s="14">
        <f t="shared" si="5"/>
        <v>2723</v>
      </c>
    </row>
    <row r="63" spans="1:15" ht="12.75" customHeight="1">
      <c r="A63" s="5">
        <v>2201640</v>
      </c>
      <c r="B63" s="6">
        <v>29068</v>
      </c>
      <c r="C63" s="7" t="s">
        <v>9</v>
      </c>
      <c r="D63" s="7" t="s">
        <v>11</v>
      </c>
      <c r="E63" s="6">
        <v>39016</v>
      </c>
      <c r="F63" s="41">
        <f t="shared" si="4"/>
        <v>10</v>
      </c>
      <c r="G63" s="28">
        <v>12383</v>
      </c>
      <c r="H63">
        <f t="shared" si="6"/>
      </c>
      <c r="J63" s="20" t="str">
        <f t="shared" si="7"/>
        <v>111</v>
      </c>
      <c r="K63">
        <f>IF(J63="101",111,IF(J63="","blank",101))</f>
        <v>101</v>
      </c>
      <c r="L63" s="9">
        <v>1</v>
      </c>
      <c r="M63" s="8">
        <f t="shared" si="9"/>
        <v>39016</v>
      </c>
      <c r="O63" s="14">
        <f t="shared" si="5"/>
        <v>12383</v>
      </c>
    </row>
    <row r="64" spans="1:15" ht="12.75" customHeight="1">
      <c r="A64" s="5">
        <v>610024908</v>
      </c>
      <c r="B64" s="6">
        <v>35682</v>
      </c>
      <c r="C64" s="7" t="s">
        <v>9</v>
      </c>
      <c r="D64" s="7" t="s">
        <v>11</v>
      </c>
      <c r="E64" s="6">
        <v>39063</v>
      </c>
      <c r="F64" s="41">
        <f t="shared" si="4"/>
        <v>12</v>
      </c>
      <c r="G64" s="11">
        <v>5613</v>
      </c>
      <c r="H64">
        <f t="shared" si="6"/>
      </c>
      <c r="J64" s="20" t="str">
        <f t="shared" si="7"/>
        <v>111</v>
      </c>
      <c r="K64">
        <f>IF(J64="101",111,IF(J64="","blank",101))</f>
        <v>101</v>
      </c>
      <c r="L64" s="9">
        <v>1</v>
      </c>
      <c r="M64" s="8">
        <f t="shared" si="9"/>
        <v>39063</v>
      </c>
      <c r="O64" s="14">
        <f t="shared" si="5"/>
        <v>5613</v>
      </c>
    </row>
    <row r="65" spans="1:15" ht="12.75" customHeight="1">
      <c r="A65" s="81" t="s">
        <v>51</v>
      </c>
      <c r="B65" s="82"/>
      <c r="C65" s="82"/>
      <c r="D65" s="83"/>
      <c r="E65" s="6"/>
      <c r="F65" s="41"/>
      <c r="L65" s="9"/>
      <c r="M65" s="8"/>
      <c r="O65" s="14"/>
    </row>
    <row r="66" spans="1:15" ht="12.75" customHeight="1">
      <c r="A66" s="5" t="s">
        <v>26</v>
      </c>
      <c r="B66" s="5" t="s">
        <v>27</v>
      </c>
      <c r="C66" s="5" t="s">
        <v>28</v>
      </c>
      <c r="D66" s="5" t="s">
        <v>29</v>
      </c>
      <c r="E66" s="6" t="s">
        <v>30</v>
      </c>
      <c r="F66" s="5" t="s">
        <v>31</v>
      </c>
      <c r="G66" s="5" t="s">
        <v>32</v>
      </c>
      <c r="H66" s="5" t="s">
        <v>33</v>
      </c>
      <c r="I66" s="5" t="s">
        <v>34</v>
      </c>
      <c r="J66" s="5" t="s">
        <v>35</v>
      </c>
      <c r="K66" s="5" t="s">
        <v>36</v>
      </c>
      <c r="L66" s="5" t="s">
        <v>37</v>
      </c>
      <c r="M66" s="8"/>
      <c r="O66" s="14"/>
    </row>
    <row r="67" spans="1:15" ht="12.75" customHeight="1">
      <c r="A67" s="5">
        <f>COUNTIF($F$2:$F$41,"=1")</f>
        <v>2</v>
      </c>
      <c r="B67" s="5">
        <f>COUNTIF($F$46:$F$64,"=2")</f>
        <v>0</v>
      </c>
      <c r="C67" s="5">
        <f>COUNTIF($F$46:$F$64,"=3")</f>
        <v>0</v>
      </c>
      <c r="D67" s="5">
        <f>COUNTIF($F$46:$F$64,"=4")</f>
        <v>0</v>
      </c>
      <c r="E67" s="5">
        <f>COUNTIF($F$46:$F$64,"=5")</f>
        <v>0</v>
      </c>
      <c r="F67" s="5">
        <f>COUNTIF($F$46:$F$64,"=6")</f>
        <v>13</v>
      </c>
      <c r="G67" s="5">
        <f>COUNTIF($F$46:$F$64,"=7")</f>
        <v>1</v>
      </c>
      <c r="H67" s="5">
        <f>COUNTIF($F$46:$F$64,"=8")</f>
        <v>0</v>
      </c>
      <c r="I67" s="5">
        <f>COUNTIF($F$46:$F$64,"=9")</f>
        <v>1</v>
      </c>
      <c r="J67" s="5">
        <f>COUNTIF($F$46:$F$64,"=10")</f>
        <v>2</v>
      </c>
      <c r="K67" s="5">
        <f>COUNTIF($F$46:$F$64,"=11")</f>
        <v>0</v>
      </c>
      <c r="L67" s="5">
        <f>COUNTIF($F$46:$F$64,"=12")</f>
        <v>1</v>
      </c>
      <c r="M67" s="8"/>
      <c r="O67" s="14"/>
    </row>
    <row r="68" spans="1:15" ht="12.75" customHeight="1">
      <c r="A68" s="13">
        <f>SUM(A67:L67)</f>
        <v>20</v>
      </c>
      <c r="B68" s="6"/>
      <c r="C68" s="7"/>
      <c r="D68" s="7"/>
      <c r="E68" s="6"/>
      <c r="F68" s="41"/>
      <c r="G68" s="12">
        <f>AVERAGE(G2:G64)</f>
        <v>6149.516666666666</v>
      </c>
      <c r="L68" s="9"/>
      <c r="M68" s="8"/>
      <c r="N68" s="15">
        <f>G68*A68</f>
        <v>122990.33333333333</v>
      </c>
      <c r="O68" s="16">
        <f>SUM(O46:O67)</f>
        <v>174368</v>
      </c>
    </row>
    <row r="69" spans="1:13" ht="12.75" customHeight="1">
      <c r="A69" s="5"/>
      <c r="B69" s="6"/>
      <c r="C69" s="7"/>
      <c r="D69" s="7"/>
      <c r="E69" s="6"/>
      <c r="F69" s="41"/>
      <c r="L69" s="9"/>
      <c r="M69" s="8"/>
    </row>
    <row r="70" spans="1:13" ht="12.75" customHeight="1">
      <c r="A70" s="5"/>
      <c r="B70" s="6"/>
      <c r="C70" s="7"/>
      <c r="D70" s="7"/>
      <c r="E70" s="6"/>
      <c r="F70" s="41"/>
      <c r="L70" s="9"/>
      <c r="M70" s="8"/>
    </row>
    <row r="71" spans="1:15" ht="12.75" customHeight="1">
      <c r="A71" s="5">
        <v>530080987</v>
      </c>
      <c r="B71" s="6">
        <v>38180</v>
      </c>
      <c r="C71" s="7" t="s">
        <v>9</v>
      </c>
      <c r="D71" s="7" t="s">
        <v>10</v>
      </c>
      <c r="E71" s="6">
        <v>38353</v>
      </c>
      <c r="F71" s="41">
        <f t="shared" si="4"/>
        <v>1</v>
      </c>
      <c r="G71" s="11">
        <v>321</v>
      </c>
      <c r="H71">
        <f aca="true" t="shared" si="10" ref="H71:H102">IF(B71&gt;$I$1,"new cust","")</f>
      </c>
      <c r="J71" s="20" t="str">
        <f aca="true" t="shared" si="11" ref="J71:J102">D71</f>
        <v>101</v>
      </c>
      <c r="K71">
        <f aca="true" t="shared" si="12" ref="K71:K102">IF(J71="101",111,IF(J71="","blank",101))</f>
        <v>111</v>
      </c>
      <c r="L71" s="9">
        <v>1</v>
      </c>
      <c r="M71" s="8">
        <f aca="true" t="shared" si="13" ref="M71:M102">IF(E71&gt;$N$1,E71,"")</f>
        <v>38353</v>
      </c>
      <c r="O71" s="14">
        <f>-G71*L71</f>
        <v>-321</v>
      </c>
    </row>
    <row r="72" spans="1:15" ht="12.75" customHeight="1">
      <c r="A72" s="5">
        <v>570071502</v>
      </c>
      <c r="B72" s="6">
        <v>37719</v>
      </c>
      <c r="C72" s="7" t="s">
        <v>9</v>
      </c>
      <c r="D72" s="7" t="s">
        <v>10</v>
      </c>
      <c r="E72" s="6">
        <v>38372</v>
      </c>
      <c r="F72" s="41">
        <f t="shared" si="4"/>
        <v>1</v>
      </c>
      <c r="G72" s="11">
        <v>3380</v>
      </c>
      <c r="H72">
        <f t="shared" si="10"/>
      </c>
      <c r="J72" s="20" t="str">
        <f t="shared" si="11"/>
        <v>101</v>
      </c>
      <c r="K72">
        <f t="shared" si="12"/>
        <v>111</v>
      </c>
      <c r="L72" s="9">
        <v>1</v>
      </c>
      <c r="M72" s="8">
        <f t="shared" si="13"/>
        <v>38372</v>
      </c>
      <c r="O72" s="14">
        <f aca="true" t="shared" si="14" ref="O72:O138">-G72*L72</f>
        <v>-3380</v>
      </c>
    </row>
    <row r="73" spans="1:15" ht="12.75" customHeight="1">
      <c r="A73" s="5">
        <v>905044</v>
      </c>
      <c r="B73" s="6">
        <v>26634</v>
      </c>
      <c r="C73" s="7" t="s">
        <v>9</v>
      </c>
      <c r="D73" s="7" t="s">
        <v>10</v>
      </c>
      <c r="E73" s="6">
        <v>38374</v>
      </c>
      <c r="F73" s="41">
        <f aca="true" t="shared" si="15" ref="F73:F138">MONTH(E73)</f>
        <v>1</v>
      </c>
      <c r="G73" s="11">
        <v>9263</v>
      </c>
      <c r="H73">
        <f t="shared" si="10"/>
      </c>
      <c r="J73" s="20" t="str">
        <f t="shared" si="11"/>
        <v>101</v>
      </c>
      <c r="K73">
        <f t="shared" si="12"/>
        <v>111</v>
      </c>
      <c r="L73" s="9">
        <v>1</v>
      </c>
      <c r="M73" s="8">
        <f t="shared" si="13"/>
        <v>38374</v>
      </c>
      <c r="O73" s="14">
        <f t="shared" si="14"/>
        <v>-9263</v>
      </c>
    </row>
    <row r="74" spans="1:15" ht="12.75" customHeight="1">
      <c r="A74" s="5">
        <v>2540259</v>
      </c>
      <c r="B74" s="6">
        <v>34399</v>
      </c>
      <c r="C74" s="7" t="s">
        <v>9</v>
      </c>
      <c r="D74" s="7" t="s">
        <v>10</v>
      </c>
      <c r="E74" s="6">
        <v>38374</v>
      </c>
      <c r="F74" s="41">
        <f t="shared" si="15"/>
        <v>1</v>
      </c>
      <c r="G74" s="11">
        <v>15010</v>
      </c>
      <c r="H74">
        <f t="shared" si="10"/>
      </c>
      <c r="J74" s="20" t="str">
        <f t="shared" si="11"/>
        <v>101</v>
      </c>
      <c r="K74">
        <f t="shared" si="12"/>
        <v>111</v>
      </c>
      <c r="L74" s="9">
        <v>1</v>
      </c>
      <c r="M74" s="8">
        <f t="shared" si="13"/>
        <v>38374</v>
      </c>
      <c r="O74" s="14">
        <f t="shared" si="14"/>
        <v>-15010</v>
      </c>
    </row>
    <row r="75" spans="1:15" ht="12.75" customHeight="1">
      <c r="A75" s="5">
        <v>530007878</v>
      </c>
      <c r="B75" s="6">
        <v>34723</v>
      </c>
      <c r="C75" s="7" t="s">
        <v>9</v>
      </c>
      <c r="D75" s="7" t="s">
        <v>10</v>
      </c>
      <c r="E75" s="6">
        <v>38374</v>
      </c>
      <c r="F75" s="41">
        <f t="shared" si="15"/>
        <v>1</v>
      </c>
      <c r="G75" s="11">
        <v>8835</v>
      </c>
      <c r="H75">
        <f t="shared" si="10"/>
      </c>
      <c r="J75" s="20" t="str">
        <f t="shared" si="11"/>
        <v>101</v>
      </c>
      <c r="K75">
        <f t="shared" si="12"/>
        <v>111</v>
      </c>
      <c r="L75" s="9">
        <v>1</v>
      </c>
      <c r="M75" s="8">
        <f t="shared" si="13"/>
        <v>38374</v>
      </c>
      <c r="O75" s="14">
        <f t="shared" si="14"/>
        <v>-8835</v>
      </c>
    </row>
    <row r="76" spans="1:15" ht="12.75" customHeight="1">
      <c r="A76" s="5">
        <v>650029895</v>
      </c>
      <c r="B76" s="6">
        <v>35955</v>
      </c>
      <c r="C76" s="7" t="s">
        <v>9</v>
      </c>
      <c r="D76" s="7" t="s">
        <v>10</v>
      </c>
      <c r="E76" s="6">
        <v>38374</v>
      </c>
      <c r="F76" s="41">
        <f t="shared" si="15"/>
        <v>1</v>
      </c>
      <c r="G76" s="11">
        <v>12146</v>
      </c>
      <c r="H76">
        <f t="shared" si="10"/>
      </c>
      <c r="J76" s="20" t="str">
        <f t="shared" si="11"/>
        <v>101</v>
      </c>
      <c r="K76">
        <f t="shared" si="12"/>
        <v>111</v>
      </c>
      <c r="L76" s="9">
        <v>1</v>
      </c>
      <c r="M76" s="8">
        <f t="shared" si="13"/>
        <v>38374</v>
      </c>
      <c r="O76" s="14">
        <f t="shared" si="14"/>
        <v>-12146</v>
      </c>
    </row>
    <row r="77" spans="1:15" ht="12.75" customHeight="1">
      <c r="A77" s="5">
        <v>90059355</v>
      </c>
      <c r="B77" s="6">
        <v>37273</v>
      </c>
      <c r="C77" s="7" t="s">
        <v>9</v>
      </c>
      <c r="D77" s="7" t="s">
        <v>10</v>
      </c>
      <c r="E77" s="6">
        <v>38374</v>
      </c>
      <c r="F77" s="41">
        <f t="shared" si="15"/>
        <v>1</v>
      </c>
      <c r="G77" s="11">
        <v>8919</v>
      </c>
      <c r="H77">
        <f t="shared" si="10"/>
      </c>
      <c r="J77" s="20" t="str">
        <f t="shared" si="11"/>
        <v>101</v>
      </c>
      <c r="K77">
        <f t="shared" si="12"/>
        <v>111</v>
      </c>
      <c r="L77" s="9">
        <v>1</v>
      </c>
      <c r="M77" s="8">
        <f t="shared" si="13"/>
        <v>38374</v>
      </c>
      <c r="O77" s="14">
        <f t="shared" si="14"/>
        <v>-8919</v>
      </c>
    </row>
    <row r="78" spans="1:15" ht="12.75" customHeight="1">
      <c r="A78" s="5">
        <v>50059378</v>
      </c>
      <c r="B78" s="6">
        <v>37274</v>
      </c>
      <c r="C78" s="7" t="s">
        <v>9</v>
      </c>
      <c r="D78" s="7" t="s">
        <v>10</v>
      </c>
      <c r="E78" s="6">
        <v>38374</v>
      </c>
      <c r="F78" s="41">
        <f t="shared" si="15"/>
        <v>1</v>
      </c>
      <c r="G78" s="11">
        <v>9086</v>
      </c>
      <c r="H78">
        <f t="shared" si="10"/>
      </c>
      <c r="J78" s="20" t="str">
        <f t="shared" si="11"/>
        <v>101</v>
      </c>
      <c r="K78">
        <f t="shared" si="12"/>
        <v>111</v>
      </c>
      <c r="L78" s="9">
        <v>1</v>
      </c>
      <c r="M78" s="8">
        <f t="shared" si="13"/>
        <v>38374</v>
      </c>
      <c r="O78" s="14">
        <f t="shared" si="14"/>
        <v>-9086</v>
      </c>
    </row>
    <row r="79" spans="1:15" ht="12.75" customHeight="1">
      <c r="A79" s="5">
        <v>50080410</v>
      </c>
      <c r="B79" s="6">
        <v>38141</v>
      </c>
      <c r="C79" s="7" t="s">
        <v>9</v>
      </c>
      <c r="D79" s="7" t="s">
        <v>10</v>
      </c>
      <c r="E79" s="6">
        <v>38374</v>
      </c>
      <c r="F79" s="41">
        <f t="shared" si="15"/>
        <v>1</v>
      </c>
      <c r="G79" s="11">
        <v>13259</v>
      </c>
      <c r="H79">
        <f t="shared" si="10"/>
      </c>
      <c r="J79" s="20" t="str">
        <f t="shared" si="11"/>
        <v>101</v>
      </c>
      <c r="K79">
        <f t="shared" si="12"/>
        <v>111</v>
      </c>
      <c r="L79" s="9">
        <v>1</v>
      </c>
      <c r="M79" s="8">
        <f t="shared" si="13"/>
        <v>38374</v>
      </c>
      <c r="O79" s="14">
        <f t="shared" si="14"/>
        <v>-13259</v>
      </c>
    </row>
    <row r="80" spans="1:15" ht="12.75" customHeight="1">
      <c r="A80" s="5">
        <v>610083744</v>
      </c>
      <c r="B80" s="6">
        <v>38245</v>
      </c>
      <c r="C80" s="7" t="s">
        <v>9</v>
      </c>
      <c r="D80" s="7" t="s">
        <v>10</v>
      </c>
      <c r="E80" s="6">
        <v>38374</v>
      </c>
      <c r="F80" s="41">
        <f t="shared" si="15"/>
        <v>1</v>
      </c>
      <c r="G80" s="11">
        <v>3818</v>
      </c>
      <c r="H80">
        <f t="shared" si="10"/>
      </c>
      <c r="J80" s="20" t="str">
        <f t="shared" si="11"/>
        <v>101</v>
      </c>
      <c r="K80">
        <f t="shared" si="12"/>
        <v>111</v>
      </c>
      <c r="L80" s="9">
        <v>1</v>
      </c>
      <c r="M80" s="8">
        <f t="shared" si="13"/>
        <v>38374</v>
      </c>
      <c r="O80" s="14">
        <f t="shared" si="14"/>
        <v>-3818</v>
      </c>
    </row>
    <row r="81" spans="1:15" ht="12.75" customHeight="1">
      <c r="A81" s="5">
        <v>330084121</v>
      </c>
      <c r="B81" s="6">
        <v>38262</v>
      </c>
      <c r="C81" s="7" t="s">
        <v>9</v>
      </c>
      <c r="D81" s="7" t="s">
        <v>10</v>
      </c>
      <c r="E81" s="6">
        <v>38374</v>
      </c>
      <c r="F81" s="41">
        <f t="shared" si="15"/>
        <v>1</v>
      </c>
      <c r="G81" s="11">
        <v>3858</v>
      </c>
      <c r="H81">
        <f t="shared" si="10"/>
      </c>
      <c r="J81" s="20" t="str">
        <f t="shared" si="11"/>
        <v>101</v>
      </c>
      <c r="K81">
        <f t="shared" si="12"/>
        <v>111</v>
      </c>
      <c r="L81" s="9">
        <v>1</v>
      </c>
      <c r="M81" s="8">
        <f t="shared" si="13"/>
        <v>38374</v>
      </c>
      <c r="O81" s="14">
        <f t="shared" si="14"/>
        <v>-3858</v>
      </c>
    </row>
    <row r="82" spans="1:15" ht="12.75" customHeight="1">
      <c r="A82" s="5">
        <v>290066724</v>
      </c>
      <c r="B82" s="6">
        <v>37581</v>
      </c>
      <c r="C82" s="7" t="s">
        <v>9</v>
      </c>
      <c r="D82" s="7" t="s">
        <v>10</v>
      </c>
      <c r="E82" s="6">
        <v>38376</v>
      </c>
      <c r="F82" s="41">
        <f t="shared" si="15"/>
        <v>1</v>
      </c>
      <c r="G82" s="11">
        <v>6340</v>
      </c>
      <c r="H82">
        <f t="shared" si="10"/>
      </c>
      <c r="J82" s="20" t="str">
        <f t="shared" si="11"/>
        <v>101</v>
      </c>
      <c r="K82">
        <f t="shared" si="12"/>
        <v>111</v>
      </c>
      <c r="L82" s="9">
        <v>1</v>
      </c>
      <c r="M82" s="8">
        <f t="shared" si="13"/>
        <v>38376</v>
      </c>
      <c r="O82" s="14">
        <f t="shared" si="14"/>
        <v>-6340</v>
      </c>
    </row>
    <row r="83" spans="1:15" ht="12.75" customHeight="1">
      <c r="A83" s="5">
        <v>330066724</v>
      </c>
      <c r="B83" s="6">
        <v>37581</v>
      </c>
      <c r="C83" s="7" t="s">
        <v>9</v>
      </c>
      <c r="D83" s="7" t="s">
        <v>10</v>
      </c>
      <c r="E83" s="6">
        <v>38376</v>
      </c>
      <c r="F83" s="41">
        <f t="shared" si="15"/>
        <v>1</v>
      </c>
      <c r="G83" s="11">
        <v>4861</v>
      </c>
      <c r="H83">
        <f t="shared" si="10"/>
      </c>
      <c r="J83" s="20" t="str">
        <f t="shared" si="11"/>
        <v>101</v>
      </c>
      <c r="K83">
        <f t="shared" si="12"/>
        <v>111</v>
      </c>
      <c r="L83" s="9">
        <v>1</v>
      </c>
      <c r="M83" s="8">
        <f t="shared" si="13"/>
        <v>38376</v>
      </c>
      <c r="O83" s="14">
        <f t="shared" si="14"/>
        <v>-4861</v>
      </c>
    </row>
    <row r="84" spans="1:15" ht="12.75" customHeight="1">
      <c r="A84" s="5">
        <v>370066724</v>
      </c>
      <c r="B84" s="6">
        <v>37581</v>
      </c>
      <c r="C84" s="7" t="s">
        <v>9</v>
      </c>
      <c r="D84" s="7" t="s">
        <v>10</v>
      </c>
      <c r="E84" s="6">
        <v>38376</v>
      </c>
      <c r="F84" s="41">
        <f t="shared" si="15"/>
        <v>1</v>
      </c>
      <c r="G84" s="11">
        <v>3063</v>
      </c>
      <c r="H84">
        <f t="shared" si="10"/>
      </c>
      <c r="J84" s="20" t="str">
        <f t="shared" si="11"/>
        <v>101</v>
      </c>
      <c r="K84">
        <f t="shared" si="12"/>
        <v>111</v>
      </c>
      <c r="L84" s="9">
        <v>1</v>
      </c>
      <c r="M84" s="8">
        <f t="shared" si="13"/>
        <v>38376</v>
      </c>
      <c r="O84" s="14">
        <f t="shared" si="14"/>
        <v>-3063</v>
      </c>
    </row>
    <row r="85" spans="1:15" ht="12.75" customHeight="1">
      <c r="A85" s="5">
        <v>410066724</v>
      </c>
      <c r="B85" s="6">
        <v>37581</v>
      </c>
      <c r="C85" s="7" t="s">
        <v>9</v>
      </c>
      <c r="D85" s="7" t="s">
        <v>10</v>
      </c>
      <c r="E85" s="6">
        <v>38376</v>
      </c>
      <c r="F85" s="41">
        <f t="shared" si="15"/>
        <v>1</v>
      </c>
      <c r="G85" s="11">
        <v>5942</v>
      </c>
      <c r="H85">
        <f t="shared" si="10"/>
      </c>
      <c r="J85" s="20" t="str">
        <f t="shared" si="11"/>
        <v>101</v>
      </c>
      <c r="K85">
        <f t="shared" si="12"/>
        <v>111</v>
      </c>
      <c r="L85" s="9">
        <v>1</v>
      </c>
      <c r="M85" s="8">
        <f t="shared" si="13"/>
        <v>38376</v>
      </c>
      <c r="O85" s="14">
        <f t="shared" si="14"/>
        <v>-5942</v>
      </c>
    </row>
    <row r="86" spans="1:15" ht="12.75" customHeight="1">
      <c r="A86" s="5">
        <v>490084501</v>
      </c>
      <c r="B86" s="6">
        <v>38307</v>
      </c>
      <c r="C86" s="7" t="s">
        <v>9</v>
      </c>
      <c r="D86" s="7" t="s">
        <v>10</v>
      </c>
      <c r="E86" s="6">
        <v>38377</v>
      </c>
      <c r="F86" s="41">
        <f t="shared" si="15"/>
        <v>1</v>
      </c>
      <c r="G86" s="11">
        <v>2109</v>
      </c>
      <c r="H86">
        <f t="shared" si="10"/>
      </c>
      <c r="J86" s="20" t="str">
        <f t="shared" si="11"/>
        <v>101</v>
      </c>
      <c r="K86">
        <f t="shared" si="12"/>
        <v>111</v>
      </c>
      <c r="L86" s="9">
        <v>1</v>
      </c>
      <c r="M86" s="8">
        <f t="shared" si="13"/>
        <v>38377</v>
      </c>
      <c r="O86" s="14">
        <f t="shared" si="14"/>
        <v>-2109</v>
      </c>
    </row>
    <row r="87" spans="1:15" ht="12.75" customHeight="1">
      <c r="A87" s="5">
        <v>370076788</v>
      </c>
      <c r="B87" s="6">
        <v>38013</v>
      </c>
      <c r="C87" s="7" t="s">
        <v>9</v>
      </c>
      <c r="D87" s="7" t="s">
        <v>10</v>
      </c>
      <c r="E87" s="6">
        <v>38382</v>
      </c>
      <c r="F87" s="41">
        <f t="shared" si="15"/>
        <v>1</v>
      </c>
      <c r="G87" s="11">
        <v>1245</v>
      </c>
      <c r="H87">
        <f t="shared" si="10"/>
      </c>
      <c r="J87" s="20" t="str">
        <f t="shared" si="11"/>
        <v>101</v>
      </c>
      <c r="K87">
        <f t="shared" si="12"/>
        <v>111</v>
      </c>
      <c r="L87" s="9">
        <v>1</v>
      </c>
      <c r="M87" s="8">
        <f t="shared" si="13"/>
        <v>38382</v>
      </c>
      <c r="O87" s="14">
        <f t="shared" si="14"/>
        <v>-1245</v>
      </c>
    </row>
    <row r="88" spans="1:15" ht="12.75" customHeight="1">
      <c r="A88" s="5">
        <v>490084428</v>
      </c>
      <c r="B88" s="6">
        <v>38303</v>
      </c>
      <c r="C88" s="7" t="s">
        <v>9</v>
      </c>
      <c r="D88" s="7" t="s">
        <v>10</v>
      </c>
      <c r="E88" s="6">
        <v>38392</v>
      </c>
      <c r="F88" s="41">
        <f t="shared" si="15"/>
        <v>2</v>
      </c>
      <c r="G88" s="11">
        <v>1637</v>
      </c>
      <c r="H88">
        <f t="shared" si="10"/>
      </c>
      <c r="J88" s="20" t="str">
        <f t="shared" si="11"/>
        <v>101</v>
      </c>
      <c r="K88">
        <f t="shared" si="12"/>
        <v>111</v>
      </c>
      <c r="L88" s="9">
        <v>1</v>
      </c>
      <c r="M88" s="8">
        <f t="shared" si="13"/>
        <v>38392</v>
      </c>
      <c r="O88" s="14">
        <f t="shared" si="14"/>
        <v>-1637</v>
      </c>
    </row>
    <row r="89" spans="1:15" ht="12.75" customHeight="1">
      <c r="A89" s="5">
        <v>10085198</v>
      </c>
      <c r="B89" s="6">
        <v>38337</v>
      </c>
      <c r="C89" s="7" t="s">
        <v>9</v>
      </c>
      <c r="D89" s="7" t="s">
        <v>10</v>
      </c>
      <c r="E89" s="6">
        <v>38400</v>
      </c>
      <c r="F89" s="41">
        <f t="shared" si="15"/>
        <v>2</v>
      </c>
      <c r="G89" s="28">
        <v>5742</v>
      </c>
      <c r="H89">
        <f t="shared" si="10"/>
      </c>
      <c r="J89" s="20" t="str">
        <f t="shared" si="11"/>
        <v>101</v>
      </c>
      <c r="K89">
        <f t="shared" si="12"/>
        <v>111</v>
      </c>
      <c r="L89" s="9">
        <v>1</v>
      </c>
      <c r="M89" s="8">
        <f t="shared" si="13"/>
        <v>38400</v>
      </c>
      <c r="O89" s="14">
        <f t="shared" si="14"/>
        <v>-5742</v>
      </c>
    </row>
    <row r="90" spans="1:15" ht="12.75" customHeight="1">
      <c r="A90" s="5">
        <v>2302087</v>
      </c>
      <c r="B90" s="6">
        <v>31590</v>
      </c>
      <c r="C90" s="7" t="s">
        <v>9</v>
      </c>
      <c r="D90" s="7" t="s">
        <v>10</v>
      </c>
      <c r="E90" s="6">
        <v>38416</v>
      </c>
      <c r="F90" s="41">
        <f t="shared" si="15"/>
        <v>3</v>
      </c>
      <c r="G90" s="11">
        <v>6932</v>
      </c>
      <c r="H90">
        <f t="shared" si="10"/>
      </c>
      <c r="J90" s="20" t="str">
        <f t="shared" si="11"/>
        <v>101</v>
      </c>
      <c r="K90">
        <f t="shared" si="12"/>
        <v>111</v>
      </c>
      <c r="L90" s="9">
        <v>1</v>
      </c>
      <c r="M90" s="8">
        <f t="shared" si="13"/>
        <v>38416</v>
      </c>
      <c r="O90" s="14">
        <f t="shared" si="14"/>
        <v>-6932</v>
      </c>
    </row>
    <row r="91" spans="1:15" ht="12.75" customHeight="1">
      <c r="A91" s="5">
        <v>2554336</v>
      </c>
      <c r="B91" s="6">
        <v>34326</v>
      </c>
      <c r="C91" s="7" t="s">
        <v>9</v>
      </c>
      <c r="D91" s="7" t="s">
        <v>10</v>
      </c>
      <c r="E91" s="6">
        <v>38416</v>
      </c>
      <c r="F91" s="41">
        <f t="shared" si="15"/>
        <v>3</v>
      </c>
      <c r="G91" s="11">
        <v>10075</v>
      </c>
      <c r="H91">
        <f t="shared" si="10"/>
      </c>
      <c r="J91" s="20" t="str">
        <f t="shared" si="11"/>
        <v>101</v>
      </c>
      <c r="K91">
        <f t="shared" si="12"/>
        <v>111</v>
      </c>
      <c r="L91" s="9">
        <v>1</v>
      </c>
      <c r="M91" s="8">
        <f t="shared" si="13"/>
        <v>38416</v>
      </c>
      <c r="O91" s="14">
        <f t="shared" si="14"/>
        <v>-10075</v>
      </c>
    </row>
    <row r="92" spans="1:15" ht="12.75" customHeight="1">
      <c r="A92" s="5">
        <v>530081572</v>
      </c>
      <c r="B92" s="6">
        <v>38200</v>
      </c>
      <c r="C92" s="7" t="s">
        <v>9</v>
      </c>
      <c r="D92" s="7" t="s">
        <v>10</v>
      </c>
      <c r="E92" s="6">
        <v>38416</v>
      </c>
      <c r="F92" s="41">
        <f t="shared" si="15"/>
        <v>3</v>
      </c>
      <c r="G92" s="11">
        <v>3900</v>
      </c>
      <c r="H92">
        <f t="shared" si="10"/>
      </c>
      <c r="J92" s="20" t="str">
        <f t="shared" si="11"/>
        <v>101</v>
      </c>
      <c r="K92">
        <f t="shared" si="12"/>
        <v>111</v>
      </c>
      <c r="L92" s="9">
        <v>1</v>
      </c>
      <c r="M92" s="8">
        <f t="shared" si="13"/>
        <v>38416</v>
      </c>
      <c r="O92" s="14">
        <f t="shared" si="14"/>
        <v>-3900</v>
      </c>
    </row>
    <row r="93" spans="1:15" ht="12.75" customHeight="1">
      <c r="A93" s="5">
        <v>50083035</v>
      </c>
      <c r="B93" s="6">
        <v>38240</v>
      </c>
      <c r="C93" s="7" t="s">
        <v>9</v>
      </c>
      <c r="D93" s="7" t="s">
        <v>10</v>
      </c>
      <c r="E93" s="6">
        <v>38416</v>
      </c>
      <c r="F93" s="41">
        <f t="shared" si="15"/>
        <v>3</v>
      </c>
      <c r="G93" s="11">
        <v>3422</v>
      </c>
      <c r="H93">
        <f t="shared" si="10"/>
      </c>
      <c r="J93" s="20" t="str">
        <f t="shared" si="11"/>
        <v>101</v>
      </c>
      <c r="K93">
        <f t="shared" si="12"/>
        <v>111</v>
      </c>
      <c r="L93" s="9">
        <v>1</v>
      </c>
      <c r="M93" s="8">
        <f t="shared" si="13"/>
        <v>38416</v>
      </c>
      <c r="O93" s="14">
        <f t="shared" si="14"/>
        <v>-3422</v>
      </c>
    </row>
    <row r="94" spans="1:15" ht="12.75" customHeight="1">
      <c r="A94" s="5">
        <v>490084617</v>
      </c>
      <c r="B94" s="6">
        <v>38308</v>
      </c>
      <c r="C94" s="7" t="s">
        <v>9</v>
      </c>
      <c r="D94" s="7" t="s">
        <v>10</v>
      </c>
      <c r="E94" s="6">
        <v>38416</v>
      </c>
      <c r="F94" s="41">
        <f t="shared" si="15"/>
        <v>3</v>
      </c>
      <c r="G94" s="11">
        <v>2965</v>
      </c>
      <c r="H94">
        <f t="shared" si="10"/>
      </c>
      <c r="J94" s="20" t="str">
        <f t="shared" si="11"/>
        <v>101</v>
      </c>
      <c r="K94">
        <f t="shared" si="12"/>
        <v>111</v>
      </c>
      <c r="L94" s="9">
        <v>1</v>
      </c>
      <c r="M94" s="8">
        <f t="shared" si="13"/>
        <v>38416</v>
      </c>
      <c r="O94" s="14">
        <f t="shared" si="14"/>
        <v>-2965</v>
      </c>
    </row>
    <row r="95" spans="1:15" ht="12.75" customHeight="1">
      <c r="A95" s="5">
        <v>650085695</v>
      </c>
      <c r="B95" s="6">
        <v>38339</v>
      </c>
      <c r="C95" s="7" t="s">
        <v>9</v>
      </c>
      <c r="D95" s="7" t="s">
        <v>10</v>
      </c>
      <c r="E95" s="6">
        <v>38429</v>
      </c>
      <c r="F95" s="41">
        <f t="shared" si="15"/>
        <v>3</v>
      </c>
      <c r="G95" s="28">
        <v>2383</v>
      </c>
      <c r="H95">
        <f t="shared" si="10"/>
      </c>
      <c r="J95" s="20" t="str">
        <f t="shared" si="11"/>
        <v>101</v>
      </c>
      <c r="K95">
        <f t="shared" si="12"/>
        <v>111</v>
      </c>
      <c r="L95" s="9">
        <v>1</v>
      </c>
      <c r="M95" s="8">
        <f t="shared" si="13"/>
        <v>38429</v>
      </c>
      <c r="O95" s="14">
        <f t="shared" si="14"/>
        <v>-2383</v>
      </c>
    </row>
    <row r="96" spans="1:15" ht="12.75" customHeight="1">
      <c r="A96" s="5">
        <v>290081505</v>
      </c>
      <c r="B96" s="6">
        <v>38194</v>
      </c>
      <c r="C96" s="7" t="s">
        <v>9</v>
      </c>
      <c r="D96" s="7" t="s">
        <v>10</v>
      </c>
      <c r="E96" s="6">
        <v>38477</v>
      </c>
      <c r="F96" s="41">
        <f t="shared" si="15"/>
        <v>5</v>
      </c>
      <c r="G96" s="11">
        <v>2159</v>
      </c>
      <c r="H96">
        <f t="shared" si="10"/>
      </c>
      <c r="J96" s="20" t="str">
        <f t="shared" si="11"/>
        <v>101</v>
      </c>
      <c r="K96">
        <f t="shared" si="12"/>
        <v>111</v>
      </c>
      <c r="L96" s="9">
        <v>1</v>
      </c>
      <c r="M96" s="8">
        <f t="shared" si="13"/>
        <v>38477</v>
      </c>
      <c r="O96" s="14">
        <f t="shared" si="14"/>
        <v>-2159</v>
      </c>
    </row>
    <row r="97" spans="1:15" ht="12.75" customHeight="1">
      <c r="A97" s="5">
        <v>10068020</v>
      </c>
      <c r="B97" s="6">
        <v>37653</v>
      </c>
      <c r="C97" s="7" t="s">
        <v>9</v>
      </c>
      <c r="D97" s="7" t="s">
        <v>10</v>
      </c>
      <c r="E97" s="6">
        <v>38499</v>
      </c>
      <c r="F97" s="41">
        <f t="shared" si="15"/>
        <v>5</v>
      </c>
      <c r="G97" s="11">
        <v>4940</v>
      </c>
      <c r="H97">
        <f t="shared" si="10"/>
      </c>
      <c r="J97" s="20" t="str">
        <f t="shared" si="11"/>
        <v>101</v>
      </c>
      <c r="K97">
        <f t="shared" si="12"/>
        <v>111</v>
      </c>
      <c r="L97" s="9">
        <v>1</v>
      </c>
      <c r="M97" s="8">
        <f t="shared" si="13"/>
        <v>38499</v>
      </c>
      <c r="O97" s="14">
        <f t="shared" si="14"/>
        <v>-4940</v>
      </c>
    </row>
    <row r="98" spans="1:15" ht="12.75" customHeight="1">
      <c r="A98" s="5">
        <v>690082271</v>
      </c>
      <c r="B98" s="6">
        <v>38200</v>
      </c>
      <c r="C98" s="7" t="s">
        <v>9</v>
      </c>
      <c r="D98" s="7" t="s">
        <v>10</v>
      </c>
      <c r="E98" s="6">
        <v>38517</v>
      </c>
      <c r="F98" s="41">
        <f t="shared" si="15"/>
        <v>6</v>
      </c>
      <c r="G98" s="11">
        <v>2420</v>
      </c>
      <c r="H98">
        <f t="shared" si="10"/>
      </c>
      <c r="J98" s="20" t="str">
        <f t="shared" si="11"/>
        <v>101</v>
      </c>
      <c r="K98">
        <f t="shared" si="12"/>
        <v>111</v>
      </c>
      <c r="L98" s="9">
        <v>1</v>
      </c>
      <c r="M98" s="8">
        <f t="shared" si="13"/>
        <v>38517</v>
      </c>
      <c r="O98" s="14">
        <f t="shared" si="14"/>
        <v>-2420</v>
      </c>
    </row>
    <row r="99" spans="1:15" ht="12.75" customHeight="1">
      <c r="A99" s="5">
        <v>1111888</v>
      </c>
      <c r="B99" s="6">
        <v>28349</v>
      </c>
      <c r="C99" s="7" t="s">
        <v>9</v>
      </c>
      <c r="D99" s="7" t="s">
        <v>10</v>
      </c>
      <c r="E99" s="6">
        <v>38527</v>
      </c>
      <c r="F99" s="41">
        <f t="shared" si="15"/>
        <v>6</v>
      </c>
      <c r="G99" s="11">
        <v>8093</v>
      </c>
      <c r="H99">
        <f t="shared" si="10"/>
      </c>
      <c r="J99" s="20" t="str">
        <f t="shared" si="11"/>
        <v>101</v>
      </c>
      <c r="K99">
        <f t="shared" si="12"/>
        <v>111</v>
      </c>
      <c r="L99" s="9">
        <v>1</v>
      </c>
      <c r="M99" s="8">
        <f t="shared" si="13"/>
        <v>38527</v>
      </c>
      <c r="O99" s="14">
        <f t="shared" si="14"/>
        <v>-8093</v>
      </c>
    </row>
    <row r="100" spans="1:15" ht="12.75" customHeight="1">
      <c r="A100" s="5">
        <v>250021407</v>
      </c>
      <c r="B100" s="6">
        <v>35514</v>
      </c>
      <c r="C100" s="7" t="s">
        <v>9</v>
      </c>
      <c r="D100" s="7" t="s">
        <v>10</v>
      </c>
      <c r="E100" s="6">
        <v>38585</v>
      </c>
      <c r="F100" s="41">
        <f t="shared" si="15"/>
        <v>8</v>
      </c>
      <c r="G100" s="11">
        <v>7492</v>
      </c>
      <c r="H100">
        <f t="shared" si="10"/>
      </c>
      <c r="J100" s="20" t="str">
        <f t="shared" si="11"/>
        <v>101</v>
      </c>
      <c r="K100">
        <f t="shared" si="12"/>
        <v>111</v>
      </c>
      <c r="L100" s="9">
        <v>1</v>
      </c>
      <c r="M100" s="8">
        <f t="shared" si="13"/>
        <v>38585</v>
      </c>
      <c r="O100" s="14">
        <f t="shared" si="14"/>
        <v>-7492</v>
      </c>
    </row>
    <row r="101" spans="1:15" ht="12.75" customHeight="1">
      <c r="A101" s="5">
        <v>570077747</v>
      </c>
      <c r="B101" s="6">
        <v>38049</v>
      </c>
      <c r="C101" s="7" t="s">
        <v>9</v>
      </c>
      <c r="D101" s="7" t="s">
        <v>10</v>
      </c>
      <c r="E101" s="6">
        <v>38585</v>
      </c>
      <c r="F101" s="41">
        <f t="shared" si="15"/>
        <v>8</v>
      </c>
      <c r="G101" s="11">
        <v>790</v>
      </c>
      <c r="H101">
        <f t="shared" si="10"/>
      </c>
      <c r="J101" s="20" t="str">
        <f t="shared" si="11"/>
        <v>101</v>
      </c>
      <c r="K101">
        <f t="shared" si="12"/>
        <v>111</v>
      </c>
      <c r="L101" s="9">
        <v>1</v>
      </c>
      <c r="M101" s="8">
        <f t="shared" si="13"/>
        <v>38585</v>
      </c>
      <c r="O101" s="14">
        <f t="shared" si="14"/>
        <v>-790</v>
      </c>
    </row>
    <row r="102" spans="1:15" ht="12.75" customHeight="1">
      <c r="A102" s="5">
        <v>290083655</v>
      </c>
      <c r="B102" s="6">
        <v>38278</v>
      </c>
      <c r="C102" s="7" t="s">
        <v>9</v>
      </c>
      <c r="D102" s="7" t="s">
        <v>10</v>
      </c>
      <c r="E102" s="6">
        <v>38585</v>
      </c>
      <c r="F102" s="41">
        <f t="shared" si="15"/>
        <v>8</v>
      </c>
      <c r="G102" s="11">
        <v>1756</v>
      </c>
      <c r="H102">
        <f t="shared" si="10"/>
      </c>
      <c r="J102" s="20" t="str">
        <f t="shared" si="11"/>
        <v>101</v>
      </c>
      <c r="K102">
        <f t="shared" si="12"/>
        <v>111</v>
      </c>
      <c r="L102" s="9">
        <v>1</v>
      </c>
      <c r="M102" s="8">
        <f t="shared" si="13"/>
        <v>38585</v>
      </c>
      <c r="O102" s="14">
        <f t="shared" si="14"/>
        <v>-1756</v>
      </c>
    </row>
    <row r="103" spans="1:15" ht="12.75" customHeight="1">
      <c r="A103" s="5">
        <v>10083951</v>
      </c>
      <c r="B103" s="6">
        <v>38292</v>
      </c>
      <c r="C103" s="7" t="s">
        <v>9</v>
      </c>
      <c r="D103" s="7" t="s">
        <v>10</v>
      </c>
      <c r="E103" s="6">
        <v>38585</v>
      </c>
      <c r="F103" s="41">
        <f t="shared" si="15"/>
        <v>8</v>
      </c>
      <c r="G103" s="11">
        <v>5623</v>
      </c>
      <c r="H103">
        <f aca="true" t="shared" si="16" ref="H103:H135">IF(B103&gt;$I$1,"new cust","")</f>
      </c>
      <c r="J103" s="20" t="str">
        <f aca="true" t="shared" si="17" ref="J103:J135">D103</f>
        <v>101</v>
      </c>
      <c r="K103">
        <f aca="true" t="shared" si="18" ref="K103:K135">IF(J103="101",111,IF(J103="","blank",101))</f>
        <v>111</v>
      </c>
      <c r="L103" s="9">
        <v>1</v>
      </c>
      <c r="M103" s="8">
        <f aca="true" t="shared" si="19" ref="M103:M135">IF(E103&gt;$N$1,E103,"")</f>
        <v>38585</v>
      </c>
      <c r="O103" s="14">
        <f t="shared" si="14"/>
        <v>-5623</v>
      </c>
    </row>
    <row r="104" spans="1:15" ht="12.75" customHeight="1">
      <c r="A104" s="5">
        <v>622129</v>
      </c>
      <c r="B104" s="6">
        <v>28856</v>
      </c>
      <c r="C104" s="7" t="s">
        <v>9</v>
      </c>
      <c r="D104" s="7" t="s">
        <v>10</v>
      </c>
      <c r="E104" s="6">
        <v>38635</v>
      </c>
      <c r="F104" s="41">
        <f t="shared" si="15"/>
        <v>10</v>
      </c>
      <c r="G104" s="11">
        <v>2504</v>
      </c>
      <c r="H104">
        <f t="shared" si="16"/>
      </c>
      <c r="J104" s="20" t="str">
        <f t="shared" si="17"/>
        <v>101</v>
      </c>
      <c r="K104">
        <f t="shared" si="18"/>
        <v>111</v>
      </c>
      <c r="L104" s="9">
        <v>1</v>
      </c>
      <c r="M104" s="8">
        <f t="shared" si="19"/>
        <v>38635</v>
      </c>
      <c r="O104" s="14">
        <f t="shared" si="14"/>
        <v>-2504</v>
      </c>
    </row>
    <row r="105" spans="1:15" ht="12.75" customHeight="1">
      <c r="A105" s="5">
        <v>450084969</v>
      </c>
      <c r="B105" s="6">
        <v>38315</v>
      </c>
      <c r="C105" s="7" t="s">
        <v>9</v>
      </c>
      <c r="D105" s="7" t="s">
        <v>10</v>
      </c>
      <c r="E105" s="6">
        <v>38635</v>
      </c>
      <c r="F105" s="41">
        <f t="shared" si="15"/>
        <v>10</v>
      </c>
      <c r="G105" s="11">
        <v>2595</v>
      </c>
      <c r="H105">
        <f t="shared" si="16"/>
      </c>
      <c r="J105" s="20" t="str">
        <f t="shared" si="17"/>
        <v>101</v>
      </c>
      <c r="K105">
        <f t="shared" si="18"/>
        <v>111</v>
      </c>
      <c r="L105" s="9">
        <v>1</v>
      </c>
      <c r="M105" s="8">
        <f t="shared" si="19"/>
        <v>38635</v>
      </c>
      <c r="O105" s="14">
        <f t="shared" si="14"/>
        <v>-2595</v>
      </c>
    </row>
    <row r="106" spans="1:15" ht="12.75" customHeight="1">
      <c r="A106" s="5" t="s">
        <v>26</v>
      </c>
      <c r="B106" s="5" t="s">
        <v>27</v>
      </c>
      <c r="C106" s="5" t="s">
        <v>28</v>
      </c>
      <c r="D106" s="5" t="s">
        <v>29</v>
      </c>
      <c r="E106" s="6" t="s">
        <v>30</v>
      </c>
      <c r="F106" s="5" t="s">
        <v>31</v>
      </c>
      <c r="G106" s="5" t="s">
        <v>32</v>
      </c>
      <c r="H106" s="5" t="s">
        <v>33</v>
      </c>
      <c r="I106" s="5" t="s">
        <v>34</v>
      </c>
      <c r="J106" s="5" t="s">
        <v>35</v>
      </c>
      <c r="K106" s="5" t="s">
        <v>36</v>
      </c>
      <c r="L106" s="5" t="s">
        <v>37</v>
      </c>
      <c r="M106" s="8"/>
      <c r="O106" s="14"/>
    </row>
    <row r="107" spans="1:15" ht="12.75" customHeight="1">
      <c r="A107" s="5">
        <f>COUNTIF($F$71:$F$105,"=1")</f>
        <v>17</v>
      </c>
      <c r="B107" s="5">
        <f>COUNTIF($F$71:$F$105,"=2")</f>
        <v>2</v>
      </c>
      <c r="C107" s="5">
        <f>COUNTIF($F$71:$F$105,"=3")</f>
        <v>6</v>
      </c>
      <c r="D107" s="5">
        <f>COUNTIF($F$71:$F$105,"=4")</f>
        <v>0</v>
      </c>
      <c r="E107" s="5">
        <f>COUNTIF($F$71:$F$105,"=5")</f>
        <v>2</v>
      </c>
      <c r="F107" s="5">
        <f>COUNTIF($F$71:$F$105,"=6")</f>
        <v>2</v>
      </c>
      <c r="G107" s="5">
        <f>COUNTIF($F$71:$F$105,"=7")</f>
        <v>0</v>
      </c>
      <c r="H107" s="5">
        <f>COUNTIF($F$71:$F$105,"=8")</f>
        <v>4</v>
      </c>
      <c r="I107" s="5">
        <f>COUNTIF($F$71:$F$105,"=9")</f>
        <v>0</v>
      </c>
      <c r="J107" s="5">
        <f>COUNTIF($F$71:$F$105,"=10")</f>
        <v>2</v>
      </c>
      <c r="K107" s="5">
        <f>COUNTIF($F$71:$F$105,"=11")</f>
        <v>0</v>
      </c>
      <c r="L107" s="5">
        <f>COUNTIF($F$71:$F$105,"=12")</f>
        <v>0</v>
      </c>
      <c r="M107" s="49">
        <f>SUM(A107:L107)</f>
        <v>35</v>
      </c>
      <c r="O107" s="14"/>
    </row>
    <row r="108" spans="1:15" ht="12.75" customHeight="1">
      <c r="A108" s="13">
        <f>SUM(A107:L107)</f>
        <v>35</v>
      </c>
      <c r="B108" s="6"/>
      <c r="C108" s="7"/>
      <c r="D108" s="7"/>
      <c r="E108" s="6"/>
      <c r="F108" s="41"/>
      <c r="L108" s="9"/>
      <c r="M108" s="8"/>
      <c r="O108" s="15">
        <f>SUM(O71:O107)</f>
        <v>-186883</v>
      </c>
    </row>
    <row r="109" spans="1:15" ht="12.75" customHeight="1">
      <c r="A109" s="5">
        <v>2307513</v>
      </c>
      <c r="B109" s="6">
        <v>26359</v>
      </c>
      <c r="C109" s="7" t="s">
        <v>9</v>
      </c>
      <c r="D109" s="7" t="s">
        <v>10</v>
      </c>
      <c r="E109" s="6">
        <v>38737</v>
      </c>
      <c r="F109" s="41">
        <f t="shared" si="15"/>
        <v>1</v>
      </c>
      <c r="G109" s="11">
        <v>11897</v>
      </c>
      <c r="H109">
        <f t="shared" si="16"/>
      </c>
      <c r="J109" s="20" t="str">
        <f t="shared" si="17"/>
        <v>101</v>
      </c>
      <c r="K109">
        <f t="shared" si="18"/>
        <v>111</v>
      </c>
      <c r="L109" s="9">
        <v>1</v>
      </c>
      <c r="M109" s="8">
        <f t="shared" si="19"/>
        <v>38737</v>
      </c>
      <c r="O109" s="14">
        <f t="shared" si="14"/>
        <v>-11897</v>
      </c>
    </row>
    <row r="110" spans="1:15" ht="12.75" customHeight="1">
      <c r="A110" s="5">
        <v>1301457</v>
      </c>
      <c r="B110" s="6">
        <v>28856</v>
      </c>
      <c r="C110" s="7" t="s">
        <v>9</v>
      </c>
      <c r="D110" s="7" t="s">
        <v>10</v>
      </c>
      <c r="E110" s="6">
        <v>38737</v>
      </c>
      <c r="F110" s="41">
        <f t="shared" si="15"/>
        <v>1</v>
      </c>
      <c r="G110" s="11">
        <v>11186</v>
      </c>
      <c r="H110">
        <f t="shared" si="16"/>
      </c>
      <c r="J110" s="20" t="str">
        <f t="shared" si="17"/>
        <v>101</v>
      </c>
      <c r="K110">
        <f t="shared" si="18"/>
        <v>111</v>
      </c>
      <c r="L110" s="9">
        <v>1</v>
      </c>
      <c r="M110" s="8">
        <f t="shared" si="19"/>
        <v>38737</v>
      </c>
      <c r="O110" s="14">
        <f t="shared" si="14"/>
        <v>-11186</v>
      </c>
    </row>
    <row r="111" spans="1:15" ht="12.75" customHeight="1">
      <c r="A111" s="5">
        <v>2306181</v>
      </c>
      <c r="B111" s="6">
        <v>28856</v>
      </c>
      <c r="C111" s="7" t="s">
        <v>9</v>
      </c>
      <c r="D111" s="7" t="s">
        <v>10</v>
      </c>
      <c r="E111" s="6">
        <v>38737</v>
      </c>
      <c r="F111" s="41">
        <f t="shared" si="15"/>
        <v>1</v>
      </c>
      <c r="G111" s="11">
        <v>5997</v>
      </c>
      <c r="H111">
        <f t="shared" si="16"/>
      </c>
      <c r="J111" s="20" t="str">
        <f t="shared" si="17"/>
        <v>101</v>
      </c>
      <c r="K111">
        <f t="shared" si="18"/>
        <v>111</v>
      </c>
      <c r="L111" s="9">
        <v>1</v>
      </c>
      <c r="M111" s="8">
        <f t="shared" si="19"/>
        <v>38737</v>
      </c>
      <c r="O111" s="14">
        <f t="shared" si="14"/>
        <v>-5997</v>
      </c>
    </row>
    <row r="112" spans="1:15" ht="12.75" customHeight="1">
      <c r="A112" s="5">
        <v>2308609</v>
      </c>
      <c r="B112" s="6">
        <v>31521</v>
      </c>
      <c r="C112" s="7" t="s">
        <v>9</v>
      </c>
      <c r="D112" s="7" t="s">
        <v>10</v>
      </c>
      <c r="E112" s="6">
        <v>38737</v>
      </c>
      <c r="F112" s="41">
        <f t="shared" si="15"/>
        <v>1</v>
      </c>
      <c r="G112" s="11">
        <v>9511</v>
      </c>
      <c r="H112">
        <f t="shared" si="16"/>
      </c>
      <c r="J112" s="20" t="str">
        <f t="shared" si="17"/>
        <v>101</v>
      </c>
      <c r="K112">
        <f t="shared" si="18"/>
        <v>111</v>
      </c>
      <c r="L112" s="9">
        <v>1</v>
      </c>
      <c r="M112" s="8">
        <f t="shared" si="19"/>
        <v>38737</v>
      </c>
      <c r="O112" s="14">
        <f t="shared" si="14"/>
        <v>-9511</v>
      </c>
    </row>
    <row r="113" spans="1:15" ht="12.75" customHeight="1">
      <c r="A113" s="5">
        <v>606003</v>
      </c>
      <c r="B113" s="6">
        <v>32766</v>
      </c>
      <c r="C113" s="7" t="s">
        <v>9</v>
      </c>
      <c r="D113" s="7" t="s">
        <v>10</v>
      </c>
      <c r="E113" s="6">
        <v>38737</v>
      </c>
      <c r="F113" s="41">
        <f t="shared" si="15"/>
        <v>1</v>
      </c>
      <c r="G113" s="11">
        <v>10152</v>
      </c>
      <c r="H113">
        <f t="shared" si="16"/>
      </c>
      <c r="J113" s="20" t="str">
        <f t="shared" si="17"/>
        <v>101</v>
      </c>
      <c r="K113">
        <f t="shared" si="18"/>
        <v>111</v>
      </c>
      <c r="L113" s="9">
        <v>1</v>
      </c>
      <c r="M113" s="8">
        <f t="shared" si="19"/>
        <v>38737</v>
      </c>
      <c r="O113" s="14">
        <f t="shared" si="14"/>
        <v>-10152</v>
      </c>
    </row>
    <row r="114" spans="1:15" ht="12.75" customHeight="1">
      <c r="A114" s="5">
        <v>570005783</v>
      </c>
      <c r="B114" s="6">
        <v>34650</v>
      </c>
      <c r="C114" s="7" t="s">
        <v>9</v>
      </c>
      <c r="D114" s="7" t="s">
        <v>10</v>
      </c>
      <c r="E114" s="6">
        <v>38737</v>
      </c>
      <c r="F114" s="41">
        <f t="shared" si="15"/>
        <v>1</v>
      </c>
      <c r="G114" s="11">
        <v>5262</v>
      </c>
      <c r="H114">
        <f t="shared" si="16"/>
      </c>
      <c r="J114" s="20" t="str">
        <f t="shared" si="17"/>
        <v>101</v>
      </c>
      <c r="K114">
        <f t="shared" si="18"/>
        <v>111</v>
      </c>
      <c r="L114" s="9">
        <v>1</v>
      </c>
      <c r="M114" s="8">
        <f t="shared" si="19"/>
        <v>38737</v>
      </c>
      <c r="O114" s="14">
        <f t="shared" si="14"/>
        <v>-5262</v>
      </c>
    </row>
    <row r="115" spans="1:15" ht="12.75" customHeight="1">
      <c r="A115" s="5">
        <v>450034263</v>
      </c>
      <c r="B115" s="6">
        <v>36165</v>
      </c>
      <c r="C115" s="7" t="s">
        <v>9</v>
      </c>
      <c r="D115" s="7" t="s">
        <v>10</v>
      </c>
      <c r="E115" s="6">
        <v>38737</v>
      </c>
      <c r="F115" s="41">
        <f t="shared" si="15"/>
        <v>1</v>
      </c>
      <c r="G115" s="11">
        <v>4159</v>
      </c>
      <c r="H115">
        <f t="shared" si="16"/>
      </c>
      <c r="J115" s="20" t="str">
        <f t="shared" si="17"/>
        <v>101</v>
      </c>
      <c r="K115">
        <f t="shared" si="18"/>
        <v>111</v>
      </c>
      <c r="L115" s="9">
        <v>1</v>
      </c>
      <c r="M115" s="8">
        <f t="shared" si="19"/>
        <v>38737</v>
      </c>
      <c r="O115" s="14">
        <f t="shared" si="14"/>
        <v>-4159</v>
      </c>
    </row>
    <row r="116" spans="1:15" ht="12.75" customHeight="1">
      <c r="A116" s="5">
        <v>130035056</v>
      </c>
      <c r="B116" s="6">
        <v>36193</v>
      </c>
      <c r="C116" s="7" t="s">
        <v>9</v>
      </c>
      <c r="D116" s="7" t="s">
        <v>10</v>
      </c>
      <c r="E116" s="6">
        <v>38737</v>
      </c>
      <c r="F116" s="41">
        <f t="shared" si="15"/>
        <v>1</v>
      </c>
      <c r="G116" s="11">
        <v>8891</v>
      </c>
      <c r="H116">
        <f t="shared" si="16"/>
      </c>
      <c r="J116" s="20" t="str">
        <f t="shared" si="17"/>
        <v>101</v>
      </c>
      <c r="K116">
        <f t="shared" si="18"/>
        <v>111</v>
      </c>
      <c r="L116" s="9">
        <v>1</v>
      </c>
      <c r="M116" s="8">
        <f t="shared" si="19"/>
        <v>38737</v>
      </c>
      <c r="O116" s="14">
        <f t="shared" si="14"/>
        <v>-8891</v>
      </c>
    </row>
    <row r="117" spans="1:15" ht="12.75" customHeight="1">
      <c r="A117" s="5">
        <v>210038849</v>
      </c>
      <c r="B117" s="6">
        <v>36396</v>
      </c>
      <c r="C117" s="7" t="s">
        <v>9</v>
      </c>
      <c r="D117" s="7" t="s">
        <v>10</v>
      </c>
      <c r="E117" s="6">
        <v>38737</v>
      </c>
      <c r="F117" s="41">
        <f t="shared" si="15"/>
        <v>1</v>
      </c>
      <c r="G117" s="11">
        <v>8244</v>
      </c>
      <c r="H117">
        <f t="shared" si="16"/>
      </c>
      <c r="J117" s="20" t="str">
        <f t="shared" si="17"/>
        <v>101</v>
      </c>
      <c r="K117">
        <f t="shared" si="18"/>
        <v>111</v>
      </c>
      <c r="L117" s="9">
        <v>1</v>
      </c>
      <c r="M117" s="8">
        <f t="shared" si="19"/>
        <v>38737</v>
      </c>
      <c r="O117" s="14">
        <f t="shared" si="14"/>
        <v>-8244</v>
      </c>
    </row>
    <row r="118" spans="1:15" ht="12.75" customHeight="1">
      <c r="A118" s="5">
        <v>730042985</v>
      </c>
      <c r="B118" s="6">
        <v>36578</v>
      </c>
      <c r="C118" s="7" t="s">
        <v>9</v>
      </c>
      <c r="D118" s="7" t="s">
        <v>10</v>
      </c>
      <c r="E118" s="6">
        <v>38737</v>
      </c>
      <c r="F118" s="41">
        <f t="shared" si="15"/>
        <v>1</v>
      </c>
      <c r="G118" s="11">
        <v>7891</v>
      </c>
      <c r="H118">
        <f t="shared" si="16"/>
      </c>
      <c r="J118" s="20" t="str">
        <f t="shared" si="17"/>
        <v>101</v>
      </c>
      <c r="K118">
        <f t="shared" si="18"/>
        <v>111</v>
      </c>
      <c r="L118" s="9">
        <v>1</v>
      </c>
      <c r="M118" s="8">
        <f t="shared" si="19"/>
        <v>38737</v>
      </c>
      <c r="O118" s="14">
        <f t="shared" si="14"/>
        <v>-7891</v>
      </c>
    </row>
    <row r="119" spans="1:15" ht="12.75" customHeight="1">
      <c r="A119" s="5">
        <v>770051984</v>
      </c>
      <c r="B119" s="6">
        <v>36962</v>
      </c>
      <c r="C119" s="7" t="s">
        <v>9</v>
      </c>
      <c r="D119" s="7" t="s">
        <v>10</v>
      </c>
      <c r="E119" s="6">
        <v>38737</v>
      </c>
      <c r="F119" s="41">
        <f t="shared" si="15"/>
        <v>1</v>
      </c>
      <c r="G119" s="11">
        <v>9080</v>
      </c>
      <c r="H119">
        <f t="shared" si="16"/>
      </c>
      <c r="J119" s="20" t="str">
        <f t="shared" si="17"/>
        <v>101</v>
      </c>
      <c r="K119">
        <f t="shared" si="18"/>
        <v>111</v>
      </c>
      <c r="L119" s="9">
        <v>1</v>
      </c>
      <c r="M119" s="8">
        <f t="shared" si="19"/>
        <v>38737</v>
      </c>
      <c r="O119" s="14">
        <f t="shared" si="14"/>
        <v>-9080</v>
      </c>
    </row>
    <row r="120" spans="1:15" ht="12.75" customHeight="1">
      <c r="A120" s="5">
        <v>130053623</v>
      </c>
      <c r="B120" s="6">
        <v>37032</v>
      </c>
      <c r="C120" s="7" t="s">
        <v>9</v>
      </c>
      <c r="D120" s="7" t="s">
        <v>10</v>
      </c>
      <c r="E120" s="6">
        <v>38737</v>
      </c>
      <c r="F120" s="41">
        <f t="shared" si="15"/>
        <v>1</v>
      </c>
      <c r="G120" s="11">
        <v>8565</v>
      </c>
      <c r="H120">
        <f t="shared" si="16"/>
      </c>
      <c r="J120" s="20" t="str">
        <f t="shared" si="17"/>
        <v>101</v>
      </c>
      <c r="K120">
        <f t="shared" si="18"/>
        <v>111</v>
      </c>
      <c r="L120" s="9">
        <v>1</v>
      </c>
      <c r="M120" s="8">
        <f t="shared" si="19"/>
        <v>38737</v>
      </c>
      <c r="O120" s="14">
        <f t="shared" si="14"/>
        <v>-8565</v>
      </c>
    </row>
    <row r="121" spans="1:15" ht="12.75" customHeight="1">
      <c r="A121" s="5">
        <v>650073095</v>
      </c>
      <c r="B121" s="6">
        <v>37853</v>
      </c>
      <c r="C121" s="7" t="s">
        <v>9</v>
      </c>
      <c r="D121" s="7" t="s">
        <v>10</v>
      </c>
      <c r="E121" s="6">
        <v>38737</v>
      </c>
      <c r="F121" s="41">
        <f t="shared" si="15"/>
        <v>1</v>
      </c>
      <c r="G121" s="11">
        <v>8157</v>
      </c>
      <c r="H121">
        <f t="shared" si="16"/>
      </c>
      <c r="J121" s="20" t="str">
        <f t="shared" si="17"/>
        <v>101</v>
      </c>
      <c r="K121">
        <f t="shared" si="18"/>
        <v>111</v>
      </c>
      <c r="L121" s="9">
        <v>1</v>
      </c>
      <c r="M121" s="8">
        <f t="shared" si="19"/>
        <v>38737</v>
      </c>
      <c r="O121" s="14">
        <f t="shared" si="14"/>
        <v>-8157</v>
      </c>
    </row>
    <row r="122" spans="1:15" ht="12.75" customHeight="1">
      <c r="A122" s="5">
        <v>450075420</v>
      </c>
      <c r="B122" s="6">
        <v>37942</v>
      </c>
      <c r="C122" s="7" t="s">
        <v>9</v>
      </c>
      <c r="D122" s="7" t="s">
        <v>10</v>
      </c>
      <c r="E122" s="6">
        <v>38737</v>
      </c>
      <c r="F122" s="41">
        <f t="shared" si="15"/>
        <v>1</v>
      </c>
      <c r="G122" s="11">
        <v>809</v>
      </c>
      <c r="H122">
        <f t="shared" si="16"/>
      </c>
      <c r="J122" s="20" t="str">
        <f t="shared" si="17"/>
        <v>101</v>
      </c>
      <c r="K122">
        <f t="shared" si="18"/>
        <v>111</v>
      </c>
      <c r="L122" s="9">
        <v>1</v>
      </c>
      <c r="M122" s="8">
        <f t="shared" si="19"/>
        <v>38737</v>
      </c>
      <c r="O122" s="14">
        <f t="shared" si="14"/>
        <v>-809</v>
      </c>
    </row>
    <row r="123" spans="1:15" ht="12.75" customHeight="1">
      <c r="A123" s="5">
        <v>690081005</v>
      </c>
      <c r="B123" s="6">
        <v>38183</v>
      </c>
      <c r="C123" s="7" t="s">
        <v>9</v>
      </c>
      <c r="D123" s="7" t="s">
        <v>10</v>
      </c>
      <c r="E123" s="6">
        <v>38737</v>
      </c>
      <c r="F123" s="41">
        <f t="shared" si="15"/>
        <v>1</v>
      </c>
      <c r="G123" s="11">
        <v>1507</v>
      </c>
      <c r="H123">
        <f t="shared" si="16"/>
      </c>
      <c r="J123" s="20" t="str">
        <f t="shared" si="17"/>
        <v>101</v>
      </c>
      <c r="K123">
        <f t="shared" si="18"/>
        <v>111</v>
      </c>
      <c r="L123" s="9">
        <v>1</v>
      </c>
      <c r="M123" s="8">
        <f t="shared" si="19"/>
        <v>38737</v>
      </c>
      <c r="O123" s="14">
        <f t="shared" si="14"/>
        <v>-1507</v>
      </c>
    </row>
    <row r="124" spans="1:15" ht="12.75" customHeight="1">
      <c r="A124" s="5">
        <v>330081860</v>
      </c>
      <c r="B124" s="6">
        <v>38200</v>
      </c>
      <c r="C124" s="7" t="s">
        <v>9</v>
      </c>
      <c r="D124" s="7" t="s">
        <v>10</v>
      </c>
      <c r="E124" s="6">
        <v>38737</v>
      </c>
      <c r="F124" s="41">
        <f t="shared" si="15"/>
        <v>1</v>
      </c>
      <c r="G124" s="11">
        <v>551</v>
      </c>
      <c r="H124">
        <f t="shared" si="16"/>
      </c>
      <c r="J124" s="20" t="str">
        <f t="shared" si="17"/>
        <v>101</v>
      </c>
      <c r="K124">
        <f t="shared" si="18"/>
        <v>111</v>
      </c>
      <c r="L124" s="9">
        <v>1</v>
      </c>
      <c r="M124" s="8">
        <f t="shared" si="19"/>
        <v>38737</v>
      </c>
      <c r="O124" s="14">
        <f t="shared" si="14"/>
        <v>-551</v>
      </c>
    </row>
    <row r="125" spans="1:15" ht="12.75" customHeight="1">
      <c r="A125" s="5">
        <v>1721721</v>
      </c>
      <c r="B125" s="6">
        <v>28856</v>
      </c>
      <c r="C125" s="7" t="s">
        <v>9</v>
      </c>
      <c r="D125" s="7" t="s">
        <v>10</v>
      </c>
      <c r="E125" s="6">
        <v>38750</v>
      </c>
      <c r="F125" s="41">
        <f t="shared" si="15"/>
        <v>2</v>
      </c>
      <c r="G125" s="11">
        <v>7535</v>
      </c>
      <c r="H125">
        <f t="shared" si="16"/>
      </c>
      <c r="J125" s="20" t="str">
        <f t="shared" si="17"/>
        <v>101</v>
      </c>
      <c r="K125">
        <f t="shared" si="18"/>
        <v>111</v>
      </c>
      <c r="L125" s="9">
        <v>1</v>
      </c>
      <c r="M125" s="8">
        <f t="shared" si="19"/>
        <v>38750</v>
      </c>
      <c r="O125" s="14">
        <f t="shared" si="14"/>
        <v>-7535</v>
      </c>
    </row>
    <row r="126" spans="1:15" ht="12.75" customHeight="1">
      <c r="A126" s="5">
        <v>410029136</v>
      </c>
      <c r="B126" s="6">
        <v>35944</v>
      </c>
      <c r="C126" s="7" t="s">
        <v>9</v>
      </c>
      <c r="D126" s="7" t="s">
        <v>10</v>
      </c>
      <c r="E126" s="6">
        <v>38750</v>
      </c>
      <c r="F126" s="41">
        <f t="shared" si="15"/>
        <v>2</v>
      </c>
      <c r="G126" s="11">
        <v>3995</v>
      </c>
      <c r="H126">
        <f t="shared" si="16"/>
      </c>
      <c r="J126" s="20" t="str">
        <f t="shared" si="17"/>
        <v>101</v>
      </c>
      <c r="K126">
        <f t="shared" si="18"/>
        <v>111</v>
      </c>
      <c r="L126" s="9">
        <v>1</v>
      </c>
      <c r="M126" s="8">
        <f t="shared" si="19"/>
        <v>38750</v>
      </c>
      <c r="O126" s="14">
        <f t="shared" si="14"/>
        <v>-3995</v>
      </c>
    </row>
    <row r="127" spans="1:15" ht="12.75" customHeight="1">
      <c r="A127" s="5">
        <v>650055706</v>
      </c>
      <c r="B127" s="6">
        <v>37113</v>
      </c>
      <c r="C127" s="7" t="s">
        <v>9</v>
      </c>
      <c r="D127" s="7" t="s">
        <v>10</v>
      </c>
      <c r="E127" s="6">
        <v>38806</v>
      </c>
      <c r="F127" s="41">
        <f t="shared" si="15"/>
        <v>3</v>
      </c>
      <c r="G127" s="11">
        <v>8137</v>
      </c>
      <c r="H127">
        <f t="shared" si="16"/>
      </c>
      <c r="J127" s="20" t="str">
        <f t="shared" si="17"/>
        <v>101</v>
      </c>
      <c r="K127">
        <f t="shared" si="18"/>
        <v>111</v>
      </c>
      <c r="L127" s="9">
        <v>1</v>
      </c>
      <c r="M127" s="8">
        <f t="shared" si="19"/>
        <v>38806</v>
      </c>
      <c r="O127" s="14">
        <f t="shared" si="14"/>
        <v>-8137</v>
      </c>
    </row>
    <row r="128" spans="1:15" ht="12.75" customHeight="1">
      <c r="A128" s="5">
        <v>2404644</v>
      </c>
      <c r="B128" s="6">
        <v>28856</v>
      </c>
      <c r="C128" s="7" t="s">
        <v>9</v>
      </c>
      <c r="D128" s="7" t="s">
        <v>10</v>
      </c>
      <c r="E128" s="6">
        <v>38881</v>
      </c>
      <c r="F128" s="41">
        <f t="shared" si="15"/>
        <v>6</v>
      </c>
      <c r="G128" s="11">
        <v>5706</v>
      </c>
      <c r="H128">
        <f t="shared" si="16"/>
      </c>
      <c r="J128" s="20" t="str">
        <f t="shared" si="17"/>
        <v>101</v>
      </c>
      <c r="K128">
        <f t="shared" si="18"/>
        <v>111</v>
      </c>
      <c r="L128" s="9">
        <v>1</v>
      </c>
      <c r="M128" s="8">
        <f t="shared" si="19"/>
        <v>38881</v>
      </c>
      <c r="O128" s="14">
        <f t="shared" si="14"/>
        <v>-5706</v>
      </c>
    </row>
    <row r="129" spans="1:15" ht="12.75" customHeight="1">
      <c r="A129" s="5">
        <v>130011170</v>
      </c>
      <c r="B129" s="6">
        <v>34934</v>
      </c>
      <c r="C129" s="7" t="s">
        <v>9</v>
      </c>
      <c r="D129" s="7" t="s">
        <v>10</v>
      </c>
      <c r="E129" s="6">
        <v>38881</v>
      </c>
      <c r="F129" s="41">
        <f t="shared" si="15"/>
        <v>6</v>
      </c>
      <c r="G129" s="11">
        <v>11089</v>
      </c>
      <c r="H129">
        <f t="shared" si="16"/>
      </c>
      <c r="J129" s="20" t="str">
        <f t="shared" si="17"/>
        <v>101</v>
      </c>
      <c r="K129">
        <f t="shared" si="18"/>
        <v>111</v>
      </c>
      <c r="L129" s="9">
        <v>1</v>
      </c>
      <c r="M129" s="8">
        <f t="shared" si="19"/>
        <v>38881</v>
      </c>
      <c r="O129" s="14">
        <f t="shared" si="14"/>
        <v>-11089</v>
      </c>
    </row>
    <row r="130" spans="1:15" ht="12.75" customHeight="1">
      <c r="A130" s="5">
        <v>330011483</v>
      </c>
      <c r="B130" s="6">
        <v>34943</v>
      </c>
      <c r="C130" s="7" t="s">
        <v>9</v>
      </c>
      <c r="D130" s="7" t="s">
        <v>10</v>
      </c>
      <c r="E130" s="6">
        <v>38881</v>
      </c>
      <c r="F130" s="41">
        <f t="shared" si="15"/>
        <v>6</v>
      </c>
      <c r="G130" s="11">
        <v>2275</v>
      </c>
      <c r="H130">
        <f t="shared" si="16"/>
      </c>
      <c r="J130" s="20" t="str">
        <f t="shared" si="17"/>
        <v>101</v>
      </c>
      <c r="K130">
        <f t="shared" si="18"/>
        <v>111</v>
      </c>
      <c r="L130" s="9">
        <v>1</v>
      </c>
      <c r="M130" s="8">
        <f t="shared" si="19"/>
        <v>38881</v>
      </c>
      <c r="O130" s="14">
        <f t="shared" si="14"/>
        <v>-2275</v>
      </c>
    </row>
    <row r="131" spans="1:15" ht="12.75" customHeight="1">
      <c r="A131" s="5">
        <v>90065725</v>
      </c>
      <c r="B131" s="6">
        <v>37519</v>
      </c>
      <c r="C131" s="7" t="s">
        <v>9</v>
      </c>
      <c r="D131" s="7" t="s">
        <v>10</v>
      </c>
      <c r="E131" s="6">
        <v>38881</v>
      </c>
      <c r="F131" s="41">
        <f t="shared" si="15"/>
        <v>6</v>
      </c>
      <c r="G131" s="11">
        <v>9203</v>
      </c>
      <c r="H131">
        <f t="shared" si="16"/>
      </c>
      <c r="J131" s="20" t="str">
        <f t="shared" si="17"/>
        <v>101</v>
      </c>
      <c r="K131">
        <f t="shared" si="18"/>
        <v>111</v>
      </c>
      <c r="L131" s="9">
        <v>1</v>
      </c>
      <c r="M131" s="8">
        <f t="shared" si="19"/>
        <v>38881</v>
      </c>
      <c r="O131" s="14">
        <f t="shared" si="14"/>
        <v>-9203</v>
      </c>
    </row>
    <row r="132" spans="1:15" ht="12.75" customHeight="1">
      <c r="A132" s="5">
        <v>770077744</v>
      </c>
      <c r="B132" s="6">
        <v>38047</v>
      </c>
      <c r="C132" s="7" t="s">
        <v>9</v>
      </c>
      <c r="D132" s="7" t="s">
        <v>10</v>
      </c>
      <c r="E132" s="6">
        <v>38881</v>
      </c>
      <c r="F132" s="41">
        <f t="shared" si="15"/>
        <v>6</v>
      </c>
      <c r="G132" s="11">
        <v>3606</v>
      </c>
      <c r="H132">
        <f t="shared" si="16"/>
      </c>
      <c r="J132" s="20" t="str">
        <f t="shared" si="17"/>
        <v>101</v>
      </c>
      <c r="K132">
        <f t="shared" si="18"/>
        <v>111</v>
      </c>
      <c r="L132" s="9">
        <v>1</v>
      </c>
      <c r="M132" s="8">
        <f t="shared" si="19"/>
        <v>38881</v>
      </c>
      <c r="O132" s="14">
        <f t="shared" si="14"/>
        <v>-3606</v>
      </c>
    </row>
    <row r="133" spans="1:15" ht="12.75" customHeight="1">
      <c r="A133" s="5">
        <v>290079783</v>
      </c>
      <c r="B133" s="6">
        <v>38140</v>
      </c>
      <c r="C133" s="7" t="s">
        <v>9</v>
      </c>
      <c r="D133" s="7" t="s">
        <v>10</v>
      </c>
      <c r="E133" s="6">
        <v>38881</v>
      </c>
      <c r="F133" s="41">
        <f t="shared" si="15"/>
        <v>6</v>
      </c>
      <c r="G133" s="11">
        <v>2205</v>
      </c>
      <c r="H133">
        <f t="shared" si="16"/>
      </c>
      <c r="J133" s="20" t="str">
        <f t="shared" si="17"/>
        <v>101</v>
      </c>
      <c r="K133">
        <f t="shared" si="18"/>
        <v>111</v>
      </c>
      <c r="L133" s="9">
        <v>1</v>
      </c>
      <c r="M133" s="8">
        <f t="shared" si="19"/>
        <v>38881</v>
      </c>
      <c r="O133" s="14">
        <f t="shared" si="14"/>
        <v>-2205</v>
      </c>
    </row>
    <row r="134" spans="1:15" ht="12.75" customHeight="1">
      <c r="A134" s="5">
        <v>530083879</v>
      </c>
      <c r="B134" s="6">
        <v>38281</v>
      </c>
      <c r="C134" s="7" t="s">
        <v>9</v>
      </c>
      <c r="D134" s="7" t="s">
        <v>10</v>
      </c>
      <c r="E134" s="6">
        <v>38881</v>
      </c>
      <c r="F134" s="41">
        <f t="shared" si="15"/>
        <v>6</v>
      </c>
      <c r="G134" s="11">
        <v>2744</v>
      </c>
      <c r="H134">
        <f t="shared" si="16"/>
      </c>
      <c r="J134" s="20" t="str">
        <f t="shared" si="17"/>
        <v>101</v>
      </c>
      <c r="K134">
        <f t="shared" si="18"/>
        <v>111</v>
      </c>
      <c r="L134" s="9">
        <v>1</v>
      </c>
      <c r="M134" s="8">
        <f t="shared" si="19"/>
        <v>38881</v>
      </c>
      <c r="O134" s="14">
        <f t="shared" si="14"/>
        <v>-2744</v>
      </c>
    </row>
    <row r="135" spans="1:15" ht="12.75" customHeight="1">
      <c r="A135" s="5">
        <v>2309439</v>
      </c>
      <c r="B135" s="6">
        <v>33025</v>
      </c>
      <c r="C135" s="7" t="s">
        <v>9</v>
      </c>
      <c r="D135" s="7" t="s">
        <v>10</v>
      </c>
      <c r="E135" s="6">
        <v>39007</v>
      </c>
      <c r="F135" s="41">
        <f t="shared" si="15"/>
        <v>10</v>
      </c>
      <c r="G135" s="11">
        <v>7207</v>
      </c>
      <c r="H135">
        <f t="shared" si="16"/>
      </c>
      <c r="J135" s="20" t="str">
        <f t="shared" si="17"/>
        <v>101</v>
      </c>
      <c r="K135">
        <f t="shared" si="18"/>
        <v>111</v>
      </c>
      <c r="L135" s="9">
        <v>1</v>
      </c>
      <c r="M135" s="8">
        <f t="shared" si="19"/>
        <v>39007</v>
      </c>
      <c r="O135" s="14">
        <f t="shared" si="14"/>
        <v>-7207</v>
      </c>
    </row>
    <row r="136" spans="1:15" ht="12.75" customHeight="1">
      <c r="A136" s="5">
        <v>2307685</v>
      </c>
      <c r="B136" s="6">
        <v>28856</v>
      </c>
      <c r="C136" s="7" t="s">
        <v>9</v>
      </c>
      <c r="D136" s="7" t="s">
        <v>10</v>
      </c>
      <c r="E136" s="6">
        <v>39059</v>
      </c>
      <c r="F136" s="41">
        <f t="shared" si="15"/>
        <v>12</v>
      </c>
      <c r="G136" s="11">
        <v>7629</v>
      </c>
      <c r="H136">
        <f aca="true" t="shared" si="20" ref="H136:H143">IF(B136&gt;$I$1,"new cust","")</f>
      </c>
      <c r="J136" s="20" t="str">
        <f aca="true" t="shared" si="21" ref="J136:J143">D136</f>
        <v>101</v>
      </c>
      <c r="K136">
        <f aca="true" t="shared" si="22" ref="K136:K143">IF(J136="101",111,IF(J136="","blank",101))</f>
        <v>111</v>
      </c>
      <c r="L136" s="9">
        <v>1</v>
      </c>
      <c r="M136" s="8">
        <f aca="true" t="shared" si="23" ref="M136:M143">IF(E136&gt;$N$1,E136,"")</f>
        <v>39059</v>
      </c>
      <c r="O136" s="14">
        <f t="shared" si="14"/>
        <v>-7629</v>
      </c>
    </row>
    <row r="137" spans="1:15" ht="12.75" customHeight="1">
      <c r="A137" s="5">
        <v>2114765</v>
      </c>
      <c r="B137" s="6">
        <v>32211</v>
      </c>
      <c r="C137" s="7" t="s">
        <v>9</v>
      </c>
      <c r="D137" s="7" t="s">
        <v>10</v>
      </c>
      <c r="E137" s="6">
        <v>39059</v>
      </c>
      <c r="F137" s="41">
        <f t="shared" si="15"/>
        <v>12</v>
      </c>
      <c r="G137" s="11">
        <v>9721</v>
      </c>
      <c r="H137">
        <f t="shared" si="20"/>
      </c>
      <c r="J137" s="20" t="str">
        <f t="shared" si="21"/>
        <v>101</v>
      </c>
      <c r="K137">
        <f t="shared" si="22"/>
        <v>111</v>
      </c>
      <c r="L137" s="9">
        <v>1</v>
      </c>
      <c r="M137" s="8">
        <f t="shared" si="23"/>
        <v>39059</v>
      </c>
      <c r="O137" s="14">
        <f t="shared" si="14"/>
        <v>-9721</v>
      </c>
    </row>
    <row r="138" spans="1:15" ht="12.75" customHeight="1">
      <c r="A138" s="5">
        <v>2009267</v>
      </c>
      <c r="B138" s="6">
        <v>32497</v>
      </c>
      <c r="C138" s="7" t="s">
        <v>9</v>
      </c>
      <c r="D138" s="7" t="s">
        <v>10</v>
      </c>
      <c r="E138" s="6">
        <v>39059</v>
      </c>
      <c r="F138" s="41">
        <f t="shared" si="15"/>
        <v>12</v>
      </c>
      <c r="G138" s="11">
        <v>5560</v>
      </c>
      <c r="H138">
        <f t="shared" si="20"/>
      </c>
      <c r="J138" s="20" t="str">
        <f t="shared" si="21"/>
        <v>101</v>
      </c>
      <c r="K138">
        <f t="shared" si="22"/>
        <v>111</v>
      </c>
      <c r="L138" s="9">
        <v>1</v>
      </c>
      <c r="M138" s="8">
        <f t="shared" si="23"/>
        <v>39059</v>
      </c>
      <c r="O138" s="14">
        <f t="shared" si="14"/>
        <v>-5560</v>
      </c>
    </row>
    <row r="139" spans="1:15" ht="12.75" customHeight="1">
      <c r="A139" s="5">
        <v>2309365</v>
      </c>
      <c r="B139" s="6">
        <v>33050</v>
      </c>
      <c r="C139" s="7" t="s">
        <v>9</v>
      </c>
      <c r="D139" s="7" t="s">
        <v>10</v>
      </c>
      <c r="E139" s="6">
        <v>39059</v>
      </c>
      <c r="F139" s="41">
        <f aca="true" t="shared" si="24" ref="F139:F203">MONTH(E139)</f>
        <v>12</v>
      </c>
      <c r="G139" s="11">
        <v>745</v>
      </c>
      <c r="H139">
        <f t="shared" si="20"/>
      </c>
      <c r="J139" s="20" t="str">
        <f t="shared" si="21"/>
        <v>101</v>
      </c>
      <c r="K139">
        <f t="shared" si="22"/>
        <v>111</v>
      </c>
      <c r="L139" s="9">
        <v>1</v>
      </c>
      <c r="M139" s="8">
        <f t="shared" si="23"/>
        <v>39059</v>
      </c>
      <c r="O139" s="14">
        <f>-G139*L139</f>
        <v>-745</v>
      </c>
    </row>
    <row r="140" spans="1:15" ht="12.75" customHeight="1">
      <c r="A140" s="5">
        <v>130046394</v>
      </c>
      <c r="B140" s="6">
        <v>36699</v>
      </c>
      <c r="C140" s="7" t="s">
        <v>9</v>
      </c>
      <c r="D140" s="7" t="s">
        <v>10</v>
      </c>
      <c r="E140" s="6">
        <v>39059</v>
      </c>
      <c r="F140" s="41">
        <f t="shared" si="24"/>
        <v>12</v>
      </c>
      <c r="G140" s="11">
        <v>3143</v>
      </c>
      <c r="H140">
        <f t="shared" si="20"/>
      </c>
      <c r="J140" s="20" t="str">
        <f t="shared" si="21"/>
        <v>101</v>
      </c>
      <c r="K140">
        <f t="shared" si="22"/>
        <v>111</v>
      </c>
      <c r="L140" s="9">
        <v>1</v>
      </c>
      <c r="M140" s="8">
        <f t="shared" si="23"/>
        <v>39059</v>
      </c>
      <c r="O140" s="14">
        <f>-G140*L140</f>
        <v>-3143</v>
      </c>
    </row>
    <row r="141" spans="1:15" ht="12.75" customHeight="1">
      <c r="A141" s="5">
        <v>530048093</v>
      </c>
      <c r="B141" s="6">
        <v>36777</v>
      </c>
      <c r="C141" s="7" t="s">
        <v>9</v>
      </c>
      <c r="D141" s="7" t="s">
        <v>10</v>
      </c>
      <c r="E141" s="6">
        <v>39059</v>
      </c>
      <c r="F141" s="41">
        <f t="shared" si="24"/>
        <v>12</v>
      </c>
      <c r="G141" s="11">
        <v>6697</v>
      </c>
      <c r="H141">
        <f t="shared" si="20"/>
      </c>
      <c r="J141" s="20" t="str">
        <f t="shared" si="21"/>
        <v>101</v>
      </c>
      <c r="K141">
        <f t="shared" si="22"/>
        <v>111</v>
      </c>
      <c r="L141" s="9">
        <v>1</v>
      </c>
      <c r="M141" s="8">
        <f t="shared" si="23"/>
        <v>39059</v>
      </c>
      <c r="O141" s="14">
        <f>-G141*L141</f>
        <v>-6697</v>
      </c>
    </row>
    <row r="142" spans="1:15" ht="12.75" customHeight="1">
      <c r="A142" s="5">
        <v>50079797</v>
      </c>
      <c r="B142" s="6">
        <v>38140</v>
      </c>
      <c r="C142" s="7" t="s">
        <v>9</v>
      </c>
      <c r="D142" s="7" t="s">
        <v>10</v>
      </c>
      <c r="E142" s="6">
        <v>39059</v>
      </c>
      <c r="F142" s="41">
        <f t="shared" si="24"/>
        <v>12</v>
      </c>
      <c r="G142" s="11">
        <v>2824</v>
      </c>
      <c r="H142">
        <f t="shared" si="20"/>
      </c>
      <c r="J142" s="20" t="str">
        <f t="shared" si="21"/>
        <v>101</v>
      </c>
      <c r="K142">
        <f t="shared" si="22"/>
        <v>111</v>
      </c>
      <c r="L142" s="9">
        <v>1</v>
      </c>
      <c r="M142" s="8">
        <f t="shared" si="23"/>
        <v>39059</v>
      </c>
      <c r="O142" s="14">
        <f>-G142*L142</f>
        <v>-2824</v>
      </c>
    </row>
    <row r="143" spans="1:15" ht="12.75" customHeight="1">
      <c r="A143" s="5">
        <v>690080916</v>
      </c>
      <c r="B143" s="6">
        <v>38180</v>
      </c>
      <c r="C143" s="7" t="s">
        <v>9</v>
      </c>
      <c r="D143" s="7" t="s">
        <v>10</v>
      </c>
      <c r="E143" s="6">
        <v>39059</v>
      </c>
      <c r="F143" s="41">
        <f t="shared" si="24"/>
        <v>12</v>
      </c>
      <c r="G143" s="11">
        <v>4734</v>
      </c>
      <c r="H143">
        <f t="shared" si="20"/>
      </c>
      <c r="J143" s="20" t="str">
        <f t="shared" si="21"/>
        <v>101</v>
      </c>
      <c r="K143">
        <f t="shared" si="22"/>
        <v>111</v>
      </c>
      <c r="L143" s="9">
        <v>1</v>
      </c>
      <c r="M143" s="8">
        <f t="shared" si="23"/>
        <v>39059</v>
      </c>
      <c r="O143" s="14">
        <f>-G143*L143</f>
        <v>-4734</v>
      </c>
    </row>
    <row r="144" spans="1:15" ht="12.75" customHeight="1">
      <c r="A144" s="5" t="s">
        <v>26</v>
      </c>
      <c r="B144" s="5" t="s">
        <v>27</v>
      </c>
      <c r="C144" s="5" t="s">
        <v>28</v>
      </c>
      <c r="D144" s="5" t="s">
        <v>29</v>
      </c>
      <c r="E144" s="6" t="s">
        <v>30</v>
      </c>
      <c r="F144" s="5" t="s">
        <v>31</v>
      </c>
      <c r="G144" s="5" t="s">
        <v>32</v>
      </c>
      <c r="H144" s="5" t="s">
        <v>33</v>
      </c>
      <c r="I144" s="5" t="s">
        <v>34</v>
      </c>
      <c r="J144" s="5" t="s">
        <v>35</v>
      </c>
      <c r="K144" s="5" t="s">
        <v>36</v>
      </c>
      <c r="L144" s="5" t="s">
        <v>37</v>
      </c>
      <c r="M144" s="8"/>
      <c r="O144" s="14"/>
    </row>
    <row r="145" spans="1:15" ht="12.75" customHeight="1">
      <c r="A145" s="5">
        <f>COUNTIF($F$109:$F$143,"=1")</f>
        <v>16</v>
      </c>
      <c r="B145" s="5">
        <f>COUNTIF($F$109:$F$143,"=2")</f>
        <v>2</v>
      </c>
      <c r="C145" s="5">
        <f>COUNTIF($F$109:$F$143,"=3")</f>
        <v>1</v>
      </c>
      <c r="D145" s="5">
        <f>COUNTIF($F$109:$F$143,"=4")</f>
        <v>0</v>
      </c>
      <c r="E145" s="5">
        <f>COUNTIF($F$109:$F$143,"=5")</f>
        <v>0</v>
      </c>
      <c r="F145" s="5">
        <f>COUNTIF($F$109:$F$143,"=6")</f>
        <v>7</v>
      </c>
      <c r="G145" s="5">
        <f>COUNTIF($F$109:$F$143,"=7")</f>
        <v>0</v>
      </c>
      <c r="H145" s="5">
        <f>COUNTIF($F$109:$F$143,"=8")</f>
        <v>0</v>
      </c>
      <c r="I145" s="5">
        <f>COUNTIF($F$109:$F$143,"=9")</f>
        <v>0</v>
      </c>
      <c r="J145" s="5">
        <f>COUNTIF($F$109:$F$143,"=10")</f>
        <v>1</v>
      </c>
      <c r="K145" s="5">
        <f>COUNTIF($F$109:$F$143,"=11")</f>
        <v>0</v>
      </c>
      <c r="L145" s="5">
        <f>COUNTIF($F$109:$F$143,"=12")</f>
        <v>8</v>
      </c>
      <c r="M145" s="49">
        <f>SUM(A145:L145)</f>
        <v>35</v>
      </c>
      <c r="O145" s="14"/>
    </row>
    <row r="146" spans="1:15" ht="12.75">
      <c r="A146" s="13">
        <f>SUM(A145:L145)</f>
        <v>35</v>
      </c>
      <c r="B146" s="6"/>
      <c r="C146" s="7"/>
      <c r="D146" s="7"/>
      <c r="E146" s="6"/>
      <c r="F146" s="41"/>
      <c r="G146" s="12">
        <f>AVERAGE(G71:G143)</f>
        <v>5683.056338028169</v>
      </c>
      <c r="M146" s="8"/>
      <c r="N146" s="15">
        <f>-A146*G146</f>
        <v>-198906.97183098592</v>
      </c>
      <c r="O146" s="16">
        <f>SUM(O109:O145)</f>
        <v>-216614</v>
      </c>
    </row>
    <row r="147" spans="1:13" ht="12.75">
      <c r="A147" s="5"/>
      <c r="B147" s="6"/>
      <c r="C147" s="7"/>
      <c r="D147" s="7"/>
      <c r="E147" s="6"/>
      <c r="F147" s="41"/>
      <c r="M147" s="8"/>
    </row>
    <row r="148" spans="1:13" ht="12.75">
      <c r="A148" s="5"/>
      <c r="B148" s="6"/>
      <c r="C148" s="7"/>
      <c r="D148" s="7"/>
      <c r="E148" s="6"/>
      <c r="F148" s="41"/>
      <c r="M148" s="8"/>
    </row>
    <row r="149" spans="1:13" ht="12.75">
      <c r="A149" s="5"/>
      <c r="B149" s="6"/>
      <c r="C149" s="7"/>
      <c r="D149" s="7"/>
      <c r="E149" s="6"/>
      <c r="F149" s="41"/>
      <c r="L149" s="4">
        <v>39447</v>
      </c>
      <c r="M149" s="8"/>
    </row>
    <row r="150" spans="1:15" ht="12.75" customHeight="1">
      <c r="A150" s="5">
        <v>829525</v>
      </c>
      <c r="B150" s="6">
        <v>34351</v>
      </c>
      <c r="C150" s="7" t="s">
        <v>9</v>
      </c>
      <c r="D150" s="7" t="s">
        <v>11</v>
      </c>
      <c r="E150" s="6">
        <v>39164</v>
      </c>
      <c r="F150" s="41">
        <f t="shared" si="24"/>
        <v>3</v>
      </c>
      <c r="G150" s="11">
        <v>3448</v>
      </c>
      <c r="H150">
        <f aca="true" t="shared" si="25" ref="H150:H171">IF(B150&gt;$I$1,"new cust","")</f>
      </c>
      <c r="J150" s="20" t="str">
        <f aca="true" t="shared" si="26" ref="J150:J171">D150</f>
        <v>111</v>
      </c>
      <c r="K150">
        <f aca="true" t="shared" si="27" ref="K150:K171">IF(J150="101",111,IF(J150="","blank",101))</f>
        <v>101</v>
      </c>
      <c r="L150" s="10">
        <f>($L$149-M150)/365</f>
        <v>0.7753424657534247</v>
      </c>
      <c r="M150" s="8">
        <f aca="true" t="shared" si="28" ref="M150:M171">IF(E150&gt;$N$1,E150,"")</f>
        <v>39164</v>
      </c>
      <c r="O150" s="14">
        <f>G150*L150</f>
        <v>2673.380821917808</v>
      </c>
    </row>
    <row r="151" spans="1:15" ht="12.75" customHeight="1">
      <c r="A151" s="5">
        <v>330059354</v>
      </c>
      <c r="B151" s="6">
        <v>37265</v>
      </c>
      <c r="C151" s="7" t="s">
        <v>9</v>
      </c>
      <c r="D151" s="7" t="s">
        <v>11</v>
      </c>
      <c r="E151" s="6">
        <v>39164</v>
      </c>
      <c r="F151" s="41">
        <f t="shared" si="24"/>
        <v>3</v>
      </c>
      <c r="G151" s="11">
        <v>4854</v>
      </c>
      <c r="H151">
        <f t="shared" si="25"/>
      </c>
      <c r="J151" s="20" t="str">
        <f t="shared" si="26"/>
        <v>111</v>
      </c>
      <c r="K151">
        <f t="shared" si="27"/>
        <v>101</v>
      </c>
      <c r="L151" s="10">
        <f aca="true" t="shared" si="29" ref="L151:L171">($L$149-M151)/365</f>
        <v>0.7753424657534247</v>
      </c>
      <c r="M151" s="8">
        <f t="shared" si="28"/>
        <v>39164</v>
      </c>
      <c r="O151" s="14">
        <f aca="true" t="shared" si="30" ref="O151:O171">G151*L151</f>
        <v>3763.5123287671236</v>
      </c>
    </row>
    <row r="152" spans="1:15" s="64" customFormat="1" ht="12.75" customHeight="1">
      <c r="A152" s="68">
        <v>210084902</v>
      </c>
      <c r="B152" s="61">
        <v>38336</v>
      </c>
      <c r="C152" s="69" t="s">
        <v>9</v>
      </c>
      <c r="D152" s="69" t="s">
        <v>11</v>
      </c>
      <c r="E152" s="61">
        <v>39164</v>
      </c>
      <c r="F152" s="62"/>
      <c r="G152" s="63">
        <v>8627</v>
      </c>
      <c r="H152" s="64">
        <f t="shared" si="25"/>
      </c>
      <c r="J152" s="65" t="str">
        <f t="shared" si="26"/>
        <v>111</v>
      </c>
      <c r="K152" s="64">
        <f t="shared" si="27"/>
        <v>101</v>
      </c>
      <c r="L152" s="66">
        <f t="shared" si="29"/>
        <v>0.7753424657534247</v>
      </c>
      <c r="M152" s="70">
        <f t="shared" si="28"/>
        <v>39164</v>
      </c>
      <c r="O152" s="67"/>
    </row>
    <row r="153" spans="1:15" ht="12.75" customHeight="1">
      <c r="A153" s="5">
        <v>503912</v>
      </c>
      <c r="B153" s="6">
        <v>29768</v>
      </c>
      <c r="C153" s="7" t="s">
        <v>9</v>
      </c>
      <c r="D153" s="7" t="s">
        <v>11</v>
      </c>
      <c r="E153" s="6">
        <v>39206</v>
      </c>
      <c r="F153" s="41">
        <f t="shared" si="24"/>
        <v>5</v>
      </c>
      <c r="G153" s="11">
        <v>6104</v>
      </c>
      <c r="H153">
        <f t="shared" si="25"/>
      </c>
      <c r="J153" s="20" t="str">
        <f t="shared" si="26"/>
        <v>111</v>
      </c>
      <c r="K153">
        <f t="shared" si="27"/>
        <v>101</v>
      </c>
      <c r="L153" s="10">
        <f t="shared" si="29"/>
        <v>0.6602739726027397</v>
      </c>
      <c r="M153" s="8">
        <f t="shared" si="28"/>
        <v>39206</v>
      </c>
      <c r="O153" s="14">
        <f t="shared" si="30"/>
        <v>4030.312328767123</v>
      </c>
    </row>
    <row r="154" spans="1:15" ht="12.75" customHeight="1">
      <c r="A154" s="5">
        <v>530032129</v>
      </c>
      <c r="B154" s="6">
        <v>36100</v>
      </c>
      <c r="C154" s="7" t="s">
        <v>9</v>
      </c>
      <c r="D154" s="7" t="s">
        <v>11</v>
      </c>
      <c r="E154" s="6">
        <v>39206</v>
      </c>
      <c r="F154" s="41">
        <f t="shared" si="24"/>
        <v>5</v>
      </c>
      <c r="G154" s="11">
        <v>6875</v>
      </c>
      <c r="H154">
        <f t="shared" si="25"/>
      </c>
      <c r="J154" s="20" t="str">
        <f t="shared" si="26"/>
        <v>111</v>
      </c>
      <c r="K154">
        <f t="shared" si="27"/>
        <v>101</v>
      </c>
      <c r="L154" s="10">
        <f t="shared" si="29"/>
        <v>0.6602739726027397</v>
      </c>
      <c r="M154" s="8">
        <f t="shared" si="28"/>
        <v>39206</v>
      </c>
      <c r="O154" s="14">
        <f t="shared" si="30"/>
        <v>4539.3835616438355</v>
      </c>
    </row>
    <row r="155" spans="1:15" ht="12.75" customHeight="1">
      <c r="A155" s="5">
        <v>519241</v>
      </c>
      <c r="B155" s="6">
        <v>26420</v>
      </c>
      <c r="C155" s="7" t="s">
        <v>9</v>
      </c>
      <c r="D155" s="7" t="s">
        <v>11</v>
      </c>
      <c r="E155" s="6">
        <v>39219</v>
      </c>
      <c r="F155" s="41">
        <f t="shared" si="24"/>
        <v>5</v>
      </c>
      <c r="G155" s="11">
        <v>5846</v>
      </c>
      <c r="H155">
        <f t="shared" si="25"/>
      </c>
      <c r="J155" s="20" t="str">
        <f t="shared" si="26"/>
        <v>111</v>
      </c>
      <c r="K155">
        <f t="shared" si="27"/>
        <v>101</v>
      </c>
      <c r="L155" s="10">
        <f t="shared" si="29"/>
        <v>0.6246575342465753</v>
      </c>
      <c r="M155" s="8">
        <f t="shared" si="28"/>
        <v>39219</v>
      </c>
      <c r="O155" s="14">
        <f t="shared" si="30"/>
        <v>3651.7479452054795</v>
      </c>
    </row>
    <row r="156" spans="1:15" ht="12.75" customHeight="1">
      <c r="A156" s="5">
        <v>516262</v>
      </c>
      <c r="B156" s="6">
        <v>27712</v>
      </c>
      <c r="C156" s="7" t="s">
        <v>9</v>
      </c>
      <c r="D156" s="7" t="s">
        <v>11</v>
      </c>
      <c r="E156" s="6">
        <v>39219</v>
      </c>
      <c r="F156" s="41">
        <f t="shared" si="24"/>
        <v>5</v>
      </c>
      <c r="G156" s="11">
        <v>2570</v>
      </c>
      <c r="H156">
        <f t="shared" si="25"/>
      </c>
      <c r="J156" s="20" t="str">
        <f t="shared" si="26"/>
        <v>111</v>
      </c>
      <c r="K156">
        <f t="shared" si="27"/>
        <v>101</v>
      </c>
      <c r="L156" s="10">
        <f t="shared" si="29"/>
        <v>0.6246575342465753</v>
      </c>
      <c r="M156" s="8">
        <f t="shared" si="28"/>
        <v>39219</v>
      </c>
      <c r="O156" s="14">
        <f t="shared" si="30"/>
        <v>1605.3698630136987</v>
      </c>
    </row>
    <row r="157" spans="1:15" ht="12.75" customHeight="1">
      <c r="A157" s="5">
        <v>1923727</v>
      </c>
      <c r="B157" s="6">
        <v>33800</v>
      </c>
      <c r="C157" s="7" t="s">
        <v>9</v>
      </c>
      <c r="D157" s="7" t="s">
        <v>11</v>
      </c>
      <c r="E157" s="6">
        <v>39219</v>
      </c>
      <c r="F157" s="41">
        <f t="shared" si="24"/>
        <v>5</v>
      </c>
      <c r="G157" s="11">
        <v>2695</v>
      </c>
      <c r="H157">
        <f t="shared" si="25"/>
      </c>
      <c r="J157" s="20" t="str">
        <f t="shared" si="26"/>
        <v>111</v>
      </c>
      <c r="K157">
        <f t="shared" si="27"/>
        <v>101</v>
      </c>
      <c r="L157" s="10">
        <f t="shared" si="29"/>
        <v>0.6246575342465753</v>
      </c>
      <c r="M157" s="8">
        <f t="shared" si="28"/>
        <v>39219</v>
      </c>
      <c r="O157" s="14">
        <f t="shared" si="30"/>
        <v>1683.4520547945206</v>
      </c>
    </row>
    <row r="158" spans="1:15" ht="12.75" customHeight="1">
      <c r="A158" s="5">
        <v>690079849</v>
      </c>
      <c r="B158" s="6">
        <v>38129</v>
      </c>
      <c r="C158" s="7" t="s">
        <v>9</v>
      </c>
      <c r="D158" s="7" t="s">
        <v>11</v>
      </c>
      <c r="E158" s="6">
        <v>39219</v>
      </c>
      <c r="F158" s="41">
        <f t="shared" si="24"/>
        <v>5</v>
      </c>
      <c r="G158" s="11">
        <v>1714</v>
      </c>
      <c r="H158">
        <f t="shared" si="25"/>
      </c>
      <c r="J158" s="20" t="str">
        <f t="shared" si="26"/>
        <v>111</v>
      </c>
      <c r="K158">
        <f t="shared" si="27"/>
        <v>101</v>
      </c>
      <c r="L158" s="10">
        <f t="shared" si="29"/>
        <v>0.6246575342465753</v>
      </c>
      <c r="M158" s="8">
        <f t="shared" si="28"/>
        <v>39219</v>
      </c>
      <c r="O158" s="14">
        <f t="shared" si="30"/>
        <v>1070.66301369863</v>
      </c>
    </row>
    <row r="159" spans="1:15" ht="12.75" customHeight="1">
      <c r="A159" s="5">
        <v>1316828</v>
      </c>
      <c r="B159" s="6">
        <v>27843</v>
      </c>
      <c r="C159" s="7" t="s">
        <v>9</v>
      </c>
      <c r="D159" s="7" t="s">
        <v>11</v>
      </c>
      <c r="E159" s="6">
        <v>39248</v>
      </c>
      <c r="F159" s="41">
        <f t="shared" si="24"/>
        <v>6</v>
      </c>
      <c r="G159" s="11">
        <v>13526</v>
      </c>
      <c r="H159">
        <f t="shared" si="25"/>
      </c>
      <c r="J159" s="20" t="str">
        <f t="shared" si="26"/>
        <v>111</v>
      </c>
      <c r="K159">
        <f t="shared" si="27"/>
        <v>101</v>
      </c>
      <c r="L159" s="10">
        <f t="shared" si="29"/>
        <v>0.5452054794520548</v>
      </c>
      <c r="M159" s="8">
        <f t="shared" si="28"/>
        <v>39248</v>
      </c>
      <c r="O159" s="14">
        <f t="shared" si="30"/>
        <v>7374.449315068493</v>
      </c>
    </row>
    <row r="160" spans="1:15" ht="12.75" customHeight="1">
      <c r="A160" s="5">
        <v>170034975</v>
      </c>
      <c r="B160" s="6">
        <v>36196</v>
      </c>
      <c r="C160" s="7" t="s">
        <v>9</v>
      </c>
      <c r="D160" s="7" t="s">
        <v>11</v>
      </c>
      <c r="E160" s="6">
        <v>39248</v>
      </c>
      <c r="F160" s="41">
        <f t="shared" si="24"/>
        <v>6</v>
      </c>
      <c r="G160" s="11">
        <v>5014</v>
      </c>
      <c r="H160">
        <f t="shared" si="25"/>
      </c>
      <c r="J160" s="20" t="str">
        <f t="shared" si="26"/>
        <v>111</v>
      </c>
      <c r="K160">
        <f t="shared" si="27"/>
        <v>101</v>
      </c>
      <c r="L160" s="10">
        <f t="shared" si="29"/>
        <v>0.5452054794520548</v>
      </c>
      <c r="M160" s="8">
        <f t="shared" si="28"/>
        <v>39248</v>
      </c>
      <c r="O160" s="14">
        <f t="shared" si="30"/>
        <v>2733.6602739726027</v>
      </c>
    </row>
    <row r="161" spans="1:15" ht="12.75" customHeight="1">
      <c r="A161" s="5">
        <v>1216966</v>
      </c>
      <c r="B161" s="6">
        <v>26634</v>
      </c>
      <c r="C161" s="7" t="s">
        <v>9</v>
      </c>
      <c r="D161" s="7" t="s">
        <v>11</v>
      </c>
      <c r="E161" s="6">
        <v>39318</v>
      </c>
      <c r="F161" s="41">
        <f t="shared" si="24"/>
        <v>8</v>
      </c>
      <c r="G161" s="11">
        <v>6650</v>
      </c>
      <c r="H161">
        <f t="shared" si="25"/>
      </c>
      <c r="J161" s="20" t="str">
        <f t="shared" si="26"/>
        <v>111</v>
      </c>
      <c r="K161">
        <f t="shared" si="27"/>
        <v>101</v>
      </c>
      <c r="L161" s="10">
        <f t="shared" si="29"/>
        <v>0.35342465753424657</v>
      </c>
      <c r="M161" s="8">
        <f t="shared" si="28"/>
        <v>39318</v>
      </c>
      <c r="O161" s="14">
        <f t="shared" si="30"/>
        <v>2350.27397260274</v>
      </c>
    </row>
    <row r="162" spans="1:15" ht="12.75" customHeight="1">
      <c r="A162" s="5">
        <v>1410713</v>
      </c>
      <c r="B162" s="6">
        <v>28856</v>
      </c>
      <c r="C162" s="7" t="s">
        <v>9</v>
      </c>
      <c r="D162" s="7" t="s">
        <v>11</v>
      </c>
      <c r="E162" s="6">
        <v>39318</v>
      </c>
      <c r="F162" s="41">
        <f t="shared" si="24"/>
        <v>8</v>
      </c>
      <c r="G162" s="11">
        <v>8509</v>
      </c>
      <c r="H162">
        <f t="shared" si="25"/>
      </c>
      <c r="J162" s="20" t="str">
        <f t="shared" si="26"/>
        <v>111</v>
      </c>
      <c r="K162">
        <f t="shared" si="27"/>
        <v>101</v>
      </c>
      <c r="L162" s="10">
        <f t="shared" si="29"/>
        <v>0.35342465753424657</v>
      </c>
      <c r="M162" s="8">
        <f t="shared" si="28"/>
        <v>39318</v>
      </c>
      <c r="O162" s="14">
        <f t="shared" si="30"/>
        <v>3007.290410958904</v>
      </c>
    </row>
    <row r="163" spans="1:15" ht="12.75" customHeight="1">
      <c r="A163" s="5">
        <v>1307091</v>
      </c>
      <c r="B163" s="6">
        <v>33308</v>
      </c>
      <c r="C163" s="7" t="s">
        <v>9</v>
      </c>
      <c r="D163" s="7" t="s">
        <v>11</v>
      </c>
      <c r="E163" s="6">
        <v>39318</v>
      </c>
      <c r="F163" s="41">
        <f t="shared" si="24"/>
        <v>8</v>
      </c>
      <c r="G163" s="11">
        <v>5445</v>
      </c>
      <c r="H163">
        <f t="shared" si="25"/>
      </c>
      <c r="J163" s="20" t="str">
        <f t="shared" si="26"/>
        <v>111</v>
      </c>
      <c r="K163">
        <f t="shared" si="27"/>
        <v>101</v>
      </c>
      <c r="L163" s="10">
        <f t="shared" si="29"/>
        <v>0.35342465753424657</v>
      </c>
      <c r="M163" s="8">
        <f t="shared" si="28"/>
        <v>39318</v>
      </c>
      <c r="O163" s="14">
        <f t="shared" si="30"/>
        <v>1924.3972602739725</v>
      </c>
    </row>
    <row r="164" spans="1:15" ht="12.75" customHeight="1">
      <c r="A164" s="5">
        <v>210032487</v>
      </c>
      <c r="B164" s="6">
        <v>36069</v>
      </c>
      <c r="C164" s="7" t="s">
        <v>9</v>
      </c>
      <c r="D164" s="7" t="s">
        <v>11</v>
      </c>
      <c r="E164" s="6">
        <v>39318</v>
      </c>
      <c r="F164" s="41">
        <f t="shared" si="24"/>
        <v>8</v>
      </c>
      <c r="G164" s="11">
        <v>2726</v>
      </c>
      <c r="H164">
        <f t="shared" si="25"/>
      </c>
      <c r="J164" s="20" t="str">
        <f t="shared" si="26"/>
        <v>111</v>
      </c>
      <c r="K164">
        <f t="shared" si="27"/>
        <v>101</v>
      </c>
      <c r="L164" s="10">
        <f t="shared" si="29"/>
        <v>0.35342465753424657</v>
      </c>
      <c r="M164" s="8">
        <f t="shared" si="28"/>
        <v>39318</v>
      </c>
      <c r="O164" s="14">
        <f t="shared" si="30"/>
        <v>963.4356164383562</v>
      </c>
    </row>
    <row r="165" spans="1:15" ht="12.75" customHeight="1">
      <c r="A165" s="5">
        <v>50050859</v>
      </c>
      <c r="B165" s="6">
        <v>36896</v>
      </c>
      <c r="C165" s="7" t="s">
        <v>9</v>
      </c>
      <c r="D165" s="7" t="s">
        <v>11</v>
      </c>
      <c r="E165" s="6">
        <v>39318</v>
      </c>
      <c r="F165" s="41">
        <f t="shared" si="24"/>
        <v>8</v>
      </c>
      <c r="G165" s="11">
        <v>11450</v>
      </c>
      <c r="H165">
        <f t="shared" si="25"/>
      </c>
      <c r="J165" s="20" t="str">
        <f t="shared" si="26"/>
        <v>111</v>
      </c>
      <c r="K165">
        <f t="shared" si="27"/>
        <v>101</v>
      </c>
      <c r="L165" s="10">
        <f t="shared" si="29"/>
        <v>0.35342465753424657</v>
      </c>
      <c r="M165" s="8">
        <f t="shared" si="28"/>
        <v>39318</v>
      </c>
      <c r="O165" s="14">
        <f t="shared" si="30"/>
        <v>4046.7123287671234</v>
      </c>
    </row>
    <row r="166" spans="1:15" ht="12.75" customHeight="1">
      <c r="A166" s="5">
        <v>530051372</v>
      </c>
      <c r="B166" s="6">
        <v>36909</v>
      </c>
      <c r="C166" s="7" t="s">
        <v>9</v>
      </c>
      <c r="D166" s="7" t="s">
        <v>11</v>
      </c>
      <c r="E166" s="6">
        <v>39318</v>
      </c>
      <c r="F166" s="41">
        <f t="shared" si="24"/>
        <v>8</v>
      </c>
      <c r="G166" s="11">
        <v>2504</v>
      </c>
      <c r="H166">
        <f t="shared" si="25"/>
      </c>
      <c r="J166" s="20" t="str">
        <f t="shared" si="26"/>
        <v>111</v>
      </c>
      <c r="K166">
        <f t="shared" si="27"/>
        <v>101</v>
      </c>
      <c r="L166" s="10">
        <f t="shared" si="29"/>
        <v>0.35342465753424657</v>
      </c>
      <c r="M166" s="8">
        <f t="shared" si="28"/>
        <v>39318</v>
      </c>
      <c r="O166" s="14">
        <f t="shared" si="30"/>
        <v>884.9753424657534</v>
      </c>
    </row>
    <row r="167" spans="1:15" ht="12.75" customHeight="1">
      <c r="A167" s="5">
        <v>2518171</v>
      </c>
      <c r="B167" s="6">
        <v>33861</v>
      </c>
      <c r="C167" s="7" t="s">
        <v>9</v>
      </c>
      <c r="D167" s="7" t="s">
        <v>11</v>
      </c>
      <c r="E167" s="6">
        <v>39344</v>
      </c>
      <c r="F167" s="41">
        <f t="shared" si="24"/>
        <v>9</v>
      </c>
      <c r="G167" s="11">
        <v>4055</v>
      </c>
      <c r="H167">
        <f t="shared" si="25"/>
      </c>
      <c r="J167" s="20" t="str">
        <f t="shared" si="26"/>
        <v>111</v>
      </c>
      <c r="K167">
        <f t="shared" si="27"/>
        <v>101</v>
      </c>
      <c r="L167" s="10">
        <f t="shared" si="29"/>
        <v>0.2821917808219178</v>
      </c>
      <c r="M167" s="8">
        <f t="shared" si="28"/>
        <v>39344</v>
      </c>
      <c r="O167" s="14">
        <f t="shared" si="30"/>
        <v>1144.2876712328768</v>
      </c>
    </row>
    <row r="168" spans="1:15" ht="12.75" customHeight="1">
      <c r="A168" s="5">
        <v>650040465</v>
      </c>
      <c r="B168" s="6">
        <v>36440</v>
      </c>
      <c r="C168" s="7" t="s">
        <v>9</v>
      </c>
      <c r="D168" s="7" t="s">
        <v>11</v>
      </c>
      <c r="E168" s="6">
        <v>39344</v>
      </c>
      <c r="F168" s="41">
        <f t="shared" si="24"/>
        <v>9</v>
      </c>
      <c r="G168" s="11">
        <v>4983</v>
      </c>
      <c r="H168">
        <f t="shared" si="25"/>
      </c>
      <c r="J168" s="20" t="str">
        <f t="shared" si="26"/>
        <v>111</v>
      </c>
      <c r="K168">
        <f t="shared" si="27"/>
        <v>101</v>
      </c>
      <c r="L168" s="10">
        <f t="shared" si="29"/>
        <v>0.2821917808219178</v>
      </c>
      <c r="M168" s="8">
        <f t="shared" si="28"/>
        <v>39344</v>
      </c>
      <c r="O168" s="14">
        <f t="shared" si="30"/>
        <v>1406.1616438356164</v>
      </c>
    </row>
    <row r="169" spans="1:15" ht="12.75" customHeight="1">
      <c r="A169" s="5">
        <v>370014292</v>
      </c>
      <c r="B169" s="6">
        <v>35108</v>
      </c>
      <c r="C169" s="7" t="s">
        <v>9</v>
      </c>
      <c r="D169" s="7" t="s">
        <v>11</v>
      </c>
      <c r="E169" s="6">
        <v>39401</v>
      </c>
      <c r="F169" s="41">
        <f t="shared" si="24"/>
        <v>11</v>
      </c>
      <c r="G169" s="11">
        <v>7168</v>
      </c>
      <c r="H169">
        <f t="shared" si="25"/>
      </c>
      <c r="J169" s="20" t="str">
        <f t="shared" si="26"/>
        <v>111</v>
      </c>
      <c r="K169">
        <f t="shared" si="27"/>
        <v>101</v>
      </c>
      <c r="L169" s="10">
        <f t="shared" si="29"/>
        <v>0.12602739726027398</v>
      </c>
      <c r="M169" s="8">
        <f t="shared" si="28"/>
        <v>39401</v>
      </c>
      <c r="O169" s="14">
        <f t="shared" si="30"/>
        <v>903.3643835616439</v>
      </c>
    </row>
    <row r="170" spans="1:15" ht="12.75" customHeight="1">
      <c r="A170" s="5">
        <v>330054468</v>
      </c>
      <c r="B170" s="6">
        <v>37068</v>
      </c>
      <c r="C170" s="7" t="s">
        <v>9</v>
      </c>
      <c r="D170" s="7" t="s">
        <v>11</v>
      </c>
      <c r="E170" s="6">
        <v>39401</v>
      </c>
      <c r="F170" s="41">
        <f t="shared" si="24"/>
        <v>11</v>
      </c>
      <c r="G170" s="11">
        <v>2655</v>
      </c>
      <c r="H170">
        <f t="shared" si="25"/>
      </c>
      <c r="J170" s="20" t="str">
        <f t="shared" si="26"/>
        <v>111</v>
      </c>
      <c r="K170">
        <f t="shared" si="27"/>
        <v>101</v>
      </c>
      <c r="L170" s="10">
        <f t="shared" si="29"/>
        <v>0.12602739726027398</v>
      </c>
      <c r="M170" s="8">
        <f t="shared" si="28"/>
        <v>39401</v>
      </c>
      <c r="O170" s="14">
        <f t="shared" si="30"/>
        <v>334.60273972602744</v>
      </c>
    </row>
    <row r="171" spans="1:15" ht="12.75" customHeight="1">
      <c r="A171" s="5">
        <v>170035680</v>
      </c>
      <c r="B171" s="6">
        <v>36220</v>
      </c>
      <c r="C171" s="7" t="s">
        <v>9</v>
      </c>
      <c r="D171" s="7" t="s">
        <v>11</v>
      </c>
      <c r="E171" s="6">
        <v>39407</v>
      </c>
      <c r="F171" s="41">
        <f t="shared" si="24"/>
        <v>11</v>
      </c>
      <c r="G171" s="11">
        <v>6404</v>
      </c>
      <c r="H171">
        <f t="shared" si="25"/>
      </c>
      <c r="J171" s="20" t="str">
        <f t="shared" si="26"/>
        <v>111</v>
      </c>
      <c r="K171">
        <f t="shared" si="27"/>
        <v>101</v>
      </c>
      <c r="L171" s="10">
        <f t="shared" si="29"/>
        <v>0.1095890410958904</v>
      </c>
      <c r="M171" s="8">
        <f t="shared" si="28"/>
        <v>39407</v>
      </c>
      <c r="O171" s="14">
        <f t="shared" si="30"/>
        <v>701.8082191780821</v>
      </c>
    </row>
    <row r="172" spans="1:15" ht="12.75" customHeight="1">
      <c r="A172" s="5" t="s">
        <v>26</v>
      </c>
      <c r="B172" s="5" t="s">
        <v>27</v>
      </c>
      <c r="C172" s="5" t="s">
        <v>28</v>
      </c>
      <c r="D172" s="5" t="s">
        <v>29</v>
      </c>
      <c r="E172" s="6" t="s">
        <v>30</v>
      </c>
      <c r="F172" s="5" t="s">
        <v>31</v>
      </c>
      <c r="G172" s="5" t="s">
        <v>32</v>
      </c>
      <c r="H172" s="5" t="s">
        <v>33</v>
      </c>
      <c r="I172" s="5" t="s">
        <v>34</v>
      </c>
      <c r="J172" s="5" t="s">
        <v>35</v>
      </c>
      <c r="K172" s="5" t="s">
        <v>36</v>
      </c>
      <c r="L172" s="5" t="s">
        <v>37</v>
      </c>
      <c r="M172" s="8"/>
      <c r="O172" s="14"/>
    </row>
    <row r="173" spans="1:15" ht="12.75" customHeight="1">
      <c r="A173" s="5">
        <f>COUNTIF($F$150:$F$171,"=1")</f>
        <v>0</v>
      </c>
      <c r="B173" s="6">
        <f>COUNTIF($F$150:$F$171,"=2")</f>
        <v>0</v>
      </c>
      <c r="C173" s="5">
        <f>COUNTIF($F$150:$F$171,"=3")</f>
        <v>2</v>
      </c>
      <c r="D173" s="5">
        <f>COUNTIF($F$150:$F$171,"=4")</f>
        <v>0</v>
      </c>
      <c r="E173" s="5">
        <f>COUNTIF($F$150:$F$171,"=5")</f>
        <v>6</v>
      </c>
      <c r="F173" s="5">
        <f>COUNTIF($F$150:$F$171,"=6")</f>
        <v>2</v>
      </c>
      <c r="G173" s="5">
        <f>COUNTIF($F$150:$F$171,"=7")</f>
        <v>0</v>
      </c>
      <c r="H173" s="5">
        <f>COUNTIF($F$150:$F$171,"=8")</f>
        <v>6</v>
      </c>
      <c r="I173" s="5">
        <f>COUNTIF($F$150:$F$171,"=9")</f>
        <v>2</v>
      </c>
      <c r="J173" s="5">
        <f>COUNTIF($F$150:$F$171,"=10")</f>
        <v>0</v>
      </c>
      <c r="K173" s="5">
        <f>COUNTIF($F$150:$F$171,"=11")</f>
        <v>3</v>
      </c>
      <c r="L173" s="5">
        <f>COUNTIF($F$150:$F$171,"=12")</f>
        <v>0</v>
      </c>
      <c r="M173" s="49">
        <f>SUM(A173:L173)</f>
        <v>21</v>
      </c>
      <c r="O173" s="14"/>
    </row>
    <row r="174" spans="1:15" ht="12.75" customHeight="1">
      <c r="A174" s="13">
        <f>SUM(A173:L173)</f>
        <v>21</v>
      </c>
      <c r="B174" s="6"/>
      <c r="C174" s="7"/>
      <c r="D174" s="7"/>
      <c r="E174" s="6"/>
      <c r="F174" s="41"/>
      <c r="G174" s="12">
        <f>AVERAGE(G150:G171)</f>
        <v>5628.272727272727</v>
      </c>
      <c r="L174" s="17">
        <f>AVERAGE(L150:L171)</f>
        <v>0.4673723536737234</v>
      </c>
      <c r="M174" s="8"/>
      <c r="N174" s="15">
        <f>A174*G174*L174</f>
        <v>55240.48050492469</v>
      </c>
      <c r="O174" s="16">
        <f>SUM(O150:O171)</f>
        <v>50793.24109589042</v>
      </c>
    </row>
    <row r="175" spans="1:13" ht="12.75" customHeight="1">
      <c r="A175" s="5"/>
      <c r="B175" s="6"/>
      <c r="C175" s="7"/>
      <c r="D175" s="7"/>
      <c r="E175" s="6"/>
      <c r="F175" s="41"/>
      <c r="M175" s="8"/>
    </row>
    <row r="176" spans="1:13" ht="12.75" customHeight="1">
      <c r="A176" s="5"/>
      <c r="B176" s="6"/>
      <c r="C176" s="7"/>
      <c r="D176" s="7"/>
      <c r="E176" s="6"/>
      <c r="F176" s="41"/>
      <c r="M176" s="8"/>
    </row>
    <row r="177" spans="1:13" ht="12.75" customHeight="1">
      <c r="A177" s="5"/>
      <c r="B177" s="6"/>
      <c r="C177" s="7"/>
      <c r="D177" s="7"/>
      <c r="E177" s="6"/>
      <c r="F177" s="41"/>
      <c r="M177" s="8"/>
    </row>
    <row r="178" spans="1:15" ht="12.75" customHeight="1">
      <c r="A178" s="5">
        <v>2310130</v>
      </c>
      <c r="B178" s="6">
        <v>28272</v>
      </c>
      <c r="C178" s="7" t="s">
        <v>9</v>
      </c>
      <c r="D178" s="7" t="s">
        <v>10</v>
      </c>
      <c r="E178" s="6">
        <v>39086</v>
      </c>
      <c r="F178" s="41">
        <f t="shared" si="24"/>
        <v>1</v>
      </c>
      <c r="G178" s="11">
        <v>1489</v>
      </c>
      <c r="H178">
        <f aca="true" t="shared" si="31" ref="H178:H203">IF(B178&gt;$I$1,"new cust","")</f>
      </c>
      <c r="J178" s="20" t="str">
        <f aca="true" t="shared" si="32" ref="J178:J203">D178</f>
        <v>101</v>
      </c>
      <c r="K178">
        <f aca="true" t="shared" si="33" ref="K178:K203">IF(J178="101",111,IF(J178="","blank",101))</f>
        <v>111</v>
      </c>
      <c r="L178" s="10">
        <f aca="true" t="shared" si="34" ref="L178:L203">($L$149-M178)/365</f>
        <v>0.989041095890411</v>
      </c>
      <c r="M178" s="8">
        <f aca="true" t="shared" si="35" ref="M178:M203">IF(E178&gt;$N$1,E178,"")</f>
        <v>39086</v>
      </c>
      <c r="O178" s="14">
        <f>-G178*L178</f>
        <v>-1472.682191780822</v>
      </c>
    </row>
    <row r="179" spans="1:15" ht="12.75" customHeight="1">
      <c r="A179" s="5">
        <v>2306134</v>
      </c>
      <c r="B179" s="6">
        <v>29914</v>
      </c>
      <c r="C179" s="7" t="s">
        <v>9</v>
      </c>
      <c r="D179" s="7" t="s">
        <v>10</v>
      </c>
      <c r="E179" s="6">
        <v>39108</v>
      </c>
      <c r="F179" s="41">
        <f t="shared" si="24"/>
        <v>1</v>
      </c>
      <c r="G179" s="11">
        <v>9524</v>
      </c>
      <c r="H179">
        <f t="shared" si="31"/>
      </c>
      <c r="J179" s="20" t="str">
        <f t="shared" si="32"/>
        <v>101</v>
      </c>
      <c r="K179">
        <f t="shared" si="33"/>
        <v>111</v>
      </c>
      <c r="L179" s="10">
        <f t="shared" si="34"/>
        <v>0.9287671232876712</v>
      </c>
      <c r="M179" s="8">
        <f t="shared" si="35"/>
        <v>39108</v>
      </c>
      <c r="O179" s="14">
        <f aca="true" t="shared" si="36" ref="O179:O203">-G179*L179</f>
        <v>-8845.57808219178</v>
      </c>
    </row>
    <row r="180" spans="1:15" ht="12.75" customHeight="1">
      <c r="A180" s="5">
        <v>290033434</v>
      </c>
      <c r="B180" s="6">
        <v>36140</v>
      </c>
      <c r="C180" s="7" t="s">
        <v>9</v>
      </c>
      <c r="D180" s="7" t="s">
        <v>10</v>
      </c>
      <c r="E180" s="6">
        <v>39108</v>
      </c>
      <c r="F180" s="41">
        <f t="shared" si="24"/>
        <v>1</v>
      </c>
      <c r="G180" s="11">
        <v>6399</v>
      </c>
      <c r="H180">
        <f t="shared" si="31"/>
      </c>
      <c r="J180" s="20" t="str">
        <f t="shared" si="32"/>
        <v>101</v>
      </c>
      <c r="K180">
        <f t="shared" si="33"/>
        <v>111</v>
      </c>
      <c r="L180" s="10">
        <f t="shared" si="34"/>
        <v>0.9287671232876712</v>
      </c>
      <c r="M180" s="8">
        <f t="shared" si="35"/>
        <v>39108</v>
      </c>
      <c r="O180" s="14">
        <f t="shared" si="36"/>
        <v>-5943.180821917808</v>
      </c>
    </row>
    <row r="181" spans="1:15" ht="12.75" customHeight="1">
      <c r="A181" s="5">
        <v>170059498</v>
      </c>
      <c r="B181" s="6">
        <v>37281</v>
      </c>
      <c r="C181" s="7" t="s">
        <v>9</v>
      </c>
      <c r="D181" s="7" t="s">
        <v>10</v>
      </c>
      <c r="E181" s="6">
        <v>39118</v>
      </c>
      <c r="F181" s="41">
        <f t="shared" si="24"/>
        <v>2</v>
      </c>
      <c r="G181" s="11">
        <v>6149</v>
      </c>
      <c r="H181">
        <f t="shared" si="31"/>
      </c>
      <c r="J181" s="20" t="str">
        <f t="shared" si="32"/>
        <v>101</v>
      </c>
      <c r="K181">
        <f t="shared" si="33"/>
        <v>111</v>
      </c>
      <c r="L181" s="10">
        <f t="shared" si="34"/>
        <v>0.9013698630136986</v>
      </c>
      <c r="M181" s="8">
        <f t="shared" si="35"/>
        <v>39118</v>
      </c>
      <c r="O181" s="14">
        <f t="shared" si="36"/>
        <v>-5542.5232876712325</v>
      </c>
    </row>
    <row r="182" spans="1:15" ht="12.75" customHeight="1">
      <c r="A182" s="5">
        <v>250044521</v>
      </c>
      <c r="B182" s="6">
        <v>36647</v>
      </c>
      <c r="C182" s="7" t="s">
        <v>9</v>
      </c>
      <c r="D182" s="7" t="s">
        <v>10</v>
      </c>
      <c r="E182" s="6">
        <v>39126</v>
      </c>
      <c r="F182" s="41">
        <f t="shared" si="24"/>
        <v>2</v>
      </c>
      <c r="G182" s="11">
        <v>5113</v>
      </c>
      <c r="H182">
        <f t="shared" si="31"/>
      </c>
      <c r="J182" s="20" t="str">
        <f t="shared" si="32"/>
        <v>101</v>
      </c>
      <c r="K182">
        <f t="shared" si="33"/>
        <v>111</v>
      </c>
      <c r="L182" s="10">
        <f t="shared" si="34"/>
        <v>0.8794520547945206</v>
      </c>
      <c r="M182" s="8">
        <f t="shared" si="35"/>
        <v>39126</v>
      </c>
      <c r="O182" s="14">
        <f t="shared" si="36"/>
        <v>-4496.638356164384</v>
      </c>
    </row>
    <row r="183" spans="1:15" ht="12.75" customHeight="1">
      <c r="A183" s="5">
        <v>2305554</v>
      </c>
      <c r="B183" s="6">
        <v>29138</v>
      </c>
      <c r="C183" s="7" t="s">
        <v>9</v>
      </c>
      <c r="D183" s="7" t="s">
        <v>10</v>
      </c>
      <c r="E183" s="6">
        <v>39164</v>
      </c>
      <c r="F183" s="41">
        <f t="shared" si="24"/>
        <v>3</v>
      </c>
      <c r="G183" s="28">
        <v>8269</v>
      </c>
      <c r="H183">
        <f t="shared" si="31"/>
      </c>
      <c r="J183" s="20" t="str">
        <f t="shared" si="32"/>
        <v>101</v>
      </c>
      <c r="K183">
        <f t="shared" si="33"/>
        <v>111</v>
      </c>
      <c r="L183" s="10">
        <f t="shared" si="34"/>
        <v>0.7753424657534247</v>
      </c>
      <c r="M183" s="8">
        <f t="shared" si="35"/>
        <v>39164</v>
      </c>
      <c r="O183" s="14">
        <f t="shared" si="36"/>
        <v>-6411.306849315069</v>
      </c>
    </row>
    <row r="184" spans="1:15" ht="12.75" customHeight="1">
      <c r="A184" s="5">
        <v>1310085</v>
      </c>
      <c r="B184" s="6">
        <v>32623</v>
      </c>
      <c r="C184" s="7" t="s">
        <v>9</v>
      </c>
      <c r="D184" s="7" t="s">
        <v>10</v>
      </c>
      <c r="E184" s="6">
        <v>39164</v>
      </c>
      <c r="F184" s="41">
        <f t="shared" si="24"/>
        <v>3</v>
      </c>
      <c r="G184" s="28">
        <v>3648</v>
      </c>
      <c r="H184">
        <f t="shared" si="31"/>
      </c>
      <c r="J184" s="20" t="str">
        <f t="shared" si="32"/>
        <v>101</v>
      </c>
      <c r="K184">
        <f t="shared" si="33"/>
        <v>111</v>
      </c>
      <c r="L184" s="10">
        <f t="shared" si="34"/>
        <v>0.7753424657534247</v>
      </c>
      <c r="M184" s="8">
        <f t="shared" si="35"/>
        <v>39164</v>
      </c>
      <c r="O184" s="14">
        <f t="shared" si="36"/>
        <v>-2828.4493150684934</v>
      </c>
    </row>
    <row r="185" spans="1:15" ht="12.75" customHeight="1">
      <c r="A185" s="5">
        <v>808713</v>
      </c>
      <c r="B185" s="6">
        <v>34045</v>
      </c>
      <c r="C185" s="7" t="s">
        <v>9</v>
      </c>
      <c r="D185" s="7" t="s">
        <v>10</v>
      </c>
      <c r="E185" s="6">
        <v>39164</v>
      </c>
      <c r="F185" s="41">
        <f t="shared" si="24"/>
        <v>3</v>
      </c>
      <c r="G185" s="28">
        <v>382</v>
      </c>
      <c r="H185">
        <f t="shared" si="31"/>
      </c>
      <c r="J185" s="20" t="str">
        <f t="shared" si="32"/>
        <v>101</v>
      </c>
      <c r="K185">
        <f t="shared" si="33"/>
        <v>111</v>
      </c>
      <c r="L185" s="10">
        <f t="shared" si="34"/>
        <v>0.7753424657534247</v>
      </c>
      <c r="M185" s="8">
        <f t="shared" si="35"/>
        <v>39164</v>
      </c>
      <c r="O185" s="14">
        <f t="shared" si="36"/>
        <v>-296.18082191780826</v>
      </c>
    </row>
    <row r="186" spans="1:15" ht="12.75" customHeight="1">
      <c r="A186" s="5">
        <v>330060411</v>
      </c>
      <c r="B186" s="6">
        <v>37315</v>
      </c>
      <c r="C186" s="7" t="s">
        <v>9</v>
      </c>
      <c r="D186" s="7" t="s">
        <v>10</v>
      </c>
      <c r="E186" s="6">
        <v>39164</v>
      </c>
      <c r="F186" s="41">
        <f t="shared" si="24"/>
        <v>3</v>
      </c>
      <c r="G186" s="28">
        <v>6713</v>
      </c>
      <c r="H186">
        <f t="shared" si="31"/>
      </c>
      <c r="J186" s="20" t="str">
        <f t="shared" si="32"/>
        <v>101</v>
      </c>
      <c r="K186">
        <f t="shared" si="33"/>
        <v>111</v>
      </c>
      <c r="L186" s="10">
        <f t="shared" si="34"/>
        <v>0.7753424657534247</v>
      </c>
      <c r="M186" s="8">
        <f t="shared" si="35"/>
        <v>39164</v>
      </c>
      <c r="O186" s="14">
        <f t="shared" si="36"/>
        <v>-5204.87397260274</v>
      </c>
    </row>
    <row r="187" spans="1:15" ht="12.75" customHeight="1">
      <c r="A187" s="5">
        <v>250065099</v>
      </c>
      <c r="B187" s="6">
        <v>37496</v>
      </c>
      <c r="C187" s="7" t="s">
        <v>9</v>
      </c>
      <c r="D187" s="7" t="s">
        <v>10</v>
      </c>
      <c r="E187" s="6">
        <v>39164</v>
      </c>
      <c r="F187" s="41">
        <f t="shared" si="24"/>
        <v>3</v>
      </c>
      <c r="G187" s="28">
        <v>9849</v>
      </c>
      <c r="H187">
        <f t="shared" si="31"/>
      </c>
      <c r="J187" s="20" t="str">
        <f t="shared" si="32"/>
        <v>101</v>
      </c>
      <c r="K187">
        <f t="shared" si="33"/>
        <v>111</v>
      </c>
      <c r="L187" s="10">
        <f t="shared" si="34"/>
        <v>0.7753424657534247</v>
      </c>
      <c r="M187" s="8">
        <f t="shared" si="35"/>
        <v>39164</v>
      </c>
      <c r="O187" s="14">
        <f t="shared" si="36"/>
        <v>-7636.34794520548</v>
      </c>
    </row>
    <row r="188" spans="1:15" ht="12.75" customHeight="1">
      <c r="A188" s="5">
        <v>770075658</v>
      </c>
      <c r="B188" s="6">
        <v>37956</v>
      </c>
      <c r="C188" s="7" t="s">
        <v>9</v>
      </c>
      <c r="D188" s="7" t="s">
        <v>10</v>
      </c>
      <c r="E188" s="6">
        <v>39164</v>
      </c>
      <c r="F188" s="41">
        <f t="shared" si="24"/>
        <v>3</v>
      </c>
      <c r="G188" s="28">
        <v>9280</v>
      </c>
      <c r="H188">
        <f t="shared" si="31"/>
      </c>
      <c r="J188" s="20" t="str">
        <f t="shared" si="32"/>
        <v>101</v>
      </c>
      <c r="K188">
        <f t="shared" si="33"/>
        <v>111</v>
      </c>
      <c r="L188" s="10">
        <f t="shared" si="34"/>
        <v>0.7753424657534247</v>
      </c>
      <c r="M188" s="8">
        <f t="shared" si="35"/>
        <v>39164</v>
      </c>
      <c r="O188" s="14">
        <f t="shared" si="36"/>
        <v>-7195.178082191781</v>
      </c>
    </row>
    <row r="189" spans="1:15" ht="12.75" customHeight="1">
      <c r="A189" s="5">
        <v>730085263</v>
      </c>
      <c r="B189" s="6">
        <v>38322</v>
      </c>
      <c r="C189" s="7" t="s">
        <v>9</v>
      </c>
      <c r="D189" s="7" t="s">
        <v>10</v>
      </c>
      <c r="E189" s="6">
        <v>39164</v>
      </c>
      <c r="F189" s="41">
        <f t="shared" si="24"/>
        <v>3</v>
      </c>
      <c r="G189" s="28">
        <v>3741</v>
      </c>
      <c r="H189">
        <f t="shared" si="31"/>
      </c>
      <c r="J189" s="20" t="str">
        <f t="shared" si="32"/>
        <v>101</v>
      </c>
      <c r="K189">
        <f t="shared" si="33"/>
        <v>111</v>
      </c>
      <c r="L189" s="10">
        <f t="shared" si="34"/>
        <v>0.7753424657534247</v>
      </c>
      <c r="M189" s="8">
        <f t="shared" si="35"/>
        <v>39164</v>
      </c>
      <c r="O189" s="14">
        <f t="shared" si="36"/>
        <v>-2900.5561643835617</v>
      </c>
    </row>
    <row r="190" spans="1:15" ht="12.75" customHeight="1">
      <c r="A190" s="5">
        <v>90050449</v>
      </c>
      <c r="B190" s="6">
        <v>36875</v>
      </c>
      <c r="C190" s="7" t="s">
        <v>9</v>
      </c>
      <c r="D190" s="7" t="s">
        <v>10</v>
      </c>
      <c r="E190" s="6">
        <v>39217</v>
      </c>
      <c r="F190" s="41">
        <f t="shared" si="24"/>
        <v>5</v>
      </c>
      <c r="G190" s="11">
        <v>7051</v>
      </c>
      <c r="H190">
        <f t="shared" si="31"/>
      </c>
      <c r="J190" s="20" t="str">
        <f t="shared" si="32"/>
        <v>101</v>
      </c>
      <c r="K190">
        <f t="shared" si="33"/>
        <v>111</v>
      </c>
      <c r="L190" s="10">
        <f t="shared" si="34"/>
        <v>0.6301369863013698</v>
      </c>
      <c r="M190" s="8">
        <f t="shared" si="35"/>
        <v>39217</v>
      </c>
      <c r="O190" s="14">
        <f t="shared" si="36"/>
        <v>-4443.095890410958</v>
      </c>
    </row>
    <row r="191" spans="1:15" ht="12.75" customHeight="1">
      <c r="A191" s="5">
        <v>2019403</v>
      </c>
      <c r="B191" s="6">
        <v>32114</v>
      </c>
      <c r="C191" s="7" t="s">
        <v>9</v>
      </c>
      <c r="D191" s="7" t="s">
        <v>10</v>
      </c>
      <c r="E191" s="6">
        <v>39248</v>
      </c>
      <c r="F191" s="41">
        <f t="shared" si="24"/>
        <v>6</v>
      </c>
      <c r="G191" s="11">
        <v>1306</v>
      </c>
      <c r="H191">
        <f t="shared" si="31"/>
      </c>
      <c r="J191" s="20" t="str">
        <f t="shared" si="32"/>
        <v>101</v>
      </c>
      <c r="K191">
        <f t="shared" si="33"/>
        <v>111</v>
      </c>
      <c r="L191" s="10">
        <f t="shared" si="34"/>
        <v>0.5452054794520548</v>
      </c>
      <c r="M191" s="8">
        <f t="shared" si="35"/>
        <v>39248</v>
      </c>
      <c r="O191" s="14">
        <f t="shared" si="36"/>
        <v>-712.0383561643836</v>
      </c>
    </row>
    <row r="192" spans="1:15" ht="12.75" customHeight="1">
      <c r="A192" s="5">
        <v>1907863</v>
      </c>
      <c r="B192" s="6">
        <v>33305</v>
      </c>
      <c r="C192" s="7" t="s">
        <v>9</v>
      </c>
      <c r="D192" s="7" t="s">
        <v>10</v>
      </c>
      <c r="E192" s="6">
        <v>39318</v>
      </c>
      <c r="F192" s="41">
        <f t="shared" si="24"/>
        <v>8</v>
      </c>
      <c r="G192" s="11">
        <v>5799</v>
      </c>
      <c r="H192">
        <f t="shared" si="31"/>
      </c>
      <c r="J192" s="20" t="str">
        <f t="shared" si="32"/>
        <v>101</v>
      </c>
      <c r="K192">
        <f t="shared" si="33"/>
        <v>111</v>
      </c>
      <c r="L192" s="10">
        <f t="shared" si="34"/>
        <v>0.35342465753424657</v>
      </c>
      <c r="M192" s="8">
        <f t="shared" si="35"/>
        <v>39318</v>
      </c>
      <c r="O192" s="14">
        <f t="shared" si="36"/>
        <v>-2049.5095890410958</v>
      </c>
    </row>
    <row r="193" spans="1:15" ht="12.75" customHeight="1">
      <c r="A193" s="5">
        <v>2308717</v>
      </c>
      <c r="B193" s="6">
        <v>33329</v>
      </c>
      <c r="C193" s="7" t="s">
        <v>9</v>
      </c>
      <c r="D193" s="7" t="s">
        <v>10</v>
      </c>
      <c r="E193" s="6">
        <v>39318</v>
      </c>
      <c r="F193" s="41">
        <f t="shared" si="24"/>
        <v>8</v>
      </c>
      <c r="G193" s="11">
        <v>8788</v>
      </c>
      <c r="H193">
        <f t="shared" si="31"/>
      </c>
      <c r="J193" s="20" t="str">
        <f t="shared" si="32"/>
        <v>101</v>
      </c>
      <c r="K193">
        <f t="shared" si="33"/>
        <v>111</v>
      </c>
      <c r="L193" s="10">
        <f t="shared" si="34"/>
        <v>0.35342465753424657</v>
      </c>
      <c r="M193" s="8">
        <f t="shared" si="35"/>
        <v>39318</v>
      </c>
      <c r="O193" s="14">
        <f t="shared" si="36"/>
        <v>-3105.895890410959</v>
      </c>
    </row>
    <row r="194" spans="1:15" ht="12.75" customHeight="1">
      <c r="A194" s="5">
        <v>130019677</v>
      </c>
      <c r="B194" s="6">
        <v>35402</v>
      </c>
      <c r="C194" s="7" t="s">
        <v>9</v>
      </c>
      <c r="D194" s="7" t="s">
        <v>10</v>
      </c>
      <c r="E194" s="6">
        <v>39318</v>
      </c>
      <c r="F194" s="41">
        <f t="shared" si="24"/>
        <v>8</v>
      </c>
      <c r="G194" s="11">
        <v>3566</v>
      </c>
      <c r="H194">
        <f t="shared" si="31"/>
      </c>
      <c r="J194" s="20" t="str">
        <f t="shared" si="32"/>
        <v>101</v>
      </c>
      <c r="K194">
        <f t="shared" si="33"/>
        <v>111</v>
      </c>
      <c r="L194" s="10">
        <f t="shared" si="34"/>
        <v>0.35342465753424657</v>
      </c>
      <c r="M194" s="8">
        <f t="shared" si="35"/>
        <v>39318</v>
      </c>
      <c r="O194" s="14">
        <f t="shared" si="36"/>
        <v>-1260.3123287671233</v>
      </c>
    </row>
    <row r="195" spans="1:15" ht="12.75" customHeight="1">
      <c r="A195" s="5">
        <v>370036885</v>
      </c>
      <c r="B195" s="6">
        <v>36319</v>
      </c>
      <c r="C195" s="7" t="s">
        <v>9</v>
      </c>
      <c r="D195" s="7" t="s">
        <v>10</v>
      </c>
      <c r="E195" s="6">
        <v>39344</v>
      </c>
      <c r="F195" s="41">
        <f t="shared" si="24"/>
        <v>9</v>
      </c>
      <c r="G195" s="11">
        <v>6063</v>
      </c>
      <c r="H195">
        <f t="shared" si="31"/>
      </c>
      <c r="J195" s="20" t="str">
        <f t="shared" si="32"/>
        <v>101</v>
      </c>
      <c r="K195">
        <f t="shared" si="33"/>
        <v>111</v>
      </c>
      <c r="L195" s="10">
        <f t="shared" si="34"/>
        <v>0.2821917808219178</v>
      </c>
      <c r="M195" s="8">
        <f t="shared" si="35"/>
        <v>39344</v>
      </c>
      <c r="O195" s="14">
        <f t="shared" si="36"/>
        <v>-1710.9287671232878</v>
      </c>
    </row>
    <row r="196" spans="1:15" ht="12.75" customHeight="1">
      <c r="A196" s="5">
        <v>250042874</v>
      </c>
      <c r="B196" s="6">
        <v>36540</v>
      </c>
      <c r="C196" s="7" t="s">
        <v>9</v>
      </c>
      <c r="D196" s="7" t="s">
        <v>10</v>
      </c>
      <c r="E196" s="6">
        <v>39344</v>
      </c>
      <c r="F196" s="41">
        <f t="shared" si="24"/>
        <v>9</v>
      </c>
      <c r="G196" s="11">
        <v>2416</v>
      </c>
      <c r="H196">
        <f t="shared" si="31"/>
      </c>
      <c r="J196" s="20" t="str">
        <f t="shared" si="32"/>
        <v>101</v>
      </c>
      <c r="K196">
        <f t="shared" si="33"/>
        <v>111</v>
      </c>
      <c r="L196" s="10">
        <f t="shared" si="34"/>
        <v>0.2821917808219178</v>
      </c>
      <c r="M196" s="8">
        <f t="shared" si="35"/>
        <v>39344</v>
      </c>
      <c r="O196" s="14">
        <f t="shared" si="36"/>
        <v>-681.7753424657534</v>
      </c>
    </row>
    <row r="197" spans="1:15" ht="12.75" customHeight="1">
      <c r="A197" s="5">
        <v>1209492</v>
      </c>
      <c r="B197" s="6">
        <v>31832</v>
      </c>
      <c r="C197" s="7" t="s">
        <v>9</v>
      </c>
      <c r="D197" s="7" t="s">
        <v>10</v>
      </c>
      <c r="E197" s="6">
        <v>39401</v>
      </c>
      <c r="F197" s="41">
        <f t="shared" si="24"/>
        <v>11</v>
      </c>
      <c r="G197" s="11">
        <v>1168</v>
      </c>
      <c r="H197">
        <f t="shared" si="31"/>
      </c>
      <c r="J197" s="20" t="str">
        <f t="shared" si="32"/>
        <v>101</v>
      </c>
      <c r="K197">
        <f t="shared" si="33"/>
        <v>111</v>
      </c>
      <c r="L197" s="10">
        <f t="shared" si="34"/>
        <v>0.12602739726027398</v>
      </c>
      <c r="M197" s="8">
        <f t="shared" si="35"/>
        <v>39401</v>
      </c>
      <c r="O197" s="14">
        <f t="shared" si="36"/>
        <v>-147.20000000000002</v>
      </c>
    </row>
    <row r="198" spans="1:15" ht="12.75" customHeight="1">
      <c r="A198" s="5">
        <v>1217370</v>
      </c>
      <c r="B198" s="6">
        <v>33794</v>
      </c>
      <c r="C198" s="7" t="s">
        <v>9</v>
      </c>
      <c r="D198" s="7" t="s">
        <v>10</v>
      </c>
      <c r="E198" s="6">
        <v>39401</v>
      </c>
      <c r="F198" s="41">
        <f t="shared" si="24"/>
        <v>11</v>
      </c>
      <c r="G198" s="11">
        <v>6007</v>
      </c>
      <c r="H198">
        <f t="shared" si="31"/>
      </c>
      <c r="J198" s="20" t="str">
        <f t="shared" si="32"/>
        <v>101</v>
      </c>
      <c r="K198">
        <f t="shared" si="33"/>
        <v>111</v>
      </c>
      <c r="L198" s="10">
        <f t="shared" si="34"/>
        <v>0.12602739726027398</v>
      </c>
      <c r="M198" s="8">
        <f t="shared" si="35"/>
        <v>39401</v>
      </c>
      <c r="O198" s="14">
        <f t="shared" si="36"/>
        <v>-757.0465753424658</v>
      </c>
    </row>
    <row r="199" spans="1:15" ht="12.75" customHeight="1">
      <c r="A199" s="5">
        <v>410082686</v>
      </c>
      <c r="B199" s="6">
        <v>38239</v>
      </c>
      <c r="C199" s="7" t="s">
        <v>9</v>
      </c>
      <c r="D199" s="7" t="s">
        <v>10</v>
      </c>
      <c r="E199" s="6">
        <v>39423</v>
      </c>
      <c r="F199" s="41">
        <f t="shared" si="24"/>
        <v>12</v>
      </c>
      <c r="G199" s="28">
        <v>184</v>
      </c>
      <c r="H199">
        <f t="shared" si="31"/>
      </c>
      <c r="J199" s="20" t="str">
        <f t="shared" si="32"/>
        <v>101</v>
      </c>
      <c r="K199">
        <f t="shared" si="33"/>
        <v>111</v>
      </c>
      <c r="L199" s="10">
        <f t="shared" si="34"/>
        <v>0.06575342465753424</v>
      </c>
      <c r="M199" s="8">
        <f t="shared" si="35"/>
        <v>39423</v>
      </c>
      <c r="O199" s="14">
        <f t="shared" si="36"/>
        <v>-12.0986301369863</v>
      </c>
    </row>
    <row r="200" spans="1:15" ht="12.75" customHeight="1">
      <c r="A200" s="5">
        <v>530013056</v>
      </c>
      <c r="B200" s="6">
        <v>35040</v>
      </c>
      <c r="C200" s="7" t="s">
        <v>9</v>
      </c>
      <c r="D200" s="7" t="s">
        <v>10</v>
      </c>
      <c r="E200" s="6">
        <v>39434</v>
      </c>
      <c r="F200" s="41">
        <f t="shared" si="24"/>
        <v>12</v>
      </c>
      <c r="G200" s="28">
        <v>6103</v>
      </c>
      <c r="H200">
        <f t="shared" si="31"/>
      </c>
      <c r="J200" s="20" t="str">
        <f t="shared" si="32"/>
        <v>101</v>
      </c>
      <c r="K200">
        <f t="shared" si="33"/>
        <v>111</v>
      </c>
      <c r="L200" s="10">
        <f t="shared" si="34"/>
        <v>0.03561643835616438</v>
      </c>
      <c r="M200" s="8">
        <f t="shared" si="35"/>
        <v>39434</v>
      </c>
      <c r="O200" s="14">
        <f t="shared" si="36"/>
        <v>-217.36712328767123</v>
      </c>
    </row>
    <row r="201" spans="1:15" ht="12.75" customHeight="1">
      <c r="A201" s="5">
        <v>650035532</v>
      </c>
      <c r="B201" s="6">
        <v>36255</v>
      </c>
      <c r="C201" s="7" t="s">
        <v>9</v>
      </c>
      <c r="D201" s="7" t="s">
        <v>10</v>
      </c>
      <c r="E201" s="6">
        <v>39442</v>
      </c>
      <c r="F201" s="41">
        <f t="shared" si="24"/>
        <v>12</v>
      </c>
      <c r="G201" s="28">
        <v>3045</v>
      </c>
      <c r="H201">
        <f t="shared" si="31"/>
      </c>
      <c r="J201" s="20" t="str">
        <f t="shared" si="32"/>
        <v>101</v>
      </c>
      <c r="K201">
        <f t="shared" si="33"/>
        <v>111</v>
      </c>
      <c r="L201" s="10">
        <f t="shared" si="34"/>
        <v>0.0136986301369863</v>
      </c>
      <c r="M201" s="8">
        <f t="shared" si="35"/>
        <v>39442</v>
      </c>
      <c r="O201" s="14">
        <f t="shared" si="36"/>
        <v>-41.71232876712329</v>
      </c>
    </row>
    <row r="202" spans="1:15" ht="12.75" customHeight="1">
      <c r="A202" s="5">
        <v>610059502</v>
      </c>
      <c r="B202" s="6">
        <v>37284</v>
      </c>
      <c r="C202" s="7" t="s">
        <v>9</v>
      </c>
      <c r="D202" s="7" t="s">
        <v>10</v>
      </c>
      <c r="E202" s="6">
        <v>39442</v>
      </c>
      <c r="F202" s="41">
        <f t="shared" si="24"/>
        <v>12</v>
      </c>
      <c r="G202" s="28">
        <v>10689</v>
      </c>
      <c r="H202">
        <f t="shared" si="31"/>
      </c>
      <c r="J202" s="20" t="str">
        <f t="shared" si="32"/>
        <v>101</v>
      </c>
      <c r="K202">
        <f t="shared" si="33"/>
        <v>111</v>
      </c>
      <c r="L202" s="10">
        <f t="shared" si="34"/>
        <v>0.0136986301369863</v>
      </c>
      <c r="M202" s="8">
        <f t="shared" si="35"/>
        <v>39442</v>
      </c>
      <c r="O202" s="14">
        <f t="shared" si="36"/>
        <v>-146.42465753424656</v>
      </c>
    </row>
    <row r="203" spans="1:15" ht="12.75" customHeight="1">
      <c r="A203" s="5">
        <v>2402169</v>
      </c>
      <c r="B203" s="6">
        <v>28856</v>
      </c>
      <c r="C203" s="7" t="s">
        <v>9</v>
      </c>
      <c r="D203" s="7" t="s">
        <v>10</v>
      </c>
      <c r="E203" s="6">
        <v>39447</v>
      </c>
      <c r="F203" s="41">
        <f t="shared" si="24"/>
        <v>12</v>
      </c>
      <c r="G203" s="28">
        <v>7189</v>
      </c>
      <c r="H203">
        <f t="shared" si="31"/>
      </c>
      <c r="J203" s="20" t="str">
        <f t="shared" si="32"/>
        <v>101</v>
      </c>
      <c r="K203">
        <f t="shared" si="33"/>
        <v>111</v>
      </c>
      <c r="L203" s="10">
        <f t="shared" si="34"/>
        <v>0</v>
      </c>
      <c r="M203" s="8">
        <f t="shared" si="35"/>
        <v>39447</v>
      </c>
      <c r="O203" s="14">
        <f t="shared" si="36"/>
        <v>0</v>
      </c>
    </row>
    <row r="204" spans="1:15" ht="12.75" customHeight="1">
      <c r="A204" s="5" t="s">
        <v>26</v>
      </c>
      <c r="B204" s="5" t="s">
        <v>27</v>
      </c>
      <c r="C204" s="5" t="s">
        <v>28</v>
      </c>
      <c r="D204" s="5" t="s">
        <v>29</v>
      </c>
      <c r="E204" s="6" t="s">
        <v>30</v>
      </c>
      <c r="F204" s="5" t="s">
        <v>31</v>
      </c>
      <c r="G204" s="5" t="s">
        <v>32</v>
      </c>
      <c r="H204" s="5" t="s">
        <v>33</v>
      </c>
      <c r="I204" s="5" t="s">
        <v>34</v>
      </c>
      <c r="J204" s="5" t="s">
        <v>35</v>
      </c>
      <c r="K204" s="5" t="s">
        <v>36</v>
      </c>
      <c r="L204" s="5" t="s">
        <v>37</v>
      </c>
      <c r="M204" s="8"/>
      <c r="O204" s="14"/>
    </row>
    <row r="205" spans="1:15" ht="12.75" customHeight="1">
      <c r="A205" s="5">
        <f>COUNTIF($F$178:$F$203,"=1")</f>
        <v>3</v>
      </c>
      <c r="B205" s="5">
        <f>COUNTIF($F$178:$F$203,"=2")</f>
        <v>2</v>
      </c>
      <c r="C205" s="5">
        <f>COUNTIF($F$178:$F$203,"=3")</f>
        <v>7</v>
      </c>
      <c r="D205" s="5">
        <f>COUNTIF($F$178:$F$203,"=4")</f>
        <v>0</v>
      </c>
      <c r="E205" s="5">
        <f>COUNTIF($F$178:$F$203,"=5")</f>
        <v>1</v>
      </c>
      <c r="F205" s="5">
        <f>COUNTIF($F$178:$F$203,"=6")</f>
        <v>1</v>
      </c>
      <c r="G205" s="5">
        <f>COUNTIF($F$178:$F$203,"=7")</f>
        <v>0</v>
      </c>
      <c r="H205" s="5">
        <f>COUNTIF($F$178:$F$203,"=8")</f>
        <v>3</v>
      </c>
      <c r="I205" s="5">
        <f>COUNTIF($F$178:$F$203,"=9")</f>
        <v>2</v>
      </c>
      <c r="J205" s="5">
        <f>COUNTIF($F$178:$F$203,"=10")</f>
        <v>0</v>
      </c>
      <c r="K205" s="5">
        <f>COUNTIF($F$178:$F$203,"=11")</f>
        <v>2</v>
      </c>
      <c r="L205" s="5">
        <f>COUNTIF($F$178:$F$203,"=12")</f>
        <v>5</v>
      </c>
      <c r="M205" s="49">
        <f>SUM(A205:L205)</f>
        <v>26</v>
      </c>
      <c r="O205" s="14"/>
    </row>
    <row r="206" spans="1:15" ht="12.75">
      <c r="A206" s="13">
        <f>SUM(A205:L205)</f>
        <v>26</v>
      </c>
      <c r="G206" s="12">
        <f>AVERAGE(G178:G203)</f>
        <v>5381.923076923077</v>
      </c>
      <c r="L206" s="17">
        <f>AVERAGE(L178:L203)</f>
        <v>0.5090621707060063</v>
      </c>
      <c r="N206" s="15">
        <f>-A206*G206*L206</f>
        <v>-71233.06954689146</v>
      </c>
      <c r="O206" s="16">
        <f>SUM(O178:O203)</f>
        <v>-74058.901369863</v>
      </c>
    </row>
    <row r="208" spans="1:15" ht="12.75">
      <c r="A208" s="18" t="s">
        <v>14</v>
      </c>
      <c r="B208" s="15">
        <f>A68-A146+A174-A206</f>
        <v>-20</v>
      </c>
      <c r="E208" s="18" t="s">
        <v>15</v>
      </c>
      <c r="F208" s="18"/>
      <c r="O208" s="15">
        <f>O68+O146+O174+O206</f>
        <v>-65511.66027397258</v>
      </c>
    </row>
    <row r="210" spans="1:11" ht="12.75">
      <c r="A210" s="64" t="s">
        <v>52</v>
      </c>
      <c r="B210" s="64"/>
      <c r="C210" s="64"/>
      <c r="D210" s="64"/>
      <c r="E210" s="64"/>
      <c r="F210" s="64"/>
      <c r="G210" s="63"/>
      <c r="H210" s="64"/>
      <c r="I210" s="64"/>
      <c r="J210" s="65"/>
      <c r="K210" s="64"/>
    </row>
    <row r="211" spans="1:11" ht="12.75">
      <c r="A211" s="64" t="s">
        <v>56</v>
      </c>
      <c r="B211" s="64"/>
      <c r="C211" s="64"/>
      <c r="D211" s="64"/>
      <c r="E211" s="64"/>
      <c r="F211" s="64"/>
      <c r="G211" s="63"/>
      <c r="H211" s="64"/>
      <c r="I211" s="64"/>
      <c r="J211" s="65"/>
      <c r="K211" s="64"/>
    </row>
    <row r="212" spans="1:11" ht="12.75">
      <c r="A212" s="64" t="s">
        <v>53</v>
      </c>
      <c r="B212" s="64"/>
      <c r="C212" s="64"/>
      <c r="D212" s="64"/>
      <c r="E212" s="64"/>
      <c r="F212" s="64"/>
      <c r="G212" s="63"/>
      <c r="H212" s="64"/>
      <c r="I212" s="64"/>
      <c r="J212" s="65"/>
      <c r="K212" s="64"/>
    </row>
  </sheetData>
  <mergeCells count="2">
    <mergeCell ref="A42:D42"/>
    <mergeCell ref="A65:D65"/>
  </mergeCells>
  <conditionalFormatting sqref="B109:B143 B173:B203 B2:B41 B71:B105 B150:B171 B46:B64">
    <cfRule type="cellIs" priority="1" dxfId="0" operator="greaterThan" stopIfTrue="1">
      <formula>38352</formula>
    </cfRule>
  </conditionalFormatting>
  <conditionalFormatting sqref="N5:N6">
    <cfRule type="cellIs" priority="2" dxfId="1" operator="greaterThan" stopIfTrue="1">
      <formula>"m2-365"</formula>
    </cfRule>
  </conditionalFormatting>
  <conditionalFormatting sqref="E2:E42 E71:E105">
    <cfRule type="cellIs" priority="3" dxfId="2" operator="lessThan" stopIfTrue="1">
      <formula>B2+365</formula>
    </cfRule>
  </conditionalFormatting>
  <conditionalFormatting sqref="E46:E65 E109:E143">
    <cfRule type="cellIs" priority="4" dxfId="2" operator="lessThan" stopIfTrue="1">
      <formula>B46+730</formula>
    </cfRule>
  </conditionalFormatting>
  <conditionalFormatting sqref="E150:E171 E178:E203">
    <cfRule type="cellIs" priority="5" dxfId="2" operator="lessThan" stopIfTrue="1">
      <formula>B150+1095</formula>
    </cfRule>
  </conditionalFormatting>
  <printOptions gridLines="1" horizontalCentered="1"/>
  <pageMargins left="0.25" right="0.25" top="1.25" bottom="0.5" header="0.5" footer="0.5"/>
  <pageSetup fitToHeight="2" horizontalDpi="600" verticalDpi="600" orientation="portrait" scale="54" r:id="rId1"/>
  <headerFooter alignWithMargins="0">
    <oddHeader>&amp;C&amp;"Arial,Bold"Exhibit H-5 Schedule Migration Tracking Methodology&amp;"Arial,Regular"
&amp;A</oddHeader>
  </headerFooter>
  <rowBreaks count="2" manualBreakCount="2">
    <brk id="69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tabSelected="1" view="pageBreakPreview" zoomScale="60" workbookViewId="0" topLeftCell="A1">
      <pane ySplit="1" topLeftCell="BM149" activePane="bottomLeft" state="frozen"/>
      <selection pane="topLeft" activeCell="I77" sqref="I77"/>
      <selection pane="bottomLeft" activeCell="I77" sqref="I77"/>
    </sheetView>
  </sheetViews>
  <sheetFormatPr defaultColWidth="9.140625" defaultRowHeight="12.75"/>
  <cols>
    <col min="1" max="1" width="13.8515625" style="0" customWidth="1"/>
    <col min="2" max="2" width="17.00390625" style="0" customWidth="1"/>
    <col min="3" max="3" width="8.00390625" style="0" customWidth="1"/>
    <col min="4" max="4" width="6.421875" style="0" customWidth="1"/>
    <col min="5" max="6" width="13.421875" style="0" customWidth="1"/>
    <col min="7" max="7" width="12.7109375" style="11" customWidth="1"/>
    <col min="8" max="8" width="7.28125" style="0" customWidth="1"/>
    <col min="9" max="9" width="11.57421875" style="0" bestFit="1" customWidth="1"/>
    <col min="10" max="10" width="9.28125" style="20" customWidth="1"/>
    <col min="11" max="11" width="9.7109375" style="0" customWidth="1"/>
    <col min="12" max="12" width="11.57421875" style="0" bestFit="1" customWidth="1"/>
    <col min="13" max="13" width="12.00390625" style="0" bestFit="1" customWidth="1"/>
    <col min="14" max="14" width="14.140625" style="0" bestFit="1" customWidth="1"/>
    <col min="15" max="15" width="15.28125" style="0" customWidth="1"/>
    <col min="16" max="16" width="8.7109375" style="0" customWidth="1"/>
  </cols>
  <sheetData>
    <row r="1" spans="1:15" ht="27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2" t="s">
        <v>25</v>
      </c>
      <c r="G1" s="33" t="s">
        <v>17</v>
      </c>
      <c r="H1" s="21" t="s">
        <v>5</v>
      </c>
      <c r="I1" s="4">
        <v>39082</v>
      </c>
      <c r="J1" s="20" t="s">
        <v>6</v>
      </c>
      <c r="K1" t="s">
        <v>7</v>
      </c>
      <c r="L1" t="s">
        <v>16</v>
      </c>
      <c r="M1" t="s">
        <v>8</v>
      </c>
      <c r="N1" s="4">
        <v>39082</v>
      </c>
      <c r="O1" s="19" t="s">
        <v>13</v>
      </c>
    </row>
    <row r="2" spans="1:15" s="64" customFormat="1" ht="12.75">
      <c r="A2" s="68">
        <v>690102939</v>
      </c>
      <c r="B2" s="61">
        <v>39062</v>
      </c>
      <c r="C2" s="69" t="s">
        <v>9</v>
      </c>
      <c r="D2" s="69" t="s">
        <v>11</v>
      </c>
      <c r="E2" s="61">
        <v>39105</v>
      </c>
      <c r="F2" s="62"/>
      <c r="G2" s="63">
        <v>0</v>
      </c>
      <c r="H2" s="64">
        <f aca="true" t="shared" si="0" ref="H2:H33">IF(B2&gt;$I$1,"new cust","")</f>
      </c>
      <c r="J2" s="65" t="str">
        <f aca="true" t="shared" si="1" ref="J2:J33">D2</f>
        <v>111</v>
      </c>
      <c r="K2" s="64">
        <f aca="true" t="shared" si="2" ref="K2:K33">IF(J2="101",111,IF(J2="","blank",101))</f>
        <v>101</v>
      </c>
      <c r="L2" s="71">
        <v>1</v>
      </c>
      <c r="M2" s="70">
        <f aca="true" t="shared" si="3" ref="M2:M33">IF(E2&gt;$N$1,E2,"")</f>
        <v>39105</v>
      </c>
      <c r="O2" s="67">
        <f>G2*L2</f>
        <v>0</v>
      </c>
    </row>
    <row r="3" spans="1:15" ht="12.75">
      <c r="A3" s="5">
        <v>490093430</v>
      </c>
      <c r="B3" s="6">
        <v>38639</v>
      </c>
      <c r="C3" s="7" t="s">
        <v>9</v>
      </c>
      <c r="D3" s="7" t="s">
        <v>11</v>
      </c>
      <c r="E3" s="6">
        <v>39164</v>
      </c>
      <c r="F3" s="41">
        <f aca="true" t="shared" si="4" ref="F3:F66">MONTH(E3)</f>
        <v>3</v>
      </c>
      <c r="G3" s="11">
        <v>8360</v>
      </c>
      <c r="H3">
        <f t="shared" si="0"/>
      </c>
      <c r="J3" s="20" t="str">
        <f t="shared" si="1"/>
        <v>111</v>
      </c>
      <c r="K3">
        <f t="shared" si="2"/>
        <v>101</v>
      </c>
      <c r="L3" s="9">
        <v>1</v>
      </c>
      <c r="M3" s="8">
        <f t="shared" si="3"/>
        <v>39164</v>
      </c>
      <c r="O3" s="14">
        <f aca="true" t="shared" si="5" ref="O3:O33">G3*L3</f>
        <v>8360</v>
      </c>
    </row>
    <row r="4" spans="1:15" s="64" customFormat="1" ht="12.75">
      <c r="A4" s="68">
        <v>90102528</v>
      </c>
      <c r="B4" s="61">
        <v>39010</v>
      </c>
      <c r="C4" s="69" t="s">
        <v>9</v>
      </c>
      <c r="D4" s="69" t="s">
        <v>11</v>
      </c>
      <c r="E4" s="61">
        <v>39164</v>
      </c>
      <c r="F4" s="62"/>
      <c r="G4" s="63">
        <v>267</v>
      </c>
      <c r="H4" s="64">
        <f t="shared" si="0"/>
      </c>
      <c r="J4" s="65" t="str">
        <f t="shared" si="1"/>
        <v>111</v>
      </c>
      <c r="K4" s="64">
        <f t="shared" si="2"/>
        <v>101</v>
      </c>
      <c r="L4" s="71">
        <v>1</v>
      </c>
      <c r="M4" s="70">
        <f t="shared" si="3"/>
        <v>39164</v>
      </c>
      <c r="O4" s="67"/>
    </row>
    <row r="5" spans="1:15" ht="12.75">
      <c r="A5" s="5">
        <v>829525</v>
      </c>
      <c r="B5" s="6">
        <v>34351</v>
      </c>
      <c r="C5" s="7" t="s">
        <v>9</v>
      </c>
      <c r="D5" s="7" t="s">
        <v>11</v>
      </c>
      <c r="E5" s="6">
        <v>39164</v>
      </c>
      <c r="F5" s="41">
        <f t="shared" si="4"/>
        <v>3</v>
      </c>
      <c r="G5" s="11">
        <v>3082</v>
      </c>
      <c r="H5">
        <f t="shared" si="0"/>
      </c>
      <c r="J5" s="20" t="str">
        <f t="shared" si="1"/>
        <v>111</v>
      </c>
      <c r="K5">
        <f t="shared" si="2"/>
        <v>101</v>
      </c>
      <c r="L5" s="9">
        <v>1</v>
      </c>
      <c r="M5" s="8">
        <f t="shared" si="3"/>
        <v>39164</v>
      </c>
      <c r="O5" s="14">
        <f t="shared" si="5"/>
        <v>3082</v>
      </c>
    </row>
    <row r="6" spans="1:15" ht="12.75">
      <c r="A6" s="5">
        <v>330059354</v>
      </c>
      <c r="B6" s="6">
        <v>37265</v>
      </c>
      <c r="C6" s="7" t="s">
        <v>9</v>
      </c>
      <c r="D6" s="7" t="s">
        <v>11</v>
      </c>
      <c r="E6" s="6">
        <v>39164</v>
      </c>
      <c r="F6" s="41">
        <f t="shared" si="4"/>
        <v>3</v>
      </c>
      <c r="G6" s="28">
        <v>4071</v>
      </c>
      <c r="H6">
        <f t="shared" si="0"/>
      </c>
      <c r="J6" s="20" t="str">
        <f t="shared" si="1"/>
        <v>111</v>
      </c>
      <c r="K6">
        <f t="shared" si="2"/>
        <v>101</v>
      </c>
      <c r="L6" s="9">
        <v>1</v>
      </c>
      <c r="M6" s="8">
        <f t="shared" si="3"/>
        <v>39164</v>
      </c>
      <c r="O6" s="14">
        <f t="shared" si="5"/>
        <v>4071</v>
      </c>
    </row>
    <row r="7" spans="1:15" ht="12.75">
      <c r="A7" s="5">
        <v>210084902</v>
      </c>
      <c r="B7" s="6">
        <v>38336</v>
      </c>
      <c r="C7" s="7" t="s">
        <v>9</v>
      </c>
      <c r="D7" s="7" t="s">
        <v>11</v>
      </c>
      <c r="E7" s="6">
        <v>39164</v>
      </c>
      <c r="F7" s="41">
        <f t="shared" si="4"/>
        <v>3</v>
      </c>
      <c r="G7" s="28">
        <v>4063</v>
      </c>
      <c r="H7">
        <f t="shared" si="0"/>
      </c>
      <c r="J7" s="20" t="str">
        <f t="shared" si="1"/>
        <v>111</v>
      </c>
      <c r="K7">
        <f t="shared" si="2"/>
        <v>101</v>
      </c>
      <c r="L7" s="9">
        <v>1</v>
      </c>
      <c r="M7" s="8">
        <f t="shared" si="3"/>
        <v>39164</v>
      </c>
      <c r="O7" s="14">
        <f t="shared" si="5"/>
        <v>4063</v>
      </c>
    </row>
    <row r="8" spans="1:15" ht="12.75">
      <c r="A8" s="5">
        <v>570085776</v>
      </c>
      <c r="B8" s="6">
        <v>38353</v>
      </c>
      <c r="C8" s="7" t="s">
        <v>9</v>
      </c>
      <c r="D8" s="7" t="s">
        <v>11</v>
      </c>
      <c r="E8" s="6">
        <v>39206</v>
      </c>
      <c r="F8" s="41">
        <f t="shared" si="4"/>
        <v>5</v>
      </c>
      <c r="G8" s="11">
        <v>3094</v>
      </c>
      <c r="H8">
        <f t="shared" si="0"/>
      </c>
      <c r="J8" s="20" t="str">
        <f t="shared" si="1"/>
        <v>111</v>
      </c>
      <c r="K8">
        <f t="shared" si="2"/>
        <v>101</v>
      </c>
      <c r="L8" s="9">
        <v>1</v>
      </c>
      <c r="M8" s="8">
        <f t="shared" si="3"/>
        <v>39206</v>
      </c>
      <c r="O8" s="14">
        <f t="shared" si="5"/>
        <v>3094</v>
      </c>
    </row>
    <row r="9" spans="1:15" ht="12.75">
      <c r="A9" s="5">
        <v>503912</v>
      </c>
      <c r="B9" s="6">
        <v>29768</v>
      </c>
      <c r="C9" s="7" t="s">
        <v>9</v>
      </c>
      <c r="D9" s="7" t="s">
        <v>11</v>
      </c>
      <c r="E9" s="6">
        <v>39206</v>
      </c>
      <c r="F9" s="41">
        <f t="shared" si="4"/>
        <v>5</v>
      </c>
      <c r="G9" s="11">
        <v>5120</v>
      </c>
      <c r="H9">
        <f t="shared" si="0"/>
      </c>
      <c r="J9" s="20" t="str">
        <f t="shared" si="1"/>
        <v>111</v>
      </c>
      <c r="K9">
        <f t="shared" si="2"/>
        <v>101</v>
      </c>
      <c r="L9" s="9">
        <v>1</v>
      </c>
      <c r="M9" s="8">
        <f t="shared" si="3"/>
        <v>39206</v>
      </c>
      <c r="O9" s="14">
        <f t="shared" si="5"/>
        <v>5120</v>
      </c>
    </row>
    <row r="10" spans="1:15" ht="12.75">
      <c r="A10" s="5">
        <v>530032129</v>
      </c>
      <c r="B10" s="6">
        <v>36100</v>
      </c>
      <c r="C10" s="7" t="s">
        <v>9</v>
      </c>
      <c r="D10" s="7" t="s">
        <v>11</v>
      </c>
      <c r="E10" s="6">
        <v>39206</v>
      </c>
      <c r="F10" s="41">
        <f t="shared" si="4"/>
        <v>5</v>
      </c>
      <c r="G10" s="28">
        <v>4990</v>
      </c>
      <c r="H10">
        <f t="shared" si="0"/>
      </c>
      <c r="J10" s="20" t="str">
        <f t="shared" si="1"/>
        <v>111</v>
      </c>
      <c r="K10">
        <f t="shared" si="2"/>
        <v>101</v>
      </c>
      <c r="L10" s="9">
        <v>1</v>
      </c>
      <c r="M10" s="8">
        <f t="shared" si="3"/>
        <v>39206</v>
      </c>
      <c r="O10" s="14">
        <f t="shared" si="5"/>
        <v>4990</v>
      </c>
    </row>
    <row r="11" spans="1:15" ht="12.75">
      <c r="A11" s="5">
        <v>530089390</v>
      </c>
      <c r="B11" s="6">
        <v>38516</v>
      </c>
      <c r="C11" s="7" t="s">
        <v>9</v>
      </c>
      <c r="D11" s="7" t="s">
        <v>11</v>
      </c>
      <c r="E11" s="6">
        <v>39219</v>
      </c>
      <c r="F11" s="41">
        <f t="shared" si="4"/>
        <v>5</v>
      </c>
      <c r="G11" s="28">
        <v>4144</v>
      </c>
      <c r="H11">
        <f t="shared" si="0"/>
      </c>
      <c r="J11" s="20" t="str">
        <f t="shared" si="1"/>
        <v>111</v>
      </c>
      <c r="K11">
        <f t="shared" si="2"/>
        <v>101</v>
      </c>
      <c r="L11" s="9">
        <v>1</v>
      </c>
      <c r="M11" s="8">
        <f t="shared" si="3"/>
        <v>39219</v>
      </c>
      <c r="O11" s="14">
        <f t="shared" si="5"/>
        <v>4144</v>
      </c>
    </row>
    <row r="12" spans="1:15" ht="12.75">
      <c r="A12" s="5">
        <v>730092185</v>
      </c>
      <c r="B12" s="6">
        <v>38608</v>
      </c>
      <c r="C12" s="7" t="s">
        <v>9</v>
      </c>
      <c r="D12" s="7" t="s">
        <v>11</v>
      </c>
      <c r="E12" s="6">
        <v>39219</v>
      </c>
      <c r="F12" s="41">
        <f t="shared" si="4"/>
        <v>5</v>
      </c>
      <c r="G12" s="11">
        <v>3447</v>
      </c>
      <c r="H12">
        <f t="shared" si="0"/>
      </c>
      <c r="J12" s="20" t="str">
        <f t="shared" si="1"/>
        <v>111</v>
      </c>
      <c r="K12">
        <f t="shared" si="2"/>
        <v>101</v>
      </c>
      <c r="L12" s="9">
        <v>1</v>
      </c>
      <c r="M12" s="8">
        <f t="shared" si="3"/>
        <v>39219</v>
      </c>
      <c r="O12" s="14">
        <f t="shared" si="5"/>
        <v>3447</v>
      </c>
    </row>
    <row r="13" spans="1:15" ht="12.75">
      <c r="A13" s="5">
        <v>570096041</v>
      </c>
      <c r="B13" s="6">
        <v>38807</v>
      </c>
      <c r="C13" s="7" t="s">
        <v>9</v>
      </c>
      <c r="D13" s="7" t="s">
        <v>11</v>
      </c>
      <c r="E13" s="6">
        <v>39219</v>
      </c>
      <c r="F13" s="41">
        <f t="shared" si="4"/>
        <v>5</v>
      </c>
      <c r="G13" s="11">
        <v>18143</v>
      </c>
      <c r="H13">
        <f t="shared" si="0"/>
      </c>
      <c r="J13" s="20" t="str">
        <f t="shared" si="1"/>
        <v>111</v>
      </c>
      <c r="K13">
        <f t="shared" si="2"/>
        <v>101</v>
      </c>
      <c r="L13" s="9">
        <v>1</v>
      </c>
      <c r="M13" s="8">
        <f t="shared" si="3"/>
        <v>39219</v>
      </c>
      <c r="O13" s="14">
        <f t="shared" si="5"/>
        <v>18143</v>
      </c>
    </row>
    <row r="14" spans="1:15" ht="12.75">
      <c r="A14" s="5">
        <v>519241</v>
      </c>
      <c r="B14" s="6">
        <v>26420</v>
      </c>
      <c r="C14" s="7" t="s">
        <v>9</v>
      </c>
      <c r="D14" s="7" t="s">
        <v>11</v>
      </c>
      <c r="E14" s="6">
        <v>39219</v>
      </c>
      <c r="F14" s="41">
        <f t="shared" si="4"/>
        <v>5</v>
      </c>
      <c r="G14" s="11">
        <v>5036</v>
      </c>
      <c r="H14">
        <f t="shared" si="0"/>
      </c>
      <c r="J14" s="20" t="str">
        <f t="shared" si="1"/>
        <v>111</v>
      </c>
      <c r="K14">
        <f t="shared" si="2"/>
        <v>101</v>
      </c>
      <c r="L14" s="9">
        <v>1</v>
      </c>
      <c r="M14" s="8">
        <f t="shared" si="3"/>
        <v>39219</v>
      </c>
      <c r="O14" s="14">
        <f t="shared" si="5"/>
        <v>5036</v>
      </c>
    </row>
    <row r="15" spans="1:15" ht="12.75">
      <c r="A15" s="5">
        <v>516262</v>
      </c>
      <c r="B15" s="6">
        <v>27712</v>
      </c>
      <c r="C15" s="7" t="s">
        <v>9</v>
      </c>
      <c r="D15" s="7" t="s">
        <v>11</v>
      </c>
      <c r="E15" s="6">
        <v>39219</v>
      </c>
      <c r="F15" s="41">
        <f t="shared" si="4"/>
        <v>5</v>
      </c>
      <c r="G15" s="28">
        <v>5412</v>
      </c>
      <c r="H15">
        <f t="shared" si="0"/>
      </c>
      <c r="J15" s="20" t="str">
        <f t="shared" si="1"/>
        <v>111</v>
      </c>
      <c r="K15">
        <f t="shared" si="2"/>
        <v>101</v>
      </c>
      <c r="L15" s="9">
        <v>1</v>
      </c>
      <c r="M15" s="8">
        <f t="shared" si="3"/>
        <v>39219</v>
      </c>
      <c r="O15" s="14">
        <f t="shared" si="5"/>
        <v>5412</v>
      </c>
    </row>
    <row r="16" spans="1:15" ht="12.75">
      <c r="A16" s="5">
        <v>1923727</v>
      </c>
      <c r="B16" s="6">
        <v>33800</v>
      </c>
      <c r="C16" s="7" t="s">
        <v>9</v>
      </c>
      <c r="D16" s="7" t="s">
        <v>11</v>
      </c>
      <c r="E16" s="6">
        <v>39219</v>
      </c>
      <c r="F16" s="41">
        <f t="shared" si="4"/>
        <v>5</v>
      </c>
      <c r="G16" s="28">
        <v>2624</v>
      </c>
      <c r="H16">
        <f t="shared" si="0"/>
      </c>
      <c r="J16" s="20" t="str">
        <f t="shared" si="1"/>
        <v>111</v>
      </c>
      <c r="K16">
        <f t="shared" si="2"/>
        <v>101</v>
      </c>
      <c r="L16" s="9">
        <v>1</v>
      </c>
      <c r="M16" s="8">
        <f t="shared" si="3"/>
        <v>39219</v>
      </c>
      <c r="O16" s="14">
        <f t="shared" si="5"/>
        <v>2624</v>
      </c>
    </row>
    <row r="17" spans="1:15" ht="12.75">
      <c r="A17" s="5">
        <v>690079849</v>
      </c>
      <c r="B17" s="6">
        <v>38129</v>
      </c>
      <c r="C17" s="7" t="s">
        <v>9</v>
      </c>
      <c r="D17" s="7" t="s">
        <v>11</v>
      </c>
      <c r="E17" s="6">
        <v>39219</v>
      </c>
      <c r="F17" s="41">
        <f t="shared" si="4"/>
        <v>5</v>
      </c>
      <c r="G17" s="28">
        <v>2544</v>
      </c>
      <c r="H17">
        <f t="shared" si="0"/>
      </c>
      <c r="J17" s="20" t="str">
        <f t="shared" si="1"/>
        <v>111</v>
      </c>
      <c r="K17">
        <f t="shared" si="2"/>
        <v>101</v>
      </c>
      <c r="L17" s="9">
        <v>1</v>
      </c>
      <c r="M17" s="8">
        <f t="shared" si="3"/>
        <v>39219</v>
      </c>
      <c r="O17" s="14">
        <f t="shared" si="5"/>
        <v>2544</v>
      </c>
    </row>
    <row r="18" spans="1:15" ht="12.75">
      <c r="A18" s="5">
        <v>650092877</v>
      </c>
      <c r="B18" s="6">
        <v>38649</v>
      </c>
      <c r="C18" s="7" t="s">
        <v>9</v>
      </c>
      <c r="D18" s="7" t="s">
        <v>11</v>
      </c>
      <c r="E18" s="6">
        <v>39248</v>
      </c>
      <c r="F18" s="41">
        <f t="shared" si="4"/>
        <v>6</v>
      </c>
      <c r="G18" s="11">
        <v>795</v>
      </c>
      <c r="H18">
        <f t="shared" si="0"/>
      </c>
      <c r="J18" s="20" t="str">
        <f t="shared" si="1"/>
        <v>111</v>
      </c>
      <c r="K18">
        <f t="shared" si="2"/>
        <v>101</v>
      </c>
      <c r="L18" s="9">
        <v>1</v>
      </c>
      <c r="M18" s="8">
        <f t="shared" si="3"/>
        <v>39248</v>
      </c>
      <c r="O18" s="14">
        <f t="shared" si="5"/>
        <v>795</v>
      </c>
    </row>
    <row r="19" spans="1:15" ht="12.75">
      <c r="A19" s="5">
        <v>450097096</v>
      </c>
      <c r="B19" s="6">
        <v>38828</v>
      </c>
      <c r="C19" s="7" t="s">
        <v>9</v>
      </c>
      <c r="D19" s="7" t="s">
        <v>11</v>
      </c>
      <c r="E19" s="6">
        <v>39248</v>
      </c>
      <c r="F19" s="41">
        <f t="shared" si="4"/>
        <v>6</v>
      </c>
      <c r="G19" s="11">
        <v>1600</v>
      </c>
      <c r="H19">
        <f t="shared" si="0"/>
      </c>
      <c r="J19" s="20" t="str">
        <f t="shared" si="1"/>
        <v>111</v>
      </c>
      <c r="K19">
        <f t="shared" si="2"/>
        <v>101</v>
      </c>
      <c r="L19" s="9">
        <v>1</v>
      </c>
      <c r="M19" s="8">
        <f t="shared" si="3"/>
        <v>39248</v>
      </c>
      <c r="O19" s="14">
        <f t="shared" si="5"/>
        <v>1600</v>
      </c>
    </row>
    <row r="20" spans="1:15" ht="12.75">
      <c r="A20" s="5">
        <v>1316828</v>
      </c>
      <c r="B20" s="6">
        <v>27843</v>
      </c>
      <c r="C20" s="7" t="s">
        <v>9</v>
      </c>
      <c r="D20" s="7" t="s">
        <v>11</v>
      </c>
      <c r="E20" s="6">
        <v>39248</v>
      </c>
      <c r="F20" s="41">
        <f t="shared" si="4"/>
        <v>6</v>
      </c>
      <c r="G20" s="28">
        <v>3857</v>
      </c>
      <c r="H20">
        <f t="shared" si="0"/>
      </c>
      <c r="J20" s="20" t="str">
        <f t="shared" si="1"/>
        <v>111</v>
      </c>
      <c r="K20">
        <f t="shared" si="2"/>
        <v>101</v>
      </c>
      <c r="L20" s="9">
        <v>1</v>
      </c>
      <c r="M20" s="8">
        <f t="shared" si="3"/>
        <v>39248</v>
      </c>
      <c r="O20" s="14">
        <f t="shared" si="5"/>
        <v>3857</v>
      </c>
    </row>
    <row r="21" spans="1:15" ht="12.75">
      <c r="A21" s="5">
        <v>170034975</v>
      </c>
      <c r="B21" s="6">
        <v>36196</v>
      </c>
      <c r="C21" s="7" t="s">
        <v>9</v>
      </c>
      <c r="D21" s="7" t="s">
        <v>11</v>
      </c>
      <c r="E21" s="6">
        <v>39248</v>
      </c>
      <c r="F21" s="41">
        <f t="shared" si="4"/>
        <v>6</v>
      </c>
      <c r="G21" s="28">
        <v>4014</v>
      </c>
      <c r="H21">
        <f t="shared" si="0"/>
      </c>
      <c r="J21" s="20" t="str">
        <f t="shared" si="1"/>
        <v>111</v>
      </c>
      <c r="K21">
        <f t="shared" si="2"/>
        <v>101</v>
      </c>
      <c r="L21" s="9">
        <v>1</v>
      </c>
      <c r="M21" s="8">
        <f t="shared" si="3"/>
        <v>39248</v>
      </c>
      <c r="O21" s="14">
        <f t="shared" si="5"/>
        <v>4014</v>
      </c>
    </row>
    <row r="22" spans="1:15" s="64" customFormat="1" ht="12.75">
      <c r="A22" s="68">
        <v>730101934</v>
      </c>
      <c r="B22" s="61">
        <v>38992</v>
      </c>
      <c r="C22" s="69" t="s">
        <v>9</v>
      </c>
      <c r="D22" s="69" t="s">
        <v>11</v>
      </c>
      <c r="E22" s="61">
        <v>39318</v>
      </c>
      <c r="F22" s="62"/>
      <c r="G22" s="63">
        <v>8411</v>
      </c>
      <c r="H22" s="64">
        <f t="shared" si="0"/>
      </c>
      <c r="J22" s="65" t="str">
        <f t="shared" si="1"/>
        <v>111</v>
      </c>
      <c r="K22" s="64">
        <f t="shared" si="2"/>
        <v>101</v>
      </c>
      <c r="L22" s="71">
        <v>1</v>
      </c>
      <c r="M22" s="70">
        <f t="shared" si="3"/>
        <v>39318</v>
      </c>
      <c r="O22" s="67"/>
    </row>
    <row r="23" spans="1:15" ht="12.75">
      <c r="A23" s="5">
        <v>1216966</v>
      </c>
      <c r="B23" s="6">
        <v>26634</v>
      </c>
      <c r="C23" s="7" t="s">
        <v>9</v>
      </c>
      <c r="D23" s="7" t="s">
        <v>11</v>
      </c>
      <c r="E23" s="6">
        <v>39318</v>
      </c>
      <c r="F23" s="41">
        <f t="shared" si="4"/>
        <v>8</v>
      </c>
      <c r="G23" s="11">
        <v>7738</v>
      </c>
      <c r="H23">
        <f t="shared" si="0"/>
      </c>
      <c r="J23" s="20" t="str">
        <f t="shared" si="1"/>
        <v>111</v>
      </c>
      <c r="K23">
        <f t="shared" si="2"/>
        <v>101</v>
      </c>
      <c r="L23" s="9">
        <v>1</v>
      </c>
      <c r="M23" s="8">
        <f t="shared" si="3"/>
        <v>39318</v>
      </c>
      <c r="O23" s="14">
        <f t="shared" si="5"/>
        <v>7738</v>
      </c>
    </row>
    <row r="24" spans="1:15" ht="12.75">
      <c r="A24" s="5">
        <v>1410713</v>
      </c>
      <c r="B24" s="6">
        <v>28856</v>
      </c>
      <c r="C24" s="7" t="s">
        <v>9</v>
      </c>
      <c r="D24" s="7" t="s">
        <v>11</v>
      </c>
      <c r="E24" s="6">
        <v>39318</v>
      </c>
      <c r="F24" s="41">
        <f t="shared" si="4"/>
        <v>8</v>
      </c>
      <c r="G24" s="11">
        <v>7178</v>
      </c>
      <c r="H24">
        <f t="shared" si="0"/>
      </c>
      <c r="J24" s="20" t="str">
        <f t="shared" si="1"/>
        <v>111</v>
      </c>
      <c r="K24">
        <f t="shared" si="2"/>
        <v>101</v>
      </c>
      <c r="L24" s="9">
        <v>1</v>
      </c>
      <c r="M24" s="8">
        <f t="shared" si="3"/>
        <v>39318</v>
      </c>
      <c r="O24" s="14">
        <f t="shared" si="5"/>
        <v>7178</v>
      </c>
    </row>
    <row r="25" spans="1:15" ht="12.75">
      <c r="A25" s="5">
        <v>1307091</v>
      </c>
      <c r="B25" s="6">
        <v>33308</v>
      </c>
      <c r="C25" s="7" t="s">
        <v>9</v>
      </c>
      <c r="D25" s="7" t="s">
        <v>11</v>
      </c>
      <c r="E25" s="6">
        <v>39318</v>
      </c>
      <c r="F25" s="41">
        <f t="shared" si="4"/>
        <v>8</v>
      </c>
      <c r="G25" s="11">
        <v>3928</v>
      </c>
      <c r="H25">
        <f t="shared" si="0"/>
      </c>
      <c r="J25" s="20" t="str">
        <f t="shared" si="1"/>
        <v>111</v>
      </c>
      <c r="K25">
        <f t="shared" si="2"/>
        <v>101</v>
      </c>
      <c r="L25" s="9">
        <v>1</v>
      </c>
      <c r="M25" s="8">
        <f t="shared" si="3"/>
        <v>39318</v>
      </c>
      <c r="O25" s="14">
        <f t="shared" si="5"/>
        <v>3928</v>
      </c>
    </row>
    <row r="26" spans="1:15" ht="12.75">
      <c r="A26" s="5">
        <v>210032487</v>
      </c>
      <c r="B26" s="6">
        <v>36069</v>
      </c>
      <c r="C26" s="7" t="s">
        <v>9</v>
      </c>
      <c r="D26" s="7" t="s">
        <v>11</v>
      </c>
      <c r="E26" s="6">
        <v>39318</v>
      </c>
      <c r="F26" s="41">
        <f t="shared" si="4"/>
        <v>8</v>
      </c>
      <c r="G26" s="28">
        <v>2460</v>
      </c>
      <c r="H26">
        <f t="shared" si="0"/>
      </c>
      <c r="J26" s="20" t="str">
        <f t="shared" si="1"/>
        <v>111</v>
      </c>
      <c r="K26">
        <f t="shared" si="2"/>
        <v>101</v>
      </c>
      <c r="L26" s="9">
        <v>1</v>
      </c>
      <c r="M26" s="8">
        <f t="shared" si="3"/>
        <v>39318</v>
      </c>
      <c r="O26" s="14">
        <f t="shared" si="5"/>
        <v>2460</v>
      </c>
    </row>
    <row r="27" spans="1:15" ht="12.75">
      <c r="A27" s="5">
        <v>530051372</v>
      </c>
      <c r="B27" s="6">
        <v>36909</v>
      </c>
      <c r="C27" s="7" t="s">
        <v>9</v>
      </c>
      <c r="D27" s="7" t="s">
        <v>11</v>
      </c>
      <c r="E27" s="6">
        <v>39318</v>
      </c>
      <c r="F27" s="41">
        <f t="shared" si="4"/>
        <v>8</v>
      </c>
      <c r="G27" s="28">
        <v>2281</v>
      </c>
      <c r="H27">
        <f t="shared" si="0"/>
      </c>
      <c r="J27" s="20" t="str">
        <f t="shared" si="1"/>
        <v>111</v>
      </c>
      <c r="K27">
        <f t="shared" si="2"/>
        <v>101</v>
      </c>
      <c r="L27" s="9">
        <v>1</v>
      </c>
      <c r="M27" s="8">
        <f t="shared" si="3"/>
        <v>39318</v>
      </c>
      <c r="O27" s="14">
        <f t="shared" si="5"/>
        <v>2281</v>
      </c>
    </row>
    <row r="28" spans="1:15" ht="12.75">
      <c r="A28" s="5">
        <v>2518171</v>
      </c>
      <c r="B28" s="6">
        <v>33861</v>
      </c>
      <c r="C28" s="7" t="s">
        <v>9</v>
      </c>
      <c r="D28" s="7" t="s">
        <v>11</v>
      </c>
      <c r="E28" s="6">
        <v>39344</v>
      </c>
      <c r="F28" s="41">
        <f t="shared" si="4"/>
        <v>9</v>
      </c>
      <c r="G28" s="28">
        <v>3610</v>
      </c>
      <c r="H28">
        <f t="shared" si="0"/>
      </c>
      <c r="J28" s="20" t="str">
        <f t="shared" si="1"/>
        <v>111</v>
      </c>
      <c r="K28">
        <f t="shared" si="2"/>
        <v>101</v>
      </c>
      <c r="L28" s="9">
        <v>1</v>
      </c>
      <c r="M28" s="8">
        <f t="shared" si="3"/>
        <v>39344</v>
      </c>
      <c r="O28" s="14">
        <f t="shared" si="5"/>
        <v>3610</v>
      </c>
    </row>
    <row r="29" spans="1:15" ht="12.75">
      <c r="A29" s="5">
        <v>650040465</v>
      </c>
      <c r="B29" s="6">
        <v>36440</v>
      </c>
      <c r="C29" s="7" t="s">
        <v>9</v>
      </c>
      <c r="D29" s="7" t="s">
        <v>11</v>
      </c>
      <c r="E29" s="6">
        <v>39344</v>
      </c>
      <c r="F29" s="41">
        <f t="shared" si="4"/>
        <v>9</v>
      </c>
      <c r="G29" s="11">
        <v>4879</v>
      </c>
      <c r="H29">
        <f t="shared" si="0"/>
      </c>
      <c r="J29" s="20" t="str">
        <f t="shared" si="1"/>
        <v>111</v>
      </c>
      <c r="K29">
        <f t="shared" si="2"/>
        <v>101</v>
      </c>
      <c r="L29" s="9">
        <v>1</v>
      </c>
      <c r="M29" s="8">
        <f t="shared" si="3"/>
        <v>39344</v>
      </c>
      <c r="O29" s="14">
        <f t="shared" si="5"/>
        <v>4879</v>
      </c>
    </row>
    <row r="30" spans="1:15" ht="12.75">
      <c r="A30" s="5">
        <v>570099327</v>
      </c>
      <c r="B30" s="6">
        <v>38918</v>
      </c>
      <c r="C30" s="7" t="s">
        <v>9</v>
      </c>
      <c r="D30" s="7" t="s">
        <v>11</v>
      </c>
      <c r="E30" s="6">
        <v>39401</v>
      </c>
      <c r="F30" s="41">
        <f t="shared" si="4"/>
        <v>11</v>
      </c>
      <c r="G30" s="28">
        <v>30</v>
      </c>
      <c r="H30">
        <f t="shared" si="0"/>
      </c>
      <c r="J30" s="20" t="str">
        <f t="shared" si="1"/>
        <v>111</v>
      </c>
      <c r="K30">
        <f t="shared" si="2"/>
        <v>101</v>
      </c>
      <c r="L30" s="9">
        <v>1</v>
      </c>
      <c r="M30" s="8">
        <f t="shared" si="3"/>
        <v>39401</v>
      </c>
      <c r="O30" s="14">
        <f t="shared" si="5"/>
        <v>30</v>
      </c>
    </row>
    <row r="31" spans="1:15" ht="12.75">
      <c r="A31" s="5">
        <v>370014292</v>
      </c>
      <c r="B31" s="6">
        <v>35108</v>
      </c>
      <c r="C31" s="7" t="s">
        <v>9</v>
      </c>
      <c r="D31" s="7" t="s">
        <v>11</v>
      </c>
      <c r="E31" s="6">
        <v>39401</v>
      </c>
      <c r="F31" s="41">
        <f t="shared" si="4"/>
        <v>11</v>
      </c>
      <c r="G31" s="28">
        <v>6522</v>
      </c>
      <c r="H31">
        <f t="shared" si="0"/>
      </c>
      <c r="J31" s="20" t="str">
        <f t="shared" si="1"/>
        <v>111</v>
      </c>
      <c r="K31">
        <f t="shared" si="2"/>
        <v>101</v>
      </c>
      <c r="L31" s="9">
        <v>1</v>
      </c>
      <c r="M31" s="8">
        <f t="shared" si="3"/>
        <v>39401</v>
      </c>
      <c r="O31" s="14">
        <f t="shared" si="5"/>
        <v>6522</v>
      </c>
    </row>
    <row r="32" spans="1:15" ht="12.75">
      <c r="A32" s="5">
        <v>330054468</v>
      </c>
      <c r="B32" s="6">
        <v>37068</v>
      </c>
      <c r="C32" s="7" t="s">
        <v>9</v>
      </c>
      <c r="D32" s="7" t="s">
        <v>11</v>
      </c>
      <c r="E32" s="6">
        <v>39401</v>
      </c>
      <c r="F32" s="41">
        <f t="shared" si="4"/>
        <v>11</v>
      </c>
      <c r="G32" s="28">
        <v>2626</v>
      </c>
      <c r="H32">
        <f t="shared" si="0"/>
      </c>
      <c r="J32" s="20" t="str">
        <f t="shared" si="1"/>
        <v>111</v>
      </c>
      <c r="K32">
        <f t="shared" si="2"/>
        <v>101</v>
      </c>
      <c r="L32" s="9">
        <v>1</v>
      </c>
      <c r="M32" s="8">
        <f t="shared" si="3"/>
        <v>39401</v>
      </c>
      <c r="O32" s="14">
        <f t="shared" si="5"/>
        <v>2626</v>
      </c>
    </row>
    <row r="33" spans="1:15" ht="12.75">
      <c r="A33" s="5">
        <v>170035680</v>
      </c>
      <c r="B33" s="6">
        <v>36220</v>
      </c>
      <c r="C33" s="7" t="s">
        <v>9</v>
      </c>
      <c r="D33" s="7" t="s">
        <v>11</v>
      </c>
      <c r="E33" s="6">
        <v>39407</v>
      </c>
      <c r="F33" s="41">
        <f t="shared" si="4"/>
        <v>11</v>
      </c>
      <c r="G33" s="11">
        <v>6206</v>
      </c>
      <c r="H33">
        <f t="shared" si="0"/>
      </c>
      <c r="J33" s="20" t="str">
        <f t="shared" si="1"/>
        <v>111</v>
      </c>
      <c r="K33">
        <f t="shared" si="2"/>
        <v>101</v>
      </c>
      <c r="L33" s="9">
        <v>1</v>
      </c>
      <c r="M33" s="8">
        <f t="shared" si="3"/>
        <v>39407</v>
      </c>
      <c r="O33" s="14">
        <f t="shared" si="5"/>
        <v>6206</v>
      </c>
    </row>
    <row r="34" spans="1:15" ht="12.75" customHeight="1">
      <c r="A34" s="5" t="s">
        <v>26</v>
      </c>
      <c r="B34" s="5" t="s">
        <v>27</v>
      </c>
      <c r="C34" s="5" t="s">
        <v>28</v>
      </c>
      <c r="D34" s="5" t="s">
        <v>29</v>
      </c>
      <c r="E34" s="5" t="s">
        <v>30</v>
      </c>
      <c r="F34" s="5" t="s">
        <v>31</v>
      </c>
      <c r="G34" s="5" t="s">
        <v>32</v>
      </c>
      <c r="H34" s="5" t="s">
        <v>33</v>
      </c>
      <c r="I34" s="5" t="s">
        <v>34</v>
      </c>
      <c r="J34" s="5" t="s">
        <v>35</v>
      </c>
      <c r="K34" s="5" t="s">
        <v>36</v>
      </c>
      <c r="L34" s="5" t="s">
        <v>37</v>
      </c>
      <c r="M34" s="8"/>
      <c r="O34" s="14"/>
    </row>
    <row r="35" spans="1:15" ht="12.75" customHeight="1">
      <c r="A35" s="5">
        <f>COUNTIF($F$2:$F$33,"=1")</f>
        <v>0</v>
      </c>
      <c r="B35" s="5">
        <f>COUNTIF($F$2:$F$33,"=2")</f>
        <v>0</v>
      </c>
      <c r="C35" s="5">
        <f>COUNTIF($F$2:$F$33,"=3")</f>
        <v>4</v>
      </c>
      <c r="D35" s="5">
        <f>COUNTIF($F$2:$F$33,"=4")</f>
        <v>0</v>
      </c>
      <c r="E35" s="5">
        <f>COUNTIF($F$2:$F$33,"=5")</f>
        <v>10</v>
      </c>
      <c r="F35" s="5">
        <f>COUNTIF($F$2:$F$33,"=6")</f>
        <v>4</v>
      </c>
      <c r="G35" s="5">
        <f>COUNTIF($F$2:$F$33,"=7")</f>
        <v>0</v>
      </c>
      <c r="H35" s="5">
        <f>COUNTIF($F$2:$F$33,"=8")</f>
        <v>5</v>
      </c>
      <c r="I35" s="5">
        <f>COUNTIF($F$2:$F$33,"=9")</f>
        <v>2</v>
      </c>
      <c r="J35" s="5">
        <f>COUNTIF($F$2:$F$33,"=10")</f>
        <v>0</v>
      </c>
      <c r="K35" s="5">
        <f>COUNTIF($F$2:$F$33,"=11")</f>
        <v>4</v>
      </c>
      <c r="L35" s="5">
        <f>COUNTIF($F$2:$F$33,"=12")</f>
        <v>0</v>
      </c>
      <c r="M35" s="8"/>
      <c r="O35" s="14"/>
    </row>
    <row r="36" spans="1:15" ht="12.75">
      <c r="A36" s="13">
        <f>SUM(A35:L35)</f>
        <v>29</v>
      </c>
      <c r="B36" s="6"/>
      <c r="C36" s="7"/>
      <c r="D36" s="7"/>
      <c r="E36" s="6"/>
      <c r="F36" s="41"/>
      <c r="G36" s="24">
        <f>AVERAGE(G2:G33)</f>
        <v>4391.625</v>
      </c>
      <c r="L36" s="9"/>
      <c r="M36" s="8"/>
      <c r="N36" s="12">
        <f>A36*G36</f>
        <v>127357.125</v>
      </c>
      <c r="O36" s="16">
        <f>SUM(O2:O33)</f>
        <v>131854</v>
      </c>
    </row>
    <row r="37" spans="1:13" ht="12.75">
      <c r="A37" s="5"/>
      <c r="B37" s="6"/>
      <c r="C37" s="7"/>
      <c r="D37" s="7"/>
      <c r="E37" s="6"/>
      <c r="F37" s="41"/>
      <c r="L37" s="9"/>
      <c r="M37" s="8"/>
    </row>
    <row r="38" spans="1:13" ht="12.75">
      <c r="A38" s="5"/>
      <c r="B38" s="6"/>
      <c r="C38" s="7"/>
      <c r="D38" s="7"/>
      <c r="E38" s="6"/>
      <c r="F38" s="41"/>
      <c r="L38" s="9"/>
      <c r="M38" s="8"/>
    </row>
    <row r="39" spans="1:15" ht="12.75">
      <c r="A39" s="5">
        <v>2310130</v>
      </c>
      <c r="B39" s="6">
        <v>28272</v>
      </c>
      <c r="C39" s="7" t="s">
        <v>9</v>
      </c>
      <c r="D39" s="7" t="s">
        <v>10</v>
      </c>
      <c r="E39" s="6">
        <v>39086</v>
      </c>
      <c r="F39" s="41">
        <f t="shared" si="4"/>
        <v>1</v>
      </c>
      <c r="G39" s="11">
        <v>10052</v>
      </c>
      <c r="H39">
        <f aca="true" t="shared" si="6" ref="H39:H69">IF(B39&gt;$I$1,"new cust","")</f>
      </c>
      <c r="J39" s="20" t="str">
        <f aca="true" t="shared" si="7" ref="J39:J69">D39</f>
        <v>101</v>
      </c>
      <c r="K39">
        <f aca="true" t="shared" si="8" ref="K39:K69">IF(J39="101",111,IF(J39="","blank",101))</f>
        <v>111</v>
      </c>
      <c r="L39" s="9">
        <v>1</v>
      </c>
      <c r="M39" s="8">
        <f aca="true" t="shared" si="9" ref="M39:M69">IF(E39&gt;$N$1,E39,"")</f>
        <v>39086</v>
      </c>
      <c r="O39" s="14">
        <f>-G39*L39</f>
        <v>-10052</v>
      </c>
    </row>
    <row r="40" spans="1:15" ht="12.75">
      <c r="A40" s="5">
        <v>90087223</v>
      </c>
      <c r="B40" s="6">
        <v>38434</v>
      </c>
      <c r="C40" s="7" t="s">
        <v>9</v>
      </c>
      <c r="D40" s="7" t="s">
        <v>10</v>
      </c>
      <c r="E40" s="6">
        <v>39108</v>
      </c>
      <c r="F40" s="41">
        <f t="shared" si="4"/>
        <v>1</v>
      </c>
      <c r="G40" s="11">
        <v>13945</v>
      </c>
      <c r="H40">
        <f t="shared" si="6"/>
      </c>
      <c r="J40" s="20" t="str">
        <f t="shared" si="7"/>
        <v>101</v>
      </c>
      <c r="K40">
        <f t="shared" si="8"/>
        <v>111</v>
      </c>
      <c r="L40" s="9">
        <v>1</v>
      </c>
      <c r="M40" s="8">
        <f t="shared" si="9"/>
        <v>39108</v>
      </c>
      <c r="O40" s="14">
        <f aca="true" t="shared" si="10" ref="O40:O91">-G40*L40</f>
        <v>-13945</v>
      </c>
    </row>
    <row r="41" spans="1:15" ht="12.75">
      <c r="A41" s="5">
        <v>770096175</v>
      </c>
      <c r="B41" s="6">
        <v>38791</v>
      </c>
      <c r="C41" s="7" t="s">
        <v>9</v>
      </c>
      <c r="D41" s="7" t="s">
        <v>10</v>
      </c>
      <c r="E41" s="6">
        <v>39108</v>
      </c>
      <c r="F41" s="41">
        <f t="shared" si="4"/>
        <v>1</v>
      </c>
      <c r="G41" s="11">
        <v>5340</v>
      </c>
      <c r="H41">
        <f t="shared" si="6"/>
      </c>
      <c r="J41" s="20" t="str">
        <f t="shared" si="7"/>
        <v>101</v>
      </c>
      <c r="K41">
        <f t="shared" si="8"/>
        <v>111</v>
      </c>
      <c r="L41" s="9">
        <v>1</v>
      </c>
      <c r="M41" s="8">
        <f t="shared" si="9"/>
        <v>39108</v>
      </c>
      <c r="O41" s="14">
        <f t="shared" si="10"/>
        <v>-5340</v>
      </c>
    </row>
    <row r="42" spans="1:15" ht="12.75">
      <c r="A42" s="5">
        <v>50099741</v>
      </c>
      <c r="B42" s="6">
        <v>38927</v>
      </c>
      <c r="C42" s="7" t="s">
        <v>9</v>
      </c>
      <c r="D42" s="7" t="s">
        <v>10</v>
      </c>
      <c r="E42" s="6">
        <v>39108</v>
      </c>
      <c r="F42" s="41">
        <f t="shared" si="4"/>
        <v>1</v>
      </c>
      <c r="G42" s="28">
        <v>6042</v>
      </c>
      <c r="H42">
        <f t="shared" si="6"/>
      </c>
      <c r="J42" s="20" t="str">
        <f t="shared" si="7"/>
        <v>101</v>
      </c>
      <c r="K42">
        <f t="shared" si="8"/>
        <v>111</v>
      </c>
      <c r="L42" s="9">
        <v>1</v>
      </c>
      <c r="M42" s="8">
        <f t="shared" si="9"/>
        <v>39108</v>
      </c>
      <c r="O42" s="14">
        <f t="shared" si="10"/>
        <v>-6042</v>
      </c>
    </row>
    <row r="43" spans="1:15" ht="12.75">
      <c r="A43" s="5">
        <v>10101240</v>
      </c>
      <c r="B43" s="6">
        <v>38957</v>
      </c>
      <c r="C43" s="7" t="s">
        <v>9</v>
      </c>
      <c r="D43" s="7" t="s">
        <v>10</v>
      </c>
      <c r="E43" s="6">
        <v>39108</v>
      </c>
      <c r="F43" s="41">
        <f t="shared" si="4"/>
        <v>1</v>
      </c>
      <c r="G43" s="28">
        <v>2064</v>
      </c>
      <c r="H43">
        <f t="shared" si="6"/>
      </c>
      <c r="J43" s="20" t="str">
        <f t="shared" si="7"/>
        <v>101</v>
      </c>
      <c r="K43">
        <f t="shared" si="8"/>
        <v>111</v>
      </c>
      <c r="L43" s="9">
        <v>1</v>
      </c>
      <c r="M43" s="8">
        <f t="shared" si="9"/>
        <v>39108</v>
      </c>
      <c r="O43" s="14">
        <f t="shared" si="10"/>
        <v>-2064</v>
      </c>
    </row>
    <row r="44" spans="1:15" ht="12.75">
      <c r="A44" s="5">
        <v>330101213</v>
      </c>
      <c r="B44" s="6">
        <v>38986</v>
      </c>
      <c r="C44" s="7" t="s">
        <v>9</v>
      </c>
      <c r="D44" s="7" t="s">
        <v>10</v>
      </c>
      <c r="E44" s="6">
        <v>39108</v>
      </c>
      <c r="F44" s="41">
        <f t="shared" si="4"/>
        <v>1</v>
      </c>
      <c r="G44" s="28">
        <v>7263</v>
      </c>
      <c r="H44">
        <f t="shared" si="6"/>
      </c>
      <c r="J44" s="20" t="str">
        <f t="shared" si="7"/>
        <v>101</v>
      </c>
      <c r="K44">
        <f t="shared" si="8"/>
        <v>111</v>
      </c>
      <c r="L44" s="9">
        <v>1</v>
      </c>
      <c r="M44" s="8">
        <f t="shared" si="9"/>
        <v>39108</v>
      </c>
      <c r="O44" s="14">
        <f t="shared" si="10"/>
        <v>-7263</v>
      </c>
    </row>
    <row r="45" spans="1:15" ht="12.75">
      <c r="A45" s="5">
        <v>410101758</v>
      </c>
      <c r="B45" s="6">
        <v>39001</v>
      </c>
      <c r="C45" s="7" t="s">
        <v>9</v>
      </c>
      <c r="D45" s="7" t="s">
        <v>10</v>
      </c>
      <c r="E45" s="6">
        <v>39108</v>
      </c>
      <c r="F45" s="41">
        <f t="shared" si="4"/>
        <v>1</v>
      </c>
      <c r="G45" s="28">
        <v>4689</v>
      </c>
      <c r="H45">
        <f t="shared" si="6"/>
      </c>
      <c r="J45" s="20" t="str">
        <f t="shared" si="7"/>
        <v>101</v>
      </c>
      <c r="K45">
        <f t="shared" si="8"/>
        <v>111</v>
      </c>
      <c r="L45" s="9">
        <v>1</v>
      </c>
      <c r="M45" s="8">
        <f t="shared" si="9"/>
        <v>39108</v>
      </c>
      <c r="O45" s="14">
        <f t="shared" si="10"/>
        <v>-4689</v>
      </c>
    </row>
    <row r="46" spans="1:15" ht="12.75">
      <c r="A46" s="5">
        <v>2306134</v>
      </c>
      <c r="B46" s="6">
        <v>29914</v>
      </c>
      <c r="C46" s="7" t="s">
        <v>9</v>
      </c>
      <c r="D46" s="7" t="s">
        <v>10</v>
      </c>
      <c r="E46" s="6">
        <v>39108</v>
      </c>
      <c r="F46" s="41">
        <f t="shared" si="4"/>
        <v>1</v>
      </c>
      <c r="G46" s="28">
        <v>10463</v>
      </c>
      <c r="H46">
        <f t="shared" si="6"/>
      </c>
      <c r="J46" s="20" t="str">
        <f t="shared" si="7"/>
        <v>101</v>
      </c>
      <c r="K46">
        <f t="shared" si="8"/>
        <v>111</v>
      </c>
      <c r="L46" s="9">
        <v>1</v>
      </c>
      <c r="M46" s="8">
        <f t="shared" si="9"/>
        <v>39108</v>
      </c>
      <c r="O46" s="14">
        <f t="shared" si="10"/>
        <v>-10463</v>
      </c>
    </row>
    <row r="47" spans="1:15" ht="12.75">
      <c r="A47" s="5">
        <v>290033434</v>
      </c>
      <c r="B47" s="6">
        <v>36140</v>
      </c>
      <c r="C47" s="7" t="s">
        <v>9</v>
      </c>
      <c r="D47" s="7" t="s">
        <v>10</v>
      </c>
      <c r="E47" s="6">
        <v>39108</v>
      </c>
      <c r="F47" s="41">
        <f t="shared" si="4"/>
        <v>1</v>
      </c>
      <c r="G47" s="11">
        <v>9077</v>
      </c>
      <c r="H47">
        <f t="shared" si="6"/>
      </c>
      <c r="J47" s="20" t="str">
        <f t="shared" si="7"/>
        <v>101</v>
      </c>
      <c r="K47">
        <f t="shared" si="8"/>
        <v>111</v>
      </c>
      <c r="L47" s="9">
        <v>1</v>
      </c>
      <c r="M47" s="8">
        <f t="shared" si="9"/>
        <v>39108</v>
      </c>
      <c r="O47" s="14">
        <f t="shared" si="10"/>
        <v>-9077</v>
      </c>
    </row>
    <row r="48" spans="1:15" ht="12.75">
      <c r="A48" s="5">
        <v>610095717</v>
      </c>
      <c r="B48" s="6">
        <v>38769</v>
      </c>
      <c r="C48" s="7" t="s">
        <v>9</v>
      </c>
      <c r="D48" s="7" t="s">
        <v>10</v>
      </c>
      <c r="E48" s="6">
        <v>39118</v>
      </c>
      <c r="F48" s="41">
        <f t="shared" si="4"/>
        <v>2</v>
      </c>
      <c r="G48" s="11">
        <v>13189</v>
      </c>
      <c r="H48">
        <f t="shared" si="6"/>
      </c>
      <c r="J48" s="20" t="str">
        <f t="shared" si="7"/>
        <v>101</v>
      </c>
      <c r="K48">
        <f t="shared" si="8"/>
        <v>111</v>
      </c>
      <c r="L48" s="9">
        <v>1</v>
      </c>
      <c r="M48" s="8">
        <f t="shared" si="9"/>
        <v>39118</v>
      </c>
      <c r="O48" s="14">
        <f t="shared" si="10"/>
        <v>-13189</v>
      </c>
    </row>
    <row r="49" spans="1:15" ht="12.75">
      <c r="A49" s="5">
        <v>170059498</v>
      </c>
      <c r="B49" s="6">
        <v>37281</v>
      </c>
      <c r="C49" s="7" t="s">
        <v>9</v>
      </c>
      <c r="D49" s="7" t="s">
        <v>10</v>
      </c>
      <c r="E49" s="6">
        <v>39118</v>
      </c>
      <c r="F49" s="41">
        <f t="shared" si="4"/>
        <v>2</v>
      </c>
      <c r="G49" s="28">
        <v>8369</v>
      </c>
      <c r="H49">
        <f t="shared" si="6"/>
      </c>
      <c r="J49" s="20" t="str">
        <f t="shared" si="7"/>
        <v>101</v>
      </c>
      <c r="K49">
        <f t="shared" si="8"/>
        <v>111</v>
      </c>
      <c r="L49" s="9">
        <v>1</v>
      </c>
      <c r="M49" s="8">
        <f t="shared" si="9"/>
        <v>39118</v>
      </c>
      <c r="O49" s="14">
        <f t="shared" si="10"/>
        <v>-8369</v>
      </c>
    </row>
    <row r="50" spans="1:15" ht="12.75">
      <c r="A50" s="5">
        <v>250044521</v>
      </c>
      <c r="B50" s="6">
        <v>36647</v>
      </c>
      <c r="C50" s="7" t="s">
        <v>9</v>
      </c>
      <c r="D50" s="7" t="s">
        <v>10</v>
      </c>
      <c r="E50" s="6">
        <v>39126</v>
      </c>
      <c r="F50" s="41">
        <f t="shared" si="4"/>
        <v>2</v>
      </c>
      <c r="G50" s="28">
        <v>5327</v>
      </c>
      <c r="H50">
        <f t="shared" si="6"/>
      </c>
      <c r="J50" s="20" t="str">
        <f t="shared" si="7"/>
        <v>101</v>
      </c>
      <c r="K50">
        <f t="shared" si="8"/>
        <v>111</v>
      </c>
      <c r="L50" s="9">
        <v>1</v>
      </c>
      <c r="M50" s="8">
        <f t="shared" si="9"/>
        <v>39126</v>
      </c>
      <c r="O50" s="14">
        <f t="shared" si="10"/>
        <v>-5327</v>
      </c>
    </row>
    <row r="51" spans="1:15" ht="12.75">
      <c r="A51" s="5">
        <v>170094341</v>
      </c>
      <c r="B51" s="6">
        <v>38700</v>
      </c>
      <c r="C51" s="7" t="s">
        <v>9</v>
      </c>
      <c r="D51" s="7" t="s">
        <v>10</v>
      </c>
      <c r="E51" s="6">
        <v>39164</v>
      </c>
      <c r="F51" s="41">
        <f t="shared" si="4"/>
        <v>3</v>
      </c>
      <c r="G51" s="28">
        <v>7107</v>
      </c>
      <c r="H51">
        <f t="shared" si="6"/>
      </c>
      <c r="J51" s="20" t="str">
        <f t="shared" si="7"/>
        <v>101</v>
      </c>
      <c r="K51">
        <f t="shared" si="8"/>
        <v>111</v>
      </c>
      <c r="L51" s="9">
        <v>1</v>
      </c>
      <c r="M51" s="8">
        <f t="shared" si="9"/>
        <v>39164</v>
      </c>
      <c r="O51" s="14">
        <f t="shared" si="10"/>
        <v>-7107</v>
      </c>
    </row>
    <row r="52" spans="1:15" ht="12.75">
      <c r="A52" s="5">
        <v>290094737</v>
      </c>
      <c r="B52" s="6">
        <v>38718</v>
      </c>
      <c r="C52" s="7" t="s">
        <v>9</v>
      </c>
      <c r="D52" s="7" t="s">
        <v>10</v>
      </c>
      <c r="E52" s="6">
        <v>39164</v>
      </c>
      <c r="F52" s="41">
        <f t="shared" si="4"/>
        <v>3</v>
      </c>
      <c r="G52" s="28">
        <v>7105</v>
      </c>
      <c r="H52">
        <f t="shared" si="6"/>
      </c>
      <c r="J52" s="20" t="str">
        <f t="shared" si="7"/>
        <v>101</v>
      </c>
      <c r="K52">
        <f t="shared" si="8"/>
        <v>111</v>
      </c>
      <c r="L52" s="9">
        <v>1</v>
      </c>
      <c r="M52" s="8">
        <f t="shared" si="9"/>
        <v>39164</v>
      </c>
      <c r="O52" s="14">
        <f t="shared" si="10"/>
        <v>-7105</v>
      </c>
    </row>
    <row r="53" spans="1:15" ht="12.75">
      <c r="A53" s="5">
        <v>330096035</v>
      </c>
      <c r="B53" s="6">
        <v>38742</v>
      </c>
      <c r="C53" s="7" t="s">
        <v>9</v>
      </c>
      <c r="D53" s="7" t="s">
        <v>10</v>
      </c>
      <c r="E53" s="6">
        <v>39164</v>
      </c>
      <c r="F53" s="41">
        <f t="shared" si="4"/>
        <v>3</v>
      </c>
      <c r="G53" s="28">
        <v>3659</v>
      </c>
      <c r="H53">
        <f t="shared" si="6"/>
      </c>
      <c r="J53" s="20" t="str">
        <f t="shared" si="7"/>
        <v>101</v>
      </c>
      <c r="K53">
        <f t="shared" si="8"/>
        <v>111</v>
      </c>
      <c r="L53" s="9">
        <v>1</v>
      </c>
      <c r="M53" s="8">
        <f t="shared" si="9"/>
        <v>39164</v>
      </c>
      <c r="O53" s="14">
        <f t="shared" si="10"/>
        <v>-3659</v>
      </c>
    </row>
    <row r="54" spans="1:15" ht="12.75">
      <c r="A54" s="5">
        <v>410100378</v>
      </c>
      <c r="B54" s="6">
        <v>38917</v>
      </c>
      <c r="C54" s="7" t="s">
        <v>9</v>
      </c>
      <c r="D54" s="7" t="s">
        <v>10</v>
      </c>
      <c r="E54" s="6">
        <v>39164</v>
      </c>
      <c r="F54" s="41">
        <f t="shared" si="4"/>
        <v>3</v>
      </c>
      <c r="G54" s="28">
        <v>4397</v>
      </c>
      <c r="H54">
        <f t="shared" si="6"/>
      </c>
      <c r="J54" s="20" t="str">
        <f t="shared" si="7"/>
        <v>101</v>
      </c>
      <c r="K54">
        <f t="shared" si="8"/>
        <v>111</v>
      </c>
      <c r="L54" s="9">
        <v>1</v>
      </c>
      <c r="M54" s="8">
        <f t="shared" si="9"/>
        <v>39164</v>
      </c>
      <c r="O54" s="14">
        <f t="shared" si="10"/>
        <v>-4397</v>
      </c>
    </row>
    <row r="55" spans="1:15" ht="12.75">
      <c r="A55" s="5">
        <v>330101312</v>
      </c>
      <c r="B55" s="6">
        <v>39006</v>
      </c>
      <c r="C55" s="7" t="s">
        <v>9</v>
      </c>
      <c r="D55" s="7" t="s">
        <v>10</v>
      </c>
      <c r="E55" s="6">
        <v>39164</v>
      </c>
      <c r="F55" s="41">
        <f t="shared" si="4"/>
        <v>3</v>
      </c>
      <c r="G55" s="28">
        <v>6299</v>
      </c>
      <c r="H55">
        <f t="shared" si="6"/>
      </c>
      <c r="J55" s="20" t="str">
        <f t="shared" si="7"/>
        <v>101</v>
      </c>
      <c r="K55">
        <f t="shared" si="8"/>
        <v>111</v>
      </c>
      <c r="L55" s="9">
        <v>1</v>
      </c>
      <c r="M55" s="8">
        <f t="shared" si="9"/>
        <v>39164</v>
      </c>
      <c r="O55" s="14">
        <f t="shared" si="10"/>
        <v>-6299</v>
      </c>
    </row>
    <row r="56" spans="1:15" ht="12.75">
      <c r="A56" s="5">
        <v>250102495</v>
      </c>
      <c r="B56" s="6">
        <v>39041</v>
      </c>
      <c r="C56" s="7" t="s">
        <v>9</v>
      </c>
      <c r="D56" s="7" t="s">
        <v>10</v>
      </c>
      <c r="E56" s="6">
        <v>39164</v>
      </c>
      <c r="F56" s="41">
        <f t="shared" si="4"/>
        <v>3</v>
      </c>
      <c r="G56" s="28">
        <v>7113</v>
      </c>
      <c r="H56">
        <f t="shared" si="6"/>
      </c>
      <c r="J56" s="20" t="str">
        <f t="shared" si="7"/>
        <v>101</v>
      </c>
      <c r="K56">
        <f t="shared" si="8"/>
        <v>111</v>
      </c>
      <c r="L56" s="9">
        <v>1</v>
      </c>
      <c r="M56" s="8">
        <f t="shared" si="9"/>
        <v>39164</v>
      </c>
      <c r="O56" s="14">
        <f t="shared" si="10"/>
        <v>-7113</v>
      </c>
    </row>
    <row r="57" spans="1:15" ht="12.75">
      <c r="A57" s="5">
        <v>2305554</v>
      </c>
      <c r="B57" s="6">
        <v>29138</v>
      </c>
      <c r="C57" s="7" t="s">
        <v>9</v>
      </c>
      <c r="D57" s="7" t="s">
        <v>10</v>
      </c>
      <c r="E57" s="6">
        <v>39164</v>
      </c>
      <c r="F57" s="41">
        <f t="shared" si="4"/>
        <v>3</v>
      </c>
      <c r="G57" s="11">
        <v>9978</v>
      </c>
      <c r="H57">
        <f t="shared" si="6"/>
      </c>
      <c r="J57" s="20" t="str">
        <f t="shared" si="7"/>
        <v>101</v>
      </c>
      <c r="K57">
        <f t="shared" si="8"/>
        <v>111</v>
      </c>
      <c r="L57" s="9">
        <v>1</v>
      </c>
      <c r="M57" s="8">
        <f t="shared" si="9"/>
        <v>39164</v>
      </c>
      <c r="O57" s="14">
        <f t="shared" si="10"/>
        <v>-9978</v>
      </c>
    </row>
    <row r="58" spans="1:15" ht="12.75">
      <c r="A58" s="5">
        <v>1310085</v>
      </c>
      <c r="B58" s="6">
        <v>32623</v>
      </c>
      <c r="C58" s="7" t="s">
        <v>9</v>
      </c>
      <c r="D58" s="7" t="s">
        <v>10</v>
      </c>
      <c r="E58" s="6">
        <v>39164</v>
      </c>
      <c r="F58" s="41">
        <f t="shared" si="4"/>
        <v>3</v>
      </c>
      <c r="G58" s="11">
        <v>8352</v>
      </c>
      <c r="H58">
        <f t="shared" si="6"/>
      </c>
      <c r="J58" s="20" t="str">
        <f t="shared" si="7"/>
        <v>101</v>
      </c>
      <c r="K58">
        <f t="shared" si="8"/>
        <v>111</v>
      </c>
      <c r="L58" s="9">
        <v>1</v>
      </c>
      <c r="M58" s="8">
        <f t="shared" si="9"/>
        <v>39164</v>
      </c>
      <c r="O58" s="14">
        <f t="shared" si="10"/>
        <v>-8352</v>
      </c>
    </row>
    <row r="59" spans="1:15" ht="12.75">
      <c r="A59" s="5">
        <v>808713</v>
      </c>
      <c r="B59" s="6">
        <v>34045</v>
      </c>
      <c r="C59" s="7" t="s">
        <v>9</v>
      </c>
      <c r="D59" s="7" t="s">
        <v>10</v>
      </c>
      <c r="E59" s="6">
        <v>39164</v>
      </c>
      <c r="F59" s="41">
        <f t="shared" si="4"/>
        <v>3</v>
      </c>
      <c r="G59" s="11">
        <v>8100</v>
      </c>
      <c r="H59">
        <f t="shared" si="6"/>
      </c>
      <c r="J59" s="20" t="str">
        <f t="shared" si="7"/>
        <v>101</v>
      </c>
      <c r="K59">
        <f t="shared" si="8"/>
        <v>111</v>
      </c>
      <c r="L59" s="9">
        <v>1</v>
      </c>
      <c r="M59" s="8">
        <f t="shared" si="9"/>
        <v>39164</v>
      </c>
      <c r="O59" s="14">
        <f t="shared" si="10"/>
        <v>-8100</v>
      </c>
    </row>
    <row r="60" spans="1:15" ht="12.75">
      <c r="A60" s="5">
        <v>490007275</v>
      </c>
      <c r="B60" s="6">
        <v>34699</v>
      </c>
      <c r="C60" s="7" t="s">
        <v>9</v>
      </c>
      <c r="D60" s="7" t="s">
        <v>10</v>
      </c>
      <c r="E60" s="6">
        <v>39164</v>
      </c>
      <c r="F60" s="41">
        <f t="shared" si="4"/>
        <v>3</v>
      </c>
      <c r="G60" s="28">
        <v>6139</v>
      </c>
      <c r="H60">
        <f t="shared" si="6"/>
      </c>
      <c r="J60" s="20" t="str">
        <f t="shared" si="7"/>
        <v>101</v>
      </c>
      <c r="K60">
        <f t="shared" si="8"/>
        <v>111</v>
      </c>
      <c r="L60" s="9">
        <v>1</v>
      </c>
      <c r="M60" s="8">
        <f t="shared" si="9"/>
        <v>39164</v>
      </c>
      <c r="O60" s="14">
        <f t="shared" si="10"/>
        <v>-6139</v>
      </c>
    </row>
    <row r="61" spans="1:15" ht="12.75">
      <c r="A61" s="5">
        <v>330060411</v>
      </c>
      <c r="B61" s="6">
        <v>37315</v>
      </c>
      <c r="C61" s="7" t="s">
        <v>9</v>
      </c>
      <c r="D61" s="7" t="s">
        <v>10</v>
      </c>
      <c r="E61" s="6">
        <v>39164</v>
      </c>
      <c r="F61" s="41">
        <f t="shared" si="4"/>
        <v>3</v>
      </c>
      <c r="G61" s="28">
        <v>10523</v>
      </c>
      <c r="H61">
        <f t="shared" si="6"/>
      </c>
      <c r="J61" s="20" t="str">
        <f t="shared" si="7"/>
        <v>101</v>
      </c>
      <c r="K61">
        <f t="shared" si="8"/>
        <v>111</v>
      </c>
      <c r="L61" s="9">
        <v>1</v>
      </c>
      <c r="M61" s="8">
        <f t="shared" si="9"/>
        <v>39164</v>
      </c>
      <c r="O61" s="14">
        <f t="shared" si="10"/>
        <v>-10523</v>
      </c>
    </row>
    <row r="62" spans="1:15" ht="12.75">
      <c r="A62" s="5">
        <v>250065099</v>
      </c>
      <c r="B62" s="6">
        <v>37496</v>
      </c>
      <c r="C62" s="7" t="s">
        <v>9</v>
      </c>
      <c r="D62" s="7" t="s">
        <v>10</v>
      </c>
      <c r="E62" s="6">
        <v>39164</v>
      </c>
      <c r="F62" s="41">
        <f t="shared" si="4"/>
        <v>3</v>
      </c>
      <c r="G62" s="28">
        <v>9269</v>
      </c>
      <c r="H62">
        <f t="shared" si="6"/>
      </c>
      <c r="J62" s="20" t="str">
        <f t="shared" si="7"/>
        <v>101</v>
      </c>
      <c r="K62">
        <f t="shared" si="8"/>
        <v>111</v>
      </c>
      <c r="L62" s="9">
        <v>1</v>
      </c>
      <c r="M62" s="8">
        <f t="shared" si="9"/>
        <v>39164</v>
      </c>
      <c r="O62" s="14">
        <f t="shared" si="10"/>
        <v>-9269</v>
      </c>
    </row>
    <row r="63" spans="1:15" ht="12.75">
      <c r="A63" s="5">
        <v>770075658</v>
      </c>
      <c r="B63" s="6">
        <v>37956</v>
      </c>
      <c r="C63" s="7" t="s">
        <v>9</v>
      </c>
      <c r="D63" s="7" t="s">
        <v>10</v>
      </c>
      <c r="E63" s="6">
        <v>39164</v>
      </c>
      <c r="F63" s="41">
        <f t="shared" si="4"/>
        <v>3</v>
      </c>
      <c r="G63" s="28">
        <v>10556</v>
      </c>
      <c r="H63">
        <f t="shared" si="6"/>
      </c>
      <c r="J63" s="20" t="str">
        <f t="shared" si="7"/>
        <v>101</v>
      </c>
      <c r="K63">
        <f t="shared" si="8"/>
        <v>111</v>
      </c>
      <c r="L63" s="9">
        <v>1</v>
      </c>
      <c r="M63" s="8">
        <f t="shared" si="9"/>
        <v>39164</v>
      </c>
      <c r="O63" s="14">
        <f t="shared" si="10"/>
        <v>-10556</v>
      </c>
    </row>
    <row r="64" spans="1:15" ht="12.75">
      <c r="A64" s="5">
        <v>730085263</v>
      </c>
      <c r="B64" s="6">
        <v>38322</v>
      </c>
      <c r="C64" s="7" t="s">
        <v>9</v>
      </c>
      <c r="D64" s="7" t="s">
        <v>10</v>
      </c>
      <c r="E64" s="6">
        <v>39164</v>
      </c>
      <c r="F64" s="41">
        <f t="shared" si="4"/>
        <v>3</v>
      </c>
      <c r="G64" s="11">
        <v>8811</v>
      </c>
      <c r="H64">
        <f t="shared" si="6"/>
      </c>
      <c r="J64" s="20" t="str">
        <f t="shared" si="7"/>
        <v>101</v>
      </c>
      <c r="K64">
        <f t="shared" si="8"/>
        <v>111</v>
      </c>
      <c r="L64" s="9">
        <v>1</v>
      </c>
      <c r="M64" s="8">
        <f t="shared" si="9"/>
        <v>39164</v>
      </c>
      <c r="O64" s="14">
        <f t="shared" si="10"/>
        <v>-8811</v>
      </c>
    </row>
    <row r="65" spans="1:15" ht="12.75">
      <c r="A65" s="5">
        <v>730102501</v>
      </c>
      <c r="B65" s="6">
        <v>39031</v>
      </c>
      <c r="C65" s="7" t="s">
        <v>9</v>
      </c>
      <c r="D65" s="7" t="s">
        <v>10</v>
      </c>
      <c r="E65" s="6">
        <v>39169</v>
      </c>
      <c r="F65" s="41">
        <f t="shared" si="4"/>
        <v>3</v>
      </c>
      <c r="G65" s="11">
        <v>113</v>
      </c>
      <c r="H65">
        <f t="shared" si="6"/>
      </c>
      <c r="J65" s="20" t="str">
        <f t="shared" si="7"/>
        <v>101</v>
      </c>
      <c r="K65">
        <f t="shared" si="8"/>
        <v>111</v>
      </c>
      <c r="L65" s="9">
        <v>1</v>
      </c>
      <c r="M65" s="8">
        <f t="shared" si="9"/>
        <v>39169</v>
      </c>
      <c r="O65" s="14">
        <f t="shared" si="10"/>
        <v>-113</v>
      </c>
    </row>
    <row r="66" spans="1:15" ht="12.75">
      <c r="A66" s="5">
        <v>730101173</v>
      </c>
      <c r="B66" s="6">
        <v>38982</v>
      </c>
      <c r="C66" s="7" t="s">
        <v>9</v>
      </c>
      <c r="D66" s="7" t="s">
        <v>10</v>
      </c>
      <c r="E66" s="6">
        <v>39178</v>
      </c>
      <c r="F66" s="41">
        <f t="shared" si="4"/>
        <v>4</v>
      </c>
      <c r="G66" s="28">
        <v>5664</v>
      </c>
      <c r="H66">
        <f t="shared" si="6"/>
      </c>
      <c r="J66" s="20" t="str">
        <f t="shared" si="7"/>
        <v>101</v>
      </c>
      <c r="K66">
        <f t="shared" si="8"/>
        <v>111</v>
      </c>
      <c r="L66" s="9">
        <v>1</v>
      </c>
      <c r="M66" s="8">
        <f t="shared" si="9"/>
        <v>39178</v>
      </c>
      <c r="O66" s="14">
        <f t="shared" si="10"/>
        <v>-5664</v>
      </c>
    </row>
    <row r="67" spans="1:15" ht="12.75">
      <c r="A67" s="5">
        <v>370102861</v>
      </c>
      <c r="B67" s="6">
        <v>39030</v>
      </c>
      <c r="C67" s="7" t="s">
        <v>9</v>
      </c>
      <c r="D67" s="7" t="s">
        <v>10</v>
      </c>
      <c r="E67" s="6">
        <v>39178</v>
      </c>
      <c r="F67" s="41">
        <f aca="true" t="shared" si="11" ref="F67:F130">MONTH(E67)</f>
        <v>4</v>
      </c>
      <c r="G67" s="28">
        <v>371</v>
      </c>
      <c r="H67">
        <f t="shared" si="6"/>
      </c>
      <c r="J67" s="20" t="str">
        <f t="shared" si="7"/>
        <v>101</v>
      </c>
      <c r="K67">
        <f t="shared" si="8"/>
        <v>111</v>
      </c>
      <c r="L67" s="9">
        <v>1</v>
      </c>
      <c r="M67" s="8">
        <f t="shared" si="9"/>
        <v>39178</v>
      </c>
      <c r="O67" s="14">
        <f t="shared" si="10"/>
        <v>-371</v>
      </c>
    </row>
    <row r="68" spans="1:15" ht="12.75">
      <c r="A68" s="5">
        <v>130093183</v>
      </c>
      <c r="B68" s="6">
        <v>38657</v>
      </c>
      <c r="C68" s="7" t="s">
        <v>9</v>
      </c>
      <c r="D68" s="7" t="s">
        <v>10</v>
      </c>
      <c r="E68" s="6">
        <v>39217</v>
      </c>
      <c r="F68" s="41">
        <f t="shared" si="11"/>
        <v>5</v>
      </c>
      <c r="G68" s="28">
        <v>5168</v>
      </c>
      <c r="H68">
        <f t="shared" si="6"/>
      </c>
      <c r="J68" s="20" t="str">
        <f t="shared" si="7"/>
        <v>101</v>
      </c>
      <c r="K68">
        <f t="shared" si="8"/>
        <v>111</v>
      </c>
      <c r="L68" s="9">
        <v>1</v>
      </c>
      <c r="M68" s="8">
        <f t="shared" si="9"/>
        <v>39217</v>
      </c>
      <c r="O68" s="14">
        <f t="shared" si="10"/>
        <v>-5168</v>
      </c>
    </row>
    <row r="69" spans="1:15" ht="12.75">
      <c r="A69" s="5">
        <v>90050449</v>
      </c>
      <c r="B69" s="6">
        <v>36875</v>
      </c>
      <c r="C69" s="7" t="s">
        <v>9</v>
      </c>
      <c r="D69" s="7" t="s">
        <v>10</v>
      </c>
      <c r="E69" s="6">
        <v>39217</v>
      </c>
      <c r="F69" s="41">
        <f t="shared" si="11"/>
        <v>5</v>
      </c>
      <c r="G69" s="28">
        <v>8439</v>
      </c>
      <c r="H69">
        <f t="shared" si="6"/>
      </c>
      <c r="J69" s="20" t="str">
        <f t="shared" si="7"/>
        <v>101</v>
      </c>
      <c r="K69">
        <f t="shared" si="8"/>
        <v>111</v>
      </c>
      <c r="L69" s="9">
        <v>1</v>
      </c>
      <c r="M69" s="8">
        <f t="shared" si="9"/>
        <v>39217</v>
      </c>
      <c r="O69" s="14">
        <f t="shared" si="10"/>
        <v>-8439</v>
      </c>
    </row>
    <row r="70" spans="1:15" ht="12.75">
      <c r="A70" s="5">
        <v>290096684</v>
      </c>
      <c r="B70" s="6">
        <v>38808</v>
      </c>
      <c r="C70" s="7" t="s">
        <v>9</v>
      </c>
      <c r="D70" s="7" t="s">
        <v>10</v>
      </c>
      <c r="E70" s="6">
        <v>39231</v>
      </c>
      <c r="F70" s="41">
        <f t="shared" si="11"/>
        <v>5</v>
      </c>
      <c r="G70" s="28">
        <v>6125</v>
      </c>
      <c r="H70">
        <f aca="true" t="shared" si="12" ref="H70:H91">IF(B70&gt;$I$1,"new cust","")</f>
      </c>
      <c r="J70" s="20" t="str">
        <f aca="true" t="shared" si="13" ref="J70:J91">D70</f>
        <v>101</v>
      </c>
      <c r="K70">
        <f aca="true" t="shared" si="14" ref="K70:K91">IF(J70="101",111,IF(J70="","blank",101))</f>
        <v>111</v>
      </c>
      <c r="L70" s="9">
        <v>1</v>
      </c>
      <c r="M70" s="8">
        <f aca="true" t="shared" si="15" ref="M70:M91">IF(E70&gt;$N$1,E70,"")</f>
        <v>39231</v>
      </c>
      <c r="O70" s="14">
        <f t="shared" si="10"/>
        <v>-6125</v>
      </c>
    </row>
    <row r="71" spans="1:15" ht="12.75">
      <c r="A71" s="5">
        <v>2019403</v>
      </c>
      <c r="B71" s="6">
        <v>32114</v>
      </c>
      <c r="C71" s="7" t="s">
        <v>9</v>
      </c>
      <c r="D71" s="7" t="s">
        <v>10</v>
      </c>
      <c r="E71" s="6">
        <v>39248</v>
      </c>
      <c r="F71" s="41">
        <f t="shared" si="11"/>
        <v>6</v>
      </c>
      <c r="G71" s="11">
        <v>5371</v>
      </c>
      <c r="H71">
        <f t="shared" si="12"/>
      </c>
      <c r="J71" s="20" t="str">
        <f t="shared" si="13"/>
        <v>101</v>
      </c>
      <c r="K71">
        <f t="shared" si="14"/>
        <v>111</v>
      </c>
      <c r="L71" s="9">
        <v>1</v>
      </c>
      <c r="M71" s="8">
        <f t="shared" si="15"/>
        <v>39248</v>
      </c>
      <c r="O71" s="14">
        <f t="shared" si="10"/>
        <v>-5371</v>
      </c>
    </row>
    <row r="72" spans="1:15" ht="12.75">
      <c r="A72" s="5">
        <v>650088343</v>
      </c>
      <c r="B72" s="6">
        <v>38477</v>
      </c>
      <c r="C72" s="7" t="s">
        <v>9</v>
      </c>
      <c r="D72" s="7" t="s">
        <v>10</v>
      </c>
      <c r="E72" s="6">
        <v>39304</v>
      </c>
      <c r="F72" s="41">
        <f t="shared" si="11"/>
        <v>8</v>
      </c>
      <c r="G72" s="11">
        <v>728</v>
      </c>
      <c r="H72">
        <f t="shared" si="12"/>
      </c>
      <c r="J72" s="20" t="str">
        <f t="shared" si="13"/>
        <v>101</v>
      </c>
      <c r="K72">
        <f t="shared" si="14"/>
        <v>111</v>
      </c>
      <c r="L72" s="9">
        <v>1</v>
      </c>
      <c r="M72" s="8">
        <f t="shared" si="15"/>
        <v>39304</v>
      </c>
      <c r="O72" s="14">
        <f t="shared" si="10"/>
        <v>-728</v>
      </c>
    </row>
    <row r="73" spans="1:15" ht="12.75">
      <c r="A73" s="5">
        <v>1907863</v>
      </c>
      <c r="B73" s="6">
        <v>33305</v>
      </c>
      <c r="C73" s="7" t="s">
        <v>9</v>
      </c>
      <c r="D73" s="7" t="s">
        <v>10</v>
      </c>
      <c r="E73" s="6">
        <v>39318</v>
      </c>
      <c r="F73" s="41">
        <f t="shared" si="11"/>
        <v>8</v>
      </c>
      <c r="G73" s="11">
        <v>7211</v>
      </c>
      <c r="H73">
        <f t="shared" si="12"/>
      </c>
      <c r="J73" s="20" t="str">
        <f t="shared" si="13"/>
        <v>101</v>
      </c>
      <c r="K73">
        <f t="shared" si="14"/>
        <v>111</v>
      </c>
      <c r="L73" s="9">
        <v>1</v>
      </c>
      <c r="M73" s="8">
        <f t="shared" si="15"/>
        <v>39318</v>
      </c>
      <c r="O73" s="14">
        <f t="shared" si="10"/>
        <v>-7211</v>
      </c>
    </row>
    <row r="74" spans="1:15" ht="12.75">
      <c r="A74" s="5">
        <v>2308717</v>
      </c>
      <c r="B74" s="6">
        <v>33329</v>
      </c>
      <c r="C74" s="7" t="s">
        <v>9</v>
      </c>
      <c r="D74" s="7" t="s">
        <v>10</v>
      </c>
      <c r="E74" s="6">
        <v>39318</v>
      </c>
      <c r="F74" s="41">
        <f t="shared" si="11"/>
        <v>8</v>
      </c>
      <c r="G74" s="28">
        <v>9228</v>
      </c>
      <c r="H74">
        <f t="shared" si="12"/>
      </c>
      <c r="J74" s="20" t="str">
        <f t="shared" si="13"/>
        <v>101</v>
      </c>
      <c r="K74">
        <f t="shared" si="14"/>
        <v>111</v>
      </c>
      <c r="L74" s="9">
        <v>1</v>
      </c>
      <c r="M74" s="8">
        <f t="shared" si="15"/>
        <v>39318</v>
      </c>
      <c r="O74" s="14">
        <f t="shared" si="10"/>
        <v>-9228</v>
      </c>
    </row>
    <row r="75" spans="1:15" ht="12.75">
      <c r="A75" s="5">
        <v>130019677</v>
      </c>
      <c r="B75" s="6">
        <v>35402</v>
      </c>
      <c r="C75" s="7" t="s">
        <v>9</v>
      </c>
      <c r="D75" s="7" t="s">
        <v>10</v>
      </c>
      <c r="E75" s="6">
        <v>39318</v>
      </c>
      <c r="F75" s="41">
        <f t="shared" si="11"/>
        <v>8</v>
      </c>
      <c r="G75" s="28">
        <v>6967</v>
      </c>
      <c r="H75">
        <f t="shared" si="12"/>
      </c>
      <c r="J75" s="20" t="str">
        <f t="shared" si="13"/>
        <v>101</v>
      </c>
      <c r="K75">
        <f t="shared" si="14"/>
        <v>111</v>
      </c>
      <c r="L75" s="9">
        <v>1</v>
      </c>
      <c r="M75" s="8">
        <f t="shared" si="15"/>
        <v>39318</v>
      </c>
      <c r="O75" s="14">
        <f t="shared" si="10"/>
        <v>-6967</v>
      </c>
    </row>
    <row r="76" spans="1:15" ht="12.75">
      <c r="A76" s="5">
        <v>210097894</v>
      </c>
      <c r="B76" s="6">
        <v>38856</v>
      </c>
      <c r="C76" s="7" t="s">
        <v>9</v>
      </c>
      <c r="D76" s="7" t="s">
        <v>10</v>
      </c>
      <c r="E76" s="6">
        <v>39344</v>
      </c>
      <c r="F76" s="41">
        <f t="shared" si="11"/>
        <v>9</v>
      </c>
      <c r="G76" s="28">
        <v>3163</v>
      </c>
      <c r="H76">
        <f t="shared" si="12"/>
      </c>
      <c r="J76" s="20" t="str">
        <f t="shared" si="13"/>
        <v>101</v>
      </c>
      <c r="K76">
        <f t="shared" si="14"/>
        <v>111</v>
      </c>
      <c r="L76" s="9">
        <v>1</v>
      </c>
      <c r="M76" s="8">
        <f t="shared" si="15"/>
        <v>39344</v>
      </c>
      <c r="O76" s="14">
        <f t="shared" si="10"/>
        <v>-3163</v>
      </c>
    </row>
    <row r="77" spans="1:15" ht="12.75">
      <c r="A77" s="5">
        <v>370036885</v>
      </c>
      <c r="B77" s="6">
        <v>36319</v>
      </c>
      <c r="C77" s="7" t="s">
        <v>9</v>
      </c>
      <c r="D77" s="7" t="s">
        <v>10</v>
      </c>
      <c r="E77" s="6">
        <v>39344</v>
      </c>
      <c r="F77" s="41">
        <f t="shared" si="11"/>
        <v>9</v>
      </c>
      <c r="G77" s="28">
        <v>5791</v>
      </c>
      <c r="H77">
        <f t="shared" si="12"/>
      </c>
      <c r="J77" s="20" t="str">
        <f t="shared" si="13"/>
        <v>101</v>
      </c>
      <c r="K77">
        <f t="shared" si="14"/>
        <v>111</v>
      </c>
      <c r="L77" s="9">
        <v>1</v>
      </c>
      <c r="M77" s="8">
        <f t="shared" si="15"/>
        <v>39344</v>
      </c>
      <c r="O77" s="14">
        <f t="shared" si="10"/>
        <v>-5791</v>
      </c>
    </row>
    <row r="78" spans="1:15" ht="12.75">
      <c r="A78" s="5">
        <v>250042874</v>
      </c>
      <c r="B78" s="6">
        <v>36540</v>
      </c>
      <c r="C78" s="7" t="s">
        <v>9</v>
      </c>
      <c r="D78" s="7" t="s">
        <v>10</v>
      </c>
      <c r="E78" s="6">
        <v>39344</v>
      </c>
      <c r="F78" s="41">
        <f t="shared" si="11"/>
        <v>9</v>
      </c>
      <c r="G78" s="28">
        <v>4410</v>
      </c>
      <c r="H78">
        <f t="shared" si="12"/>
      </c>
      <c r="J78" s="20" t="str">
        <f t="shared" si="13"/>
        <v>101</v>
      </c>
      <c r="K78">
        <f t="shared" si="14"/>
        <v>111</v>
      </c>
      <c r="L78" s="9">
        <v>1</v>
      </c>
      <c r="M78" s="8">
        <f t="shared" si="15"/>
        <v>39344</v>
      </c>
      <c r="O78" s="14">
        <f t="shared" si="10"/>
        <v>-4410</v>
      </c>
    </row>
    <row r="79" spans="1:15" ht="12.75">
      <c r="A79" s="5">
        <v>410088503</v>
      </c>
      <c r="B79" s="6">
        <v>38469</v>
      </c>
      <c r="C79" s="7" t="s">
        <v>9</v>
      </c>
      <c r="D79" s="7" t="s">
        <v>10</v>
      </c>
      <c r="E79" s="6">
        <v>39380</v>
      </c>
      <c r="F79" s="41">
        <f t="shared" si="11"/>
        <v>10</v>
      </c>
      <c r="G79" s="28">
        <v>3454</v>
      </c>
      <c r="H79">
        <f t="shared" si="12"/>
      </c>
      <c r="J79" s="20" t="str">
        <f t="shared" si="13"/>
        <v>101</v>
      </c>
      <c r="K79">
        <f t="shared" si="14"/>
        <v>111</v>
      </c>
      <c r="L79" s="9">
        <v>1</v>
      </c>
      <c r="M79" s="8">
        <f t="shared" si="15"/>
        <v>39380</v>
      </c>
      <c r="O79" s="14">
        <f t="shared" si="10"/>
        <v>-3454</v>
      </c>
    </row>
    <row r="80" spans="1:15" ht="12.75">
      <c r="A80" s="5">
        <v>650093930</v>
      </c>
      <c r="B80" s="6">
        <v>38653</v>
      </c>
      <c r="C80" s="7" t="s">
        <v>9</v>
      </c>
      <c r="D80" s="7" t="s">
        <v>10</v>
      </c>
      <c r="E80" s="6">
        <v>39380</v>
      </c>
      <c r="F80" s="41">
        <f t="shared" si="11"/>
        <v>10</v>
      </c>
      <c r="G80" s="28">
        <v>3607</v>
      </c>
      <c r="H80">
        <f t="shared" si="12"/>
      </c>
      <c r="J80" s="20" t="str">
        <f t="shared" si="13"/>
        <v>101</v>
      </c>
      <c r="K80">
        <f t="shared" si="14"/>
        <v>111</v>
      </c>
      <c r="L80" s="9">
        <v>1</v>
      </c>
      <c r="M80" s="8">
        <f t="shared" si="15"/>
        <v>39380</v>
      </c>
      <c r="O80" s="14">
        <f t="shared" si="10"/>
        <v>-3607</v>
      </c>
    </row>
    <row r="81" spans="1:15" ht="12.75">
      <c r="A81" s="5">
        <v>610095471</v>
      </c>
      <c r="B81" s="6">
        <v>38757</v>
      </c>
      <c r="C81" s="7" t="s">
        <v>9</v>
      </c>
      <c r="D81" s="7" t="s">
        <v>10</v>
      </c>
      <c r="E81" s="6">
        <v>39401</v>
      </c>
      <c r="F81" s="41">
        <f t="shared" si="11"/>
        <v>11</v>
      </c>
      <c r="G81" s="11">
        <v>2495</v>
      </c>
      <c r="H81">
        <f t="shared" si="12"/>
      </c>
      <c r="J81" s="20" t="str">
        <f t="shared" si="13"/>
        <v>101</v>
      </c>
      <c r="K81">
        <f t="shared" si="14"/>
        <v>111</v>
      </c>
      <c r="L81" s="9">
        <v>1</v>
      </c>
      <c r="M81" s="8">
        <f t="shared" si="15"/>
        <v>39401</v>
      </c>
      <c r="O81" s="14">
        <f t="shared" si="10"/>
        <v>-2495</v>
      </c>
    </row>
    <row r="82" spans="1:15" ht="12.75">
      <c r="A82" s="5">
        <v>1209492</v>
      </c>
      <c r="B82" s="6">
        <v>31832</v>
      </c>
      <c r="C82" s="7" t="s">
        <v>9</v>
      </c>
      <c r="D82" s="7" t="s">
        <v>10</v>
      </c>
      <c r="E82" s="6">
        <v>39401</v>
      </c>
      <c r="F82" s="41">
        <f t="shared" si="11"/>
        <v>11</v>
      </c>
      <c r="G82" s="11">
        <v>8631</v>
      </c>
      <c r="H82">
        <f t="shared" si="12"/>
      </c>
      <c r="J82" s="20" t="str">
        <f t="shared" si="13"/>
        <v>101</v>
      </c>
      <c r="K82">
        <f t="shared" si="14"/>
        <v>111</v>
      </c>
      <c r="L82" s="9">
        <v>1</v>
      </c>
      <c r="M82" s="8">
        <f t="shared" si="15"/>
        <v>39401</v>
      </c>
      <c r="O82" s="14">
        <f t="shared" si="10"/>
        <v>-8631</v>
      </c>
    </row>
    <row r="83" spans="1:15" ht="12.75">
      <c r="A83" s="5">
        <v>1217370</v>
      </c>
      <c r="B83" s="6">
        <v>33794</v>
      </c>
      <c r="C83" s="7" t="s">
        <v>9</v>
      </c>
      <c r="D83" s="7" t="s">
        <v>10</v>
      </c>
      <c r="E83" s="6">
        <v>39401</v>
      </c>
      <c r="F83" s="41">
        <f t="shared" si="11"/>
        <v>11</v>
      </c>
      <c r="G83" s="28">
        <v>7605</v>
      </c>
      <c r="H83">
        <f t="shared" si="12"/>
      </c>
      <c r="J83" s="20" t="str">
        <f t="shared" si="13"/>
        <v>101</v>
      </c>
      <c r="K83">
        <f t="shared" si="14"/>
        <v>111</v>
      </c>
      <c r="L83" s="9">
        <v>1</v>
      </c>
      <c r="M83" s="8">
        <f t="shared" si="15"/>
        <v>39401</v>
      </c>
      <c r="O83" s="14">
        <f t="shared" si="10"/>
        <v>-7605</v>
      </c>
    </row>
    <row r="84" spans="1:15" ht="12.75">
      <c r="A84" s="5">
        <v>410082686</v>
      </c>
      <c r="B84" s="6">
        <v>38239</v>
      </c>
      <c r="C84" s="7" t="s">
        <v>9</v>
      </c>
      <c r="D84" s="7" t="s">
        <v>10</v>
      </c>
      <c r="E84" s="6">
        <v>39423</v>
      </c>
      <c r="F84" s="41">
        <f t="shared" si="11"/>
        <v>12</v>
      </c>
      <c r="G84" s="11">
        <v>7071</v>
      </c>
      <c r="H84">
        <f t="shared" si="12"/>
      </c>
      <c r="J84" s="20" t="str">
        <f t="shared" si="13"/>
        <v>101</v>
      </c>
      <c r="K84">
        <f t="shared" si="14"/>
        <v>111</v>
      </c>
      <c r="L84" s="9">
        <v>1</v>
      </c>
      <c r="M84" s="8">
        <f t="shared" si="15"/>
        <v>39423</v>
      </c>
      <c r="O84" s="14">
        <f t="shared" si="10"/>
        <v>-7071</v>
      </c>
    </row>
    <row r="85" spans="1:15" ht="12.75">
      <c r="A85" s="5">
        <v>370103725</v>
      </c>
      <c r="B85" s="6">
        <v>39065</v>
      </c>
      <c r="C85" s="7" t="s">
        <v>9</v>
      </c>
      <c r="D85" s="7" t="s">
        <v>10</v>
      </c>
      <c r="E85" s="6">
        <v>39433</v>
      </c>
      <c r="F85" s="41">
        <f t="shared" si="11"/>
        <v>12</v>
      </c>
      <c r="G85" s="28">
        <v>312</v>
      </c>
      <c r="H85">
        <f t="shared" si="12"/>
      </c>
      <c r="J85" s="20" t="str">
        <f t="shared" si="13"/>
        <v>101</v>
      </c>
      <c r="K85">
        <f t="shared" si="14"/>
        <v>111</v>
      </c>
      <c r="L85" s="9">
        <v>1</v>
      </c>
      <c r="M85" s="8">
        <f t="shared" si="15"/>
        <v>39433</v>
      </c>
      <c r="O85" s="14">
        <f t="shared" si="10"/>
        <v>-312</v>
      </c>
    </row>
    <row r="86" spans="1:15" ht="12.75">
      <c r="A86" s="5">
        <v>530013056</v>
      </c>
      <c r="B86" s="6">
        <v>35040</v>
      </c>
      <c r="C86" s="7" t="s">
        <v>9</v>
      </c>
      <c r="D86" s="7" t="s">
        <v>10</v>
      </c>
      <c r="E86" s="6">
        <v>39434</v>
      </c>
      <c r="F86" s="41">
        <f t="shared" si="11"/>
        <v>12</v>
      </c>
      <c r="G86" s="11">
        <v>7977</v>
      </c>
      <c r="H86">
        <f t="shared" si="12"/>
      </c>
      <c r="J86" s="20" t="str">
        <f t="shared" si="13"/>
        <v>101</v>
      </c>
      <c r="K86">
        <f t="shared" si="14"/>
        <v>111</v>
      </c>
      <c r="L86" s="9">
        <v>1</v>
      </c>
      <c r="M86" s="8">
        <f t="shared" si="15"/>
        <v>39434</v>
      </c>
      <c r="O86" s="14">
        <f t="shared" si="10"/>
        <v>-7977</v>
      </c>
    </row>
    <row r="87" spans="1:15" ht="12.75">
      <c r="A87" s="5">
        <v>450102493</v>
      </c>
      <c r="B87" s="6">
        <v>39038</v>
      </c>
      <c r="C87" s="7" t="s">
        <v>9</v>
      </c>
      <c r="D87" s="7" t="s">
        <v>10</v>
      </c>
      <c r="E87" s="6">
        <v>39437</v>
      </c>
      <c r="F87" s="41">
        <f t="shared" si="11"/>
        <v>12</v>
      </c>
      <c r="G87" s="11">
        <v>307</v>
      </c>
      <c r="H87">
        <f t="shared" si="12"/>
      </c>
      <c r="J87" s="20" t="str">
        <f t="shared" si="13"/>
        <v>101</v>
      </c>
      <c r="K87">
        <f t="shared" si="14"/>
        <v>111</v>
      </c>
      <c r="L87" s="9">
        <v>1</v>
      </c>
      <c r="M87" s="8">
        <f t="shared" si="15"/>
        <v>39437</v>
      </c>
      <c r="O87" s="14">
        <f t="shared" si="10"/>
        <v>-307</v>
      </c>
    </row>
    <row r="88" spans="1:15" ht="12.75">
      <c r="A88" s="5">
        <v>650035532</v>
      </c>
      <c r="B88" s="6">
        <v>36255</v>
      </c>
      <c r="C88" s="7" t="s">
        <v>9</v>
      </c>
      <c r="D88" s="7" t="s">
        <v>10</v>
      </c>
      <c r="E88" s="6">
        <v>39442</v>
      </c>
      <c r="F88" s="41">
        <f t="shared" si="11"/>
        <v>12</v>
      </c>
      <c r="G88" s="11">
        <v>8495</v>
      </c>
      <c r="H88">
        <f t="shared" si="12"/>
      </c>
      <c r="J88" s="20" t="str">
        <f t="shared" si="13"/>
        <v>101</v>
      </c>
      <c r="K88">
        <f t="shared" si="14"/>
        <v>111</v>
      </c>
      <c r="L88" s="9">
        <v>1</v>
      </c>
      <c r="M88" s="8">
        <f t="shared" si="15"/>
        <v>39442</v>
      </c>
      <c r="O88" s="14">
        <f t="shared" si="10"/>
        <v>-8495</v>
      </c>
    </row>
    <row r="89" spans="1:15" ht="12.75">
      <c r="A89" s="5">
        <v>610059502</v>
      </c>
      <c r="B89" s="6">
        <v>37284</v>
      </c>
      <c r="C89" s="7" t="s">
        <v>9</v>
      </c>
      <c r="D89" s="7" t="s">
        <v>10</v>
      </c>
      <c r="E89" s="6">
        <v>39442</v>
      </c>
      <c r="F89" s="41">
        <f t="shared" si="11"/>
        <v>12</v>
      </c>
      <c r="G89" s="11">
        <v>10750</v>
      </c>
      <c r="H89">
        <f t="shared" si="12"/>
      </c>
      <c r="J89" s="20" t="str">
        <f t="shared" si="13"/>
        <v>101</v>
      </c>
      <c r="K89">
        <f t="shared" si="14"/>
        <v>111</v>
      </c>
      <c r="L89" s="9">
        <v>1</v>
      </c>
      <c r="M89" s="8">
        <f t="shared" si="15"/>
        <v>39442</v>
      </c>
      <c r="O89" s="14">
        <f t="shared" si="10"/>
        <v>-10750</v>
      </c>
    </row>
    <row r="90" spans="1:15" ht="12.75">
      <c r="A90" s="5">
        <v>210082901</v>
      </c>
      <c r="B90" s="6">
        <v>38244</v>
      </c>
      <c r="C90" s="7" t="s">
        <v>9</v>
      </c>
      <c r="D90" s="7" t="s">
        <v>10</v>
      </c>
      <c r="E90" s="6">
        <v>39443</v>
      </c>
      <c r="F90" s="41">
        <f t="shared" si="11"/>
        <v>12</v>
      </c>
      <c r="G90" s="11">
        <v>5687</v>
      </c>
      <c r="H90">
        <f t="shared" si="12"/>
      </c>
      <c r="J90" s="20" t="str">
        <f t="shared" si="13"/>
        <v>101</v>
      </c>
      <c r="K90">
        <f t="shared" si="14"/>
        <v>111</v>
      </c>
      <c r="L90" s="9">
        <v>1</v>
      </c>
      <c r="M90" s="8">
        <f t="shared" si="15"/>
        <v>39443</v>
      </c>
      <c r="O90" s="14">
        <f t="shared" si="10"/>
        <v>-5687</v>
      </c>
    </row>
    <row r="91" spans="1:15" ht="12.75">
      <c r="A91" s="5">
        <v>2402169</v>
      </c>
      <c r="B91" s="6">
        <v>28856</v>
      </c>
      <c r="C91" s="7" t="s">
        <v>9</v>
      </c>
      <c r="D91" s="7" t="s">
        <v>10</v>
      </c>
      <c r="E91" s="6">
        <v>39447</v>
      </c>
      <c r="F91" s="41">
        <f t="shared" si="11"/>
        <v>12</v>
      </c>
      <c r="G91" s="11">
        <v>5120</v>
      </c>
      <c r="H91">
        <f t="shared" si="12"/>
      </c>
      <c r="J91" s="20" t="str">
        <f t="shared" si="13"/>
        <v>101</v>
      </c>
      <c r="K91">
        <f t="shared" si="14"/>
        <v>111</v>
      </c>
      <c r="L91" s="9">
        <v>1</v>
      </c>
      <c r="M91" s="8">
        <f t="shared" si="15"/>
        <v>39447</v>
      </c>
      <c r="O91" s="14">
        <f t="shared" si="10"/>
        <v>-5120</v>
      </c>
    </row>
    <row r="92" spans="1:15" ht="12.75" customHeight="1">
      <c r="A92" s="5" t="s">
        <v>26</v>
      </c>
      <c r="B92" s="5" t="s">
        <v>27</v>
      </c>
      <c r="C92" s="5" t="s">
        <v>28</v>
      </c>
      <c r="D92" s="5" t="s">
        <v>29</v>
      </c>
      <c r="E92" s="5" t="s">
        <v>30</v>
      </c>
      <c r="F92" s="5" t="s">
        <v>31</v>
      </c>
      <c r="G92" s="5" t="s">
        <v>32</v>
      </c>
      <c r="H92" s="5" t="s">
        <v>33</v>
      </c>
      <c r="I92" s="5" t="s">
        <v>34</v>
      </c>
      <c r="J92" s="5" t="s">
        <v>35</v>
      </c>
      <c r="K92" s="5" t="s">
        <v>36</v>
      </c>
      <c r="L92" s="5" t="s">
        <v>37</v>
      </c>
      <c r="M92" s="8"/>
      <c r="O92" s="14"/>
    </row>
    <row r="93" spans="1:15" ht="12.75" customHeight="1">
      <c r="A93" s="5">
        <f>COUNTIF($F$39:$F$91,"=1")</f>
        <v>9</v>
      </c>
      <c r="B93" s="6">
        <f>COUNTIF($F$39:$F$91,"=2")</f>
        <v>3</v>
      </c>
      <c r="C93" s="5">
        <f>COUNTIF($F$39:$F$91,"=3")</f>
        <v>15</v>
      </c>
      <c r="D93" s="5">
        <f>COUNTIF($F$39:$F$91,"=4")</f>
        <v>2</v>
      </c>
      <c r="E93" s="5">
        <f>COUNTIF($F$39:$F$91,"=5")</f>
        <v>3</v>
      </c>
      <c r="F93" s="5">
        <f>COUNTIF($F$39:$F$91,"=6")</f>
        <v>1</v>
      </c>
      <c r="G93" s="5">
        <f>COUNTIF($F$39:$F$91,"=7")</f>
        <v>0</v>
      </c>
      <c r="H93" s="5">
        <f>COUNTIF($F$39:$F$91,"=8")</f>
        <v>4</v>
      </c>
      <c r="I93" s="5">
        <f>COUNTIF($F$39:$F$91,"=9")</f>
        <v>3</v>
      </c>
      <c r="J93" s="5">
        <f>COUNTIF($F$39:$F$91,"=10")</f>
        <v>2</v>
      </c>
      <c r="K93" s="5">
        <f>COUNTIF($F$39:$F$91,"=11")</f>
        <v>3</v>
      </c>
      <c r="L93" s="5">
        <f>COUNTIF($F$39:$F$91,"=12")</f>
        <v>8</v>
      </c>
      <c r="M93" s="8"/>
      <c r="O93" s="14"/>
    </row>
    <row r="94" spans="1:15" ht="12.75">
      <c r="A94" s="13">
        <f>SUM(A93:L93)</f>
        <v>53</v>
      </c>
      <c r="B94" s="6"/>
      <c r="F94" s="41"/>
      <c r="G94" s="12">
        <f>AVERAGE(G39:G91)</f>
        <v>6480.905660377359</v>
      </c>
      <c r="N94" s="15">
        <f>-A94*G94</f>
        <v>-343488</v>
      </c>
      <c r="O94" s="16">
        <f>SUM(O39:O91)</f>
        <v>-343488</v>
      </c>
    </row>
    <row r="95" spans="1:13" ht="12.75">
      <c r="A95" s="5"/>
      <c r="B95" s="6"/>
      <c r="C95" s="7"/>
      <c r="D95" s="7"/>
      <c r="E95" s="6"/>
      <c r="F95" s="41"/>
      <c r="M95" s="8"/>
    </row>
    <row r="96" spans="1:13" ht="12.75">
      <c r="A96" s="5"/>
      <c r="B96" s="6"/>
      <c r="C96" s="7"/>
      <c r="D96" s="7"/>
      <c r="E96" s="6"/>
      <c r="F96" s="41"/>
      <c r="L96" s="4">
        <v>39813</v>
      </c>
      <c r="M96" s="8"/>
    </row>
    <row r="97" spans="1:15" ht="12.75">
      <c r="A97" s="5">
        <v>770093400</v>
      </c>
      <c r="B97" s="6">
        <v>38653</v>
      </c>
      <c r="C97" s="7" t="s">
        <v>9</v>
      </c>
      <c r="D97" s="7" t="s">
        <v>11</v>
      </c>
      <c r="E97" s="6">
        <v>39500</v>
      </c>
      <c r="F97" s="41">
        <f t="shared" si="11"/>
        <v>2</v>
      </c>
      <c r="G97" s="11">
        <v>2632</v>
      </c>
      <c r="H97">
        <f aca="true" t="shared" si="16" ref="H97:H118">IF(B97&gt;$I$1,"new cust","")</f>
      </c>
      <c r="J97" s="20" t="str">
        <f aca="true" t="shared" si="17" ref="J97:J115">D97</f>
        <v>111</v>
      </c>
      <c r="K97">
        <f aca="true" t="shared" si="18" ref="K97:K115">IF(J97="101",111,IF(J97="","blank",101))</f>
        <v>101</v>
      </c>
      <c r="L97" s="10">
        <f aca="true" t="shared" si="19" ref="L97:L118">($L$96-M97)/365</f>
        <v>0.8575342465753425</v>
      </c>
      <c r="M97" s="8">
        <f aca="true" t="shared" si="20" ref="M97:M118">IF(E97&gt;$N$1,E97,"")</f>
        <v>39500</v>
      </c>
      <c r="O97" s="14">
        <f>G97*L97</f>
        <v>2257.0301369863014</v>
      </c>
    </row>
    <row r="98" spans="1:15" ht="12.75">
      <c r="A98" s="5">
        <v>290016471</v>
      </c>
      <c r="B98" s="6">
        <v>35241</v>
      </c>
      <c r="C98" s="7" t="s">
        <v>9</v>
      </c>
      <c r="D98" s="7" t="s">
        <v>11</v>
      </c>
      <c r="E98" s="6">
        <v>39500</v>
      </c>
      <c r="F98" s="41">
        <f t="shared" si="11"/>
        <v>2</v>
      </c>
      <c r="G98" s="11">
        <v>8182</v>
      </c>
      <c r="H98">
        <f t="shared" si="16"/>
      </c>
      <c r="J98" s="20" t="str">
        <f t="shared" si="17"/>
        <v>111</v>
      </c>
      <c r="K98">
        <f t="shared" si="18"/>
        <v>101</v>
      </c>
      <c r="L98" s="10">
        <f t="shared" si="19"/>
        <v>0.8575342465753425</v>
      </c>
      <c r="M98" s="8">
        <f t="shared" si="20"/>
        <v>39500</v>
      </c>
      <c r="O98" s="14">
        <f aca="true" t="shared" si="21" ref="O98:O117">G98*L98</f>
        <v>7016.3452054794525</v>
      </c>
    </row>
    <row r="99" spans="1:15" ht="12.75">
      <c r="A99" s="5">
        <v>10056037</v>
      </c>
      <c r="B99" s="6">
        <v>37104</v>
      </c>
      <c r="C99" s="7" t="s">
        <v>9</v>
      </c>
      <c r="D99" s="7" t="s">
        <v>11</v>
      </c>
      <c r="E99" s="6">
        <v>39534</v>
      </c>
      <c r="F99" s="41">
        <f t="shared" si="11"/>
        <v>3</v>
      </c>
      <c r="G99" s="11">
        <v>6599</v>
      </c>
      <c r="H99">
        <f t="shared" si="16"/>
      </c>
      <c r="J99" s="20" t="str">
        <f t="shared" si="17"/>
        <v>111</v>
      </c>
      <c r="K99">
        <f t="shared" si="18"/>
        <v>101</v>
      </c>
      <c r="L99" s="10">
        <f t="shared" si="19"/>
        <v>0.7643835616438356</v>
      </c>
      <c r="M99" s="8">
        <f t="shared" si="20"/>
        <v>39534</v>
      </c>
      <c r="O99" s="14">
        <f t="shared" si="21"/>
        <v>5044.167123287671</v>
      </c>
    </row>
    <row r="100" spans="1:15" ht="12.75">
      <c r="A100" s="5">
        <v>90082876</v>
      </c>
      <c r="B100" s="6">
        <v>38246</v>
      </c>
      <c r="C100" s="7" t="s">
        <v>9</v>
      </c>
      <c r="D100" s="7" t="s">
        <v>11</v>
      </c>
      <c r="E100" s="6">
        <v>39534</v>
      </c>
      <c r="F100" s="41">
        <f t="shared" si="11"/>
        <v>3</v>
      </c>
      <c r="G100" s="11">
        <v>2553</v>
      </c>
      <c r="H100">
        <f t="shared" si="16"/>
      </c>
      <c r="J100" s="20" t="str">
        <f t="shared" si="17"/>
        <v>111</v>
      </c>
      <c r="K100">
        <f t="shared" si="18"/>
        <v>101</v>
      </c>
      <c r="L100" s="10">
        <f t="shared" si="19"/>
        <v>0.7643835616438356</v>
      </c>
      <c r="M100" s="8">
        <f t="shared" si="20"/>
        <v>39534</v>
      </c>
      <c r="O100" s="14">
        <f t="shared" si="21"/>
        <v>1951.4712328767123</v>
      </c>
    </row>
    <row r="101" spans="1:15" ht="12.75">
      <c r="A101" s="5">
        <v>50101318</v>
      </c>
      <c r="B101" s="6">
        <v>38990</v>
      </c>
      <c r="C101" s="7" t="s">
        <v>9</v>
      </c>
      <c r="D101" s="7" t="s">
        <v>11</v>
      </c>
      <c r="E101" s="6">
        <v>39567</v>
      </c>
      <c r="F101" s="41">
        <f t="shared" si="11"/>
        <v>4</v>
      </c>
      <c r="G101" s="11">
        <v>2054</v>
      </c>
      <c r="H101">
        <f t="shared" si="16"/>
      </c>
      <c r="J101" s="20" t="str">
        <f t="shared" si="17"/>
        <v>111</v>
      </c>
      <c r="K101">
        <f t="shared" si="18"/>
        <v>101</v>
      </c>
      <c r="L101" s="10">
        <f t="shared" si="19"/>
        <v>0.673972602739726</v>
      </c>
      <c r="M101" s="8">
        <f t="shared" si="20"/>
        <v>39567</v>
      </c>
      <c r="O101" s="14">
        <f t="shared" si="21"/>
        <v>1384.3397260273973</v>
      </c>
    </row>
    <row r="102" spans="1:15" ht="12.75">
      <c r="A102" s="5">
        <v>510496</v>
      </c>
      <c r="B102" s="6">
        <v>28856</v>
      </c>
      <c r="C102" s="7" t="s">
        <v>9</v>
      </c>
      <c r="D102" s="7" t="s">
        <v>11</v>
      </c>
      <c r="E102" s="6">
        <v>39567</v>
      </c>
      <c r="F102" s="41">
        <f t="shared" si="11"/>
        <v>4</v>
      </c>
      <c r="G102" s="11">
        <v>9507</v>
      </c>
      <c r="H102">
        <f t="shared" si="16"/>
      </c>
      <c r="J102" s="20" t="str">
        <f t="shared" si="17"/>
        <v>111</v>
      </c>
      <c r="K102">
        <f t="shared" si="18"/>
        <v>101</v>
      </c>
      <c r="L102" s="10">
        <f t="shared" si="19"/>
        <v>0.673972602739726</v>
      </c>
      <c r="M102" s="8">
        <f t="shared" si="20"/>
        <v>39567</v>
      </c>
      <c r="O102" s="14">
        <f t="shared" si="21"/>
        <v>6407.457534246575</v>
      </c>
    </row>
    <row r="103" spans="1:15" ht="12.75">
      <c r="A103" s="5">
        <v>10101240</v>
      </c>
      <c r="B103" s="6">
        <v>38957</v>
      </c>
      <c r="C103" s="7" t="s">
        <v>9</v>
      </c>
      <c r="D103" s="7" t="s">
        <v>11</v>
      </c>
      <c r="E103" s="6">
        <v>39568</v>
      </c>
      <c r="F103" s="41">
        <f t="shared" si="11"/>
        <v>4</v>
      </c>
      <c r="G103" s="11">
        <v>642</v>
      </c>
      <c r="H103">
        <f t="shared" si="16"/>
      </c>
      <c r="J103" s="20" t="str">
        <f t="shared" si="17"/>
        <v>111</v>
      </c>
      <c r="K103">
        <f t="shared" si="18"/>
        <v>101</v>
      </c>
      <c r="L103" s="10">
        <f t="shared" si="19"/>
        <v>0.6712328767123288</v>
      </c>
      <c r="M103" s="8">
        <f t="shared" si="20"/>
        <v>39568</v>
      </c>
      <c r="O103" s="14">
        <f t="shared" si="21"/>
        <v>430.9315068493151</v>
      </c>
    </row>
    <row r="104" spans="1:15" ht="14.25" customHeight="1">
      <c r="A104" s="5">
        <v>1902841</v>
      </c>
      <c r="B104" s="6">
        <v>31531</v>
      </c>
      <c r="C104" s="7" t="s">
        <v>9</v>
      </c>
      <c r="D104" s="7" t="s">
        <v>11</v>
      </c>
      <c r="E104" s="6">
        <v>39568</v>
      </c>
      <c r="F104" s="41">
        <f t="shared" si="11"/>
        <v>4</v>
      </c>
      <c r="G104" s="11">
        <v>9096</v>
      </c>
      <c r="H104">
        <f t="shared" si="16"/>
      </c>
      <c r="J104" s="20" t="str">
        <f t="shared" si="17"/>
        <v>111</v>
      </c>
      <c r="K104">
        <f t="shared" si="18"/>
        <v>101</v>
      </c>
      <c r="L104" s="10">
        <f t="shared" si="19"/>
        <v>0.6712328767123288</v>
      </c>
      <c r="M104" s="8">
        <f t="shared" si="20"/>
        <v>39568</v>
      </c>
      <c r="O104" s="14">
        <f t="shared" si="21"/>
        <v>6105.534246575343</v>
      </c>
    </row>
    <row r="105" spans="1:15" ht="12.75">
      <c r="A105" s="5">
        <v>450076043</v>
      </c>
      <c r="B105" s="6">
        <v>37965</v>
      </c>
      <c r="C105" s="7" t="s">
        <v>9</v>
      </c>
      <c r="D105" s="7" t="s">
        <v>11</v>
      </c>
      <c r="E105" s="6">
        <v>39568</v>
      </c>
      <c r="F105" s="41">
        <f t="shared" si="11"/>
        <v>4</v>
      </c>
      <c r="G105" s="11">
        <v>6020</v>
      </c>
      <c r="H105">
        <f t="shared" si="16"/>
      </c>
      <c r="J105" s="20" t="str">
        <f t="shared" si="17"/>
        <v>111</v>
      </c>
      <c r="K105">
        <f t="shared" si="18"/>
        <v>101</v>
      </c>
      <c r="L105" s="10">
        <f t="shared" si="19"/>
        <v>0.6712328767123288</v>
      </c>
      <c r="M105" s="8">
        <f t="shared" si="20"/>
        <v>39568</v>
      </c>
      <c r="O105" s="14">
        <f t="shared" si="21"/>
        <v>4040.8219178082195</v>
      </c>
    </row>
    <row r="106" spans="1:15" ht="12.75">
      <c r="A106" s="5">
        <v>210086818</v>
      </c>
      <c r="B106" s="6">
        <v>38359</v>
      </c>
      <c r="C106" s="7" t="s">
        <v>9</v>
      </c>
      <c r="D106" s="7" t="s">
        <v>11</v>
      </c>
      <c r="E106" s="6">
        <v>39573</v>
      </c>
      <c r="F106" s="41">
        <f t="shared" si="11"/>
        <v>5</v>
      </c>
      <c r="G106" s="11">
        <v>4352</v>
      </c>
      <c r="H106">
        <f t="shared" si="16"/>
      </c>
      <c r="J106" s="20" t="str">
        <f t="shared" si="17"/>
        <v>111</v>
      </c>
      <c r="K106">
        <f t="shared" si="18"/>
        <v>101</v>
      </c>
      <c r="L106" s="10">
        <f t="shared" si="19"/>
        <v>0.6575342465753424</v>
      </c>
      <c r="M106" s="8">
        <f t="shared" si="20"/>
        <v>39573</v>
      </c>
      <c r="O106" s="14">
        <f t="shared" si="21"/>
        <v>2861.58904109589</v>
      </c>
    </row>
    <row r="107" spans="1:15" ht="12.75">
      <c r="A107" s="5">
        <v>450102740</v>
      </c>
      <c r="B107" s="6">
        <v>39024</v>
      </c>
      <c r="C107" s="7" t="s">
        <v>9</v>
      </c>
      <c r="D107" s="7" t="s">
        <v>11</v>
      </c>
      <c r="E107" s="6">
        <v>39598</v>
      </c>
      <c r="F107" s="41">
        <f t="shared" si="11"/>
        <v>5</v>
      </c>
      <c r="G107" s="11">
        <v>288</v>
      </c>
      <c r="H107">
        <f t="shared" si="16"/>
      </c>
      <c r="J107" s="20" t="str">
        <f t="shared" si="17"/>
        <v>111</v>
      </c>
      <c r="K107">
        <f t="shared" si="18"/>
        <v>101</v>
      </c>
      <c r="L107" s="10">
        <f t="shared" si="19"/>
        <v>0.589041095890411</v>
      </c>
      <c r="M107" s="8">
        <f t="shared" si="20"/>
        <v>39598</v>
      </c>
      <c r="O107" s="14">
        <f t="shared" si="21"/>
        <v>169.64383561643837</v>
      </c>
    </row>
    <row r="108" spans="1:15" ht="12.75">
      <c r="A108" s="5">
        <v>637024</v>
      </c>
      <c r="B108" s="6">
        <v>28856</v>
      </c>
      <c r="C108" s="7" t="s">
        <v>9</v>
      </c>
      <c r="D108" s="7" t="s">
        <v>11</v>
      </c>
      <c r="E108" s="6">
        <v>39598</v>
      </c>
      <c r="F108" s="41">
        <f t="shared" si="11"/>
        <v>5</v>
      </c>
      <c r="G108" s="11">
        <v>4960</v>
      </c>
      <c r="H108">
        <f t="shared" si="16"/>
      </c>
      <c r="J108" s="20" t="str">
        <f t="shared" si="17"/>
        <v>111</v>
      </c>
      <c r="K108">
        <f t="shared" si="18"/>
        <v>101</v>
      </c>
      <c r="L108" s="10">
        <f t="shared" si="19"/>
        <v>0.589041095890411</v>
      </c>
      <c r="M108" s="8">
        <f t="shared" si="20"/>
        <v>39598</v>
      </c>
      <c r="O108" s="14">
        <f t="shared" si="21"/>
        <v>2921.6438356164385</v>
      </c>
    </row>
    <row r="109" spans="1:15" ht="12.75">
      <c r="A109" s="5">
        <v>570095540</v>
      </c>
      <c r="B109" s="6">
        <v>38730</v>
      </c>
      <c r="C109" s="7" t="s">
        <v>9</v>
      </c>
      <c r="D109" s="7" t="s">
        <v>11</v>
      </c>
      <c r="E109" s="6">
        <v>39602</v>
      </c>
      <c r="F109" s="41">
        <f t="shared" si="11"/>
        <v>6</v>
      </c>
      <c r="G109" s="11">
        <v>5645</v>
      </c>
      <c r="H109">
        <f t="shared" si="16"/>
      </c>
      <c r="J109" s="20" t="str">
        <f t="shared" si="17"/>
        <v>111</v>
      </c>
      <c r="K109">
        <f t="shared" si="18"/>
        <v>101</v>
      </c>
      <c r="L109" s="10">
        <f t="shared" si="19"/>
        <v>0.5780821917808219</v>
      </c>
      <c r="M109" s="8">
        <f t="shared" si="20"/>
        <v>39602</v>
      </c>
      <c r="O109" s="14">
        <f t="shared" si="21"/>
        <v>3263.2739726027394</v>
      </c>
    </row>
    <row r="110" spans="1:15" ht="12.75">
      <c r="A110" s="5">
        <v>1830334</v>
      </c>
      <c r="B110" s="6">
        <v>26146</v>
      </c>
      <c r="C110" s="7" t="s">
        <v>9</v>
      </c>
      <c r="D110" s="7" t="s">
        <v>11</v>
      </c>
      <c r="E110" s="6">
        <v>39602</v>
      </c>
      <c r="F110" s="41">
        <f t="shared" si="11"/>
        <v>6</v>
      </c>
      <c r="G110" s="11">
        <v>3164</v>
      </c>
      <c r="H110">
        <f t="shared" si="16"/>
      </c>
      <c r="J110" s="20" t="str">
        <f t="shared" si="17"/>
        <v>111</v>
      </c>
      <c r="K110">
        <f t="shared" si="18"/>
        <v>101</v>
      </c>
      <c r="L110" s="10">
        <f t="shared" si="19"/>
        <v>0.5780821917808219</v>
      </c>
      <c r="M110" s="8">
        <f t="shared" si="20"/>
        <v>39602</v>
      </c>
      <c r="O110" s="14">
        <f t="shared" si="21"/>
        <v>1829.0520547945205</v>
      </c>
    </row>
    <row r="111" spans="1:15" ht="12.75">
      <c r="A111" s="5">
        <v>908132</v>
      </c>
      <c r="B111" s="6">
        <v>30253</v>
      </c>
      <c r="C111" s="7" t="s">
        <v>9</v>
      </c>
      <c r="D111" s="7" t="s">
        <v>11</v>
      </c>
      <c r="E111" s="6">
        <v>39602</v>
      </c>
      <c r="F111" s="41">
        <f t="shared" si="11"/>
        <v>6</v>
      </c>
      <c r="G111" s="11">
        <v>3457</v>
      </c>
      <c r="H111">
        <f t="shared" si="16"/>
      </c>
      <c r="J111" s="20" t="str">
        <f t="shared" si="17"/>
        <v>111</v>
      </c>
      <c r="K111">
        <f t="shared" si="18"/>
        <v>101</v>
      </c>
      <c r="L111" s="10">
        <f t="shared" si="19"/>
        <v>0.5780821917808219</v>
      </c>
      <c r="M111" s="8">
        <f t="shared" si="20"/>
        <v>39602</v>
      </c>
      <c r="O111" s="14">
        <f t="shared" si="21"/>
        <v>1998.4301369863012</v>
      </c>
    </row>
    <row r="112" spans="1:15" ht="12.75">
      <c r="A112" s="5">
        <v>1406247</v>
      </c>
      <c r="B112" s="6">
        <v>31003</v>
      </c>
      <c r="C112" s="7" t="s">
        <v>9</v>
      </c>
      <c r="D112" s="7" t="s">
        <v>11</v>
      </c>
      <c r="E112" s="6">
        <v>39602</v>
      </c>
      <c r="F112" s="41">
        <f t="shared" si="11"/>
        <v>6</v>
      </c>
      <c r="G112" s="11">
        <v>4719</v>
      </c>
      <c r="H112">
        <f t="shared" si="16"/>
      </c>
      <c r="J112" s="20" t="str">
        <f t="shared" si="17"/>
        <v>111</v>
      </c>
      <c r="K112">
        <f t="shared" si="18"/>
        <v>101</v>
      </c>
      <c r="L112" s="10">
        <f t="shared" si="19"/>
        <v>0.5780821917808219</v>
      </c>
      <c r="M112" s="8">
        <f t="shared" si="20"/>
        <v>39602</v>
      </c>
      <c r="O112" s="14">
        <f t="shared" si="21"/>
        <v>2727.9698630136986</v>
      </c>
    </row>
    <row r="113" spans="1:15" ht="12.75">
      <c r="A113" s="5">
        <v>505173</v>
      </c>
      <c r="B113" s="6">
        <v>25601</v>
      </c>
      <c r="C113" s="7" t="s">
        <v>9</v>
      </c>
      <c r="D113" s="7" t="s">
        <v>11</v>
      </c>
      <c r="E113" s="6">
        <v>39614</v>
      </c>
      <c r="F113" s="41">
        <f t="shared" si="11"/>
        <v>6</v>
      </c>
      <c r="G113" s="25">
        <v>31279</v>
      </c>
      <c r="H113">
        <f t="shared" si="16"/>
      </c>
      <c r="J113" s="20" t="str">
        <f t="shared" si="17"/>
        <v>111</v>
      </c>
      <c r="K113">
        <f t="shared" si="18"/>
        <v>101</v>
      </c>
      <c r="L113" s="10">
        <f t="shared" si="19"/>
        <v>0.5452054794520548</v>
      </c>
      <c r="M113" s="8">
        <f t="shared" si="20"/>
        <v>39614</v>
      </c>
      <c r="O113" s="26">
        <f t="shared" si="21"/>
        <v>17053.482191780822</v>
      </c>
    </row>
    <row r="114" spans="1:15" ht="12.75">
      <c r="A114" s="5">
        <v>2120548</v>
      </c>
      <c r="B114" s="6">
        <v>27169</v>
      </c>
      <c r="C114" s="7" t="s">
        <v>9</v>
      </c>
      <c r="D114" s="7" t="s">
        <v>11</v>
      </c>
      <c r="E114" s="6">
        <v>39644</v>
      </c>
      <c r="F114" s="41">
        <f t="shared" si="11"/>
        <v>7</v>
      </c>
      <c r="G114" s="11">
        <v>6654</v>
      </c>
      <c r="H114">
        <f t="shared" si="16"/>
      </c>
      <c r="J114" s="20" t="str">
        <f t="shared" si="17"/>
        <v>111</v>
      </c>
      <c r="K114">
        <f t="shared" si="18"/>
        <v>101</v>
      </c>
      <c r="L114" s="10">
        <f t="shared" si="19"/>
        <v>0.46301369863013697</v>
      </c>
      <c r="M114" s="8">
        <f t="shared" si="20"/>
        <v>39644</v>
      </c>
      <c r="O114" s="14">
        <f t="shared" si="21"/>
        <v>3080.8931506849312</v>
      </c>
    </row>
    <row r="115" spans="1:15" ht="12.75">
      <c r="A115" s="5">
        <v>1406245</v>
      </c>
      <c r="B115" s="6">
        <v>30692</v>
      </c>
      <c r="C115" s="7" t="s">
        <v>9</v>
      </c>
      <c r="D115" s="7" t="s">
        <v>11</v>
      </c>
      <c r="E115" s="6">
        <v>39708</v>
      </c>
      <c r="F115" s="41">
        <f t="shared" si="11"/>
        <v>9</v>
      </c>
      <c r="G115" s="11">
        <v>6374</v>
      </c>
      <c r="H115">
        <f t="shared" si="16"/>
      </c>
      <c r="J115" s="20" t="str">
        <f t="shared" si="17"/>
        <v>111</v>
      </c>
      <c r="K115">
        <f t="shared" si="18"/>
        <v>101</v>
      </c>
      <c r="L115" s="10">
        <f t="shared" si="19"/>
        <v>0.2876712328767123</v>
      </c>
      <c r="M115" s="8">
        <f t="shared" si="20"/>
        <v>39708</v>
      </c>
      <c r="O115" s="14">
        <f t="shared" si="21"/>
        <v>1833.6164383561643</v>
      </c>
    </row>
    <row r="116" spans="1:15" ht="12.75">
      <c r="A116" s="5">
        <v>1307392</v>
      </c>
      <c r="B116" s="6">
        <v>30300</v>
      </c>
      <c r="C116" s="7"/>
      <c r="D116" s="7"/>
      <c r="E116" s="6">
        <v>39776</v>
      </c>
      <c r="F116" s="41">
        <f t="shared" si="11"/>
        <v>11</v>
      </c>
      <c r="G116" s="11">
        <v>3010</v>
      </c>
      <c r="H116">
        <f t="shared" si="16"/>
      </c>
      <c r="J116" s="20">
        <v>111</v>
      </c>
      <c r="K116">
        <v>101</v>
      </c>
      <c r="L116" s="10">
        <f t="shared" si="19"/>
        <v>0.10136986301369863</v>
      </c>
      <c r="M116" s="8">
        <f t="shared" si="20"/>
        <v>39776</v>
      </c>
      <c r="O116" s="14">
        <f t="shared" si="21"/>
        <v>305.1232876712329</v>
      </c>
    </row>
    <row r="117" spans="1:15" ht="12.75">
      <c r="A117" s="5">
        <v>2309523</v>
      </c>
      <c r="B117" s="6">
        <v>31383</v>
      </c>
      <c r="C117" s="7"/>
      <c r="D117" s="7"/>
      <c r="E117" s="6">
        <v>39772</v>
      </c>
      <c r="F117" s="41">
        <f t="shared" si="11"/>
        <v>11</v>
      </c>
      <c r="G117" s="11">
        <v>54829</v>
      </c>
      <c r="H117">
        <f t="shared" si="16"/>
      </c>
      <c r="J117" s="20">
        <v>111</v>
      </c>
      <c r="K117">
        <v>101</v>
      </c>
      <c r="L117" s="10">
        <f t="shared" si="19"/>
        <v>0.11232876712328767</v>
      </c>
      <c r="M117" s="8">
        <f t="shared" si="20"/>
        <v>39772</v>
      </c>
      <c r="O117" s="14">
        <f t="shared" si="21"/>
        <v>6158.87397260274</v>
      </c>
    </row>
    <row r="118" spans="1:15" s="64" customFormat="1" ht="12.75">
      <c r="A118" s="68">
        <v>1316843</v>
      </c>
      <c r="B118" s="61">
        <v>39783</v>
      </c>
      <c r="C118" s="69"/>
      <c r="D118" s="69"/>
      <c r="E118" s="6">
        <v>39783</v>
      </c>
      <c r="F118" s="62"/>
      <c r="G118" s="63">
        <v>9361</v>
      </c>
      <c r="H118" s="64" t="str">
        <f t="shared" si="16"/>
        <v>new cust</v>
      </c>
      <c r="J118" s="65">
        <v>111</v>
      </c>
      <c r="K118" s="64">
        <v>101</v>
      </c>
      <c r="L118" s="66">
        <f t="shared" si="19"/>
        <v>0.0821917808219178</v>
      </c>
      <c r="M118" s="70">
        <f t="shared" si="20"/>
        <v>39783</v>
      </c>
      <c r="O118" s="67"/>
    </row>
    <row r="119" spans="1:15" ht="12.75" customHeight="1">
      <c r="A119" s="5" t="s">
        <v>26</v>
      </c>
      <c r="B119" s="5" t="s">
        <v>27</v>
      </c>
      <c r="C119" s="5" t="s">
        <v>28</v>
      </c>
      <c r="D119" s="5" t="s">
        <v>29</v>
      </c>
      <c r="E119" s="5" t="s">
        <v>30</v>
      </c>
      <c r="F119" s="5" t="s">
        <v>31</v>
      </c>
      <c r="G119" s="5" t="s">
        <v>32</v>
      </c>
      <c r="H119" s="5" t="s">
        <v>33</v>
      </c>
      <c r="I119" s="5" t="s">
        <v>34</v>
      </c>
      <c r="J119" s="5" t="s">
        <v>35</v>
      </c>
      <c r="K119" s="5" t="s">
        <v>36</v>
      </c>
      <c r="L119" s="5" t="s">
        <v>37</v>
      </c>
      <c r="M119" s="8"/>
      <c r="O119" s="14"/>
    </row>
    <row r="120" spans="1:15" ht="12.75" customHeight="1">
      <c r="A120" s="5">
        <f>COUNTIF($F$97:$F$118,"=1")</f>
        <v>0</v>
      </c>
      <c r="B120" s="5">
        <f>COUNTIF($F$97:$F$118,"=2")</f>
        <v>2</v>
      </c>
      <c r="C120" s="5">
        <f>COUNTIF($F$97:$F$118,"=3")</f>
        <v>2</v>
      </c>
      <c r="D120" s="5">
        <f>COUNTIF($F$97:$F$118,"=4")</f>
        <v>5</v>
      </c>
      <c r="E120" s="5">
        <f>COUNTIF($F$97:$F$118,"=5")</f>
        <v>3</v>
      </c>
      <c r="F120" s="5">
        <f>COUNTIF($F$97:$F$118,"=6")</f>
        <v>5</v>
      </c>
      <c r="G120" s="5">
        <f>COUNTIF($F$97:$F$118,"=7")</f>
        <v>1</v>
      </c>
      <c r="H120" s="5">
        <f>COUNTIF($F$97:$F$118,"=8")</f>
        <v>0</v>
      </c>
      <c r="I120" s="5">
        <f>COUNTIF($F$97:$F$118,"=9")</f>
        <v>1</v>
      </c>
      <c r="J120" s="5">
        <f>COUNTIF($F$97:$F$118,"=10")</f>
        <v>0</v>
      </c>
      <c r="K120" s="5">
        <f>COUNTIF($F$97:$F$118,"=11")</f>
        <v>2</v>
      </c>
      <c r="L120" s="5">
        <f>COUNTIF($F$97:$F$118,"=12")</f>
        <v>0</v>
      </c>
      <c r="M120" s="8"/>
      <c r="O120" s="14"/>
    </row>
    <row r="121" spans="1:16" ht="12.75">
      <c r="A121" s="13">
        <f>SUM(A120:L120)</f>
        <v>21</v>
      </c>
      <c r="B121" s="6"/>
      <c r="C121" s="7"/>
      <c r="D121" s="7"/>
      <c r="E121" s="8"/>
      <c r="F121" s="41"/>
      <c r="G121" s="12">
        <f>AVERAGE(G97:G118)</f>
        <v>8426.227272727272</v>
      </c>
      <c r="L121" s="22">
        <f>AVERAGE(L97:L118)</f>
        <v>0.5611457036114571</v>
      </c>
      <c r="M121" s="8"/>
      <c r="N121" s="15">
        <f>A121*G121*L121</f>
        <v>99295.16586663648</v>
      </c>
      <c r="O121" s="27">
        <f>SUM(O97:O118)</f>
        <v>78841.69041095891</v>
      </c>
      <c r="P121" s="23"/>
    </row>
    <row r="122" spans="1:13" ht="12.75">
      <c r="A122" s="5"/>
      <c r="B122" s="6"/>
      <c r="C122" s="7"/>
      <c r="D122" s="7"/>
      <c r="E122" s="8"/>
      <c r="F122" s="41"/>
      <c r="L122" s="10"/>
      <c r="M122" s="8"/>
    </row>
    <row r="123" spans="1:13" ht="12.75">
      <c r="A123" s="5"/>
      <c r="B123" s="6"/>
      <c r="C123" s="7"/>
      <c r="D123" s="7"/>
      <c r="E123" s="8"/>
      <c r="F123" s="41"/>
      <c r="L123" s="10"/>
      <c r="M123" s="8"/>
    </row>
    <row r="124" spans="1:15" ht="12.75">
      <c r="A124" s="5">
        <v>2504179</v>
      </c>
      <c r="B124" s="6">
        <v>25112</v>
      </c>
      <c r="C124" s="7" t="s">
        <v>9</v>
      </c>
      <c r="D124" s="7" t="s">
        <v>10</v>
      </c>
      <c r="E124" s="6">
        <v>39500</v>
      </c>
      <c r="F124" s="41">
        <f t="shared" si="11"/>
        <v>2</v>
      </c>
      <c r="G124" s="11">
        <v>8192</v>
      </c>
      <c r="H124">
        <f aca="true" t="shared" si="22" ref="H124:H177">IF(B124&gt;$I$1,"new cust","")</f>
      </c>
      <c r="J124" s="20" t="str">
        <f aca="true" t="shared" si="23" ref="J124:J161">D124</f>
        <v>101</v>
      </c>
      <c r="K124">
        <f aca="true" t="shared" si="24" ref="K124:K161">IF(J124="101",111,IF(J124="","blank",101))</f>
        <v>111</v>
      </c>
      <c r="L124" s="10">
        <f aca="true" t="shared" si="25" ref="L124:L177">($L$96-M124)/365</f>
        <v>0.8575342465753425</v>
      </c>
      <c r="M124" s="8">
        <f aca="true" t="shared" si="26" ref="M124:M177">IF(E124&gt;$N$1,E124,"")</f>
        <v>39500</v>
      </c>
      <c r="O124" s="14">
        <f>-G124*L124</f>
        <v>-7024.920547945206</v>
      </c>
    </row>
    <row r="125" spans="1:15" ht="12.75">
      <c r="A125" s="5">
        <v>1401604</v>
      </c>
      <c r="B125" s="6">
        <v>28856</v>
      </c>
      <c r="C125" s="7" t="s">
        <v>9</v>
      </c>
      <c r="D125" s="7" t="s">
        <v>10</v>
      </c>
      <c r="E125" s="6">
        <v>39500</v>
      </c>
      <c r="F125" s="41">
        <f t="shared" si="11"/>
        <v>2</v>
      </c>
      <c r="G125" s="11">
        <v>9619</v>
      </c>
      <c r="H125">
        <f t="shared" si="22"/>
      </c>
      <c r="J125" s="20" t="str">
        <f t="shared" si="23"/>
        <v>101</v>
      </c>
      <c r="K125">
        <f t="shared" si="24"/>
        <v>111</v>
      </c>
      <c r="L125" s="10">
        <f t="shared" si="25"/>
        <v>0.8575342465753425</v>
      </c>
      <c r="M125" s="8">
        <f t="shared" si="26"/>
        <v>39500</v>
      </c>
      <c r="O125" s="14">
        <f aca="true" t="shared" si="27" ref="O125:O177">-G125*L125</f>
        <v>-8248.62191780822</v>
      </c>
    </row>
    <row r="126" spans="1:15" ht="12.75">
      <c r="A126" s="5">
        <v>1811741</v>
      </c>
      <c r="B126" s="6">
        <v>32704</v>
      </c>
      <c r="C126" s="7" t="s">
        <v>9</v>
      </c>
      <c r="D126" s="7" t="s">
        <v>10</v>
      </c>
      <c r="E126" s="6">
        <v>39500</v>
      </c>
      <c r="F126" s="41">
        <f t="shared" si="11"/>
        <v>2</v>
      </c>
      <c r="G126" s="11">
        <v>7209</v>
      </c>
      <c r="H126">
        <f t="shared" si="22"/>
      </c>
      <c r="J126" s="20" t="str">
        <f t="shared" si="23"/>
        <v>101</v>
      </c>
      <c r="K126">
        <f t="shared" si="24"/>
        <v>111</v>
      </c>
      <c r="L126" s="10">
        <f t="shared" si="25"/>
        <v>0.8575342465753425</v>
      </c>
      <c r="M126" s="8">
        <f t="shared" si="26"/>
        <v>39500</v>
      </c>
      <c r="O126" s="14">
        <f t="shared" si="27"/>
        <v>-6181.964383561644</v>
      </c>
    </row>
    <row r="127" spans="1:15" ht="12.75">
      <c r="A127" s="5">
        <v>739014</v>
      </c>
      <c r="B127" s="6">
        <v>32856</v>
      </c>
      <c r="C127" s="7" t="s">
        <v>9</v>
      </c>
      <c r="D127" s="7" t="s">
        <v>10</v>
      </c>
      <c r="E127" s="6">
        <v>39500</v>
      </c>
      <c r="F127" s="41">
        <f t="shared" si="11"/>
        <v>2</v>
      </c>
      <c r="G127" s="11">
        <v>5567</v>
      </c>
      <c r="H127">
        <f t="shared" si="22"/>
      </c>
      <c r="J127" s="20" t="str">
        <f t="shared" si="23"/>
        <v>101</v>
      </c>
      <c r="K127">
        <f t="shared" si="24"/>
        <v>111</v>
      </c>
      <c r="L127" s="10">
        <f t="shared" si="25"/>
        <v>0.8575342465753425</v>
      </c>
      <c r="M127" s="8">
        <f t="shared" si="26"/>
        <v>39500</v>
      </c>
      <c r="O127" s="14">
        <f t="shared" si="27"/>
        <v>-4773.893150684931</v>
      </c>
    </row>
    <row r="128" spans="1:15" ht="12.75">
      <c r="A128" s="5">
        <v>410056554</v>
      </c>
      <c r="B128" s="6">
        <v>37146</v>
      </c>
      <c r="C128" s="7" t="s">
        <v>9</v>
      </c>
      <c r="D128" s="7" t="s">
        <v>10</v>
      </c>
      <c r="E128" s="6">
        <v>39500</v>
      </c>
      <c r="F128" s="41">
        <f t="shared" si="11"/>
        <v>2</v>
      </c>
      <c r="G128" s="11">
        <v>10915</v>
      </c>
      <c r="H128">
        <f t="shared" si="22"/>
      </c>
      <c r="J128" s="20" t="str">
        <f t="shared" si="23"/>
        <v>101</v>
      </c>
      <c r="K128">
        <f t="shared" si="24"/>
        <v>111</v>
      </c>
      <c r="L128" s="10">
        <f t="shared" si="25"/>
        <v>0.8575342465753425</v>
      </c>
      <c r="M128" s="8">
        <f t="shared" si="26"/>
        <v>39500</v>
      </c>
      <c r="O128" s="14">
        <f t="shared" si="27"/>
        <v>-9359.986301369863</v>
      </c>
    </row>
    <row r="129" spans="1:15" ht="12.75">
      <c r="A129" s="5">
        <v>650065220</v>
      </c>
      <c r="B129" s="6">
        <v>37508</v>
      </c>
      <c r="C129" s="7" t="s">
        <v>9</v>
      </c>
      <c r="D129" s="7" t="s">
        <v>10</v>
      </c>
      <c r="E129" s="6">
        <v>39500</v>
      </c>
      <c r="F129" s="41">
        <f t="shared" si="11"/>
        <v>2</v>
      </c>
      <c r="G129" s="11">
        <v>8893</v>
      </c>
      <c r="H129">
        <f t="shared" si="22"/>
      </c>
      <c r="J129" s="20" t="str">
        <f t="shared" si="23"/>
        <v>101</v>
      </c>
      <c r="K129">
        <f t="shared" si="24"/>
        <v>111</v>
      </c>
      <c r="L129" s="10">
        <f t="shared" si="25"/>
        <v>0.8575342465753425</v>
      </c>
      <c r="M129" s="8">
        <f t="shared" si="26"/>
        <v>39500</v>
      </c>
      <c r="O129" s="14">
        <f t="shared" si="27"/>
        <v>-7626.052054794521</v>
      </c>
    </row>
    <row r="130" spans="1:15" ht="12.75">
      <c r="A130" s="5">
        <v>690076638</v>
      </c>
      <c r="B130" s="6">
        <v>37979</v>
      </c>
      <c r="C130" s="7" t="s">
        <v>9</v>
      </c>
      <c r="D130" s="7" t="s">
        <v>10</v>
      </c>
      <c r="E130" s="6">
        <v>39500</v>
      </c>
      <c r="F130" s="41">
        <f t="shared" si="11"/>
        <v>2</v>
      </c>
      <c r="G130" s="11">
        <v>8231</v>
      </c>
      <c r="H130">
        <f t="shared" si="22"/>
      </c>
      <c r="J130" s="20" t="str">
        <f t="shared" si="23"/>
        <v>101</v>
      </c>
      <c r="K130">
        <f t="shared" si="24"/>
        <v>111</v>
      </c>
      <c r="L130" s="10">
        <f t="shared" si="25"/>
        <v>0.8575342465753425</v>
      </c>
      <c r="M130" s="8">
        <f t="shared" si="26"/>
        <v>39500</v>
      </c>
      <c r="O130" s="14">
        <f t="shared" si="27"/>
        <v>-7058.364383561644</v>
      </c>
    </row>
    <row r="131" spans="1:15" ht="12.75">
      <c r="A131" s="5">
        <v>410086088</v>
      </c>
      <c r="B131" s="6">
        <v>38384</v>
      </c>
      <c r="C131" s="7" t="s">
        <v>9</v>
      </c>
      <c r="D131" s="7" t="s">
        <v>10</v>
      </c>
      <c r="E131" s="6">
        <v>39534</v>
      </c>
      <c r="F131" s="41">
        <f aca="true" t="shared" si="28" ref="F131:F177">MONTH(E131)</f>
        <v>3</v>
      </c>
      <c r="G131" s="11">
        <v>6465</v>
      </c>
      <c r="H131">
        <f t="shared" si="22"/>
      </c>
      <c r="J131" s="20" t="str">
        <f t="shared" si="23"/>
        <v>101</v>
      </c>
      <c r="K131">
        <f t="shared" si="24"/>
        <v>111</v>
      </c>
      <c r="L131" s="10">
        <f t="shared" si="25"/>
        <v>0.7643835616438356</v>
      </c>
      <c r="M131" s="8">
        <f t="shared" si="26"/>
        <v>39534</v>
      </c>
      <c r="O131" s="14">
        <f t="shared" si="27"/>
        <v>-4941.739726027397</v>
      </c>
    </row>
    <row r="132" spans="1:15" ht="12.75">
      <c r="A132" s="5">
        <v>770094590</v>
      </c>
      <c r="B132" s="6">
        <v>38716</v>
      </c>
      <c r="C132" s="7" t="s">
        <v>9</v>
      </c>
      <c r="D132" s="7" t="s">
        <v>10</v>
      </c>
      <c r="E132" s="6">
        <v>39534</v>
      </c>
      <c r="F132" s="41">
        <f t="shared" si="28"/>
        <v>3</v>
      </c>
      <c r="G132" s="11">
        <v>8599</v>
      </c>
      <c r="H132">
        <f t="shared" si="22"/>
      </c>
      <c r="J132" s="20" t="str">
        <f t="shared" si="23"/>
        <v>101</v>
      </c>
      <c r="K132">
        <f t="shared" si="24"/>
        <v>111</v>
      </c>
      <c r="L132" s="10">
        <f t="shared" si="25"/>
        <v>0.7643835616438356</v>
      </c>
      <c r="M132" s="8">
        <f t="shared" si="26"/>
        <v>39534</v>
      </c>
      <c r="O132" s="14">
        <f t="shared" si="27"/>
        <v>-6572.9342465753425</v>
      </c>
    </row>
    <row r="133" spans="1:15" ht="12.75">
      <c r="A133" s="5">
        <v>90094933</v>
      </c>
      <c r="B133" s="6">
        <v>38718</v>
      </c>
      <c r="C133" s="7" t="s">
        <v>9</v>
      </c>
      <c r="D133" s="7" t="s">
        <v>10</v>
      </c>
      <c r="E133" s="6">
        <v>39534</v>
      </c>
      <c r="F133" s="41">
        <f t="shared" si="28"/>
        <v>3</v>
      </c>
      <c r="G133" s="11">
        <v>6160</v>
      </c>
      <c r="H133">
        <f t="shared" si="22"/>
      </c>
      <c r="J133" s="20" t="str">
        <f t="shared" si="23"/>
        <v>101</v>
      </c>
      <c r="K133">
        <f t="shared" si="24"/>
        <v>111</v>
      </c>
      <c r="L133" s="10">
        <f t="shared" si="25"/>
        <v>0.7643835616438356</v>
      </c>
      <c r="M133" s="8">
        <f t="shared" si="26"/>
        <v>39534</v>
      </c>
      <c r="O133" s="14">
        <f t="shared" si="27"/>
        <v>-4708.602739726027</v>
      </c>
    </row>
    <row r="134" spans="1:15" ht="12.75">
      <c r="A134" s="5">
        <v>290099982</v>
      </c>
      <c r="B134" s="6">
        <v>38912</v>
      </c>
      <c r="C134" s="7" t="s">
        <v>9</v>
      </c>
      <c r="D134" s="7" t="s">
        <v>10</v>
      </c>
      <c r="E134" s="6">
        <v>39534</v>
      </c>
      <c r="F134" s="41">
        <f t="shared" si="28"/>
        <v>3</v>
      </c>
      <c r="G134" s="11">
        <v>1828</v>
      </c>
      <c r="H134">
        <f t="shared" si="22"/>
      </c>
      <c r="J134" s="20" t="str">
        <f t="shared" si="23"/>
        <v>101</v>
      </c>
      <c r="K134">
        <f t="shared" si="24"/>
        <v>111</v>
      </c>
      <c r="L134" s="10">
        <f t="shared" si="25"/>
        <v>0.7643835616438356</v>
      </c>
      <c r="M134" s="8">
        <f t="shared" si="26"/>
        <v>39534</v>
      </c>
      <c r="O134" s="14">
        <f t="shared" si="27"/>
        <v>-1397.2931506849316</v>
      </c>
    </row>
    <row r="135" spans="1:15" ht="12.75">
      <c r="A135" s="5">
        <v>905079</v>
      </c>
      <c r="B135" s="6">
        <v>32920</v>
      </c>
      <c r="C135" s="7" t="s">
        <v>9</v>
      </c>
      <c r="D135" s="7" t="s">
        <v>10</v>
      </c>
      <c r="E135" s="6">
        <v>39534</v>
      </c>
      <c r="F135" s="41">
        <f t="shared" si="28"/>
        <v>3</v>
      </c>
      <c r="G135" s="11">
        <v>9220</v>
      </c>
      <c r="H135">
        <f t="shared" si="22"/>
      </c>
      <c r="J135" s="20" t="str">
        <f t="shared" si="23"/>
        <v>101</v>
      </c>
      <c r="K135">
        <f t="shared" si="24"/>
        <v>111</v>
      </c>
      <c r="L135" s="10">
        <f t="shared" si="25"/>
        <v>0.7643835616438356</v>
      </c>
      <c r="M135" s="8">
        <f t="shared" si="26"/>
        <v>39534</v>
      </c>
      <c r="O135" s="14">
        <f t="shared" si="27"/>
        <v>-7047.6164383561645</v>
      </c>
    </row>
    <row r="136" spans="1:15" ht="12.75">
      <c r="A136" s="5">
        <v>650099969</v>
      </c>
      <c r="B136" s="6">
        <v>38919</v>
      </c>
      <c r="C136" s="7" t="s">
        <v>9</v>
      </c>
      <c r="D136" s="7" t="s">
        <v>10</v>
      </c>
      <c r="E136" s="6">
        <v>39546</v>
      </c>
      <c r="F136" s="41">
        <f t="shared" si="28"/>
        <v>4</v>
      </c>
      <c r="G136" s="11">
        <v>121</v>
      </c>
      <c r="H136">
        <f t="shared" si="22"/>
      </c>
      <c r="J136" s="20" t="str">
        <f t="shared" si="23"/>
        <v>101</v>
      </c>
      <c r="K136">
        <f t="shared" si="24"/>
        <v>111</v>
      </c>
      <c r="L136" s="10">
        <f t="shared" si="25"/>
        <v>0.7315068493150685</v>
      </c>
      <c r="M136" s="8">
        <f t="shared" si="26"/>
        <v>39546</v>
      </c>
      <c r="O136" s="14">
        <f t="shared" si="27"/>
        <v>-88.5123287671233</v>
      </c>
    </row>
    <row r="137" spans="1:15" ht="12.75">
      <c r="A137" s="5">
        <v>210086531</v>
      </c>
      <c r="B137" s="6">
        <v>38401</v>
      </c>
      <c r="C137" s="7" t="s">
        <v>9</v>
      </c>
      <c r="D137" s="7" t="s">
        <v>10</v>
      </c>
      <c r="E137" s="6">
        <v>39567</v>
      </c>
      <c r="F137" s="41">
        <f t="shared" si="28"/>
        <v>4</v>
      </c>
      <c r="G137" s="28">
        <v>7553</v>
      </c>
      <c r="H137">
        <f t="shared" si="22"/>
      </c>
      <c r="J137" s="20" t="str">
        <f t="shared" si="23"/>
        <v>101</v>
      </c>
      <c r="K137">
        <f t="shared" si="24"/>
        <v>111</v>
      </c>
      <c r="L137" s="10">
        <f t="shared" si="25"/>
        <v>0.673972602739726</v>
      </c>
      <c r="M137" s="8">
        <f t="shared" si="26"/>
        <v>39567</v>
      </c>
      <c r="O137" s="14">
        <f t="shared" si="27"/>
        <v>-5090.5150684931505</v>
      </c>
    </row>
    <row r="138" spans="1:15" ht="12.75">
      <c r="A138" s="5">
        <v>210057614</v>
      </c>
      <c r="B138" s="6">
        <v>37177</v>
      </c>
      <c r="C138" s="7" t="s">
        <v>9</v>
      </c>
      <c r="D138" s="7" t="s">
        <v>10</v>
      </c>
      <c r="E138" s="6">
        <v>39567</v>
      </c>
      <c r="F138" s="41">
        <f t="shared" si="28"/>
        <v>4</v>
      </c>
      <c r="G138" s="28">
        <v>6368</v>
      </c>
      <c r="H138">
        <f t="shared" si="22"/>
      </c>
      <c r="J138" s="20" t="str">
        <f t="shared" si="23"/>
        <v>101</v>
      </c>
      <c r="K138">
        <f t="shared" si="24"/>
        <v>111</v>
      </c>
      <c r="L138" s="10">
        <f t="shared" si="25"/>
        <v>0.673972602739726</v>
      </c>
      <c r="M138" s="8">
        <f t="shared" si="26"/>
        <v>39567</v>
      </c>
      <c r="O138" s="14">
        <f t="shared" si="27"/>
        <v>-4291.857534246576</v>
      </c>
    </row>
    <row r="139" spans="1:15" ht="12.75">
      <c r="A139" s="5">
        <v>908198</v>
      </c>
      <c r="B139" s="6">
        <v>33633</v>
      </c>
      <c r="C139" s="7" t="s">
        <v>9</v>
      </c>
      <c r="D139" s="7" t="s">
        <v>10</v>
      </c>
      <c r="E139" s="6">
        <v>39598</v>
      </c>
      <c r="F139" s="41">
        <f t="shared" si="28"/>
        <v>5</v>
      </c>
      <c r="G139" s="11">
        <v>6487</v>
      </c>
      <c r="H139">
        <f t="shared" si="22"/>
      </c>
      <c r="J139" s="20" t="str">
        <f t="shared" si="23"/>
        <v>101</v>
      </c>
      <c r="K139">
        <f t="shared" si="24"/>
        <v>111</v>
      </c>
      <c r="L139" s="10">
        <f t="shared" si="25"/>
        <v>0.589041095890411</v>
      </c>
      <c r="M139" s="8">
        <f t="shared" si="26"/>
        <v>39598</v>
      </c>
      <c r="O139" s="14">
        <f t="shared" si="27"/>
        <v>-3821.109589041096</v>
      </c>
    </row>
    <row r="140" spans="1:15" ht="12.75">
      <c r="A140" s="5">
        <v>450077013</v>
      </c>
      <c r="B140" s="6">
        <v>38022</v>
      </c>
      <c r="C140" s="7" t="s">
        <v>9</v>
      </c>
      <c r="D140" s="7" t="s">
        <v>10</v>
      </c>
      <c r="E140" s="6">
        <v>39598</v>
      </c>
      <c r="F140" s="41">
        <f t="shared" si="28"/>
        <v>5</v>
      </c>
      <c r="G140" s="11">
        <v>7926</v>
      </c>
      <c r="H140">
        <f t="shared" si="22"/>
      </c>
      <c r="J140" s="20" t="str">
        <f t="shared" si="23"/>
        <v>101</v>
      </c>
      <c r="K140">
        <f t="shared" si="24"/>
        <v>111</v>
      </c>
      <c r="L140" s="10">
        <f t="shared" si="25"/>
        <v>0.589041095890411</v>
      </c>
      <c r="M140" s="8">
        <f t="shared" si="26"/>
        <v>39598</v>
      </c>
      <c r="O140" s="14">
        <f t="shared" si="27"/>
        <v>-4668.739726027397</v>
      </c>
    </row>
    <row r="141" spans="1:15" ht="12.75">
      <c r="A141" s="5">
        <v>290085924</v>
      </c>
      <c r="B141" s="6">
        <v>38372</v>
      </c>
      <c r="C141" s="7" t="s">
        <v>9</v>
      </c>
      <c r="D141" s="7" t="s">
        <v>10</v>
      </c>
      <c r="E141" s="6">
        <v>39602</v>
      </c>
      <c r="F141" s="41">
        <f t="shared" si="28"/>
        <v>6</v>
      </c>
      <c r="G141" s="11">
        <v>8805</v>
      </c>
      <c r="H141">
        <f t="shared" si="22"/>
      </c>
      <c r="J141" s="20" t="str">
        <f t="shared" si="23"/>
        <v>101</v>
      </c>
      <c r="K141">
        <f t="shared" si="24"/>
        <v>111</v>
      </c>
      <c r="L141" s="10">
        <f t="shared" si="25"/>
        <v>0.5780821917808219</v>
      </c>
      <c r="M141" s="8">
        <f t="shared" si="26"/>
        <v>39602</v>
      </c>
      <c r="O141" s="14">
        <f t="shared" si="27"/>
        <v>-5090.013698630137</v>
      </c>
    </row>
    <row r="142" spans="1:15" ht="12.75">
      <c r="A142" s="5">
        <v>1209688</v>
      </c>
      <c r="B142" s="6">
        <v>28856</v>
      </c>
      <c r="C142" s="7" t="s">
        <v>9</v>
      </c>
      <c r="D142" s="7" t="s">
        <v>10</v>
      </c>
      <c r="E142" s="6">
        <v>39632</v>
      </c>
      <c r="F142" s="41">
        <f t="shared" si="28"/>
        <v>7</v>
      </c>
      <c r="G142" s="11">
        <v>6859</v>
      </c>
      <c r="H142">
        <f t="shared" si="22"/>
      </c>
      <c r="J142" s="20" t="str">
        <f t="shared" si="23"/>
        <v>101</v>
      </c>
      <c r="K142">
        <f t="shared" si="24"/>
        <v>111</v>
      </c>
      <c r="L142" s="10">
        <f t="shared" si="25"/>
        <v>0.4958904109589041</v>
      </c>
      <c r="M142" s="8">
        <f t="shared" si="26"/>
        <v>39632</v>
      </c>
      <c r="O142" s="14">
        <f t="shared" si="27"/>
        <v>-3401.3123287671233</v>
      </c>
    </row>
    <row r="143" spans="1:15" ht="12.75">
      <c r="A143" s="5">
        <v>370090948</v>
      </c>
      <c r="B143" s="6">
        <v>38569</v>
      </c>
      <c r="C143" s="7" t="s">
        <v>9</v>
      </c>
      <c r="D143" s="7" t="s">
        <v>10</v>
      </c>
      <c r="E143" s="6">
        <v>39644</v>
      </c>
      <c r="F143" s="41">
        <f t="shared" si="28"/>
        <v>7</v>
      </c>
      <c r="G143" s="11">
        <v>6495</v>
      </c>
      <c r="H143">
        <f t="shared" si="22"/>
      </c>
      <c r="J143" s="20" t="str">
        <f t="shared" si="23"/>
        <v>101</v>
      </c>
      <c r="K143">
        <f t="shared" si="24"/>
        <v>111</v>
      </c>
      <c r="L143" s="10">
        <f t="shared" si="25"/>
        <v>0.46301369863013697</v>
      </c>
      <c r="M143" s="8">
        <f t="shared" si="26"/>
        <v>39644</v>
      </c>
      <c r="O143" s="14">
        <f t="shared" si="27"/>
        <v>-3007.27397260274</v>
      </c>
    </row>
    <row r="144" spans="1:15" ht="12.75">
      <c r="A144" s="5">
        <v>821760</v>
      </c>
      <c r="B144" s="6">
        <v>33207</v>
      </c>
      <c r="C144" s="7" t="s">
        <v>9</v>
      </c>
      <c r="D144" s="7" t="s">
        <v>10</v>
      </c>
      <c r="E144" s="6">
        <v>39644</v>
      </c>
      <c r="F144" s="41">
        <f t="shared" si="28"/>
        <v>7</v>
      </c>
      <c r="G144" s="11">
        <v>3457</v>
      </c>
      <c r="H144">
        <f t="shared" si="22"/>
      </c>
      <c r="J144" s="20" t="str">
        <f t="shared" si="23"/>
        <v>101</v>
      </c>
      <c r="K144">
        <f t="shared" si="24"/>
        <v>111</v>
      </c>
      <c r="L144" s="10">
        <f t="shared" si="25"/>
        <v>0.46301369863013697</v>
      </c>
      <c r="M144" s="8">
        <f t="shared" si="26"/>
        <v>39644</v>
      </c>
      <c r="O144" s="14">
        <f t="shared" si="27"/>
        <v>-1600.6383561643836</v>
      </c>
    </row>
    <row r="145" spans="1:15" ht="12.75">
      <c r="A145" s="5">
        <v>50014047</v>
      </c>
      <c r="B145" s="6">
        <v>35074</v>
      </c>
      <c r="C145" s="7" t="s">
        <v>9</v>
      </c>
      <c r="D145" s="7" t="s">
        <v>10</v>
      </c>
      <c r="E145" s="6">
        <v>39675</v>
      </c>
      <c r="F145" s="41">
        <f t="shared" si="28"/>
        <v>8</v>
      </c>
      <c r="G145" s="11">
        <v>4224</v>
      </c>
      <c r="H145">
        <f t="shared" si="22"/>
      </c>
      <c r="J145" s="20" t="str">
        <f t="shared" si="23"/>
        <v>101</v>
      </c>
      <c r="K145">
        <f t="shared" si="24"/>
        <v>111</v>
      </c>
      <c r="L145" s="10">
        <f t="shared" si="25"/>
        <v>0.3780821917808219</v>
      </c>
      <c r="M145" s="8">
        <f t="shared" si="26"/>
        <v>39675</v>
      </c>
      <c r="O145" s="14">
        <f t="shared" si="27"/>
        <v>-1597.0191780821917</v>
      </c>
    </row>
    <row r="146" spans="1:15" ht="12.75">
      <c r="A146" s="5">
        <v>10095648</v>
      </c>
      <c r="B146" s="6">
        <v>38766</v>
      </c>
      <c r="C146" s="7" t="s">
        <v>9</v>
      </c>
      <c r="D146" s="7" t="s">
        <v>10</v>
      </c>
      <c r="E146" s="6">
        <v>39708</v>
      </c>
      <c r="F146" s="41">
        <f t="shared" si="28"/>
        <v>9</v>
      </c>
      <c r="G146" s="11">
        <v>4624</v>
      </c>
      <c r="H146">
        <f t="shared" si="22"/>
      </c>
      <c r="J146" s="20" t="str">
        <f t="shared" si="23"/>
        <v>101</v>
      </c>
      <c r="K146">
        <f t="shared" si="24"/>
        <v>111</v>
      </c>
      <c r="L146" s="10">
        <f t="shared" si="25"/>
        <v>0.2876712328767123</v>
      </c>
      <c r="M146" s="8">
        <f t="shared" si="26"/>
        <v>39708</v>
      </c>
      <c r="O146" s="14">
        <f t="shared" si="27"/>
        <v>-1330.1917808219177</v>
      </c>
    </row>
    <row r="147" spans="1:15" ht="12.75">
      <c r="A147" s="5">
        <v>1115785</v>
      </c>
      <c r="B147" s="6">
        <v>25510</v>
      </c>
      <c r="C147" s="7" t="s">
        <v>9</v>
      </c>
      <c r="D147" s="7" t="s">
        <v>10</v>
      </c>
      <c r="E147" s="6">
        <v>39708</v>
      </c>
      <c r="F147" s="41">
        <f t="shared" si="28"/>
        <v>9</v>
      </c>
      <c r="G147" s="11">
        <v>7531</v>
      </c>
      <c r="H147">
        <f t="shared" si="22"/>
      </c>
      <c r="J147" s="20" t="str">
        <f t="shared" si="23"/>
        <v>101</v>
      </c>
      <c r="K147">
        <f t="shared" si="24"/>
        <v>111</v>
      </c>
      <c r="L147" s="10">
        <f t="shared" si="25"/>
        <v>0.2876712328767123</v>
      </c>
      <c r="M147" s="8">
        <f t="shared" si="26"/>
        <v>39708</v>
      </c>
      <c r="O147" s="14">
        <f t="shared" si="27"/>
        <v>-2166.4520547945203</v>
      </c>
    </row>
    <row r="148" spans="1:15" ht="12.75">
      <c r="A148" s="5">
        <v>810841</v>
      </c>
      <c r="B148" s="6">
        <v>28471</v>
      </c>
      <c r="C148" s="7" t="s">
        <v>9</v>
      </c>
      <c r="D148" s="7" t="s">
        <v>10</v>
      </c>
      <c r="E148" s="6">
        <v>39708</v>
      </c>
      <c r="F148" s="41">
        <f t="shared" si="28"/>
        <v>9</v>
      </c>
      <c r="G148" s="11">
        <v>9174</v>
      </c>
      <c r="H148">
        <f t="shared" si="22"/>
      </c>
      <c r="J148" s="20" t="str">
        <f t="shared" si="23"/>
        <v>101</v>
      </c>
      <c r="K148">
        <f t="shared" si="24"/>
        <v>111</v>
      </c>
      <c r="L148" s="10">
        <f t="shared" si="25"/>
        <v>0.2876712328767123</v>
      </c>
      <c r="M148" s="8">
        <f t="shared" si="26"/>
        <v>39708</v>
      </c>
      <c r="O148" s="14">
        <f t="shared" si="27"/>
        <v>-2639.095890410959</v>
      </c>
    </row>
    <row r="149" spans="1:15" ht="12.75">
      <c r="A149" s="5">
        <v>829264</v>
      </c>
      <c r="B149" s="6">
        <v>29382</v>
      </c>
      <c r="C149" s="7" t="s">
        <v>9</v>
      </c>
      <c r="D149" s="7" t="s">
        <v>10</v>
      </c>
      <c r="E149" s="6">
        <v>39708</v>
      </c>
      <c r="F149" s="41">
        <f t="shared" si="28"/>
        <v>9</v>
      </c>
      <c r="G149" s="11">
        <v>6135</v>
      </c>
      <c r="H149">
        <f t="shared" si="22"/>
      </c>
      <c r="J149" s="20" t="str">
        <f t="shared" si="23"/>
        <v>101</v>
      </c>
      <c r="K149">
        <f t="shared" si="24"/>
        <v>111</v>
      </c>
      <c r="L149" s="10">
        <f t="shared" si="25"/>
        <v>0.2876712328767123</v>
      </c>
      <c r="M149" s="8">
        <f t="shared" si="26"/>
        <v>39708</v>
      </c>
      <c r="O149" s="14">
        <f t="shared" si="27"/>
        <v>-1764.86301369863</v>
      </c>
    </row>
    <row r="150" spans="1:15" ht="12.75">
      <c r="A150" s="5">
        <v>250025496</v>
      </c>
      <c r="B150" s="6">
        <v>35710</v>
      </c>
      <c r="C150" s="7" t="s">
        <v>9</v>
      </c>
      <c r="D150" s="7" t="s">
        <v>10</v>
      </c>
      <c r="E150" s="6">
        <v>39708</v>
      </c>
      <c r="F150" s="41">
        <f t="shared" si="28"/>
        <v>9</v>
      </c>
      <c r="G150" s="11">
        <v>7980</v>
      </c>
      <c r="H150">
        <f t="shared" si="22"/>
      </c>
      <c r="J150" s="20" t="str">
        <f t="shared" si="23"/>
        <v>101</v>
      </c>
      <c r="K150">
        <f t="shared" si="24"/>
        <v>111</v>
      </c>
      <c r="L150" s="10">
        <f t="shared" si="25"/>
        <v>0.2876712328767123</v>
      </c>
      <c r="M150" s="8">
        <f t="shared" si="26"/>
        <v>39708</v>
      </c>
      <c r="O150" s="14">
        <f t="shared" si="27"/>
        <v>-2295.616438356164</v>
      </c>
    </row>
    <row r="151" spans="1:15" ht="12.75">
      <c r="A151" s="5">
        <v>490032647</v>
      </c>
      <c r="B151" s="6">
        <v>36087</v>
      </c>
      <c r="C151" s="7" t="s">
        <v>9</v>
      </c>
      <c r="D151" s="7" t="s">
        <v>10</v>
      </c>
      <c r="E151" s="6">
        <v>39708</v>
      </c>
      <c r="F151" s="41">
        <f t="shared" si="28"/>
        <v>9</v>
      </c>
      <c r="G151" s="11">
        <v>4852</v>
      </c>
      <c r="H151">
        <f t="shared" si="22"/>
      </c>
      <c r="J151" s="20" t="str">
        <f t="shared" si="23"/>
        <v>101</v>
      </c>
      <c r="K151">
        <f t="shared" si="24"/>
        <v>111</v>
      </c>
      <c r="L151" s="10">
        <f t="shared" si="25"/>
        <v>0.2876712328767123</v>
      </c>
      <c r="M151" s="8">
        <f t="shared" si="26"/>
        <v>39708</v>
      </c>
      <c r="O151" s="14">
        <f t="shared" si="27"/>
        <v>-1395.7808219178082</v>
      </c>
    </row>
    <row r="152" spans="1:15" ht="12.75">
      <c r="A152" s="5">
        <v>50037921</v>
      </c>
      <c r="B152" s="6">
        <v>36349</v>
      </c>
      <c r="C152" s="7" t="s">
        <v>9</v>
      </c>
      <c r="D152" s="7" t="s">
        <v>10</v>
      </c>
      <c r="E152" s="6">
        <v>39708</v>
      </c>
      <c r="F152" s="41">
        <f t="shared" si="28"/>
        <v>9</v>
      </c>
      <c r="G152" s="11">
        <v>5054</v>
      </c>
      <c r="H152">
        <f t="shared" si="22"/>
      </c>
      <c r="J152" s="20" t="str">
        <f t="shared" si="23"/>
        <v>101</v>
      </c>
      <c r="K152">
        <f t="shared" si="24"/>
        <v>111</v>
      </c>
      <c r="L152" s="10">
        <f t="shared" si="25"/>
        <v>0.2876712328767123</v>
      </c>
      <c r="M152" s="8">
        <f t="shared" si="26"/>
        <v>39708</v>
      </c>
      <c r="O152" s="14">
        <f t="shared" si="27"/>
        <v>-1453.890410958904</v>
      </c>
    </row>
    <row r="153" spans="1:15" ht="12.75">
      <c r="A153" s="5">
        <v>50072045</v>
      </c>
      <c r="B153" s="6">
        <v>37804</v>
      </c>
      <c r="C153" s="7" t="s">
        <v>9</v>
      </c>
      <c r="D153" s="7" t="s">
        <v>10</v>
      </c>
      <c r="E153" s="6">
        <v>39708</v>
      </c>
      <c r="F153" s="41">
        <f t="shared" si="28"/>
        <v>9</v>
      </c>
      <c r="G153" s="11">
        <v>6764</v>
      </c>
      <c r="H153">
        <f t="shared" si="22"/>
      </c>
      <c r="J153" s="20" t="str">
        <f t="shared" si="23"/>
        <v>101</v>
      </c>
      <c r="K153">
        <f t="shared" si="24"/>
        <v>111</v>
      </c>
      <c r="L153" s="10">
        <f t="shared" si="25"/>
        <v>0.2876712328767123</v>
      </c>
      <c r="M153" s="8">
        <f t="shared" si="26"/>
        <v>39708</v>
      </c>
      <c r="O153" s="14">
        <f t="shared" si="27"/>
        <v>-1945.808219178082</v>
      </c>
    </row>
    <row r="154" spans="1:15" ht="12.75">
      <c r="A154" s="5">
        <v>2407043</v>
      </c>
      <c r="B154" s="6">
        <v>28856</v>
      </c>
      <c r="C154" s="7" t="s">
        <v>9</v>
      </c>
      <c r="D154" s="7" t="s">
        <v>10</v>
      </c>
      <c r="E154" s="6">
        <v>39723</v>
      </c>
      <c r="F154" s="41">
        <f t="shared" si="28"/>
        <v>10</v>
      </c>
      <c r="G154" s="11">
        <v>10066</v>
      </c>
      <c r="H154">
        <f t="shared" si="22"/>
      </c>
      <c r="J154" s="20" t="str">
        <f t="shared" si="23"/>
        <v>101</v>
      </c>
      <c r="K154">
        <f t="shared" si="24"/>
        <v>111</v>
      </c>
      <c r="L154" s="10">
        <f t="shared" si="25"/>
        <v>0.2465753424657534</v>
      </c>
      <c r="M154" s="8">
        <f t="shared" si="26"/>
        <v>39723</v>
      </c>
      <c r="O154" s="14">
        <f t="shared" si="27"/>
        <v>-2482.027397260274</v>
      </c>
    </row>
    <row r="155" spans="1:15" ht="12.75">
      <c r="A155" s="5">
        <v>770076553</v>
      </c>
      <c r="B155" s="6">
        <v>38001</v>
      </c>
      <c r="C155" s="7" t="s">
        <v>9</v>
      </c>
      <c r="D155" s="7" t="s">
        <v>10</v>
      </c>
      <c r="E155" s="6">
        <v>39723</v>
      </c>
      <c r="F155" s="41">
        <f t="shared" si="28"/>
        <v>10</v>
      </c>
      <c r="G155" s="11">
        <v>8594</v>
      </c>
      <c r="H155">
        <f t="shared" si="22"/>
      </c>
      <c r="J155" s="20" t="str">
        <f t="shared" si="23"/>
        <v>101</v>
      </c>
      <c r="K155">
        <f t="shared" si="24"/>
        <v>111</v>
      </c>
      <c r="L155" s="10">
        <f t="shared" si="25"/>
        <v>0.2465753424657534</v>
      </c>
      <c r="M155" s="8">
        <f t="shared" si="26"/>
        <v>39723</v>
      </c>
      <c r="O155" s="14">
        <f t="shared" si="27"/>
        <v>-2119.068493150685</v>
      </c>
    </row>
    <row r="156" spans="1:15" ht="12.75">
      <c r="A156" s="5">
        <v>1707571</v>
      </c>
      <c r="B156" s="6">
        <v>34260</v>
      </c>
      <c r="C156" s="7" t="s">
        <v>9</v>
      </c>
      <c r="D156" s="7" t="s">
        <v>10</v>
      </c>
      <c r="E156" s="6">
        <v>39743</v>
      </c>
      <c r="F156" s="41">
        <f t="shared" si="28"/>
        <v>10</v>
      </c>
      <c r="G156" s="28">
        <v>10187</v>
      </c>
      <c r="H156">
        <f t="shared" si="22"/>
      </c>
      <c r="J156" s="20" t="str">
        <f t="shared" si="23"/>
        <v>101</v>
      </c>
      <c r="K156">
        <f t="shared" si="24"/>
        <v>111</v>
      </c>
      <c r="L156" s="10">
        <f t="shared" si="25"/>
        <v>0.1917808219178082</v>
      </c>
      <c r="M156" s="8">
        <f t="shared" si="26"/>
        <v>39743</v>
      </c>
      <c r="O156" s="14">
        <f t="shared" si="27"/>
        <v>-1953.671232876712</v>
      </c>
    </row>
    <row r="157" spans="1:15" ht="12.75">
      <c r="A157" s="5">
        <v>490065845</v>
      </c>
      <c r="B157" s="6">
        <v>37544</v>
      </c>
      <c r="C157" s="7" t="s">
        <v>9</v>
      </c>
      <c r="D157" s="7" t="s">
        <v>10</v>
      </c>
      <c r="E157" s="6">
        <v>39748</v>
      </c>
      <c r="F157" s="41">
        <f t="shared" si="28"/>
        <v>10</v>
      </c>
      <c r="G157" s="28">
        <v>8828</v>
      </c>
      <c r="H157">
        <f t="shared" si="22"/>
      </c>
      <c r="J157" s="20" t="str">
        <f t="shared" si="23"/>
        <v>101</v>
      </c>
      <c r="K157">
        <f t="shared" si="24"/>
        <v>111</v>
      </c>
      <c r="L157" s="10">
        <f t="shared" si="25"/>
        <v>0.1780821917808219</v>
      </c>
      <c r="M157" s="8">
        <f t="shared" si="26"/>
        <v>39748</v>
      </c>
      <c r="O157" s="14">
        <f t="shared" si="27"/>
        <v>-1572.109589041096</v>
      </c>
    </row>
    <row r="158" spans="1:15" ht="12.75">
      <c r="A158" s="5">
        <v>250102283</v>
      </c>
      <c r="B158" s="6">
        <v>39028</v>
      </c>
      <c r="C158" s="7" t="s">
        <v>9</v>
      </c>
      <c r="D158" s="7" t="s">
        <v>10</v>
      </c>
      <c r="E158" s="6">
        <v>39752</v>
      </c>
      <c r="F158" s="41">
        <f t="shared" si="28"/>
        <v>10</v>
      </c>
      <c r="G158" s="28">
        <v>1506</v>
      </c>
      <c r="H158">
        <f t="shared" si="22"/>
      </c>
      <c r="J158" s="20" t="str">
        <f t="shared" si="23"/>
        <v>101</v>
      </c>
      <c r="K158">
        <f t="shared" si="24"/>
        <v>111</v>
      </c>
      <c r="L158" s="10">
        <f t="shared" si="25"/>
        <v>0.16712328767123288</v>
      </c>
      <c r="M158" s="8">
        <f t="shared" si="26"/>
        <v>39752</v>
      </c>
      <c r="O158" s="14">
        <f t="shared" si="27"/>
        <v>-251.6876712328767</v>
      </c>
    </row>
    <row r="159" spans="1:15" ht="12.75">
      <c r="A159" s="5">
        <v>2113870</v>
      </c>
      <c r="B159" s="6">
        <v>29839</v>
      </c>
      <c r="C159" s="7" t="s">
        <v>9</v>
      </c>
      <c r="D159" s="7" t="s">
        <v>10</v>
      </c>
      <c r="E159" s="6">
        <v>39752</v>
      </c>
      <c r="F159" s="41">
        <f t="shared" si="28"/>
        <v>10</v>
      </c>
      <c r="G159" s="28">
        <v>8599</v>
      </c>
      <c r="H159">
        <f t="shared" si="22"/>
      </c>
      <c r="J159" s="20" t="str">
        <f t="shared" si="23"/>
        <v>101</v>
      </c>
      <c r="K159">
        <f t="shared" si="24"/>
        <v>111</v>
      </c>
      <c r="L159" s="10">
        <f t="shared" si="25"/>
        <v>0.16712328767123288</v>
      </c>
      <c r="M159" s="8">
        <f t="shared" si="26"/>
        <v>39752</v>
      </c>
      <c r="O159" s="14">
        <f t="shared" si="27"/>
        <v>-1437.0931506849315</v>
      </c>
    </row>
    <row r="160" spans="1:15" ht="12.75">
      <c r="A160" s="5">
        <v>490021882</v>
      </c>
      <c r="B160" s="6">
        <v>35497</v>
      </c>
      <c r="C160" s="7" t="s">
        <v>9</v>
      </c>
      <c r="D160" s="7" t="s">
        <v>10</v>
      </c>
      <c r="E160" s="6">
        <v>39752</v>
      </c>
      <c r="F160" s="41">
        <f t="shared" si="28"/>
        <v>10</v>
      </c>
      <c r="G160" s="28">
        <v>7471</v>
      </c>
      <c r="H160">
        <f t="shared" si="22"/>
      </c>
      <c r="J160" s="20" t="str">
        <f t="shared" si="23"/>
        <v>101</v>
      </c>
      <c r="K160">
        <f t="shared" si="24"/>
        <v>111</v>
      </c>
      <c r="L160" s="10">
        <f t="shared" si="25"/>
        <v>0.16712328767123288</v>
      </c>
      <c r="M160" s="8">
        <f t="shared" si="26"/>
        <v>39752</v>
      </c>
      <c r="O160" s="14">
        <f t="shared" si="27"/>
        <v>-1248.5780821917808</v>
      </c>
    </row>
    <row r="161" spans="1:15" ht="12.75">
      <c r="A161" s="5">
        <v>250058163</v>
      </c>
      <c r="B161" s="6">
        <v>37206</v>
      </c>
      <c r="C161" s="7" t="s">
        <v>9</v>
      </c>
      <c r="D161" s="7" t="s">
        <v>10</v>
      </c>
      <c r="E161" s="6">
        <v>39752</v>
      </c>
      <c r="F161" s="41">
        <f t="shared" si="28"/>
        <v>10</v>
      </c>
      <c r="G161" s="28">
        <v>602</v>
      </c>
      <c r="H161">
        <f t="shared" si="22"/>
      </c>
      <c r="J161" s="20" t="str">
        <f t="shared" si="23"/>
        <v>101</v>
      </c>
      <c r="K161">
        <f t="shared" si="24"/>
        <v>111</v>
      </c>
      <c r="L161" s="10">
        <f t="shared" si="25"/>
        <v>0.16712328767123288</v>
      </c>
      <c r="M161" s="8">
        <f t="shared" si="26"/>
        <v>39752</v>
      </c>
      <c r="O161" s="14">
        <f t="shared" si="27"/>
        <v>-100.6082191780822</v>
      </c>
    </row>
    <row r="162" spans="1:15" ht="12.75">
      <c r="A162" s="29">
        <v>1816481</v>
      </c>
      <c r="B162" s="6">
        <v>33064</v>
      </c>
      <c r="C162" s="30"/>
      <c r="D162" s="30"/>
      <c r="E162" s="6">
        <v>39772</v>
      </c>
      <c r="F162" s="41">
        <f t="shared" si="28"/>
        <v>11</v>
      </c>
      <c r="G162" s="25">
        <v>7872</v>
      </c>
      <c r="H162">
        <f t="shared" si="22"/>
      </c>
      <c r="J162" s="20">
        <v>101</v>
      </c>
      <c r="K162">
        <v>111</v>
      </c>
      <c r="L162" s="10">
        <f t="shared" si="25"/>
        <v>0.11232876712328767</v>
      </c>
      <c r="M162" s="31">
        <f t="shared" si="26"/>
        <v>39772</v>
      </c>
      <c r="O162" s="14">
        <f t="shared" si="27"/>
        <v>-884.2520547945205</v>
      </c>
    </row>
    <row r="163" spans="1:15" ht="12.75">
      <c r="A163" s="29">
        <v>50005715</v>
      </c>
      <c r="B163" s="6">
        <v>34668</v>
      </c>
      <c r="C163" s="30"/>
      <c r="D163" s="30"/>
      <c r="E163" s="6">
        <v>39776</v>
      </c>
      <c r="F163" s="41">
        <f t="shared" si="28"/>
        <v>11</v>
      </c>
      <c r="G163" s="25">
        <v>9703</v>
      </c>
      <c r="H163">
        <f t="shared" si="22"/>
      </c>
      <c r="J163" s="20">
        <v>101</v>
      </c>
      <c r="K163">
        <v>111</v>
      </c>
      <c r="L163" s="10">
        <f t="shared" si="25"/>
        <v>0.10136986301369863</v>
      </c>
      <c r="M163" s="31">
        <f t="shared" si="26"/>
        <v>39776</v>
      </c>
      <c r="O163" s="14">
        <f t="shared" si="27"/>
        <v>-983.5917808219178</v>
      </c>
    </row>
    <row r="164" spans="1:15" ht="12.75">
      <c r="A164" s="29">
        <v>730085314</v>
      </c>
      <c r="B164" s="6">
        <v>38341</v>
      </c>
      <c r="C164" s="30"/>
      <c r="D164" s="30"/>
      <c r="E164" s="6">
        <v>39776</v>
      </c>
      <c r="F164" s="41">
        <f t="shared" si="28"/>
        <v>11</v>
      </c>
      <c r="G164" s="25">
        <v>7573</v>
      </c>
      <c r="H164">
        <f t="shared" si="22"/>
      </c>
      <c r="J164" s="20">
        <v>101</v>
      </c>
      <c r="K164">
        <v>111</v>
      </c>
      <c r="L164" s="10">
        <f t="shared" si="25"/>
        <v>0.10136986301369863</v>
      </c>
      <c r="M164" s="31">
        <f t="shared" si="26"/>
        <v>39776</v>
      </c>
      <c r="O164" s="14">
        <f t="shared" si="27"/>
        <v>-767.6739726027397</v>
      </c>
    </row>
    <row r="165" spans="1:15" ht="12.75">
      <c r="A165" s="29">
        <v>530049369</v>
      </c>
      <c r="B165" s="6">
        <v>36831</v>
      </c>
      <c r="C165" s="30"/>
      <c r="D165" s="30"/>
      <c r="E165" s="6">
        <v>39790</v>
      </c>
      <c r="F165" s="41">
        <f t="shared" si="28"/>
        <v>12</v>
      </c>
      <c r="G165" s="25">
        <v>6796</v>
      </c>
      <c r="H165">
        <f t="shared" si="22"/>
      </c>
      <c r="J165" s="20">
        <v>101</v>
      </c>
      <c r="K165">
        <v>111</v>
      </c>
      <c r="L165" s="10">
        <f t="shared" si="25"/>
        <v>0.06301369863013699</v>
      </c>
      <c r="M165" s="31">
        <f t="shared" si="26"/>
        <v>39790</v>
      </c>
      <c r="O165" s="14">
        <f t="shared" si="27"/>
        <v>-428.241095890411</v>
      </c>
    </row>
    <row r="166" spans="1:15" ht="12.75">
      <c r="A166" s="29">
        <v>650065516</v>
      </c>
      <c r="B166" s="6">
        <v>37574</v>
      </c>
      <c r="C166" s="30"/>
      <c r="D166" s="30"/>
      <c r="E166" s="6">
        <v>39790</v>
      </c>
      <c r="F166" s="41">
        <f t="shared" si="28"/>
        <v>12</v>
      </c>
      <c r="G166" s="25">
        <v>7155</v>
      </c>
      <c r="H166">
        <f t="shared" si="22"/>
      </c>
      <c r="J166" s="20">
        <v>101</v>
      </c>
      <c r="K166">
        <v>111</v>
      </c>
      <c r="L166" s="10">
        <f t="shared" si="25"/>
        <v>0.06301369863013699</v>
      </c>
      <c r="M166" s="31">
        <f t="shared" si="26"/>
        <v>39790</v>
      </c>
      <c r="O166" s="14">
        <f t="shared" si="27"/>
        <v>-450.8630136986302</v>
      </c>
    </row>
    <row r="167" spans="1:15" ht="12.75">
      <c r="A167" s="29">
        <v>690026980</v>
      </c>
      <c r="B167" s="6">
        <v>35798</v>
      </c>
      <c r="C167" s="30"/>
      <c r="D167" s="30"/>
      <c r="E167" s="6">
        <v>39790</v>
      </c>
      <c r="F167" s="41">
        <f t="shared" si="28"/>
        <v>12</v>
      </c>
      <c r="G167" s="25">
        <v>6777</v>
      </c>
      <c r="H167">
        <f t="shared" si="22"/>
      </c>
      <c r="J167" s="20">
        <v>101</v>
      </c>
      <c r="K167">
        <v>111</v>
      </c>
      <c r="L167" s="10">
        <f t="shared" si="25"/>
        <v>0.06301369863013699</v>
      </c>
      <c r="M167" s="31">
        <f t="shared" si="26"/>
        <v>39790</v>
      </c>
      <c r="O167" s="14">
        <f t="shared" si="27"/>
        <v>-427.0438356164384</v>
      </c>
    </row>
    <row r="168" spans="1:15" ht="12.75">
      <c r="A168" s="29">
        <v>502880</v>
      </c>
      <c r="B168" s="6">
        <v>27970</v>
      </c>
      <c r="C168" s="30"/>
      <c r="D168" s="30"/>
      <c r="E168" s="6">
        <v>39790</v>
      </c>
      <c r="F168" s="41">
        <f t="shared" si="28"/>
        <v>12</v>
      </c>
      <c r="G168" s="25">
        <v>7977</v>
      </c>
      <c r="H168">
        <f t="shared" si="22"/>
      </c>
      <c r="J168" s="20">
        <v>101</v>
      </c>
      <c r="K168">
        <v>111</v>
      </c>
      <c r="L168" s="10">
        <f t="shared" si="25"/>
        <v>0.06301369863013699</v>
      </c>
      <c r="M168" s="31">
        <f t="shared" si="26"/>
        <v>39790</v>
      </c>
      <c r="O168" s="14">
        <f t="shared" si="27"/>
        <v>-502.6602739726028</v>
      </c>
    </row>
    <row r="169" spans="1:15" ht="12.75">
      <c r="A169" s="29">
        <v>518622</v>
      </c>
      <c r="B169" s="6">
        <v>32792</v>
      </c>
      <c r="C169" s="30"/>
      <c r="D169" s="30"/>
      <c r="E169" s="6">
        <v>39790</v>
      </c>
      <c r="F169" s="41">
        <f t="shared" si="28"/>
        <v>12</v>
      </c>
      <c r="G169" s="25">
        <v>9205</v>
      </c>
      <c r="H169">
        <f t="shared" si="22"/>
      </c>
      <c r="J169" s="20">
        <v>101</v>
      </c>
      <c r="K169">
        <v>111</v>
      </c>
      <c r="L169" s="10">
        <f t="shared" si="25"/>
        <v>0.06301369863013699</v>
      </c>
      <c r="M169" s="31">
        <f t="shared" si="26"/>
        <v>39790</v>
      </c>
      <c r="O169" s="14">
        <f t="shared" si="27"/>
        <v>-580.041095890411</v>
      </c>
    </row>
    <row r="170" spans="1:15" ht="12.75">
      <c r="A170" s="29">
        <v>708406</v>
      </c>
      <c r="B170" s="6">
        <v>34135</v>
      </c>
      <c r="C170" s="30"/>
      <c r="D170" s="30"/>
      <c r="E170" s="6">
        <v>39790</v>
      </c>
      <c r="F170" s="41">
        <f t="shared" si="28"/>
        <v>12</v>
      </c>
      <c r="G170" s="25">
        <v>8397</v>
      </c>
      <c r="H170">
        <f t="shared" si="22"/>
      </c>
      <c r="J170" s="20">
        <v>101</v>
      </c>
      <c r="K170">
        <v>111</v>
      </c>
      <c r="L170" s="10">
        <f t="shared" si="25"/>
        <v>0.06301369863013699</v>
      </c>
      <c r="M170" s="31">
        <f t="shared" si="26"/>
        <v>39790</v>
      </c>
      <c r="O170" s="14">
        <f t="shared" si="27"/>
        <v>-529.1260273972603</v>
      </c>
    </row>
    <row r="171" spans="1:15" ht="12.75">
      <c r="A171" s="29">
        <v>330099211</v>
      </c>
      <c r="B171" s="6">
        <v>39798</v>
      </c>
      <c r="C171" s="30"/>
      <c r="D171" s="30"/>
      <c r="E171" s="6">
        <v>39790</v>
      </c>
      <c r="F171" s="41">
        <f t="shared" si="28"/>
        <v>12</v>
      </c>
      <c r="G171" s="25">
        <v>2796</v>
      </c>
      <c r="H171" t="str">
        <f t="shared" si="22"/>
        <v>new cust</v>
      </c>
      <c r="J171" s="20">
        <v>101</v>
      </c>
      <c r="K171">
        <v>111</v>
      </c>
      <c r="L171" s="10">
        <f t="shared" si="25"/>
        <v>0.06301369863013699</v>
      </c>
      <c r="M171" s="31">
        <f t="shared" si="26"/>
        <v>39790</v>
      </c>
      <c r="O171" s="14">
        <f t="shared" si="27"/>
        <v>-176.18630136986303</v>
      </c>
    </row>
    <row r="172" spans="1:15" ht="12.75">
      <c r="A172" s="29">
        <v>1216987</v>
      </c>
      <c r="B172" s="6">
        <v>29566</v>
      </c>
      <c r="C172" s="30"/>
      <c r="D172" s="30"/>
      <c r="E172" s="6">
        <v>39790</v>
      </c>
      <c r="F172" s="41">
        <f t="shared" si="28"/>
        <v>12</v>
      </c>
      <c r="G172" s="25">
        <v>3612</v>
      </c>
      <c r="H172">
        <f t="shared" si="22"/>
      </c>
      <c r="J172" s="20">
        <v>101</v>
      </c>
      <c r="K172">
        <v>111</v>
      </c>
      <c r="L172" s="10">
        <f t="shared" si="25"/>
        <v>0.06301369863013699</v>
      </c>
      <c r="M172" s="31">
        <f t="shared" si="26"/>
        <v>39790</v>
      </c>
      <c r="O172" s="14">
        <f t="shared" si="27"/>
        <v>-227.60547945205482</v>
      </c>
    </row>
    <row r="173" spans="1:15" ht="12.75">
      <c r="A173" s="29">
        <v>1217334</v>
      </c>
      <c r="B173" s="6">
        <v>33256</v>
      </c>
      <c r="C173" s="30"/>
      <c r="D173" s="30"/>
      <c r="E173" s="6">
        <v>39790</v>
      </c>
      <c r="F173" s="41">
        <f t="shared" si="28"/>
        <v>12</v>
      </c>
      <c r="G173" s="25">
        <v>7479</v>
      </c>
      <c r="H173">
        <f t="shared" si="22"/>
      </c>
      <c r="J173" s="20">
        <v>101</v>
      </c>
      <c r="K173">
        <v>111</v>
      </c>
      <c r="L173" s="10">
        <f t="shared" si="25"/>
        <v>0.06301369863013699</v>
      </c>
      <c r="M173" s="31">
        <f t="shared" si="26"/>
        <v>39790</v>
      </c>
      <c r="O173" s="14">
        <f t="shared" si="27"/>
        <v>-471.27945205479455</v>
      </c>
    </row>
    <row r="174" spans="1:15" ht="12.75">
      <c r="A174" s="29">
        <v>1321739</v>
      </c>
      <c r="B174" s="6">
        <v>35592</v>
      </c>
      <c r="C174" s="30"/>
      <c r="D174" s="30"/>
      <c r="E174" s="6">
        <v>39790</v>
      </c>
      <c r="F174" s="41">
        <f t="shared" si="28"/>
        <v>12</v>
      </c>
      <c r="G174" s="25">
        <v>7145</v>
      </c>
      <c r="H174">
        <f t="shared" si="22"/>
      </c>
      <c r="J174" s="20">
        <v>101</v>
      </c>
      <c r="K174">
        <v>111</v>
      </c>
      <c r="L174" s="10">
        <f t="shared" si="25"/>
        <v>0.06301369863013699</v>
      </c>
      <c r="M174" s="31">
        <f t="shared" si="26"/>
        <v>39790</v>
      </c>
      <c r="O174" s="14">
        <f t="shared" si="27"/>
        <v>-450.2328767123288</v>
      </c>
    </row>
    <row r="175" spans="1:15" ht="12.75">
      <c r="A175" s="29">
        <v>1606612</v>
      </c>
      <c r="B175" s="6">
        <v>36147</v>
      </c>
      <c r="C175" s="30"/>
      <c r="D175" s="30"/>
      <c r="E175" s="6">
        <v>39790</v>
      </c>
      <c r="F175" s="41">
        <f t="shared" si="28"/>
        <v>12</v>
      </c>
      <c r="G175" s="25">
        <v>4908</v>
      </c>
      <c r="H175">
        <f t="shared" si="22"/>
      </c>
      <c r="J175" s="20">
        <v>101</v>
      </c>
      <c r="K175">
        <v>111</v>
      </c>
      <c r="L175" s="10">
        <f t="shared" si="25"/>
        <v>0.06301369863013699</v>
      </c>
      <c r="M175" s="31">
        <f t="shared" si="26"/>
        <v>39790</v>
      </c>
      <c r="O175" s="14">
        <f t="shared" si="27"/>
        <v>-309.27123287671236</v>
      </c>
    </row>
    <row r="176" spans="1:15" ht="12.75">
      <c r="A176" s="29">
        <v>2019411</v>
      </c>
      <c r="B176" s="6">
        <v>32491</v>
      </c>
      <c r="C176" s="30"/>
      <c r="D176" s="30"/>
      <c r="E176" s="6">
        <v>39790</v>
      </c>
      <c r="F176" s="41">
        <f t="shared" si="28"/>
        <v>12</v>
      </c>
      <c r="G176" s="25">
        <v>3523</v>
      </c>
      <c r="H176">
        <f t="shared" si="22"/>
      </c>
      <c r="J176" s="20">
        <v>101</v>
      </c>
      <c r="K176">
        <v>111</v>
      </c>
      <c r="L176" s="10">
        <f t="shared" si="25"/>
        <v>0.06301369863013699</v>
      </c>
      <c r="M176" s="31">
        <f t="shared" si="26"/>
        <v>39790</v>
      </c>
      <c r="O176" s="14">
        <f t="shared" si="27"/>
        <v>-221.9972602739726</v>
      </c>
    </row>
    <row r="177" spans="1:15" ht="12.75">
      <c r="A177" s="29">
        <v>2509610</v>
      </c>
      <c r="B177" s="6">
        <v>27786</v>
      </c>
      <c r="C177" s="30"/>
      <c r="D177" s="30"/>
      <c r="E177" s="6">
        <v>39790</v>
      </c>
      <c r="F177" s="41">
        <f t="shared" si="28"/>
        <v>12</v>
      </c>
      <c r="G177" s="25">
        <v>7467</v>
      </c>
      <c r="H177">
        <f t="shared" si="22"/>
      </c>
      <c r="J177" s="20">
        <v>101</v>
      </c>
      <c r="K177">
        <v>111</v>
      </c>
      <c r="L177" s="10">
        <f t="shared" si="25"/>
        <v>0.06301369863013699</v>
      </c>
      <c r="M177" s="31">
        <f t="shared" si="26"/>
        <v>39790</v>
      </c>
      <c r="O177" s="14">
        <f t="shared" si="27"/>
        <v>-470.52328767123294</v>
      </c>
    </row>
    <row r="178" spans="1:15" ht="12.75" customHeight="1">
      <c r="A178" s="5" t="s">
        <v>26</v>
      </c>
      <c r="B178" s="5" t="s">
        <v>27</v>
      </c>
      <c r="C178" s="5" t="s">
        <v>28</v>
      </c>
      <c r="D178" s="5" t="s">
        <v>29</v>
      </c>
      <c r="E178" s="5" t="s">
        <v>30</v>
      </c>
      <c r="F178" s="5" t="s">
        <v>31</v>
      </c>
      <c r="G178" s="5" t="s">
        <v>32</v>
      </c>
      <c r="H178" s="5" t="s">
        <v>33</v>
      </c>
      <c r="I178" s="5" t="s">
        <v>34</v>
      </c>
      <c r="J178" s="5" t="s">
        <v>35</v>
      </c>
      <c r="K178" s="5" t="s">
        <v>36</v>
      </c>
      <c r="L178" s="5" t="s">
        <v>37</v>
      </c>
      <c r="M178" s="8"/>
      <c r="O178" s="14"/>
    </row>
    <row r="179" spans="1:15" ht="12.75" customHeight="1">
      <c r="A179" s="5">
        <f>COUNTIF($F$124:$F$177,"=1")</f>
        <v>0</v>
      </c>
      <c r="B179" s="5">
        <f>COUNTIF($F$124:$F$177,"=2")</f>
        <v>7</v>
      </c>
      <c r="C179" s="5">
        <f>COUNTIF($F$124:$F$177,"=3")</f>
        <v>5</v>
      </c>
      <c r="D179" s="5">
        <f>COUNTIF($F$124:$F$177,"=4")</f>
        <v>3</v>
      </c>
      <c r="E179" s="5">
        <f>COUNTIF($F$124:$F$177,"=5")</f>
        <v>2</v>
      </c>
      <c r="F179" s="5">
        <f>COUNTIF($F$124:$F$177,"=6")</f>
        <v>1</v>
      </c>
      <c r="G179" s="5">
        <f>COUNTIF($F$124:$F$177,"=7")</f>
        <v>3</v>
      </c>
      <c r="H179" s="5">
        <f>COUNTIF($F$124:$F$177,"=8")</f>
        <v>1</v>
      </c>
      <c r="I179" s="5">
        <f>COUNTIF($F$124:$F$177,"=9")</f>
        <v>8</v>
      </c>
      <c r="J179" s="5">
        <f>COUNTIF($F$124:$F$177,"=10")</f>
        <v>8</v>
      </c>
      <c r="K179" s="5">
        <f>COUNTIF($F$124:$F$177,"=11")</f>
        <v>3</v>
      </c>
      <c r="L179" s="5">
        <f>COUNTIF($F$124:$F$177,"=12")</f>
        <v>13</v>
      </c>
      <c r="M179" s="8"/>
      <c r="O179" s="14"/>
    </row>
    <row r="180" spans="1:15" ht="12.75">
      <c r="A180" s="13">
        <f>SUM(A179:L179)</f>
        <v>54</v>
      </c>
      <c r="G180" s="12">
        <f>AVERAGE(G124:G177)</f>
        <v>6769.351851851852</v>
      </c>
      <c r="L180" s="17">
        <f>AVERAGE(L124:L177)</f>
        <v>0.37828513444951783</v>
      </c>
      <c r="N180" s="12">
        <f>-A180*G180*L180</f>
        <v>-138280.239472349</v>
      </c>
      <c r="O180" s="16">
        <f>SUM(O124:O177)</f>
        <v>-141636.11232876717</v>
      </c>
    </row>
    <row r="182" spans="1:15" ht="12.75">
      <c r="A182" s="18" t="s">
        <v>14</v>
      </c>
      <c r="B182" s="12">
        <f>A36-A94+A121-A180</f>
        <v>-57</v>
      </c>
      <c r="E182" s="18" t="s">
        <v>15</v>
      </c>
      <c r="F182" s="18"/>
      <c r="O182" s="15">
        <f>O36+O94+O121+O180</f>
        <v>-274428.42191780824</v>
      </c>
    </row>
    <row r="184" spans="1:12" ht="12.75">
      <c r="A184" s="64" t="s">
        <v>52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1:12" ht="12.75">
      <c r="A185" s="64" t="s">
        <v>56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ht="12.75">
      <c r="A186" s="64" t="s">
        <v>53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</sheetData>
  <conditionalFormatting sqref="B93:B96">
    <cfRule type="cellIs" priority="1" dxfId="0" operator="greaterThan" stopIfTrue="1">
      <formula>38352</formula>
    </cfRule>
  </conditionalFormatting>
  <conditionalFormatting sqref="B2:B33 B39:B91 B97:B118 B124:B177">
    <cfRule type="cellIs" priority="2" dxfId="0" operator="greaterThan" stopIfTrue="1">
      <formula>39082</formula>
    </cfRule>
  </conditionalFormatting>
  <conditionalFormatting sqref="E2:E33 E39:E91 E97:E118 E124:E177">
    <cfRule type="cellIs" priority="3" dxfId="2" operator="lessThan" stopIfTrue="1">
      <formula>B2+365</formula>
    </cfRule>
  </conditionalFormatting>
  <printOptions gridLines="1" horizontalCentered="1"/>
  <pageMargins left="0.25" right="0.25" top="1.25" bottom="0.5" header="0.5" footer="0.5"/>
  <pageSetup fitToHeight="2" horizontalDpi="600" verticalDpi="600" orientation="portrait" scale="54" r:id="rId1"/>
  <headerFooter alignWithMargins="0">
    <oddHeader>&amp;C&amp;"Arial,Bold"Exhibit H-5 Schedule Migration Tracking Methodology&amp;"Arial,Regular"
&amp;A</oddHeader>
  </headerFooter>
  <rowBreaks count="3" manualBreakCount="3">
    <brk id="37" max="255" man="1"/>
    <brk id="95" max="255" man="1"/>
    <brk id="12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Q9" sqref="Q9"/>
    </sheetView>
  </sheetViews>
  <sheetFormatPr defaultColWidth="9.140625" defaultRowHeight="12.75"/>
  <cols>
    <col min="1" max="1" width="12.8515625" style="0" bestFit="1" customWidth="1"/>
    <col min="2" max="2" width="10.7109375" style="0" bestFit="1" customWidth="1"/>
    <col min="3" max="3" width="10.8515625" style="0" bestFit="1" customWidth="1"/>
    <col min="4" max="4" width="9.28125" style="0" customWidth="1"/>
    <col min="6" max="6" width="5.00390625" style="0" bestFit="1" customWidth="1"/>
    <col min="7" max="7" width="4.7109375" style="0" bestFit="1" customWidth="1"/>
    <col min="8" max="8" width="4.8515625" style="0" bestFit="1" customWidth="1"/>
    <col min="9" max="9" width="5.00390625" style="0" bestFit="1" customWidth="1"/>
    <col min="10" max="10" width="4.8515625" style="0" bestFit="1" customWidth="1"/>
    <col min="11" max="11" width="5.28125" style="0" bestFit="1" customWidth="1"/>
    <col min="12" max="12" width="4.8515625" style="0" bestFit="1" customWidth="1"/>
    <col min="13" max="13" width="4.28125" style="0" bestFit="1" customWidth="1"/>
    <col min="14" max="14" width="5.28125" style="0" bestFit="1" customWidth="1"/>
    <col min="15" max="15" width="5.00390625" style="0" bestFit="1" customWidth="1"/>
    <col min="16" max="16" width="4.57421875" style="0" bestFit="1" customWidth="1"/>
    <col min="17" max="17" width="5.00390625" style="0" bestFit="1" customWidth="1"/>
    <col min="18" max="18" width="4.8515625" style="0" bestFit="1" customWidth="1"/>
    <col min="19" max="19" width="6.00390625" style="0" bestFit="1" customWidth="1"/>
  </cols>
  <sheetData>
    <row r="1" spans="1:19" ht="19.5" customHeight="1" thickTop="1">
      <c r="A1" s="87" t="s">
        <v>50</v>
      </c>
      <c r="B1" s="88"/>
      <c r="C1" s="88"/>
      <c r="D1" s="89"/>
      <c r="F1" s="84" t="s">
        <v>54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12.75">
      <c r="A2" s="53" t="s">
        <v>18</v>
      </c>
      <c r="B2" s="54" t="s">
        <v>19</v>
      </c>
      <c r="C2" s="55" t="s">
        <v>15</v>
      </c>
      <c r="D2" s="56" t="s">
        <v>20</v>
      </c>
      <c r="F2" s="50"/>
      <c r="G2" s="51" t="s">
        <v>38</v>
      </c>
      <c r="H2" s="51" t="s">
        <v>39</v>
      </c>
      <c r="I2" s="51" t="s">
        <v>40</v>
      </c>
      <c r="J2" s="51" t="s">
        <v>41</v>
      </c>
      <c r="K2" s="51" t="s">
        <v>42</v>
      </c>
      <c r="L2" s="51" t="s">
        <v>43</v>
      </c>
      <c r="M2" s="51" t="s">
        <v>44</v>
      </c>
      <c r="N2" s="51" t="s">
        <v>45</v>
      </c>
      <c r="O2" s="51" t="s">
        <v>46</v>
      </c>
      <c r="P2" s="51" t="s">
        <v>47</v>
      </c>
      <c r="Q2" s="51" t="s">
        <v>48</v>
      </c>
      <c r="R2" s="51" t="s">
        <v>49</v>
      </c>
      <c r="S2" s="52" t="s">
        <v>24</v>
      </c>
    </row>
    <row r="3" spans="1:19" ht="12.75">
      <c r="A3" s="90">
        <v>2007</v>
      </c>
      <c r="B3" s="34" t="s">
        <v>21</v>
      </c>
      <c r="C3" s="72">
        <f>-'For 2007 Deferrals'!A146-'For 2007 Deferrals'!A206-'For 2007 Deferrals'!A108</f>
        <v>-96</v>
      </c>
      <c r="D3" s="73">
        <f>'For 2007 Deferrals'!O146+'For 2007 Deferrals'!O206+'For 2007 Deferrals'!O108</f>
        <v>-477555.901369863</v>
      </c>
      <c r="F3" s="44">
        <v>2005</v>
      </c>
      <c r="G3" s="45">
        <f>'For 2007 Deferrals'!A107</f>
        <v>17</v>
      </c>
      <c r="H3" s="45">
        <f>'For 2007 Deferrals'!B107</f>
        <v>2</v>
      </c>
      <c r="I3" s="45">
        <f>'For 2007 Deferrals'!C107</f>
        <v>6</v>
      </c>
      <c r="J3" s="45">
        <f>'For 2007 Deferrals'!D107</f>
        <v>0</v>
      </c>
      <c r="K3" s="45">
        <f>'For 2007 Deferrals'!E107</f>
        <v>2</v>
      </c>
      <c r="L3" s="45">
        <f>'For 2007 Deferrals'!F107</f>
        <v>2</v>
      </c>
      <c r="M3" s="45">
        <f>'For 2007 Deferrals'!G107</f>
        <v>0</v>
      </c>
      <c r="N3" s="45">
        <f>'For 2007 Deferrals'!H107</f>
        <v>4</v>
      </c>
      <c r="O3" s="45">
        <f>'For 2007 Deferrals'!I107</f>
        <v>0</v>
      </c>
      <c r="P3" s="45">
        <f>'For 2007 Deferrals'!J107</f>
        <v>2</v>
      </c>
      <c r="Q3" s="45">
        <f>'For 2007 Deferrals'!K107</f>
        <v>0</v>
      </c>
      <c r="R3" s="45">
        <f>'For 2007 Deferrals'!L107</f>
        <v>0</v>
      </c>
      <c r="S3" s="57">
        <f>SUM(G3:R3)</f>
        <v>35</v>
      </c>
    </row>
    <row r="4" spans="1:19" ht="12.75">
      <c r="A4" s="90"/>
      <c r="B4" s="35" t="s">
        <v>22</v>
      </c>
      <c r="C4" s="74">
        <f>'For 2007 Deferrals'!A68+'For 2007 Deferrals'!A174+'For 2007 Deferrals'!A45</f>
        <v>78</v>
      </c>
      <c r="D4" s="75">
        <f>'For 2007 Deferrals'!O68+'For 2007 Deferrals'!O174+'For 2007 Deferrals'!O45</f>
        <v>404019.2410958904</v>
      </c>
      <c r="F4" s="46">
        <v>2006</v>
      </c>
      <c r="G4" s="47">
        <f>'For 2007 Deferrals'!A145</f>
        <v>16</v>
      </c>
      <c r="H4" s="47">
        <f>'For 2007 Deferrals'!B145</f>
        <v>2</v>
      </c>
      <c r="I4" s="47">
        <f>'For 2007 Deferrals'!C145</f>
        <v>1</v>
      </c>
      <c r="J4" s="47">
        <f>'For 2007 Deferrals'!D145</f>
        <v>0</v>
      </c>
      <c r="K4" s="47">
        <f>'For 2007 Deferrals'!E145</f>
        <v>0</v>
      </c>
      <c r="L4" s="47">
        <f>'For 2007 Deferrals'!F145</f>
        <v>7</v>
      </c>
      <c r="M4" s="47">
        <f>'For 2007 Deferrals'!G145</f>
        <v>0</v>
      </c>
      <c r="N4" s="47">
        <f>'For 2007 Deferrals'!H145</f>
        <v>0</v>
      </c>
      <c r="O4" s="47">
        <f>'For 2007 Deferrals'!I145</f>
        <v>0</v>
      </c>
      <c r="P4" s="47">
        <f>'For 2007 Deferrals'!J145</f>
        <v>1</v>
      </c>
      <c r="Q4" s="47">
        <f>'For 2007 Deferrals'!K145</f>
        <v>0</v>
      </c>
      <c r="R4" s="47">
        <f>'For 2007 Deferrals'!L145</f>
        <v>8</v>
      </c>
      <c r="S4" s="58">
        <f>SUM(G4:R4)</f>
        <v>35</v>
      </c>
    </row>
    <row r="5" spans="1:19" ht="12.75">
      <c r="A5" s="91"/>
      <c r="B5" s="36" t="s">
        <v>23</v>
      </c>
      <c r="C5" s="76">
        <f>SUM(C3:C4)</f>
        <v>-18</v>
      </c>
      <c r="D5" s="77">
        <f>SUM(D3:D4)</f>
        <v>-73536.66027397261</v>
      </c>
      <c r="F5" s="44">
        <v>2007</v>
      </c>
      <c r="G5" s="45">
        <f>-'For 2007 Deferrals'!A205+'For 2008 Deferrals'!A93</f>
        <v>6</v>
      </c>
      <c r="H5" s="45">
        <f>-'For 2007 Deferrals'!B205+'For 2008 Deferrals'!B93</f>
        <v>1</v>
      </c>
      <c r="I5" s="45">
        <f>-'For 2007 Deferrals'!C205+'For 2008 Deferrals'!C93</f>
        <v>8</v>
      </c>
      <c r="J5" s="45">
        <f>-'For 2007 Deferrals'!D205+'For 2008 Deferrals'!D93</f>
        <v>2</v>
      </c>
      <c r="K5" s="45">
        <f>-'For 2007 Deferrals'!E205+'For 2008 Deferrals'!E93</f>
        <v>2</v>
      </c>
      <c r="L5" s="45">
        <f>-'For 2007 Deferrals'!F205+'For 2008 Deferrals'!F93</f>
        <v>0</v>
      </c>
      <c r="M5" s="45">
        <f>-'For 2007 Deferrals'!G205+'For 2008 Deferrals'!G93</f>
        <v>0</v>
      </c>
      <c r="N5" s="45">
        <f>-'For 2007 Deferrals'!H205+'For 2008 Deferrals'!H93</f>
        <v>1</v>
      </c>
      <c r="O5" s="45">
        <f>-'For 2007 Deferrals'!I205+'For 2008 Deferrals'!I93</f>
        <v>1</v>
      </c>
      <c r="P5" s="45">
        <f>-'For 2007 Deferrals'!J205+'For 2008 Deferrals'!J93</f>
        <v>2</v>
      </c>
      <c r="Q5" s="45">
        <f>-'For 2007 Deferrals'!K205+'For 2008 Deferrals'!K93</f>
        <v>1</v>
      </c>
      <c r="R5" s="45">
        <f>-'For 2007 Deferrals'!L205+'For 2008 Deferrals'!L93</f>
        <v>3</v>
      </c>
      <c r="S5" s="59">
        <f>SUM(G5:R5)</f>
        <v>27</v>
      </c>
    </row>
    <row r="6" spans="1:19" ht="13.5" thickBot="1">
      <c r="A6" s="37"/>
      <c r="B6" s="38"/>
      <c r="C6" s="74"/>
      <c r="D6" s="78"/>
      <c r="F6" s="48">
        <v>2008</v>
      </c>
      <c r="G6" s="43">
        <f>'For 2008 Deferrals'!A179</f>
        <v>0</v>
      </c>
      <c r="H6" s="43">
        <f>'For 2008 Deferrals'!B179</f>
        <v>7</v>
      </c>
      <c r="I6" s="43">
        <f>'For 2008 Deferrals'!C179</f>
        <v>5</v>
      </c>
      <c r="J6" s="43">
        <f>'For 2008 Deferrals'!D179</f>
        <v>3</v>
      </c>
      <c r="K6" s="43">
        <f>'For 2008 Deferrals'!E179</f>
        <v>2</v>
      </c>
      <c r="L6" s="43">
        <f>'For 2008 Deferrals'!F179</f>
        <v>1</v>
      </c>
      <c r="M6" s="43">
        <f>'For 2008 Deferrals'!G179</f>
        <v>3</v>
      </c>
      <c r="N6" s="43">
        <f>'For 2008 Deferrals'!H179</f>
        <v>1</v>
      </c>
      <c r="O6" s="43">
        <f>'For 2008 Deferrals'!I179</f>
        <v>8</v>
      </c>
      <c r="P6" s="43">
        <f>'For 2008 Deferrals'!J179</f>
        <v>8</v>
      </c>
      <c r="Q6" s="43">
        <f>'For 2008 Deferrals'!K179</f>
        <v>3</v>
      </c>
      <c r="R6" s="43">
        <f>'For 2008 Deferrals'!L179</f>
        <v>13</v>
      </c>
      <c r="S6" s="60">
        <f>SUM(G6:R6)</f>
        <v>54</v>
      </c>
    </row>
    <row r="7" spans="1:4" ht="13.5" thickTop="1">
      <c r="A7" s="90">
        <v>2008</v>
      </c>
      <c r="B7" s="34" t="s">
        <v>21</v>
      </c>
      <c r="C7" s="72">
        <f>-'For 2008 Deferrals'!A94-'For 2008 Deferrals'!A180</f>
        <v>-107</v>
      </c>
      <c r="D7" s="73">
        <f>'For 2008 Deferrals'!O94+'For 2008 Deferrals'!O180</f>
        <v>-485124.1123287672</v>
      </c>
    </row>
    <row r="8" spans="1:4" ht="12.75">
      <c r="A8" s="90"/>
      <c r="B8" s="35" t="s">
        <v>22</v>
      </c>
      <c r="C8" s="74">
        <f>'For 2008 Deferrals'!A36+'For 2008 Deferrals'!A121</f>
        <v>50</v>
      </c>
      <c r="D8" s="75">
        <f>'For 2008 Deferrals'!O36+'For 2008 Deferrals'!O121</f>
        <v>210695.6904109589</v>
      </c>
    </row>
    <row r="9" spans="1:4" ht="13.5" thickBot="1">
      <c r="A9" s="92"/>
      <c r="B9" s="39" t="s">
        <v>23</v>
      </c>
      <c r="C9" s="79">
        <f>SUM(C7:C8)</f>
        <v>-57</v>
      </c>
      <c r="D9" s="80">
        <f>SUM(D7:D8)</f>
        <v>-274428.4219178083</v>
      </c>
    </row>
    <row r="10" ht="13.5" thickTop="1"/>
    <row r="11" ht="12.75">
      <c r="F11" t="s">
        <v>55</v>
      </c>
    </row>
    <row r="12" spans="7:18" ht="12.75">
      <c r="G12" s="51" t="s">
        <v>38</v>
      </c>
      <c r="H12" s="51" t="s">
        <v>39</v>
      </c>
      <c r="I12" s="51" t="s">
        <v>40</v>
      </c>
      <c r="J12" s="51" t="s">
        <v>41</v>
      </c>
      <c r="K12" s="51" t="s">
        <v>42</v>
      </c>
      <c r="L12" s="51" t="s">
        <v>43</v>
      </c>
      <c r="M12" s="51" t="s">
        <v>44</v>
      </c>
      <c r="N12" s="51" t="s">
        <v>45</v>
      </c>
      <c r="O12" s="51" t="s">
        <v>46</v>
      </c>
      <c r="P12" s="51" t="s">
        <v>47</v>
      </c>
      <c r="Q12" s="51" t="s">
        <v>48</v>
      </c>
      <c r="R12" s="51" t="s">
        <v>49</v>
      </c>
    </row>
    <row r="13" spans="7:18" ht="12.75">
      <c r="G13">
        <f>'For 2007 Deferrals'!A44+'For 2007 Deferrals'!A67-'For 2007 Deferrals'!A107-'For 2007 Deferrals'!A145+'For 2007 Deferrals'!A173-'For 2007 Deferrals'!A205</f>
        <v>-32</v>
      </c>
      <c r="H13">
        <f>'For 2007 Deferrals'!B44+'For 2007 Deferrals'!B67-'For 2007 Deferrals'!B107-'For 2007 Deferrals'!B145+'For 2007 Deferrals'!B173-'For 2007 Deferrals'!B205</f>
        <v>-5</v>
      </c>
      <c r="I13">
        <f>'For 2007 Deferrals'!C44+'For 2007 Deferrals'!C67-'For 2007 Deferrals'!C107-'For 2007 Deferrals'!C145+'For 2007 Deferrals'!C173-'For 2007 Deferrals'!C205</f>
        <v>-10</v>
      </c>
      <c r="J13">
        <f>'For 2007 Deferrals'!D44+'For 2007 Deferrals'!D67-'For 2007 Deferrals'!D107-'For 2007 Deferrals'!D145+'For 2007 Deferrals'!D173-'For 2007 Deferrals'!D205</f>
        <v>0</v>
      </c>
      <c r="K13">
        <f>'For 2007 Deferrals'!E44+'For 2007 Deferrals'!E67-'For 2007 Deferrals'!E107-'For 2007 Deferrals'!E145+'For 2007 Deferrals'!E173-'For 2007 Deferrals'!E205</f>
        <v>3</v>
      </c>
      <c r="L13">
        <f>'For 2007 Deferrals'!F44+'For 2007 Deferrals'!F67-'For 2007 Deferrals'!F107-'For 2007 Deferrals'!F145+'For 2007 Deferrals'!F173-'For 2007 Deferrals'!F205</f>
        <v>27</v>
      </c>
      <c r="M13">
        <f>'For 2007 Deferrals'!G44+'For 2007 Deferrals'!G67-'For 2007 Deferrals'!G107-'For 2007 Deferrals'!G145+'For 2007 Deferrals'!G173-'For 2007 Deferrals'!G205</f>
        <v>2</v>
      </c>
      <c r="N13">
        <f>'For 2007 Deferrals'!H44+'For 2007 Deferrals'!H67-'For 2007 Deferrals'!H107-'For 2007 Deferrals'!H145+'For 2007 Deferrals'!H173-'For 2007 Deferrals'!H205</f>
        <v>8</v>
      </c>
      <c r="O13">
        <f>'For 2007 Deferrals'!I44+'For 2007 Deferrals'!I67-'For 2007 Deferrals'!I107-'For 2007 Deferrals'!I145+'For 2007 Deferrals'!I173-'For 2007 Deferrals'!I205</f>
        <v>1</v>
      </c>
      <c r="P13">
        <f>'For 2007 Deferrals'!J44+'For 2007 Deferrals'!J67-'For 2007 Deferrals'!J107-'For 2007 Deferrals'!J145+'For 2007 Deferrals'!J173-'For 2007 Deferrals'!J205</f>
        <v>-1</v>
      </c>
      <c r="Q13">
        <f>'For 2007 Deferrals'!K44+'For 2007 Deferrals'!K67-'For 2007 Deferrals'!K107-'For 2007 Deferrals'!K145+'For 2007 Deferrals'!K173-'For 2007 Deferrals'!K205</f>
        <v>1</v>
      </c>
      <c r="R13">
        <f>'For 2007 Deferrals'!L44+'For 2007 Deferrals'!L67-'For 2007 Deferrals'!L107-'For 2007 Deferrals'!L145+'For 2007 Deferrals'!L173-'For 2007 Deferrals'!L205</f>
        <v>-12</v>
      </c>
    </row>
  </sheetData>
  <mergeCells count="4">
    <mergeCell ref="F1:S1"/>
    <mergeCell ref="A1:D1"/>
    <mergeCell ref="A3:A5"/>
    <mergeCell ref="A7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steve vock</cp:lastModifiedBy>
  <cp:lastPrinted>2009-03-29T21:29:44Z</cp:lastPrinted>
  <dcterms:created xsi:type="dcterms:W3CDTF">2008-11-12T22:08:33Z</dcterms:created>
  <dcterms:modified xsi:type="dcterms:W3CDTF">2009-03-29T21:32:57Z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2009-03-31T00:00:00Z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