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G-140560 (GRC)\Bench Request 1\"/>
    </mc:Choice>
  </mc:AlternateContent>
  <bookViews>
    <workbookView xWindow="-15" yWindow="-15" windowWidth="9720" windowHeight="12000"/>
  </bookViews>
  <sheets>
    <sheet name="Summary" sheetId="16" r:id="rId1"/>
    <sheet name="WCI" sheetId="7" r:id="rId2"/>
    <sheet name="WCI Trend" sheetId="8" r:id="rId3"/>
    <sheet name="WCI Test Year" sheetId="15" r:id="rId4"/>
    <sheet name="WCE" sheetId="2" r:id="rId5"/>
    <sheet name="WCE Trend" sheetId="9" r:id="rId6"/>
    <sheet name="WCE Test Year" sheetId="13" r:id="rId7"/>
    <sheet name="HBII" sheetId="3" r:id="rId8"/>
    <sheet name="HBII Trend" sheetId="10" r:id="rId9"/>
    <sheet name="HBII Test Year" sheetId="14" r:id="rId10"/>
    <sheet name="HB" sheetId="4" r:id="rId11"/>
    <sheet name="HB Trend" sheetId="11" r:id="rId12"/>
    <sheet name="HB Test Year" sheetId="12" r:id="rId13"/>
    <sheet name="All" sheetId="1" r:id="rId14"/>
  </sheets>
  <externalReferences>
    <externalReference r:id="rId15"/>
    <externalReference r:id="rId16"/>
  </externalReferences>
  <definedNames>
    <definedName name="_xlnm.Print_Area" localSheetId="12">'HB Test Year'!$A$1:$E$70</definedName>
    <definedName name="_xlnm.Print_Area" localSheetId="11">'HB Trend'!$A$1:$V$49</definedName>
    <definedName name="_xlnm.Print_Area" localSheetId="8">'HBII Trend'!$A$1:$V$53</definedName>
    <definedName name="_xlnm.Print_Area" localSheetId="5">'WCE Trend'!$A$1:$U$52</definedName>
    <definedName name="_xlnm.Print_Area" localSheetId="2">'WCI Trend'!$A$1:$V$54</definedName>
  </definedNames>
  <calcPr calcId="152511"/>
</workbook>
</file>

<file path=xl/calcChain.xml><?xml version="1.0" encoding="utf-8"?>
<calcChain xmlns="http://schemas.openxmlformats.org/spreadsheetml/2006/main">
  <c r="E4" i="12" l="1"/>
  <c r="G51" i="4"/>
  <c r="G50" i="4"/>
  <c r="E4" i="14"/>
  <c r="G54" i="3"/>
  <c r="E3" i="13"/>
  <c r="G55" i="2"/>
  <c r="K53" i="8"/>
  <c r="G54" i="7"/>
  <c r="G54" i="4" l="1"/>
  <c r="G53" i="4" l="1"/>
  <c r="G55" i="4" s="1"/>
  <c r="C26" i="12" l="1"/>
  <c r="G53" i="8" l="1"/>
  <c r="L42" i="10" l="1"/>
  <c r="L41" i="10"/>
  <c r="L38" i="11"/>
  <c r="L37" i="11"/>
  <c r="W24" i="11"/>
  <c r="Y24" i="11"/>
  <c r="W26" i="11"/>
  <c r="Y26" i="11"/>
  <c r="K44" i="11"/>
  <c r="K45" i="11" s="1"/>
  <c r="L45" i="11" s="1"/>
  <c r="AE45" i="11" s="1"/>
  <c r="K41" i="11"/>
  <c r="L41" i="11" s="1"/>
  <c r="L42" i="11" s="1"/>
  <c r="K34" i="11"/>
  <c r="K39" i="11" s="1"/>
  <c r="K20" i="11"/>
  <c r="K26" i="11"/>
  <c r="X26" i="11" s="1"/>
  <c r="K24" i="11"/>
  <c r="X24" i="11" s="1"/>
  <c r="AB24" i="11" s="1"/>
  <c r="K13" i="11"/>
  <c r="K23" i="11"/>
  <c r="K19" i="11"/>
  <c r="K18" i="11"/>
  <c r="K17" i="11"/>
  <c r="K12" i="11"/>
  <c r="K11" i="11"/>
  <c r="K48" i="10"/>
  <c r="K49" i="10" s="1"/>
  <c r="K45" i="10"/>
  <c r="L45" i="10" s="1"/>
  <c r="K40" i="10"/>
  <c r="K43" i="10" s="1"/>
  <c r="K46" i="10" s="1"/>
  <c r="K29" i="10"/>
  <c r="K23" i="10"/>
  <c r="K30" i="10" s="1"/>
  <c r="K20" i="10"/>
  <c r="K19" i="10"/>
  <c r="K18" i="10"/>
  <c r="K17" i="10"/>
  <c r="K12" i="10"/>
  <c r="K11" i="10"/>
  <c r="K14" i="10" s="1"/>
  <c r="Y37" i="8"/>
  <c r="W37" i="8"/>
  <c r="K45" i="8"/>
  <c r="K46" i="8"/>
  <c r="K44" i="8"/>
  <c r="K40" i="8"/>
  <c r="L40" i="8" s="1"/>
  <c r="K32" i="8"/>
  <c r="K33" i="8"/>
  <c r="K34" i="8"/>
  <c r="K35" i="8"/>
  <c r="K36" i="8"/>
  <c r="K37" i="8"/>
  <c r="X37" i="8" s="1"/>
  <c r="K38" i="8"/>
  <c r="L38" i="8" s="1"/>
  <c r="K31" i="8"/>
  <c r="K24" i="8"/>
  <c r="K25" i="8" s="1"/>
  <c r="K19" i="8"/>
  <c r="K20" i="8"/>
  <c r="K21" i="8"/>
  <c r="K18" i="8"/>
  <c r="K17" i="8"/>
  <c r="K14" i="8"/>
  <c r="K12" i="8"/>
  <c r="K11" i="8"/>
  <c r="K15" i="8" s="1"/>
  <c r="J49" i="15"/>
  <c r="K49" i="15" s="1"/>
  <c r="J45" i="15"/>
  <c r="K45" i="15" s="1"/>
  <c r="K51" i="15" s="1"/>
  <c r="J44" i="15"/>
  <c r="J51" i="15" s="1"/>
  <c r="I59" i="15"/>
  <c r="J59" i="15" s="1"/>
  <c r="K59" i="15" s="1"/>
  <c r="I51" i="15"/>
  <c r="I62" i="15" s="1"/>
  <c r="I47" i="15"/>
  <c r="I32" i="15"/>
  <c r="I27" i="15"/>
  <c r="I18" i="15"/>
  <c r="I35" i="15" s="1"/>
  <c r="I64" i="15" s="1"/>
  <c r="L41" i="9"/>
  <c r="L38" i="9"/>
  <c r="L37" i="9"/>
  <c r="H36" i="9"/>
  <c r="Q36" i="9"/>
  <c r="K47" i="9"/>
  <c r="K46" i="9"/>
  <c r="K42" i="9"/>
  <c r="L42" i="9" s="1"/>
  <c r="K40" i="9"/>
  <c r="K36" i="9"/>
  <c r="L36" i="9" s="1"/>
  <c r="K33" i="9"/>
  <c r="K32" i="9"/>
  <c r="K24" i="9"/>
  <c r="K25" i="9" s="1"/>
  <c r="K21" i="9"/>
  <c r="K20" i="9"/>
  <c r="K19" i="9"/>
  <c r="K18" i="9"/>
  <c r="K17" i="9"/>
  <c r="K14" i="9"/>
  <c r="K12" i="9"/>
  <c r="K11" i="9"/>
  <c r="B65" i="14"/>
  <c r="D65" i="14" s="1"/>
  <c r="C49" i="14"/>
  <c r="B48" i="14"/>
  <c r="B50" i="14" s="1"/>
  <c r="C46" i="14"/>
  <c r="B36" i="14"/>
  <c r="B27" i="14"/>
  <c r="B29" i="14" s="1"/>
  <c r="B15" i="14"/>
  <c r="B65" i="13"/>
  <c r="C65" i="13" s="1"/>
  <c r="D65" i="13" s="1"/>
  <c r="C49" i="13"/>
  <c r="B48" i="13"/>
  <c r="B50" i="13" s="1"/>
  <c r="C46" i="13"/>
  <c r="B36" i="13"/>
  <c r="B27" i="13"/>
  <c r="B29" i="13" s="1"/>
  <c r="B15" i="13"/>
  <c r="C66" i="12"/>
  <c r="C50" i="12"/>
  <c r="C28" i="12"/>
  <c r="C30" i="12" s="1"/>
  <c r="L47" i="11" l="1"/>
  <c r="M45" i="11" s="1"/>
  <c r="P8" i="16" s="1"/>
  <c r="L40" i="10"/>
  <c r="L46" i="10" s="1"/>
  <c r="AE46" i="10" s="1"/>
  <c r="K62" i="15"/>
  <c r="L51" i="15" s="1"/>
  <c r="N1" i="15" s="1"/>
  <c r="AB37" i="8"/>
  <c r="AA37" i="8"/>
  <c r="J62" i="15"/>
  <c r="K39" i="8"/>
  <c r="K41" i="8" s="1"/>
  <c r="X41" i="8" s="1"/>
  <c r="P9" i="16"/>
  <c r="Q9" i="16" s="1"/>
  <c r="D50" i="12"/>
  <c r="K47" i="8"/>
  <c r="K49" i="8" s="1"/>
  <c r="D49" i="13"/>
  <c r="H9" i="16" s="1"/>
  <c r="I9" i="16" s="1"/>
  <c r="K22" i="8"/>
  <c r="K26" i="8" s="1"/>
  <c r="X26" i="8" s="1"/>
  <c r="B67" i="13"/>
  <c r="B37" i="13"/>
  <c r="B69" i="13" s="1"/>
  <c r="L49" i="10"/>
  <c r="AE49" i="10" s="1"/>
  <c r="X49" i="10"/>
  <c r="X46" i="10"/>
  <c r="K51" i="10"/>
  <c r="K21" i="10"/>
  <c r="K31" i="10" s="1"/>
  <c r="D49" i="14"/>
  <c r="B37" i="14"/>
  <c r="B69" i="14" s="1"/>
  <c r="B67" i="14"/>
  <c r="X45" i="11"/>
  <c r="AE42" i="11"/>
  <c r="K27" i="11"/>
  <c r="K42" i="11"/>
  <c r="K21" i="11"/>
  <c r="AA24" i="11"/>
  <c r="AB26" i="11"/>
  <c r="AA26" i="11"/>
  <c r="K15" i="11"/>
  <c r="L41" i="8"/>
  <c r="K39" i="9"/>
  <c r="K43" i="9" s="1"/>
  <c r="X43" i="9" s="1"/>
  <c r="K22" i="9"/>
  <c r="K48" i="9"/>
  <c r="X48" i="9" s="1"/>
  <c r="K15" i="9"/>
  <c r="L43" i="9"/>
  <c r="AE43" i="9" s="1"/>
  <c r="D67" i="13"/>
  <c r="D67" i="14"/>
  <c r="E49" i="14" s="1"/>
  <c r="E2" i="14" s="1"/>
  <c r="C68" i="12"/>
  <c r="E3" i="12" s="1"/>
  <c r="C67" i="13"/>
  <c r="E1" i="13" s="1"/>
  <c r="M42" i="11" l="1"/>
  <c r="M47" i="11" s="1"/>
  <c r="K51" i="8"/>
  <c r="K54" i="8"/>
  <c r="AE41" i="8"/>
  <c r="L47" i="8"/>
  <c r="K28" i="11"/>
  <c r="X28" i="11" s="1"/>
  <c r="L59" i="15"/>
  <c r="N2" i="15" s="1"/>
  <c r="D66" i="12"/>
  <c r="X31" i="10"/>
  <c r="K53" i="10"/>
  <c r="L51" i="10"/>
  <c r="M46" i="10" s="1"/>
  <c r="L7" i="16" s="1"/>
  <c r="E2" i="12"/>
  <c r="K47" i="11"/>
  <c r="X42" i="11"/>
  <c r="L9" i="16"/>
  <c r="M9" i="16" s="1"/>
  <c r="N3" i="15"/>
  <c r="D9" i="16" s="1"/>
  <c r="E9" i="16" s="1"/>
  <c r="L49" i="8"/>
  <c r="M41" i="8" s="1"/>
  <c r="K26" i="9"/>
  <c r="X26" i="9" s="1"/>
  <c r="K50" i="9"/>
  <c r="L48" i="9"/>
  <c r="AE48" i="9" s="1"/>
  <c r="E2" i="13"/>
  <c r="E65" i="14"/>
  <c r="E3" i="14" s="1"/>
  <c r="P7" i="16" l="1"/>
  <c r="D7" i="16"/>
  <c r="AE47" i="8"/>
  <c r="X47" i="8"/>
  <c r="K49" i="11"/>
  <c r="K52" i="9"/>
  <c r="M49" i="10"/>
  <c r="L8" i="16" s="1"/>
  <c r="M47" i="8"/>
  <c r="D8" i="16" s="1"/>
  <c r="L50" i="9"/>
  <c r="M43" i="9" s="1"/>
  <c r="H7" i="16" s="1"/>
  <c r="M51" i="10" l="1"/>
  <c r="M49" i="8"/>
  <c r="M48" i="9"/>
  <c r="M50" i="9" l="1"/>
  <c r="H8" i="16"/>
  <c r="B47" i="11"/>
  <c r="P45" i="11"/>
  <c r="G45" i="11"/>
  <c r="B45" i="11"/>
  <c r="B42" i="11"/>
  <c r="Q41" i="11"/>
  <c r="H41" i="11"/>
  <c r="Q40" i="11"/>
  <c r="H40" i="11"/>
  <c r="P39" i="11"/>
  <c r="P42" i="11" s="1"/>
  <c r="Y42" i="11" s="1"/>
  <c r="AB42" i="11" s="1"/>
  <c r="G39" i="11"/>
  <c r="G42" i="11" s="1"/>
  <c r="W42" i="11" s="1"/>
  <c r="AA42" i="11" s="1"/>
  <c r="Q38" i="11"/>
  <c r="H38" i="11"/>
  <c r="Q37" i="11"/>
  <c r="H37" i="11"/>
  <c r="H42" i="11" s="1"/>
  <c r="AD42" i="11" s="1"/>
  <c r="AH42" i="11" s="1"/>
  <c r="B32" i="11"/>
  <c r="B28" i="11"/>
  <c r="P27" i="11"/>
  <c r="G27" i="11"/>
  <c r="B23" i="11"/>
  <c r="B22" i="11"/>
  <c r="P21" i="11"/>
  <c r="G21" i="11"/>
  <c r="B18" i="11"/>
  <c r="P15" i="11"/>
  <c r="G15" i="11"/>
  <c r="B11" i="11"/>
  <c r="P49" i="10"/>
  <c r="G49" i="10"/>
  <c r="B48" i="10"/>
  <c r="Q45" i="10"/>
  <c r="H45" i="10"/>
  <c r="B45" i="10"/>
  <c r="Q44" i="10"/>
  <c r="H44" i="10"/>
  <c r="B44" i="10"/>
  <c r="P43" i="10"/>
  <c r="P46" i="10" s="1"/>
  <c r="G43" i="10"/>
  <c r="G46" i="10" s="1"/>
  <c r="Q42" i="10"/>
  <c r="H42" i="10"/>
  <c r="B42" i="10"/>
  <c r="Q41" i="10"/>
  <c r="Q46" i="10" s="1"/>
  <c r="AF46" i="10" s="1"/>
  <c r="AI46" i="10" s="1"/>
  <c r="H41" i="10"/>
  <c r="B41" i="10"/>
  <c r="B39" i="10"/>
  <c r="B37" i="10"/>
  <c r="B36" i="10"/>
  <c r="G31" i="10"/>
  <c r="W31" i="10" s="1"/>
  <c r="AA31" i="10" s="1"/>
  <c r="P30" i="10"/>
  <c r="G30" i="10"/>
  <c r="B29" i="10"/>
  <c r="B28" i="10"/>
  <c r="B27" i="10"/>
  <c r="B26" i="10"/>
  <c r="B25" i="10"/>
  <c r="B24" i="10"/>
  <c r="P21" i="10"/>
  <c r="G21" i="10"/>
  <c r="B20" i="10"/>
  <c r="B19" i="10"/>
  <c r="B18" i="10"/>
  <c r="B17" i="10"/>
  <c r="B16" i="10"/>
  <c r="B15" i="10"/>
  <c r="P14" i="10"/>
  <c r="P31" i="10" s="1"/>
  <c r="Y31" i="10" s="1"/>
  <c r="AB31" i="10" s="1"/>
  <c r="G14" i="10"/>
  <c r="B13" i="10"/>
  <c r="B12" i="10"/>
  <c r="B8" i="10"/>
  <c r="B50" i="9"/>
  <c r="P48" i="9"/>
  <c r="Y48" i="9" s="1"/>
  <c r="AB48" i="9" s="1"/>
  <c r="G48" i="9"/>
  <c r="B48" i="9"/>
  <c r="B46" i="9"/>
  <c r="B43" i="9"/>
  <c r="Q42" i="9"/>
  <c r="H42" i="9"/>
  <c r="Q41" i="9"/>
  <c r="H41" i="9"/>
  <c r="B41" i="9"/>
  <c r="P39" i="9"/>
  <c r="P43" i="9" s="1"/>
  <c r="G39" i="9"/>
  <c r="G43" i="9" s="1"/>
  <c r="Q38" i="9"/>
  <c r="H38" i="9"/>
  <c r="Q37" i="9"/>
  <c r="H37" i="9"/>
  <c r="H43" i="9" s="1"/>
  <c r="AD43" i="9" s="1"/>
  <c r="AH43" i="9" s="1"/>
  <c r="B37" i="9"/>
  <c r="B34" i="9"/>
  <c r="B29" i="9"/>
  <c r="B26" i="9"/>
  <c r="B24" i="9"/>
  <c r="P22" i="9"/>
  <c r="G22" i="9"/>
  <c r="B20" i="9"/>
  <c r="B16" i="9"/>
  <c r="P15" i="9"/>
  <c r="P26" i="9" s="1"/>
  <c r="Y26" i="9" s="1"/>
  <c r="AB26" i="9" s="1"/>
  <c r="G15" i="9"/>
  <c r="G26" i="9" s="1"/>
  <c r="B13" i="9"/>
  <c r="B12" i="9"/>
  <c r="B8" i="9"/>
  <c r="P47" i="8"/>
  <c r="Y47" i="8" s="1"/>
  <c r="G47" i="8"/>
  <c r="W47" i="8" s="1"/>
  <c r="B46" i="8"/>
  <c r="B45" i="8"/>
  <c r="B43" i="8"/>
  <c r="Q40" i="8"/>
  <c r="H40" i="8"/>
  <c r="B40" i="8"/>
  <c r="P39" i="8"/>
  <c r="P41" i="8" s="1"/>
  <c r="G39" i="8"/>
  <c r="G41" i="8" s="1"/>
  <c r="Q38" i="8"/>
  <c r="Q41" i="8" s="1"/>
  <c r="AF41" i="8" s="1"/>
  <c r="AI41" i="8" s="1"/>
  <c r="H38" i="8"/>
  <c r="H41" i="8" s="1"/>
  <c r="AD41" i="8" s="1"/>
  <c r="AH41" i="8" s="1"/>
  <c r="B38" i="8"/>
  <c r="B37" i="8"/>
  <c r="B36" i="8"/>
  <c r="B35" i="8"/>
  <c r="B34" i="8"/>
  <c r="B33" i="8"/>
  <c r="B32" i="8"/>
  <c r="B31" i="8"/>
  <c r="B29" i="8"/>
  <c r="B28" i="8"/>
  <c r="P25" i="8"/>
  <c r="G25" i="8"/>
  <c r="B24" i="8"/>
  <c r="B23" i="8"/>
  <c r="P22" i="8"/>
  <c r="G22" i="8"/>
  <c r="B21" i="8"/>
  <c r="B20" i="8"/>
  <c r="B19" i="8"/>
  <c r="B18" i="8"/>
  <c r="B17" i="8"/>
  <c r="B16" i="8"/>
  <c r="P15" i="8"/>
  <c r="P26" i="8" s="1"/>
  <c r="Y26" i="8" s="1"/>
  <c r="G15" i="8"/>
  <c r="G26" i="8" s="1"/>
  <c r="W26" i="8" s="1"/>
  <c r="B14" i="8"/>
  <c r="B13" i="8"/>
  <c r="B12" i="8"/>
  <c r="B11" i="8"/>
  <c r="B9" i="8"/>
  <c r="B8" i="8"/>
  <c r="Q44" i="4"/>
  <c r="Q40" i="4"/>
  <c r="Q39" i="4"/>
  <c r="Q37" i="4"/>
  <c r="Q36" i="4"/>
  <c r="Q41" i="4" s="1"/>
  <c r="H44" i="4"/>
  <c r="H40" i="4"/>
  <c r="H39" i="4"/>
  <c r="H37" i="4"/>
  <c r="H36" i="4"/>
  <c r="H41" i="4" s="1"/>
  <c r="Q44" i="3"/>
  <c r="Q43" i="3"/>
  <c r="Q41" i="3"/>
  <c r="Q40" i="3"/>
  <c r="Q45" i="3" s="1"/>
  <c r="H44" i="3"/>
  <c r="H43" i="3"/>
  <c r="H41" i="3"/>
  <c r="H40" i="3"/>
  <c r="H45" i="3" s="1"/>
  <c r="G55" i="3" s="1"/>
  <c r="Q42" i="2"/>
  <c r="Q41" i="2"/>
  <c r="Q38" i="2"/>
  <c r="Q37" i="2"/>
  <c r="Q43" i="2" s="1"/>
  <c r="H42" i="2"/>
  <c r="H41" i="2"/>
  <c r="H38" i="2"/>
  <c r="H37" i="2"/>
  <c r="H43" i="2" s="1"/>
  <c r="Q40" i="7"/>
  <c r="Q38" i="7"/>
  <c r="Q41" i="7" s="1"/>
  <c r="H40" i="7"/>
  <c r="H38" i="7"/>
  <c r="H41" i="7" s="1"/>
  <c r="P44" i="4"/>
  <c r="G44" i="4"/>
  <c r="P38" i="4"/>
  <c r="P41" i="4" s="1"/>
  <c r="G38" i="4"/>
  <c r="G41" i="4" s="1"/>
  <c r="P26" i="4"/>
  <c r="G26" i="4"/>
  <c r="P20" i="4"/>
  <c r="G20" i="4"/>
  <c r="P14" i="4"/>
  <c r="G14" i="4"/>
  <c r="B46" i="4"/>
  <c r="B11" i="4"/>
  <c r="B21" i="4"/>
  <c r="B22" i="4"/>
  <c r="B27" i="4"/>
  <c r="B34" i="4"/>
  <c r="B41" i="4"/>
  <c r="B44" i="4"/>
  <c r="B8" i="4"/>
  <c r="G42" i="3"/>
  <c r="G45" i="3" s="1"/>
  <c r="P30" i="3"/>
  <c r="G30" i="3"/>
  <c r="P21" i="3"/>
  <c r="G21" i="3"/>
  <c r="P42" i="3"/>
  <c r="P45" i="3" s="1"/>
  <c r="P48" i="3"/>
  <c r="Q48" i="3" s="1"/>
  <c r="G48" i="3"/>
  <c r="H48" i="3" s="1"/>
  <c r="P14" i="3"/>
  <c r="G14" i="3"/>
  <c r="B13" i="3"/>
  <c r="B14" i="11" s="1"/>
  <c r="B15" i="3"/>
  <c r="B15" i="4" s="1"/>
  <c r="B16" i="3"/>
  <c r="B17" i="11" s="1"/>
  <c r="B17" i="3"/>
  <c r="B17" i="4" s="1"/>
  <c r="B18" i="3"/>
  <c r="B19" i="3"/>
  <c r="B19" i="11" s="1"/>
  <c r="B20" i="3"/>
  <c r="B19" i="4" s="1"/>
  <c r="B24" i="3"/>
  <c r="B25" i="3"/>
  <c r="B26" i="3"/>
  <c r="B27" i="3"/>
  <c r="B28" i="3"/>
  <c r="B29" i="3"/>
  <c r="B26" i="11" s="1"/>
  <c r="B36" i="3"/>
  <c r="B31" i="11" s="1"/>
  <c r="B37" i="3"/>
  <c r="B31" i="4" s="1"/>
  <c r="B39" i="3"/>
  <c r="B35" i="11" s="1"/>
  <c r="B40" i="3"/>
  <c r="B36" i="4" s="1"/>
  <c r="B41" i="3"/>
  <c r="B38" i="11" s="1"/>
  <c r="B43" i="3"/>
  <c r="B39" i="4" s="1"/>
  <c r="B44" i="3"/>
  <c r="B41" i="11" s="1"/>
  <c r="B47" i="3"/>
  <c r="B44" i="11" s="1"/>
  <c r="B12" i="3"/>
  <c r="B12" i="4" s="1"/>
  <c r="B8" i="3"/>
  <c r="B8" i="11" s="1"/>
  <c r="P48" i="2"/>
  <c r="Q48" i="2" s="1"/>
  <c r="G48" i="2"/>
  <c r="H48" i="2" s="1"/>
  <c r="P39" i="2"/>
  <c r="P43" i="2" s="1"/>
  <c r="G39" i="2"/>
  <c r="G43" i="2" s="1"/>
  <c r="P22" i="2"/>
  <c r="G22" i="2"/>
  <c r="P15" i="2"/>
  <c r="B9" i="2"/>
  <c r="B9" i="10" s="1"/>
  <c r="B12" i="2"/>
  <c r="B13" i="2"/>
  <c r="B14" i="2"/>
  <c r="B24" i="2"/>
  <c r="B26" i="2"/>
  <c r="B29" i="2"/>
  <c r="B31" i="2"/>
  <c r="B34" i="2"/>
  <c r="B35" i="2"/>
  <c r="B43" i="2"/>
  <c r="B46" i="2"/>
  <c r="B48" i="2"/>
  <c r="B50" i="2"/>
  <c r="B8" i="7"/>
  <c r="B8" i="2" s="1"/>
  <c r="B9" i="7"/>
  <c r="B9" i="9" s="1"/>
  <c r="B11" i="7"/>
  <c r="B11" i="9" s="1"/>
  <c r="B12" i="7"/>
  <c r="B13" i="7"/>
  <c r="B14" i="7"/>
  <c r="B14" i="9" s="1"/>
  <c r="G15" i="7"/>
  <c r="B16" i="7"/>
  <c r="B16" i="2" s="1"/>
  <c r="B17" i="7"/>
  <c r="B17" i="9" s="1"/>
  <c r="B18" i="7"/>
  <c r="B18" i="9" s="1"/>
  <c r="B19" i="7"/>
  <c r="B19" i="9" s="1"/>
  <c r="B20" i="7"/>
  <c r="B20" i="2" s="1"/>
  <c r="B21" i="7"/>
  <c r="B21" i="9" s="1"/>
  <c r="G22" i="7"/>
  <c r="B23" i="7"/>
  <c r="B23" i="9" s="1"/>
  <c r="B24" i="7"/>
  <c r="P47" i="7"/>
  <c r="G47" i="7"/>
  <c r="H47" i="7" s="1"/>
  <c r="G39" i="7"/>
  <c r="G41" i="7" s="1"/>
  <c r="G49" i="7" s="1"/>
  <c r="P39" i="7"/>
  <c r="P41" i="7" s="1"/>
  <c r="P25" i="7"/>
  <c r="G25" i="7"/>
  <c r="P22" i="7"/>
  <c r="P15" i="7"/>
  <c r="P26" i="7" s="1"/>
  <c r="G15" i="2"/>
  <c r="G26" i="2" s="1"/>
  <c r="B43" i="7"/>
  <c r="B45" i="2" s="1"/>
  <c r="B45" i="7"/>
  <c r="B46" i="7"/>
  <c r="B34" i="7"/>
  <c r="B35" i="7"/>
  <c r="B35" i="9" s="1"/>
  <c r="B36" i="7"/>
  <c r="B40" i="9" s="1"/>
  <c r="B37" i="7"/>
  <c r="B36" i="9" s="1"/>
  <c r="B38" i="7"/>
  <c r="B37" i="2" s="1"/>
  <c r="B40" i="7"/>
  <c r="B41" i="2" s="1"/>
  <c r="B28" i="7"/>
  <c r="B28" i="2" s="1"/>
  <c r="B29" i="7"/>
  <c r="B31" i="7"/>
  <c r="B31" i="9" s="1"/>
  <c r="B32" i="7"/>
  <c r="B32" i="9" s="1"/>
  <c r="B33" i="7"/>
  <c r="B33" i="2" s="1"/>
  <c r="G55" i="7" l="1"/>
  <c r="G54" i="8" s="1"/>
  <c r="I41" i="7"/>
  <c r="I49" i="7" s="1"/>
  <c r="H49" i="7"/>
  <c r="H50" i="2"/>
  <c r="I48" i="2" s="1"/>
  <c r="G56" i="2"/>
  <c r="H46" i="4"/>
  <c r="I44" i="4" s="1"/>
  <c r="I47" i="7"/>
  <c r="Q46" i="4"/>
  <c r="R44" i="4" s="1"/>
  <c r="B19" i="2"/>
  <c r="B40" i="2"/>
  <c r="B37" i="4"/>
  <c r="P49" i="8"/>
  <c r="P51" i="8" s="1"/>
  <c r="Y41" i="8"/>
  <c r="AB41" i="8" s="1"/>
  <c r="B28" i="9"/>
  <c r="B33" i="9"/>
  <c r="G51" i="10"/>
  <c r="W46" i="10"/>
  <c r="AA46" i="10" s="1"/>
  <c r="G26" i="7"/>
  <c r="G51" i="7" s="1"/>
  <c r="P49" i="7"/>
  <c r="P51" i="7" s="1"/>
  <c r="B23" i="2"/>
  <c r="B18" i="2"/>
  <c r="AA26" i="8"/>
  <c r="P51" i="10"/>
  <c r="Y46" i="10"/>
  <c r="AB46" i="10" s="1"/>
  <c r="H45" i="11"/>
  <c r="AD45" i="11" s="1"/>
  <c r="AH45" i="11" s="1"/>
  <c r="W45" i="11"/>
  <c r="AA45" i="11" s="1"/>
  <c r="B21" i="2"/>
  <c r="B17" i="2"/>
  <c r="B30" i="4"/>
  <c r="B18" i="4"/>
  <c r="AB26" i="8"/>
  <c r="B45" i="9"/>
  <c r="H49" i="10"/>
  <c r="AD49" i="10" s="1"/>
  <c r="AH49" i="10" s="1"/>
  <c r="W49" i="10"/>
  <c r="AA49" i="10" s="1"/>
  <c r="Q42" i="11"/>
  <c r="AF42" i="11" s="1"/>
  <c r="AI42" i="11" s="1"/>
  <c r="Q45" i="11"/>
  <c r="AF45" i="11" s="1"/>
  <c r="AI45" i="11" s="1"/>
  <c r="Y45" i="11"/>
  <c r="AB45" i="11" s="1"/>
  <c r="B36" i="2"/>
  <c r="B32" i="2"/>
  <c r="B11" i="2"/>
  <c r="B9" i="3"/>
  <c r="B9" i="4" s="1"/>
  <c r="B40" i="4"/>
  <c r="B16" i="4"/>
  <c r="Q47" i="7"/>
  <c r="G49" i="8"/>
  <c r="W41" i="8"/>
  <c r="AA41" i="8" s="1"/>
  <c r="H46" i="10"/>
  <c r="Q49" i="10"/>
  <c r="AF49" i="10" s="1"/>
  <c r="AI49" i="10" s="1"/>
  <c r="Y49" i="10"/>
  <c r="AB49" i="10" s="1"/>
  <c r="B16" i="11"/>
  <c r="B9" i="11"/>
  <c r="R48" i="3"/>
  <c r="Q50" i="2"/>
  <c r="R48" i="2" s="1"/>
  <c r="H50" i="3"/>
  <c r="I48" i="3" s="1"/>
  <c r="Q50" i="3"/>
  <c r="R45" i="3" s="1"/>
  <c r="R50" i="3" s="1"/>
  <c r="B43" i="4"/>
  <c r="B25" i="4"/>
  <c r="B13" i="4"/>
  <c r="I43" i="2"/>
  <c r="B13" i="11"/>
  <c r="B20" i="11"/>
  <c r="B37" i="11"/>
  <c r="B40" i="11"/>
  <c r="P50" i="3"/>
  <c r="P47" i="11"/>
  <c r="G28" i="11"/>
  <c r="W28" i="11" s="1"/>
  <c r="AA28" i="11" s="1"/>
  <c r="G47" i="11"/>
  <c r="P28" i="11"/>
  <c r="H47" i="8"/>
  <c r="AA47" i="8"/>
  <c r="Q47" i="8"/>
  <c r="AF47" i="8" s="1"/>
  <c r="AI47" i="8" s="1"/>
  <c r="AB47" i="8"/>
  <c r="P50" i="9"/>
  <c r="Y43" i="9"/>
  <c r="AB43" i="9" s="1"/>
  <c r="G50" i="9"/>
  <c r="G52" i="9" s="1"/>
  <c r="W43" i="9"/>
  <c r="AA43" i="9" s="1"/>
  <c r="W26" i="9"/>
  <c r="AA26" i="9" s="1"/>
  <c r="Q43" i="9"/>
  <c r="AF43" i="9" s="1"/>
  <c r="AI43" i="9" s="1"/>
  <c r="H48" i="9"/>
  <c r="AD48" i="9" s="1"/>
  <c r="AH48" i="9" s="1"/>
  <c r="W48" i="9"/>
  <c r="AA48" i="9" s="1"/>
  <c r="Q48" i="9"/>
  <c r="H47" i="11"/>
  <c r="I45" i="11" s="1"/>
  <c r="O8" i="16" s="1"/>
  <c r="Q8" i="16" s="1"/>
  <c r="G53" i="10"/>
  <c r="P53" i="10"/>
  <c r="P52" i="9"/>
  <c r="G51" i="8"/>
  <c r="P46" i="4"/>
  <c r="P27" i="4"/>
  <c r="G27" i="4"/>
  <c r="G46" i="4"/>
  <c r="G50" i="3"/>
  <c r="P31" i="3"/>
  <c r="G31" i="3"/>
  <c r="P50" i="2"/>
  <c r="P26" i="2"/>
  <c r="G50" i="2"/>
  <c r="G52" i="2" s="1"/>
  <c r="H50" i="9" l="1"/>
  <c r="I48" i="9" s="1"/>
  <c r="G8" i="16" s="1"/>
  <c r="I8" i="16" s="1"/>
  <c r="Q50" i="9"/>
  <c r="R48" i="9" s="1"/>
  <c r="AF48" i="9"/>
  <c r="AI48" i="9" s="1"/>
  <c r="AD46" i="10"/>
  <c r="AH46" i="10" s="1"/>
  <c r="H51" i="10"/>
  <c r="Q49" i="7"/>
  <c r="R41" i="7" s="1"/>
  <c r="Q49" i="8"/>
  <c r="R41" i="8" s="1"/>
  <c r="R49" i="10"/>
  <c r="Q47" i="11"/>
  <c r="I50" i="2"/>
  <c r="R43" i="2"/>
  <c r="P52" i="2"/>
  <c r="Q51" i="10"/>
  <c r="R46" i="10" s="1"/>
  <c r="AH47" i="8"/>
  <c r="AD47" i="8"/>
  <c r="R41" i="4"/>
  <c r="R46" i="4" s="1"/>
  <c r="I41" i="4"/>
  <c r="I46" i="4" s="1"/>
  <c r="G52" i="3"/>
  <c r="P52" i="3"/>
  <c r="I45" i="3"/>
  <c r="I50" i="3" s="1"/>
  <c r="G49" i="11"/>
  <c r="I42" i="11"/>
  <c r="R42" i="11"/>
  <c r="R45" i="11"/>
  <c r="P49" i="11"/>
  <c r="Y28" i="11"/>
  <c r="AB28" i="11" s="1"/>
  <c r="R47" i="8"/>
  <c r="R49" i="8" s="1"/>
  <c r="H49" i="8"/>
  <c r="I41" i="8" s="1"/>
  <c r="C7" i="16" s="1"/>
  <c r="E7" i="16" s="1"/>
  <c r="R51" i="10"/>
  <c r="I43" i="9"/>
  <c r="P48" i="4"/>
  <c r="G48" i="4"/>
  <c r="I50" i="9" l="1"/>
  <c r="G7" i="16"/>
  <c r="I7" i="16" s="1"/>
  <c r="I47" i="11"/>
  <c r="O7" i="16"/>
  <c r="Q7" i="16" s="1"/>
  <c r="R43" i="9"/>
  <c r="I49" i="10"/>
  <c r="K8" i="16" s="1"/>
  <c r="M8" i="16" s="1"/>
  <c r="I46" i="10"/>
  <c r="R47" i="7"/>
  <c r="R49" i="7" s="1"/>
  <c r="R47" i="11"/>
  <c r="I47" i="8"/>
  <c r="I49" i="8" l="1"/>
  <c r="C8" i="16"/>
  <c r="E8" i="16" s="1"/>
  <c r="I51" i="10"/>
  <c r="K7" i="16"/>
  <c r="M7" i="16" s="1"/>
</calcChain>
</file>

<file path=xl/sharedStrings.xml><?xml version="1.0" encoding="utf-8"?>
<sst xmlns="http://schemas.openxmlformats.org/spreadsheetml/2006/main" count="688" uniqueCount="347">
  <si>
    <r>
      <rPr>
        <sz val="12"/>
        <rFont val="Times New Roman"/>
        <family val="1"/>
      </rPr>
      <t>Assets</t>
    </r>
  </si>
  <si>
    <r>
      <rPr>
        <sz val="12"/>
        <rFont val="Times New Roman"/>
        <family val="1"/>
      </rPr>
      <t>CURRENT  ASSETS</t>
    </r>
  </si>
  <si>
    <r>
      <rPr>
        <sz val="11"/>
        <rFont val="Times New Roman"/>
        <family val="1"/>
      </rPr>
      <t>Cash</t>
    </r>
  </si>
  <si>
    <r>
      <rPr>
        <sz val="12"/>
        <rFont val="Times New Roman"/>
        <family val="1"/>
      </rPr>
      <t xml:space="preserve">$     </t>
    </r>
    <r>
      <rPr>
        <sz val="11"/>
        <rFont val="Times New Roman"/>
        <family val="1"/>
      </rPr>
      <t>84,675</t>
    </r>
  </si>
  <si>
    <r>
      <rPr>
        <sz val="11"/>
        <rFont val="Times New Roman"/>
        <family val="1"/>
      </rPr>
      <t>Accounts receivable, net of allowance</t>
    </r>
  </si>
  <si>
    <r>
      <rPr>
        <sz val="11"/>
        <rFont val="Times New Roman"/>
        <family val="1"/>
      </rPr>
      <t>Employee and other receivables</t>
    </r>
  </si>
  <si>
    <r>
      <rPr>
        <sz val="11"/>
        <rFont val="Times New Roman"/>
        <family val="1"/>
      </rPr>
      <t>Prepaid expenses</t>
    </r>
  </si>
  <si>
    <r>
      <rPr>
        <sz val="12"/>
        <rFont val="Times New Roman"/>
        <family val="1"/>
      </rPr>
      <t>VEHICLES, EQUIPMENT AND IMPROVEMENTS</t>
    </r>
  </si>
  <si>
    <r>
      <rPr>
        <sz val="11"/>
        <rFont val="Times New Roman"/>
        <family val="1"/>
      </rPr>
      <t>Collection equipment</t>
    </r>
  </si>
  <si>
    <r>
      <rPr>
        <sz val="11"/>
        <rFont val="Times New Roman"/>
        <family val="1"/>
      </rPr>
      <t>Service cars and equipment</t>
    </r>
  </si>
  <si>
    <r>
      <rPr>
        <sz val="11"/>
        <rFont val="Times New Roman"/>
        <family val="1"/>
      </rPr>
      <t>Furniture and office equipment</t>
    </r>
  </si>
  <si>
    <r>
      <rPr>
        <sz val="11"/>
        <rFont val="Times New Roman"/>
        <family val="1"/>
      </rPr>
      <t>Leasehold  improvements</t>
    </r>
  </si>
  <si>
    <r>
      <rPr>
        <sz val="11"/>
        <rFont val="Times New Roman"/>
        <family val="1"/>
      </rPr>
      <t>Less - accumulated depreciation</t>
    </r>
  </si>
  <si>
    <r>
      <rPr>
        <sz val="12"/>
        <rFont val="Times New Roman"/>
        <family val="1"/>
      </rPr>
      <t>OTHER ASSETS</t>
    </r>
  </si>
  <si>
    <r>
      <rPr>
        <sz val="11"/>
        <rFont val="Times New Roman"/>
        <family val="1"/>
      </rPr>
      <t>Goodwill</t>
    </r>
  </si>
  <si>
    <r>
      <rPr>
        <sz val="11"/>
        <rFont val="Times New Roman"/>
        <family val="1"/>
      </rPr>
      <t>Liabilities and Stockholders' Equity</t>
    </r>
  </si>
  <si>
    <r>
      <rPr>
        <sz val="11"/>
        <rFont val="Times New Roman"/>
        <family val="1"/>
      </rPr>
      <t>CURRENT LIABILITIES</t>
    </r>
  </si>
  <si>
    <r>
      <rPr>
        <sz val="11"/>
        <rFont val="Times New Roman"/>
        <family val="1"/>
      </rPr>
      <t>2013                     2012</t>
    </r>
  </si>
  <si>
    <r>
      <rPr>
        <sz val="11"/>
        <rFont val="Times New Roman"/>
        <family val="1"/>
      </rPr>
      <t>Payable to bank resulting from checks in transit</t>
    </r>
  </si>
  <si>
    <r>
      <rPr>
        <sz val="11"/>
        <rFont val="Times New Roman"/>
        <family val="1"/>
      </rPr>
      <t>Accounts payable</t>
    </r>
  </si>
  <si>
    <r>
      <rPr>
        <sz val="11"/>
        <rFont val="Times New Roman"/>
        <family val="1"/>
      </rPr>
      <t>Accrued payroll and related liabilities</t>
    </r>
  </si>
  <si>
    <r>
      <rPr>
        <sz val="11"/>
        <rFont val="Times New Roman"/>
        <family val="1"/>
      </rPr>
      <t>Accrued.business taxes</t>
    </r>
  </si>
  <si>
    <r>
      <rPr>
        <sz val="11"/>
        <rFont val="Times New Roman"/>
        <family val="1"/>
      </rPr>
      <t>Accrued SEP payable</t>
    </r>
  </si>
  <si>
    <r>
      <rPr>
        <sz val="11"/>
        <rFont val="Times New Roman"/>
        <family val="1"/>
      </rPr>
      <t>Deferred revenue</t>
    </r>
  </si>
  <si>
    <r>
      <rPr>
        <sz val="11"/>
        <rFont val="Times New Roman"/>
        <family val="1"/>
      </rPr>
      <t>Payable - related companies</t>
    </r>
  </si>
  <si>
    <r>
      <rPr>
        <sz val="11"/>
        <rFont val="Times New Roman"/>
        <family val="1"/>
      </rPr>
      <t>Current maturities of long-term debt - related companies</t>
    </r>
  </si>
  <si>
    <r>
      <rPr>
        <sz val="11"/>
        <rFont val="Times New Roman"/>
        <family val="1"/>
      </rPr>
      <t>LONG-TERM DEBT- related companies</t>
    </r>
  </si>
  <si>
    <r>
      <rPr>
        <sz val="11"/>
        <rFont val="Times New Roman"/>
        <family val="1"/>
      </rPr>
      <t>STOCKHOLDERS' EQUITY</t>
    </r>
  </si>
  <si>
    <r>
      <rPr>
        <sz val="11"/>
        <rFont val="Times New Roman"/>
        <family val="1"/>
      </rPr>
      <t>authorized, 840 shares issued and outstanding</t>
    </r>
  </si>
  <si>
    <r>
      <rPr>
        <sz val="11"/>
        <rFont val="Times New Roman"/>
        <family val="1"/>
      </rPr>
      <t>Additional paid-in capital</t>
    </r>
  </si>
  <si>
    <r>
      <rPr>
        <sz val="11"/>
        <rFont val="Times New Roman"/>
        <family val="1"/>
      </rPr>
      <t>Retained deficit</t>
    </r>
  </si>
  <si>
    <r>
      <rPr>
        <sz val="11"/>
        <rFont val="Times New Roman"/>
        <family val="1"/>
      </rPr>
      <t>$ 1,936,246</t>
    </r>
  </si>
  <si>
    <r>
      <rPr>
        <sz val="12"/>
        <rFont val="Times New Roman"/>
        <family val="1"/>
      </rPr>
      <t xml:space="preserve">$ </t>
    </r>
    <r>
      <rPr>
        <sz val="11"/>
        <rFont val="Times New Roman"/>
        <family val="1"/>
      </rPr>
      <t>1,782,096</t>
    </r>
  </si>
  <si>
    <r>
      <rPr>
        <sz val="11"/>
        <rFont val="Times New Roman"/>
        <family val="1"/>
      </rPr>
      <t>Common stock, no par value, 2,000 shares</t>
    </r>
  </si>
  <si>
    <r>
      <rPr>
        <sz val="13"/>
        <rFont val="Times New Roman"/>
        <family val="1"/>
      </rPr>
      <t>WASTE CONTROL EQUIPMENT, INC.</t>
    </r>
  </si>
  <si>
    <r>
      <rPr>
        <sz val="13"/>
        <rFont val="Times New Roman"/>
        <family val="1"/>
      </rPr>
      <t>BALANCE SHEETS</t>
    </r>
  </si>
  <si>
    <r>
      <rPr>
        <sz val="12"/>
        <rFont val="Times New Roman"/>
        <family val="1"/>
      </rPr>
      <t>(See Independent Accountants' Compilation Report)</t>
    </r>
  </si>
  <si>
    <r>
      <rPr>
        <sz val="12"/>
        <rFont val="Times New Roman"/>
        <family val="1"/>
      </rPr>
      <t>December 31, 2013 and 2012 Assets</t>
    </r>
  </si>
  <si>
    <r>
      <rPr>
        <sz val="12"/>
        <rFont val="Times New Roman"/>
        <family val="1"/>
      </rPr>
      <t>CURRENT ASSETS</t>
    </r>
  </si>
  <si>
    <r>
      <rPr>
        <sz val="12"/>
        <rFont val="Times New Roman"/>
        <family val="1"/>
      </rPr>
      <t xml:space="preserve">$     </t>
    </r>
    <r>
      <rPr>
        <sz val="11"/>
        <rFont val="Times New Roman"/>
        <family val="1"/>
      </rPr>
      <t>58,410</t>
    </r>
  </si>
  <si>
    <r>
      <rPr>
        <sz val="12"/>
        <rFont val="Times New Roman"/>
        <family val="1"/>
      </rPr>
      <t xml:space="preserve">$   </t>
    </r>
    <r>
      <rPr>
        <sz val="11"/>
        <rFont val="Times New Roman"/>
        <family val="1"/>
      </rPr>
      <t>259,459</t>
    </r>
  </si>
  <si>
    <r>
      <rPr>
        <sz val="11"/>
        <rFont val="Times New Roman"/>
        <family val="1"/>
      </rPr>
      <t>Accounts receivable</t>
    </r>
  </si>
  <si>
    <r>
      <rPr>
        <sz val="11"/>
        <rFont val="Times New Roman"/>
        <family val="1"/>
      </rPr>
      <t>Prepaid  expenses</t>
    </r>
  </si>
  <si>
    <r>
      <rPr>
        <u/>
        <sz val="11"/>
        <rFont val="Times New Roman"/>
        <family val="1"/>
      </rPr>
      <t>           25,870  </t>
    </r>
  </si>
  <si>
    <r>
      <rPr>
        <u/>
        <sz val="11"/>
        <rFont val="Times New Roman"/>
        <family val="1"/>
      </rPr>
      <t>           28,180  </t>
    </r>
  </si>
  <si>
    <r>
      <rPr>
        <u/>
        <sz val="11"/>
        <rFont val="Times New Roman"/>
        <family val="1"/>
      </rPr>
      <t>         483,371  </t>
    </r>
  </si>
  <si>
    <r>
      <rPr>
        <u/>
        <sz val="11"/>
        <rFont val="Times New Roman"/>
        <family val="1"/>
      </rPr>
      <t>     </t>
    </r>
    <r>
      <rPr>
        <sz val="11"/>
        <rFont val="Times New Roman"/>
        <family val="1"/>
      </rPr>
      <t xml:space="preserve">    644,335</t>
    </r>
  </si>
  <si>
    <r>
      <rPr>
        <sz val="12"/>
        <rFont val="Times New Roman"/>
        <family val="1"/>
      </rPr>
      <t>VEHICLES, EQUIPMENT AND</t>
    </r>
  </si>
  <si>
    <r>
      <rPr>
        <sz val="12"/>
        <rFont val="Times New Roman"/>
        <family val="1"/>
      </rPr>
      <t>IMPROVEMENTS</t>
    </r>
  </si>
  <si>
    <r>
      <rPr>
        <sz val="11"/>
        <rFont val="Times New Roman"/>
        <family val="1"/>
      </rPr>
      <t>Leasehold improvements</t>
    </r>
  </si>
  <si>
    <r>
      <rPr>
        <u/>
        <sz val="11"/>
        <rFont val="Times New Roman"/>
        <family val="1"/>
      </rPr>
      <t>   (</t>
    </r>
    <r>
      <rPr>
        <sz val="11"/>
        <rFont val="Times New Roman"/>
        <family val="1"/>
      </rPr>
      <t>2,910,296)</t>
    </r>
  </si>
  <si>
    <r>
      <rPr>
        <u/>
        <sz val="11"/>
        <rFont val="Times New Roman"/>
        <family val="1"/>
      </rPr>
      <t>     </t>
    </r>
    <r>
      <rPr>
        <sz val="11"/>
        <rFont val="Times New Roman"/>
        <family val="1"/>
      </rPr>
      <t>(3,047,220)</t>
    </r>
  </si>
  <si>
    <r>
      <rPr>
        <u/>
        <sz val="11"/>
        <rFont val="Times New Roman"/>
        <family val="1"/>
      </rPr>
      <t>         895,297  </t>
    </r>
  </si>
  <si>
    <r>
      <rPr>
        <u/>
        <sz val="11"/>
        <rFont val="Times New Roman"/>
        <family val="1"/>
      </rPr>
      <t>      1,201,891  </t>
    </r>
  </si>
  <si>
    <r>
      <rPr>
        <sz val="12"/>
        <rFont val="Times New Roman"/>
        <family val="1"/>
      </rPr>
      <t xml:space="preserve">OTHER ASSETS
</t>
    </r>
    <r>
      <rPr>
        <sz val="11"/>
        <rFont val="Times New Roman"/>
        <family val="1"/>
      </rPr>
      <t>Goodwill</t>
    </r>
  </si>
  <si>
    <r>
      <rPr>
        <u/>
        <sz val="11"/>
        <rFont val="Times New Roman"/>
        <family val="1"/>
      </rPr>
      <t>       280,000  </t>
    </r>
  </si>
  <si>
    <r>
      <rPr>
        <u/>
        <sz val="11"/>
        <rFont val="Times New Roman"/>
        <family val="1"/>
      </rPr>
      <t>     </t>
    </r>
    <r>
      <rPr>
        <sz val="11"/>
        <rFont val="Times New Roman"/>
        <family val="1"/>
      </rPr>
      <t xml:space="preserve">    280,000</t>
    </r>
  </si>
  <si>
    <r>
      <rPr>
        <u/>
        <sz val="11"/>
        <rFont val="Times New Roman"/>
        <family val="1"/>
      </rPr>
      <t>         280,000  </t>
    </r>
  </si>
  <si>
    <r>
      <rPr>
        <sz val="12"/>
        <rFont val="Times New Roman"/>
        <family val="1"/>
      </rPr>
      <t xml:space="preserve">$ </t>
    </r>
    <r>
      <rPr>
        <sz val="11"/>
        <rFont val="Times New Roman"/>
        <family val="1"/>
      </rPr>
      <t>1,658,668</t>
    </r>
  </si>
  <si>
    <r>
      <rPr>
        <sz val="12"/>
        <rFont val="Times New Roman"/>
        <family val="1"/>
      </rPr>
      <t xml:space="preserve">$ </t>
    </r>
    <r>
      <rPr>
        <sz val="11"/>
        <rFont val="Times New Roman"/>
        <family val="1"/>
      </rPr>
      <t>2,126,226</t>
    </r>
  </si>
  <si>
    <r>
      <rPr>
        <b/>
        <sz val="12"/>
        <rFont val="Times New Roman"/>
        <family val="1"/>
      </rPr>
      <t>WASTE CONTROL EQUIPMENT, INC.</t>
    </r>
  </si>
  <si>
    <r>
      <rPr>
        <b/>
        <sz val="12"/>
        <rFont val="Times New Roman"/>
        <family val="1"/>
      </rPr>
      <t>BALANCE  SHEETS</t>
    </r>
  </si>
  <si>
    <r>
      <rPr>
        <sz val="12"/>
        <rFont val="Times New Roman"/>
        <family val="1"/>
      </rPr>
      <t xml:space="preserve">(See </t>
    </r>
    <r>
      <rPr>
        <b/>
        <sz val="11"/>
        <rFont val="Times New Roman"/>
        <family val="1"/>
      </rPr>
      <t>Independent Accountants'  Compilation  Report)</t>
    </r>
  </si>
  <si>
    <r>
      <rPr>
        <b/>
        <sz val="11"/>
        <rFont val="Times New Roman"/>
        <family val="1"/>
      </rPr>
      <t>December 31, 2013 and 2012</t>
    </r>
  </si>
  <si>
    <r>
      <rPr>
        <b/>
        <sz val="11"/>
        <rFont val="Times New Roman"/>
        <family val="1"/>
      </rPr>
      <t>Liabilities and Stockholders' Equity</t>
    </r>
  </si>
  <si>
    <r>
      <rPr>
        <b/>
        <sz val="11"/>
        <rFont val="Times New Roman"/>
        <family val="1"/>
      </rPr>
      <t>CURRENT  LIABILITIES</t>
    </r>
  </si>
  <si>
    <r>
      <rPr>
        <b/>
        <sz val="11"/>
        <rFont val="Times New Roman"/>
        <family val="1"/>
      </rPr>
      <t>2013                      2012</t>
    </r>
  </si>
  <si>
    <r>
      <rPr>
        <sz val="12"/>
        <rFont val="Times New Roman"/>
        <family val="1"/>
      </rPr>
      <t xml:space="preserve">$     </t>
    </r>
    <r>
      <rPr>
        <sz val="11"/>
        <rFont val="Times New Roman"/>
        <family val="1"/>
      </rPr>
      <t>71,690</t>
    </r>
  </si>
  <si>
    <r>
      <rPr>
        <sz val="12"/>
        <rFont val="Times New Roman"/>
        <family val="1"/>
      </rPr>
      <t xml:space="preserve">$     </t>
    </r>
    <r>
      <rPr>
        <sz val="11"/>
        <rFont val="Times New Roman"/>
        <family val="1"/>
      </rPr>
      <t>21,794</t>
    </r>
  </si>
  <si>
    <r>
      <rPr>
        <sz val="11"/>
        <rFont val="Times New Roman"/>
        <family val="1"/>
      </rPr>
      <t>Accrued business taxes</t>
    </r>
  </si>
  <si>
    <r>
      <rPr>
        <sz val="11"/>
        <rFont val="Times New Roman"/>
        <family val="1"/>
      </rPr>
      <t>Current maturities of long-term debt</t>
    </r>
  </si>
  <si>
    <r>
      <rPr>
        <u/>
        <sz val="11"/>
        <rFont val="Times New Roman"/>
        <family val="1"/>
      </rPr>
      <t>         107,600  </t>
    </r>
  </si>
  <si>
    <r>
      <rPr>
        <u/>
        <sz val="11"/>
        <rFont val="Times New Roman"/>
        <family val="1"/>
      </rPr>
      <t>         117,054</t>
    </r>
  </si>
  <si>
    <r>
      <rPr>
        <b/>
        <sz val="11"/>
        <rFont val="Times New Roman"/>
        <family val="1"/>
      </rPr>
      <t>DEFERRED  REVENUE</t>
    </r>
  </si>
  <si>
    <r>
      <rPr>
        <b/>
        <sz val="11"/>
        <rFont val="Times New Roman"/>
        <family val="1"/>
      </rPr>
      <t xml:space="preserve">LONG-TERM DEBT- </t>
    </r>
    <r>
      <rPr>
        <sz val="11"/>
        <rFont val="Times New Roman"/>
        <family val="1"/>
      </rPr>
      <t>related companies</t>
    </r>
  </si>
  <si>
    <r>
      <rPr>
        <b/>
        <sz val="11"/>
        <rFont val="Times New Roman"/>
        <family val="1"/>
      </rPr>
      <t>LONG-TERM DEBT</t>
    </r>
  </si>
  <si>
    <r>
      <rPr>
        <u/>
        <sz val="11"/>
        <rFont val="Times New Roman"/>
        <family val="1"/>
      </rPr>
      <t>    </t>
    </r>
    <r>
      <rPr>
        <sz val="11"/>
        <rFont val="Times New Roman"/>
        <family val="1"/>
      </rPr>
      <t xml:space="preserve">   203,407</t>
    </r>
  </si>
  <si>
    <r>
      <rPr>
        <u/>
        <sz val="11"/>
        <rFont val="Times New Roman"/>
        <family val="1"/>
      </rPr>
      <t>      </t>
    </r>
    <r>
      <rPr>
        <sz val="11"/>
        <rFont val="Times New Roman"/>
        <family val="1"/>
      </rPr>
      <t xml:space="preserve">   311,291</t>
    </r>
  </si>
  <si>
    <r>
      <rPr>
        <u/>
        <sz val="11"/>
        <rFont val="Times New Roman"/>
        <family val="1"/>
      </rPr>
      <t>      1,024,829  </t>
    </r>
  </si>
  <si>
    <r>
      <rPr>
        <u/>
        <sz val="11"/>
        <rFont val="Times New Roman"/>
        <family val="1"/>
      </rPr>
      <t>      1,197,635  </t>
    </r>
  </si>
  <si>
    <r>
      <rPr>
        <b/>
        <sz val="11"/>
        <rFont val="Times New Roman"/>
        <family val="1"/>
      </rPr>
      <t>STOCKHOLDERS'   EQUITY</t>
    </r>
  </si>
  <si>
    <r>
      <rPr>
        <sz val="11"/>
        <rFont val="Times New Roman"/>
        <family val="1"/>
      </rPr>
      <t>shares authorized, issued and outstanding</t>
    </r>
  </si>
  <si>
    <r>
      <rPr>
        <sz val="11"/>
        <rFont val="Times New Roman"/>
        <family val="1"/>
      </rPr>
      <t>Retained earnings</t>
    </r>
  </si>
  <si>
    <r>
      <rPr>
        <u/>
        <sz val="11"/>
        <rFont val="Times New Roman"/>
        <family val="1"/>
      </rPr>
      <t>         589,886  </t>
    </r>
  </si>
  <si>
    <r>
      <rPr>
        <u/>
        <sz val="11"/>
        <rFont val="Times New Roman"/>
        <family val="1"/>
      </rPr>
      <t>         884,638  </t>
    </r>
  </si>
  <si>
    <r>
      <rPr>
        <u/>
        <sz val="11"/>
        <rFont val="Times New Roman"/>
        <family val="1"/>
      </rPr>
      <t>         633,839  </t>
    </r>
  </si>
  <si>
    <r>
      <rPr>
        <u/>
        <sz val="11"/>
        <rFont val="Times New Roman"/>
        <family val="1"/>
      </rPr>
      <t>         928,591  </t>
    </r>
  </si>
  <si>
    <r>
      <rPr>
        <sz val="11"/>
        <rFont val="Times New Roman"/>
        <family val="1"/>
      </rPr>
      <t>Common stock, no par value, 200,000</t>
    </r>
  </si>
  <si>
    <r>
      <rPr>
        <b/>
        <sz val="12"/>
        <rFont val="Times New Roman"/>
        <family val="1"/>
      </rPr>
      <t>HEIRBORNE INVESTMENTS II, LLC</t>
    </r>
  </si>
  <si>
    <r>
      <rPr>
        <b/>
        <sz val="12"/>
        <rFont val="Times New Roman"/>
        <family val="1"/>
      </rPr>
      <t>BALANCE SHEETS</t>
    </r>
  </si>
  <si>
    <r>
      <rPr>
        <sz val="11"/>
        <rFont val="Times New Roman"/>
        <family val="1"/>
      </rPr>
      <t xml:space="preserve">(See </t>
    </r>
    <r>
      <rPr>
        <b/>
        <sz val="11"/>
        <rFont val="Times New Roman"/>
        <family val="1"/>
      </rPr>
      <t>Independent Accountants'  Compilation  Report)</t>
    </r>
  </si>
  <si>
    <r>
      <rPr>
        <sz val="11"/>
        <rFont val="Times New Roman"/>
        <family val="1"/>
      </rPr>
      <t>Assets</t>
    </r>
  </si>
  <si>
    <r>
      <rPr>
        <b/>
        <sz val="11"/>
        <rFont val="Times New Roman"/>
        <family val="1"/>
      </rPr>
      <t>2013                     2012</t>
    </r>
  </si>
  <si>
    <r>
      <rPr>
        <b/>
        <sz val="11"/>
        <rFont val="Times New Roman"/>
        <family val="1"/>
      </rPr>
      <t xml:space="preserve">CURRENT </t>
    </r>
    <r>
      <rPr>
        <sz val="11"/>
        <rFont val="Times New Roman"/>
        <family val="1"/>
      </rPr>
      <t xml:space="preserve">ASSETS
</t>
    </r>
    <r>
      <rPr>
        <sz val="11"/>
        <rFont val="Times New Roman"/>
        <family val="1"/>
      </rPr>
      <t>Cash</t>
    </r>
  </si>
  <si>
    <r>
      <rPr>
        <sz val="11"/>
        <rFont val="Times New Roman"/>
        <family val="1"/>
      </rPr>
      <t>$      13,967</t>
    </r>
  </si>
  <si>
    <r>
      <rPr>
        <sz val="11"/>
        <rFont val="Times New Roman"/>
        <family val="1"/>
      </rPr>
      <t>$      14,182</t>
    </r>
  </si>
  <si>
    <r>
      <rPr>
        <sz val="11"/>
        <rFont val="Times New Roman"/>
        <family val="1"/>
      </rPr>
      <t>Current maturities of note receivable</t>
    </r>
  </si>
  <si>
    <r>
      <rPr>
        <u/>
        <sz val="11"/>
        <rFont val="Times New Roman"/>
        <family val="1"/>
      </rPr>
      <t>             7,491  </t>
    </r>
  </si>
  <si>
    <r>
      <rPr>
        <u/>
        <sz val="11"/>
        <rFont val="Times New Roman"/>
        <family val="1"/>
      </rPr>
      <t>             7,746  </t>
    </r>
  </si>
  <si>
    <r>
      <rPr>
        <u/>
        <sz val="11"/>
        <rFont val="Times New Roman"/>
        <family val="1"/>
      </rPr>
      <t>           36,658  </t>
    </r>
  </si>
  <si>
    <r>
      <rPr>
        <u/>
        <sz val="11"/>
        <rFont val="Times New Roman"/>
        <family val="1"/>
      </rPr>
      <t>           21,928  </t>
    </r>
  </si>
  <si>
    <r>
      <rPr>
        <b/>
        <sz val="11"/>
        <rFont val="Times New Roman"/>
        <family val="1"/>
      </rPr>
      <t>PROPERTY AND EQUIPMENT</t>
    </r>
  </si>
  <si>
    <r>
      <rPr>
        <sz val="11"/>
        <rFont val="Times New Roman"/>
        <family val="1"/>
      </rPr>
      <t>Equipment</t>
    </r>
  </si>
  <si>
    <r>
      <rPr>
        <sz val="11"/>
        <rFont val="Times New Roman"/>
        <family val="1"/>
      </rPr>
      <t>Commercial buildings and improvements</t>
    </r>
  </si>
  <si>
    <r>
      <rPr>
        <sz val="11"/>
        <rFont val="Times New Roman"/>
        <family val="1"/>
      </rPr>
      <t>Residential  property</t>
    </r>
  </si>
  <si>
    <r>
      <rPr>
        <u/>
        <sz val="11"/>
        <rFont val="Times New Roman"/>
        <family val="1"/>
      </rPr>
      <t xml:space="preserve"> {1,061,0672
</t>
    </r>
    <r>
      <rPr>
        <sz val="11"/>
        <rFont val="Times New Roman"/>
        <family val="1"/>
      </rPr>
      <t>1,897,561</t>
    </r>
  </si>
  <si>
    <r>
      <rPr>
        <u/>
        <sz val="11"/>
        <rFont val="Times New Roman"/>
        <family val="1"/>
      </rPr>
      <t xml:space="preserve">       {960,1022
</t>
    </r>
    <r>
      <rPr>
        <sz val="11"/>
        <rFont val="Times New Roman"/>
        <family val="1"/>
      </rPr>
      <t>1,973,526</t>
    </r>
  </si>
  <si>
    <r>
      <rPr>
        <sz val="11"/>
        <rFont val="Times New Roman"/>
        <family val="1"/>
      </rPr>
      <t>Land</t>
    </r>
  </si>
  <si>
    <r>
      <rPr>
        <u/>
        <sz val="11"/>
        <rFont val="Times New Roman"/>
        <family val="1"/>
      </rPr>
      <t>         424,706  </t>
    </r>
  </si>
  <si>
    <r>
      <rPr>
        <u/>
        <sz val="11"/>
        <rFont val="Times New Roman"/>
        <family val="1"/>
      </rPr>
      <t>      2,322,267  </t>
    </r>
  </si>
  <si>
    <r>
      <rPr>
        <u/>
        <sz val="11"/>
        <rFont val="Times New Roman"/>
        <family val="1"/>
      </rPr>
      <t>      2,398,232  </t>
    </r>
  </si>
  <si>
    <r>
      <rPr>
        <b/>
        <sz val="11"/>
        <rFont val="Times New Roman"/>
        <family val="1"/>
      </rPr>
      <t xml:space="preserve">OTHER </t>
    </r>
    <r>
      <rPr>
        <sz val="11"/>
        <rFont val="Times New Roman"/>
        <family val="1"/>
      </rPr>
      <t xml:space="preserve">ASSETS
</t>
    </r>
    <r>
      <rPr>
        <sz val="11"/>
        <rFont val="Times New Roman"/>
        <family val="1"/>
      </rPr>
      <t>Loan fees, net</t>
    </r>
  </si>
  <si>
    <r>
      <rPr>
        <sz val="11"/>
        <rFont val="Times New Roman"/>
        <family val="1"/>
      </rPr>
      <t>Note receivable, net of current maturities</t>
    </r>
  </si>
  <si>
    <r>
      <rPr>
        <sz val="11"/>
        <rFont val="Times New Roman"/>
        <family val="1"/>
      </rPr>
      <t>Sunriver property</t>
    </r>
  </si>
  <si>
    <r>
      <rPr>
        <sz val="11"/>
        <rFont val="Times New Roman"/>
        <family val="1"/>
      </rPr>
      <t>Investment in Beringer Estates</t>
    </r>
  </si>
  <si>
    <r>
      <rPr>
        <sz val="11"/>
        <rFont val="Times New Roman"/>
        <family val="1"/>
      </rPr>
      <t>Arizona property</t>
    </r>
  </si>
  <si>
    <r>
      <rPr>
        <sz val="11"/>
        <rFont val="Times New Roman"/>
        <family val="1"/>
      </rPr>
      <t>Bodine road property</t>
    </r>
  </si>
  <si>
    <r>
      <rPr>
        <sz val="11"/>
        <rFont val="Times New Roman"/>
        <family val="1"/>
      </rPr>
      <t>Construction in progress</t>
    </r>
  </si>
  <si>
    <r>
      <rPr>
        <u/>
        <sz val="11"/>
        <rFont val="Times New Roman"/>
        <family val="1"/>
      </rPr>
      <t>           26,662  </t>
    </r>
  </si>
  <si>
    <r>
      <rPr>
        <u/>
        <sz val="11"/>
        <rFont val="Times New Roman"/>
        <family val="1"/>
      </rPr>
      <t>  1,974,079  </t>
    </r>
  </si>
  <si>
    <r>
      <rPr>
        <u/>
        <sz val="11"/>
        <rFont val="Times New Roman"/>
        <family val="1"/>
      </rPr>
      <t>      1,701,604  </t>
    </r>
  </si>
  <si>
    <r>
      <rPr>
        <sz val="11"/>
        <rFont val="Times New Roman"/>
        <family val="1"/>
      </rPr>
      <t>$ 4l333l004               4l121l764</t>
    </r>
  </si>
  <si>
    <r>
      <rPr>
        <sz val="13"/>
        <rFont val="Times New Roman"/>
        <family val="1"/>
      </rPr>
      <t>HEIRBORNE INVESTMENTS II, LLC</t>
    </r>
  </si>
  <si>
    <r>
      <rPr>
        <sz val="12"/>
        <rFont val="Times New Roman"/>
        <family val="1"/>
      </rPr>
      <t>December 31, 2013 and 2012</t>
    </r>
  </si>
  <si>
    <r>
      <rPr>
        <sz val="12"/>
        <rFont val="Times New Roman"/>
        <family val="1"/>
      </rPr>
      <t>Liabilities and Members' Equity</t>
    </r>
  </si>
  <si>
    <r>
      <rPr>
        <sz val="12"/>
        <rFont val="Times New Roman"/>
        <family val="1"/>
      </rPr>
      <t>CURRENT LIABILITIES</t>
    </r>
  </si>
  <si>
    <r>
      <rPr>
        <sz val="12"/>
        <rFont val="Times New Roman"/>
        <family val="1"/>
      </rPr>
      <t>2013                      2012</t>
    </r>
  </si>
  <si>
    <r>
      <rPr>
        <sz val="12"/>
        <rFont val="Times New Roman"/>
        <family val="1"/>
      </rPr>
      <t>Accrued interest payable</t>
    </r>
  </si>
  <si>
    <r>
      <rPr>
        <sz val="12"/>
        <rFont val="Times New Roman"/>
        <family val="1"/>
      </rPr>
      <t>$</t>
    </r>
  </si>
  <si>
    <r>
      <rPr>
        <sz val="12"/>
        <rFont val="Times New Roman"/>
        <family val="1"/>
      </rPr>
      <t>Current maturities of long-term debt - related</t>
    </r>
  </si>
  <si>
    <r>
      <rPr>
        <sz val="12"/>
        <rFont val="Times New Roman"/>
        <family val="1"/>
      </rPr>
      <t>Current maturities of long-term debt</t>
    </r>
  </si>
  <si>
    <r>
      <rPr>
        <u/>
        <sz val="11"/>
        <rFont val="Times New Roman"/>
        <family val="1"/>
      </rPr>
      <t>    </t>
    </r>
  </si>
  <si>
    <r>
      <rPr>
        <u/>
        <sz val="11"/>
        <rFont val="Times New Roman"/>
        <family val="1"/>
      </rPr>
      <t>     </t>
    </r>
  </si>
  <si>
    <r>
      <rPr>
        <sz val="12"/>
        <rFont val="Times New Roman"/>
        <family val="1"/>
      </rPr>
      <t>LONG-TERM DEBT - related</t>
    </r>
  </si>
  <si>
    <r>
      <rPr>
        <sz val="12"/>
        <rFont val="Times New Roman"/>
        <family val="1"/>
      </rPr>
      <t>LONG-TERM DEBT</t>
    </r>
  </si>
  <si>
    <r>
      <rPr>
        <sz val="12"/>
        <rFont val="Times New Roman"/>
        <family val="1"/>
      </rPr>
      <t>MEMBERS' EQUITY</t>
    </r>
  </si>
  <si>
    <r>
      <rPr>
        <u/>
        <sz val="11"/>
        <rFont val="Times New Roman"/>
        <family val="1"/>
      </rPr>
      <t>      2,001,014             </t>
    </r>
    <r>
      <rPr>
        <sz val="11"/>
        <rFont val="Times New Roman"/>
        <family val="1"/>
      </rPr>
      <t>2,058,306</t>
    </r>
  </si>
  <si>
    <r>
      <rPr>
        <u/>
        <sz val="11"/>
        <rFont val="Times New Roman"/>
        <family val="1"/>
      </rPr>
      <t>   4l333l004          </t>
    </r>
    <r>
      <rPr>
        <u/>
        <sz val="12"/>
        <rFont val="Times New Roman"/>
        <family val="1"/>
      </rPr>
      <t>$ </t>
    </r>
    <r>
      <rPr>
        <u/>
        <sz val="11"/>
        <rFont val="Times New Roman"/>
        <family val="1"/>
      </rPr>
      <t>4)212764</t>
    </r>
  </si>
  <si>
    <r>
      <rPr>
        <sz val="13"/>
        <rFont val="Times New Roman"/>
        <family val="1"/>
      </rPr>
      <t>HEIRBORNE INVESTMENTS, LLC</t>
    </r>
  </si>
  <si>
    <r>
      <rPr>
        <sz val="12"/>
        <rFont val="Times New Roman"/>
        <family val="1"/>
      </rPr>
      <t>2013                       2012</t>
    </r>
  </si>
  <si>
    <r>
      <rPr>
        <sz val="12"/>
        <rFont val="Times New Roman"/>
        <family val="1"/>
      </rPr>
      <t xml:space="preserve">CURRENT  ASSETS
</t>
    </r>
    <r>
      <rPr>
        <sz val="11"/>
        <rFont val="Times New Roman"/>
        <family val="1"/>
      </rPr>
      <t>Cash</t>
    </r>
  </si>
  <si>
    <r>
      <rPr>
        <sz val="12"/>
        <rFont val="Times New Roman"/>
        <family val="1"/>
      </rPr>
      <t xml:space="preserve">$   </t>
    </r>
    <r>
      <rPr>
        <sz val="11"/>
        <rFont val="Times New Roman"/>
        <family val="1"/>
      </rPr>
      <t>1,213,360</t>
    </r>
  </si>
  <si>
    <r>
      <rPr>
        <sz val="12"/>
        <rFont val="Times New Roman"/>
        <family val="1"/>
      </rPr>
      <t xml:space="preserve">$  </t>
    </r>
    <r>
      <rPr>
        <sz val="11"/>
        <rFont val="Times New Roman"/>
        <family val="1"/>
      </rPr>
      <t>3,096,147</t>
    </r>
  </si>
  <si>
    <r>
      <rPr>
        <sz val="11"/>
        <rFont val="Times New Roman"/>
        <family val="1"/>
      </rPr>
      <t>Current maturities of notes receivable - related companies</t>
    </r>
  </si>
  <si>
    <r>
      <rPr>
        <u/>
        <sz val="11"/>
        <rFont val="Times New Roman"/>
        <family val="1"/>
      </rPr>
      <t>               3,159  </t>
    </r>
  </si>
  <si>
    <r>
      <rPr>
        <u/>
        <sz val="11"/>
        <rFont val="Times New Roman"/>
        <family val="1"/>
      </rPr>
      <t>               2,875  </t>
    </r>
  </si>
  <si>
    <r>
      <rPr>
        <u/>
        <sz val="11"/>
        <rFont val="Times New Roman"/>
        <family val="1"/>
      </rPr>
      <t>        1,887,619  </t>
    </r>
  </si>
  <si>
    <r>
      <rPr>
        <u/>
        <sz val="11"/>
        <rFont val="Times New Roman"/>
        <family val="1"/>
      </rPr>
      <t>        3,72</t>
    </r>
    <r>
      <rPr>
        <sz val="11"/>
        <rFont val="Times New Roman"/>
        <family val="1"/>
      </rPr>
      <t>1,447</t>
    </r>
  </si>
  <si>
    <r>
      <rPr>
        <sz val="12"/>
        <rFont val="Times New Roman"/>
        <family val="1"/>
      </rPr>
      <t>PROPERTY AND EQUIPMENT</t>
    </r>
  </si>
  <si>
    <r>
      <rPr>
        <sz val="11"/>
        <rFont val="Times New Roman"/>
        <family val="1"/>
      </rPr>
      <t>Less - accumulated  depreciation</t>
    </r>
  </si>
  <si>
    <r>
      <rPr>
        <u/>
        <sz val="11"/>
        <rFont val="Times New Roman"/>
        <family val="1"/>
      </rPr>
      <t>     {2,939,7342</t>
    </r>
    <r>
      <rPr>
        <sz val="11"/>
        <rFont val="Times New Roman"/>
        <family val="1"/>
      </rPr>
      <t xml:space="preserve"> 5,812,812</t>
    </r>
  </si>
  <si>
    <r>
      <rPr>
        <u/>
        <sz val="11"/>
        <rFont val="Times New Roman"/>
        <family val="1"/>
      </rPr>
      <t xml:space="preserve">      {2,152,8292
</t>
    </r>
    <r>
      <rPr>
        <sz val="11"/>
        <rFont val="Times New Roman"/>
        <family val="1"/>
      </rPr>
      <t>6,038,552</t>
    </r>
  </si>
  <si>
    <r>
      <rPr>
        <u/>
        <sz val="11"/>
        <rFont val="Times New Roman"/>
        <family val="1"/>
      </rPr>
      <t>       1,835,171  </t>
    </r>
  </si>
  <si>
    <r>
      <rPr>
        <u/>
        <sz val="11"/>
        <rFont val="Times New Roman"/>
        <family val="1"/>
      </rPr>
      <t>        1,831,171  </t>
    </r>
  </si>
  <si>
    <r>
      <rPr>
        <u/>
        <sz val="11"/>
        <rFont val="Times New Roman"/>
        <family val="1"/>
      </rPr>
      <t>    </t>
    </r>
    <r>
      <rPr>
        <sz val="11"/>
        <rFont val="Times New Roman"/>
        <family val="1"/>
      </rPr>
      <t xml:space="preserve">  7,647,983</t>
    </r>
  </si>
  <si>
    <r>
      <rPr>
        <u/>
        <sz val="11"/>
        <rFont val="Times New Roman"/>
        <family val="1"/>
      </rPr>
      <t>        7,869,723 </t>
    </r>
  </si>
  <si>
    <r>
      <rPr>
        <sz val="11"/>
        <rFont val="Times New Roman"/>
        <family val="1"/>
      </rPr>
      <t>Loan fees, net</t>
    </r>
  </si>
  <si>
    <r>
      <rPr>
        <sz val="11"/>
        <rFont val="Times New Roman"/>
        <family val="1"/>
      </rPr>
      <t>Notes receivable, net of current maturities - related companies</t>
    </r>
  </si>
  <si>
    <r>
      <rPr>
        <sz val="11"/>
        <rFont val="Times New Roman"/>
        <family val="1"/>
      </rPr>
      <t>Investment in equipment not in-service</t>
    </r>
  </si>
  <si>
    <r>
      <rPr>
        <sz val="11"/>
        <rFont val="Times New Roman"/>
        <family val="1"/>
      </rPr>
      <t>Construction  in progress</t>
    </r>
  </si>
  <si>
    <r>
      <rPr>
        <u/>
        <sz val="11"/>
        <rFont val="Times New Roman"/>
        <family val="1"/>
      </rPr>
      <t>        1,186,206  </t>
    </r>
  </si>
  <si>
    <r>
      <rPr>
        <u/>
        <sz val="11"/>
        <rFont val="Times New Roman"/>
        <family val="1"/>
      </rPr>
      <t>           211,008  </t>
    </r>
  </si>
  <si>
    <r>
      <rPr>
        <u/>
        <sz val="11"/>
        <rFont val="Times New Roman"/>
        <family val="1"/>
      </rPr>
      <t>        6,557,948  </t>
    </r>
  </si>
  <si>
    <r>
      <rPr>
        <u/>
        <sz val="11"/>
        <rFont val="Times New Roman"/>
        <family val="1"/>
      </rPr>
      <t>        3,286,303  </t>
    </r>
  </si>
  <si>
    <r>
      <rPr>
        <u/>
        <sz val="13"/>
        <rFont val="Times New Roman"/>
        <family val="1"/>
      </rPr>
      <t>$ </t>
    </r>
    <r>
      <rPr>
        <u/>
        <sz val="11"/>
        <rFont val="Times New Roman"/>
        <family val="1"/>
      </rPr>
      <t>1620932550              </t>
    </r>
    <r>
      <rPr>
        <u/>
        <sz val="13"/>
        <rFont val="Times New Roman"/>
        <family val="1"/>
      </rPr>
      <t>$ </t>
    </r>
    <r>
      <rPr>
        <u/>
        <sz val="11"/>
        <rFont val="Times New Roman"/>
        <family val="1"/>
      </rPr>
      <t>142 877A73 </t>
    </r>
  </si>
  <si>
    <r>
      <rPr>
        <b/>
        <sz val="12"/>
        <rFont val="Times New Roman"/>
        <family val="1"/>
      </rPr>
      <t>HEIRBORNE INVESTMENTS,  LLC</t>
    </r>
  </si>
  <si>
    <r>
      <rPr>
        <b/>
        <sz val="11"/>
        <rFont val="Times New Roman"/>
        <family val="1"/>
      </rPr>
      <t>Liabilities and Members' Equity</t>
    </r>
  </si>
  <si>
    <r>
      <rPr>
        <sz val="11"/>
        <rFont val="Times New Roman"/>
        <family val="1"/>
      </rPr>
      <t>Accrued interest payable</t>
    </r>
  </si>
  <si>
    <r>
      <rPr>
        <u/>
        <sz val="11"/>
        <rFont val="Times New Roman"/>
        <family val="1"/>
      </rPr>
      <t>      </t>
    </r>
  </si>
  <si>
    <r>
      <rPr>
        <b/>
        <sz val="11"/>
        <rFont val="Times New Roman"/>
        <family val="1"/>
      </rPr>
      <t xml:space="preserve">LONG-TERM DEBT </t>
    </r>
    <r>
      <rPr>
        <sz val="11"/>
        <rFont val="Times New Roman"/>
        <family val="1"/>
      </rPr>
      <t>- related companies</t>
    </r>
  </si>
  <si>
    <r>
      <rPr>
        <sz val="11"/>
        <rFont val="Times New Roman"/>
        <family val="1"/>
      </rPr>
      <t>212, 163</t>
    </r>
  </si>
  <si>
    <r>
      <rPr>
        <b/>
        <sz val="11"/>
        <rFont val="Times New Roman"/>
        <family val="1"/>
      </rPr>
      <t>MEMBERS' EQUITY</t>
    </r>
  </si>
  <si>
    <r>
      <rPr>
        <u/>
        <sz val="11"/>
        <rFont val="Times New Roman"/>
        <family val="1"/>
      </rPr>
      <t>    1620932550             </t>
    </r>
    <r>
      <rPr>
        <u/>
        <sz val="12"/>
        <rFont val="Times New Roman"/>
        <family val="1"/>
      </rPr>
      <t>$ </t>
    </r>
    <r>
      <rPr>
        <u/>
        <sz val="11"/>
        <rFont val="Times New Roman"/>
        <family val="1"/>
      </rPr>
      <t>142877=473</t>
    </r>
  </si>
  <si>
    <t>Waste Control, Inc.</t>
  </si>
  <si>
    <t>Balance Sheet</t>
  </si>
  <si>
    <t>As of December 31, 2013 and 2012</t>
  </si>
  <si>
    <t>Waste Control Equipment, Inc.</t>
  </si>
  <si>
    <t>Heirborne II Investment, LLC</t>
  </si>
  <si>
    <t>Heirborne Investment, LLC</t>
  </si>
  <si>
    <t>           23,729  </t>
  </si>
  <si>
    <t>           21,456  </t>
  </si>
  <si>
    <t>         592,134  </t>
  </si>
  <si>
    <t>         505,211  </t>
  </si>
  <si>
    <t>         225,000                  225,000  </t>
  </si>
  <si>
    <t>         225,000             </t>
  </si>
  <si>
    <t>   225,000  </t>
  </si>
  <si>
    <t>127822096 </t>
  </si>
  <si>
    <t>         167,000  </t>
  </si>
  <si>
    <t>         161,400  </t>
  </si>
  <si>
    <t>         317,726  </t>
  </si>
  <si>
    <t>         485, 173  </t>
  </si>
  <si>
    <t>      1,287,222  </t>
  </si>
  <si>
    <t>      1,223,469  </t>
  </si>
  <si>
    <t>558,627  </t>
  </si>
  <si>
    <t>649,024  </t>
  </si>
  <si>
    <t>Total Assets</t>
  </si>
  <si>
    <t>Total Liabilities</t>
  </si>
  <si>
    <t>Total Equity</t>
  </si>
  <si>
    <t>Total Liabilities and Stockholders' Equity</t>
  </si>
  <si>
    <t>Current maturities of long-term debt</t>
  </si>
  <si>
    <t>Common Stock</t>
  </si>
  <si>
    <t>LONG-TERM DEBT</t>
  </si>
  <si>
    <t>Retained earnings</t>
  </si>
  <si>
    <t>Cash</t>
  </si>
  <si>
    <t>OTHER ASSETS</t>
  </si>
  <si>
    <t>Loan fees, net</t>
  </si>
  <si>
    <t>Total Liabilities and Members' Equity</t>
  </si>
  <si>
    <t>Note receivable, net of current maturities - related parties</t>
  </si>
  <si>
    <t xml:space="preserve">Investment in Equipment not in service </t>
  </si>
  <si>
    <t>Accounts Payable</t>
  </si>
  <si>
    <t>Accrued business taxes</t>
  </si>
  <si>
    <t>As of July 1st 2012 to June 30th 2013</t>
  </si>
  <si>
    <t>Staff</t>
  </si>
  <si>
    <t>Actual Debt</t>
  </si>
  <si>
    <t>Equity</t>
  </si>
  <si>
    <t>Cost of Debt</t>
  </si>
  <si>
    <t xml:space="preserve"> </t>
  </si>
  <si>
    <t>HB I</t>
  </si>
  <si>
    <t>Accounts Receivable</t>
  </si>
  <si>
    <t>Staff Notes:</t>
  </si>
  <si>
    <t>Bonding MM</t>
  </si>
  <si>
    <t xml:space="preserve">WCI listed as one of the Borrowers for bond and term loans with Union Bank </t>
  </si>
  <si>
    <t>Notes receivable to related companies - Inside</t>
  </si>
  <si>
    <t>Notes receivable - Outside (Cross Creek,Woodbridge,HBII, Bowlby)</t>
  </si>
  <si>
    <t>Inventory - Commodities</t>
  </si>
  <si>
    <t>Pre-Paid Insurance - General/Truck/Building</t>
  </si>
  <si>
    <t>Notes Receivable - IFTA</t>
  </si>
  <si>
    <t>Notes Receivable - Cowlitz County &amp; Fed Gov.</t>
  </si>
  <si>
    <t xml:space="preserve">       Total Current Assets</t>
  </si>
  <si>
    <t>VEHICLES, EQUIPMENT AND IMPROVEMENTS</t>
  </si>
  <si>
    <t>Collection equipment</t>
  </si>
  <si>
    <t>Equipment</t>
  </si>
  <si>
    <t>Service cars and equipment</t>
  </si>
  <si>
    <t>Furniture and office equipment</t>
  </si>
  <si>
    <t>Commercial buildings</t>
  </si>
  <si>
    <t>Leasehold improvements</t>
  </si>
  <si>
    <t xml:space="preserve">Transfer Station Assets </t>
  </si>
  <si>
    <t xml:space="preserve">Sunriver Property/Furniture </t>
  </si>
  <si>
    <t xml:space="preserve">Loft Plaza Condo/Furniture </t>
  </si>
  <si>
    <t xml:space="preserve">   Less - accumulated depreciation</t>
  </si>
  <si>
    <t xml:space="preserve">        Total</t>
  </si>
  <si>
    <t>Land</t>
  </si>
  <si>
    <t xml:space="preserve">         Total Fixed Assets</t>
  </si>
  <si>
    <t>Goodwill</t>
  </si>
  <si>
    <t>Consturction in progress - Stanley Plaza Phase III</t>
  </si>
  <si>
    <t>Construction in progress - Longview Fibre</t>
  </si>
  <si>
    <t>Construction in progress - Truck Shop</t>
  </si>
  <si>
    <t xml:space="preserve">         Total Other Assets</t>
  </si>
  <si>
    <t>TOTAL ASSETS</t>
  </si>
  <si>
    <t>ok</t>
  </si>
  <si>
    <t>CURRENT LIABILITIES</t>
  </si>
  <si>
    <t>Payable to bank resulting from checks in transit</t>
  </si>
  <si>
    <t xml:space="preserve">Accounts Payable </t>
  </si>
  <si>
    <t>Withheld payroll taxes and other liabilities</t>
  </si>
  <si>
    <t>Notes Payable to related companies</t>
  </si>
  <si>
    <t>Current portion of debt</t>
  </si>
  <si>
    <t xml:space="preserve">          Total Current Liabilities</t>
  </si>
  <si>
    <t xml:space="preserve">           Total Liabilities</t>
  </si>
  <si>
    <t>DEFERRED REVENUE</t>
  </si>
  <si>
    <t>STOCKHOLDERS' and MEMBERS' EQUITY</t>
  </si>
  <si>
    <t>Common stock, no par value, 2000 shares</t>
  </si>
  <si>
    <t>authorized, 840 shares issued and outstanding</t>
  </si>
  <si>
    <t>Common stock, $1par value, 50,000 shares</t>
  </si>
  <si>
    <t>authorized, 5,000 shares issued and outstanding</t>
  </si>
  <si>
    <t>Common stock, no par value, 200,000 shares</t>
  </si>
  <si>
    <t>authorized, issued and outstanding</t>
  </si>
  <si>
    <t>Common stock, no par value, 1,000 shares</t>
  </si>
  <si>
    <t xml:space="preserve">Members' equity </t>
  </si>
  <si>
    <t>Additional paid-in capital</t>
  </si>
  <si>
    <t>Retained earnings (deficit)</t>
  </si>
  <si>
    <t xml:space="preserve">        Total  Equity</t>
  </si>
  <si>
    <t>TOTAL LIABILITIES AND EQUITY</t>
  </si>
  <si>
    <t>Total Liabilities and Equity - Total Assets</t>
  </si>
  <si>
    <t>WCE</t>
  </si>
  <si>
    <t>CURRENT ASSETS</t>
  </si>
  <si>
    <t>HB II</t>
  </si>
  <si>
    <t>WCI listed as one of the guarantors of the Stanley Plaza Mortgage</t>
  </si>
  <si>
    <t>HBII</t>
  </si>
  <si>
    <t>Test Year</t>
  </si>
  <si>
    <t>7/1/2012 to 6/30/2013</t>
  </si>
  <si>
    <t>Staff Calculated</t>
  </si>
  <si>
    <t>Change from</t>
  </si>
  <si>
    <t xml:space="preserve">2012 to </t>
  </si>
  <si>
    <t>to 2013</t>
  </si>
  <si>
    <t>Current financial position has more owners' investment then the test year</t>
  </si>
  <si>
    <t>Current financial position is less leveraged then the test year</t>
  </si>
  <si>
    <t>Declining Assets Value</t>
  </si>
  <si>
    <t>WASTE CONTROL, INC.</t>
  </si>
  <si>
    <t>BALANCE SHEET</t>
  </si>
  <si>
    <t>(See Independent Accountants’ Compilation Report)</t>
  </si>
  <si>
    <t>June 30, 2013</t>
  </si>
  <si>
    <t>Assets</t>
  </si>
  <si>
    <t xml:space="preserve">CURRENT ASSETS </t>
  </si>
  <si>
    <t xml:space="preserve">Cash </t>
  </si>
  <si>
    <t xml:space="preserve">Accounts receivable, net of allowance </t>
  </si>
  <si>
    <t xml:space="preserve">Employee and other receivables </t>
  </si>
  <si>
    <t xml:space="preserve">Prepaid expenses </t>
  </si>
  <si>
    <t xml:space="preserve">VEHICLES, EQUIPMENT AND IMPROVEMENTS </t>
  </si>
  <si>
    <t xml:space="preserve">Collection equipment </t>
  </si>
  <si>
    <t xml:space="preserve">Service cars and equipment </t>
  </si>
  <si>
    <t xml:space="preserve">Furniture and office equipment </t>
  </si>
  <si>
    <t xml:space="preserve">Leasehold improvements </t>
  </si>
  <si>
    <t xml:space="preserve">Less - accumulated depreciation </t>
  </si>
  <si>
    <t xml:space="preserve">OTHER ASSETS </t>
  </si>
  <si>
    <t xml:space="preserve">Goodwill </t>
  </si>
  <si>
    <t xml:space="preserve">CURRENT LIABILITIES </t>
  </si>
  <si>
    <t xml:space="preserve">Payable to bank resulting from checks in transit </t>
  </si>
  <si>
    <t xml:space="preserve">Accounts payable </t>
  </si>
  <si>
    <t xml:space="preserve">Accrued payroll and related liabilities </t>
  </si>
  <si>
    <t xml:space="preserve">Accrued business taxes </t>
  </si>
  <si>
    <t xml:space="preserve">Accrued SEP payable </t>
  </si>
  <si>
    <t xml:space="preserve">Deferred revenue </t>
  </si>
  <si>
    <t xml:space="preserve">Payable - related companies </t>
  </si>
  <si>
    <t xml:space="preserve">Current maturities of long-term debt - related companies </t>
  </si>
  <si>
    <t xml:space="preserve">LONG-TERM DEBT- related companies </t>
  </si>
  <si>
    <t xml:space="preserve">STOCKHOLDERS’ EQUITY </t>
  </si>
  <si>
    <t xml:space="preserve">Common stock, no par value, 2,000 shares </t>
  </si>
  <si>
    <t xml:space="preserve">  authorized, 840 shares issued and outstanding </t>
  </si>
  <si>
    <t xml:space="preserve">Additional paid-in capital </t>
  </si>
  <si>
    <t>WCI</t>
  </si>
  <si>
    <t>Increasing Asset Value</t>
  </si>
  <si>
    <t>Increasing Leverage</t>
  </si>
  <si>
    <t>Current financial position has less owners' investment then the test year</t>
  </si>
  <si>
    <t>Declining Calculated Actual Debt</t>
  </si>
  <si>
    <t>Current financial position is more leveraged then the test year</t>
  </si>
  <si>
    <t>Increasing lending to related companies</t>
  </si>
  <si>
    <t>Increasing construction</t>
  </si>
  <si>
    <t>Increasing Asset Values</t>
  </si>
  <si>
    <t>Increasing leverage</t>
  </si>
  <si>
    <t>Decreasing owners investment</t>
  </si>
  <si>
    <t>Slight decline in Asset Value then the test year</t>
  </si>
  <si>
    <t>HB</t>
  </si>
  <si>
    <t>Change</t>
  </si>
  <si>
    <t xml:space="preserve">File Name: </t>
  </si>
  <si>
    <t>WKG-#4902241-v1-TG-140560_2013_Balance_Sheets.pdf</t>
  </si>
  <si>
    <t>Heirborne Investment II, LLC</t>
  </si>
  <si>
    <t>Heirborne Investments, LLC</t>
  </si>
  <si>
    <t>Per Company Response to FDR 5b provided May 28, 2014</t>
  </si>
  <si>
    <t>Interest Expense</t>
  </si>
  <si>
    <t>Provided by WCI as part of its min. filing requirements (TG-140560 Waste Conrtol.xlsx)</t>
  </si>
  <si>
    <t>Interest Cost of Debt</t>
  </si>
  <si>
    <t>Amortized Loan Fee Expense</t>
  </si>
  <si>
    <t>Amortized Cost of Debt</t>
  </si>
  <si>
    <t>Sparkline</t>
  </si>
  <si>
    <t>Related company accounts payable is increasing</t>
  </si>
  <si>
    <t>Construction in progress - Stanley Plaza Phase III</t>
  </si>
  <si>
    <t>Staff Note: WCI provide only a Pdf copy that staff converted to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</si>
</sst>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;#,##0"/>
    <numFmt numFmtId="165" formatCode="###0;###0"/>
    <numFmt numFmtId="166" formatCode="_(* #,##0_);_(* \(#,##0\);_(* &quot;-&quot;??_);_(@_)"/>
    <numFmt numFmtId="167" formatCode="0.0%"/>
    <numFmt numFmtId="168" formatCode="_(* #,##0.0000_);_(* \(#,##0.0000\);_(* &quot;-&quot;??_);_(@_)"/>
  </numFmts>
  <fonts count="4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u/>
      <sz val="11"/>
      <name val="Times New Roman"/>
      <family val="1"/>
    </font>
    <font>
      <sz val="13"/>
      <name val="Times New Roman"/>
      <family val="1"/>
    </font>
    <font>
      <sz val="12"/>
      <color rgb="FF000000"/>
      <name val="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u/>
      <sz val="12"/>
      <name val="Times New Roman"/>
      <family val="1"/>
    </font>
    <font>
      <u/>
      <sz val="13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u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0"/>
      <color rgb="FFFF0000"/>
      <name val="Times New Roman"/>
      <family val="1"/>
    </font>
    <font>
      <b/>
      <sz val="13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rgb="FFC00000"/>
      <name val="Times New Roman"/>
      <family val="1"/>
    </font>
    <font>
      <b/>
      <sz val="12"/>
      <color rgb="FF000000"/>
      <name val="Times New Roman"/>
      <family val="1"/>
    </font>
    <font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sz val="16"/>
      <color rgb="FF7030A0"/>
      <name val="Times New Roman"/>
      <family val="1"/>
    </font>
    <font>
      <sz val="12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5" fillId="0" borderId="0"/>
    <xf numFmtId="0" fontId="36" fillId="0" borderId="0"/>
  </cellStyleXfs>
  <cellXfs count="22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center" vertical="top"/>
    </xf>
    <xf numFmtId="43" fontId="0" fillId="0" borderId="0" xfId="1" applyFont="1" applyFill="1" applyBorder="1" applyAlignment="1">
      <alignment horizontal="left" vertical="top"/>
    </xf>
    <xf numFmtId="166" fontId="0" fillId="0" borderId="0" xfId="1" applyNumberFormat="1" applyFont="1" applyFill="1" applyBorder="1" applyAlignment="1">
      <alignment horizontal="left" vertical="top"/>
    </xf>
    <xf numFmtId="166" fontId="0" fillId="0" borderId="0" xfId="1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166" fontId="0" fillId="0" borderId="2" xfId="1" applyNumberFormat="1" applyFont="1" applyFill="1" applyBorder="1" applyAlignment="1">
      <alignment horizontal="right" vertical="top"/>
    </xf>
    <xf numFmtId="166" fontId="0" fillId="0" borderId="3" xfId="1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/>
    </xf>
    <xf numFmtId="166" fontId="19" fillId="0" borderId="4" xfId="1" applyNumberFormat="1" applyFont="1" applyFill="1" applyBorder="1" applyAlignment="1">
      <alignment horizontal="right" vertical="top"/>
    </xf>
    <xf numFmtId="166" fontId="19" fillId="0" borderId="3" xfId="1" applyNumberFormat="1" applyFont="1" applyFill="1" applyBorder="1" applyAlignment="1">
      <alignment horizontal="right" vertical="top"/>
    </xf>
    <xf numFmtId="166" fontId="19" fillId="0" borderId="4" xfId="0" applyNumberFormat="1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center" vertical="top"/>
    </xf>
    <xf numFmtId="166" fontId="19" fillId="0" borderId="5" xfId="1" applyNumberFormat="1" applyFont="1" applyFill="1" applyBorder="1" applyAlignment="1">
      <alignment horizontal="right" vertical="top"/>
    </xf>
    <xf numFmtId="167" fontId="19" fillId="0" borderId="0" xfId="2" applyNumberFormat="1" applyFont="1" applyFill="1" applyBorder="1" applyAlignment="1">
      <alignment horizontal="left" vertical="top"/>
    </xf>
    <xf numFmtId="166" fontId="15" fillId="0" borderId="0" xfId="1" applyNumberFormat="1" applyFont="1" applyFill="1" applyBorder="1" applyAlignment="1">
      <alignment horizontal="left" vertical="top"/>
    </xf>
    <xf numFmtId="166" fontId="17" fillId="0" borderId="0" xfId="1" applyNumberFormat="1" applyFont="1" applyFill="1" applyBorder="1" applyAlignment="1">
      <alignment vertical="top"/>
    </xf>
    <xf numFmtId="166" fontId="19" fillId="0" borderId="0" xfId="1" applyNumberFormat="1" applyFont="1" applyFill="1" applyBorder="1" applyAlignment="1">
      <alignment horizontal="left" vertical="top"/>
    </xf>
    <xf numFmtId="167" fontId="15" fillId="0" borderId="0" xfId="2" applyNumberFormat="1" applyFont="1" applyFill="1" applyBorder="1" applyAlignment="1">
      <alignment horizontal="left" vertical="top"/>
    </xf>
    <xf numFmtId="167" fontId="17" fillId="0" borderId="0" xfId="2" applyNumberFormat="1" applyFont="1" applyFill="1" applyBorder="1" applyAlignment="1">
      <alignment vertical="top"/>
    </xf>
    <xf numFmtId="167" fontId="0" fillId="0" borderId="0" xfId="2" applyNumberFormat="1" applyFont="1" applyFill="1" applyBorder="1" applyAlignment="1">
      <alignment horizontal="left" vertical="top"/>
    </xf>
    <xf numFmtId="166" fontId="0" fillId="0" borderId="0" xfId="1" applyNumberFormat="1" applyFont="1" applyFill="1" applyBorder="1" applyAlignment="1">
      <alignment vertical="top"/>
    </xf>
    <xf numFmtId="166" fontId="17" fillId="0" borderId="0" xfId="0" applyNumberFormat="1" applyFont="1" applyFill="1" applyBorder="1" applyAlignment="1">
      <alignment vertical="top"/>
    </xf>
    <xf numFmtId="167" fontId="0" fillId="0" borderId="0" xfId="2" applyNumberFormat="1" applyFont="1" applyFill="1" applyBorder="1" applyAlignment="1">
      <alignment vertical="top"/>
    </xf>
    <xf numFmtId="167" fontId="17" fillId="0" borderId="0" xfId="0" applyNumberFormat="1" applyFont="1" applyFill="1" applyBorder="1" applyAlignment="1">
      <alignment vertical="top"/>
    </xf>
    <xf numFmtId="167" fontId="19" fillId="0" borderId="6" xfId="2" applyNumberFormat="1" applyFont="1" applyFill="1" applyBorder="1" applyAlignment="1">
      <alignment horizontal="left" vertical="top"/>
    </xf>
    <xf numFmtId="167" fontId="19" fillId="2" borderId="6" xfId="2" applyNumberFormat="1" applyFont="1" applyFill="1" applyBorder="1" applyAlignment="1">
      <alignment horizontal="left" vertical="top"/>
    </xf>
    <xf numFmtId="166" fontId="19" fillId="0" borderId="3" xfId="0" applyNumberFormat="1" applyFont="1" applyFill="1" applyBorder="1" applyAlignment="1">
      <alignment horizontal="right" vertical="top"/>
    </xf>
    <xf numFmtId="0" fontId="21" fillId="0" borderId="0" xfId="3" applyFont="1" applyFill="1"/>
    <xf numFmtId="0" fontId="1" fillId="0" borderId="0" xfId="3"/>
    <xf numFmtId="0" fontId="22" fillId="0" borderId="0" xfId="3" applyFont="1"/>
    <xf numFmtId="0" fontId="24" fillId="0" borderId="0" xfId="3" applyFont="1" applyFill="1"/>
    <xf numFmtId="43" fontId="25" fillId="0" borderId="0" xfId="3" applyNumberFormat="1" applyFont="1" applyFill="1" applyAlignment="1">
      <alignment horizontal="left"/>
    </xf>
    <xf numFmtId="0" fontId="14" fillId="0" borderId="0" xfId="3" applyFont="1" applyAlignment="1">
      <alignment horizontal="center"/>
    </xf>
    <xf numFmtId="39" fontId="26" fillId="0" borderId="0" xfId="3" applyNumberFormat="1" applyFont="1" applyFill="1" applyAlignment="1">
      <alignment horizontal="left" indent="1"/>
    </xf>
    <xf numFmtId="166" fontId="0" fillId="0" borderId="0" xfId="5" applyNumberFormat="1" applyFont="1"/>
    <xf numFmtId="39" fontId="27" fillId="0" borderId="0" xfId="3" applyNumberFormat="1" applyFont="1" applyFill="1"/>
    <xf numFmtId="39" fontId="21" fillId="0" borderId="0" xfId="3" applyNumberFormat="1" applyFont="1" applyFill="1"/>
    <xf numFmtId="39" fontId="27" fillId="0" borderId="0" xfId="3" applyNumberFormat="1" applyFont="1" applyFill="1" applyBorder="1"/>
    <xf numFmtId="39" fontId="27" fillId="0" borderId="0" xfId="3" applyNumberFormat="1" applyFont="1" applyFill="1" applyAlignment="1">
      <alignment horizontal="left"/>
    </xf>
    <xf numFmtId="39" fontId="25" fillId="0" borderId="0" xfId="3" applyNumberFormat="1" applyFont="1" applyFill="1" applyAlignment="1">
      <alignment horizontal="left"/>
    </xf>
    <xf numFmtId="39" fontId="25" fillId="0" borderId="0" xfId="3" applyNumberFormat="1" applyFont="1" applyFill="1" applyAlignment="1">
      <alignment horizontal="left" indent="1"/>
    </xf>
    <xf numFmtId="39" fontId="21" fillId="0" borderId="0" xfId="3" applyNumberFormat="1" applyFont="1" applyFill="1" applyAlignment="1">
      <alignment horizontal="left"/>
    </xf>
    <xf numFmtId="39" fontId="21" fillId="0" borderId="0" xfId="3" applyNumberFormat="1" applyFont="1" applyFill="1" applyBorder="1"/>
    <xf numFmtId="0" fontId="1" fillId="0" borderId="0" xfId="3" applyFill="1" applyBorder="1"/>
    <xf numFmtId="43" fontId="26" fillId="0" borderId="0" xfId="3" applyNumberFormat="1" applyFont="1" applyFill="1" applyBorder="1" applyAlignment="1">
      <alignment horizontal="center"/>
    </xf>
    <xf numFmtId="39" fontId="26" fillId="0" borderId="0" xfId="3" applyNumberFormat="1" applyFont="1" applyFill="1" applyAlignment="1">
      <alignment horizontal="left"/>
    </xf>
    <xf numFmtId="39" fontId="26" fillId="0" borderId="0" xfId="3" applyNumberFormat="1" applyFont="1" applyFill="1" applyAlignment="1">
      <alignment horizontal="left" indent="2"/>
    </xf>
    <xf numFmtId="39" fontId="26" fillId="0" borderId="0" xfId="3" applyNumberFormat="1" applyFont="1" applyFill="1" applyBorder="1" applyAlignment="1">
      <alignment horizontal="left"/>
    </xf>
    <xf numFmtId="39" fontId="21" fillId="0" borderId="0" xfId="3" applyNumberFormat="1" applyFont="1" applyFill="1" applyBorder="1" applyAlignment="1">
      <alignment horizontal="left"/>
    </xf>
    <xf numFmtId="39" fontId="28" fillId="0" borderId="0" xfId="3" applyNumberFormat="1" applyFont="1" applyFill="1"/>
    <xf numFmtId="39" fontId="28" fillId="0" borderId="0" xfId="3" applyNumberFormat="1" applyFont="1" applyFill="1" applyBorder="1"/>
    <xf numFmtId="0" fontId="1" fillId="0" borderId="0" xfId="3" applyFill="1"/>
    <xf numFmtId="37" fontId="1" fillId="0" borderId="0" xfId="3" applyNumberFormat="1"/>
    <xf numFmtId="0" fontId="29" fillId="0" borderId="0" xfId="3" applyFont="1" applyAlignment="1">
      <alignment horizontal="center"/>
    </xf>
    <xf numFmtId="0" fontId="30" fillId="0" borderId="0" xfId="3" applyFont="1"/>
    <xf numFmtId="0" fontId="1" fillId="0" borderId="0" xfId="3" applyBorder="1"/>
    <xf numFmtId="167" fontId="30" fillId="0" borderId="0" xfId="4" applyNumberFormat="1" applyFont="1"/>
    <xf numFmtId="0" fontId="31" fillId="0" borderId="0" xfId="3" applyFont="1" applyFill="1"/>
    <xf numFmtId="167" fontId="0" fillId="0" borderId="0" xfId="4" applyNumberFormat="1" applyFont="1"/>
    <xf numFmtId="43" fontId="25" fillId="0" borderId="0" xfId="3" applyNumberFormat="1" applyFont="1" applyFill="1" applyAlignment="1">
      <alignment horizontal="center"/>
    </xf>
    <xf numFmtId="39" fontId="27" fillId="0" borderId="2" xfId="3" applyNumberFormat="1" applyFont="1" applyFill="1" applyBorder="1"/>
    <xf numFmtId="39" fontId="21" fillId="0" borderId="4" xfId="3" applyNumberFormat="1" applyFont="1" applyFill="1" applyBorder="1"/>
    <xf numFmtId="39" fontId="26" fillId="0" borderId="0" xfId="3" applyNumberFormat="1" applyFont="1" applyFill="1" applyAlignment="1">
      <alignment horizontal="center"/>
    </xf>
    <xf numFmtId="39" fontId="1" fillId="0" borderId="0" xfId="3" applyNumberFormat="1"/>
    <xf numFmtId="39" fontId="27" fillId="0" borderId="7" xfId="3" applyNumberFormat="1" applyFont="1" applyFill="1" applyBorder="1"/>
    <xf numFmtId="39" fontId="21" fillId="0" borderId="2" xfId="3" applyNumberFormat="1" applyFont="1" applyFill="1" applyBorder="1"/>
    <xf numFmtId="37" fontId="31" fillId="0" borderId="0" xfId="3" applyNumberFormat="1" applyFont="1" applyFill="1"/>
    <xf numFmtId="37" fontId="24" fillId="0" borderId="0" xfId="3" applyNumberFormat="1" applyFont="1" applyFill="1" applyBorder="1"/>
    <xf numFmtId="37" fontId="26" fillId="0" borderId="8" xfId="3" applyNumberFormat="1" applyFont="1" applyFill="1" applyBorder="1" applyAlignment="1">
      <alignment horizontal="center"/>
    </xf>
    <xf numFmtId="37" fontId="24" fillId="0" borderId="0" xfId="3" applyNumberFormat="1" applyFont="1" applyFill="1"/>
    <xf numFmtId="37" fontId="27" fillId="0" borderId="0" xfId="3" applyNumberFormat="1" applyFont="1" applyFill="1"/>
    <xf numFmtId="37" fontId="21" fillId="0" borderId="0" xfId="3" applyNumberFormat="1" applyFont="1" applyFill="1"/>
    <xf numFmtId="37" fontId="27" fillId="0" borderId="0" xfId="3" applyNumberFormat="1" applyFont="1" applyFill="1" applyBorder="1"/>
    <xf numFmtId="37" fontId="27" fillId="0" borderId="2" xfId="3" applyNumberFormat="1" applyFont="1" applyFill="1" applyBorder="1"/>
    <xf numFmtId="37" fontId="21" fillId="0" borderId="4" xfId="3" applyNumberFormat="1" applyFont="1" applyFill="1" applyBorder="1"/>
    <xf numFmtId="37" fontId="21" fillId="0" borderId="0" xfId="3" applyNumberFormat="1" applyFont="1" applyFill="1" applyBorder="1"/>
    <xf numFmtId="37" fontId="21" fillId="2" borderId="7" xfId="3" applyNumberFormat="1" applyFont="1" applyFill="1" applyBorder="1"/>
    <xf numFmtId="37" fontId="21" fillId="0" borderId="2" xfId="3" applyNumberFormat="1" applyFont="1" applyFill="1" applyBorder="1"/>
    <xf numFmtId="37" fontId="28" fillId="0" borderId="0" xfId="3" applyNumberFormat="1" applyFont="1" applyFill="1"/>
    <xf numFmtId="0" fontId="30" fillId="0" borderId="0" xfId="3" applyFont="1" applyFill="1" applyBorder="1"/>
    <xf numFmtId="37" fontId="1" fillId="0" borderId="0" xfId="3" applyNumberFormat="1" applyFill="1"/>
    <xf numFmtId="43" fontId="0" fillId="0" borderId="0" xfId="0" applyNumberFormat="1" applyFill="1" applyBorder="1" applyAlignment="1">
      <alignment horizontal="left" vertical="top"/>
    </xf>
    <xf numFmtId="166" fontId="19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0" fontId="0" fillId="3" borderId="0" xfId="0" applyFill="1" applyBorder="1" applyAlignment="1">
      <alignment horizontal="left" vertical="top"/>
    </xf>
    <xf numFmtId="0" fontId="0" fillId="3" borderId="0" xfId="0" applyFill="1" applyBorder="1" applyAlignment="1">
      <alignment vertical="top"/>
    </xf>
    <xf numFmtId="0" fontId="19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9" fontId="19" fillId="0" borderId="0" xfId="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top"/>
    </xf>
    <xf numFmtId="0" fontId="3" fillId="0" borderId="0" xfId="6"/>
    <xf numFmtId="49" fontId="2" fillId="0" borderId="0" xfId="6" applyNumberFormat="1" applyFont="1" applyAlignment="1"/>
    <xf numFmtId="49" fontId="3" fillId="0" borderId="0" xfId="6" applyNumberFormat="1" applyAlignment="1"/>
    <xf numFmtId="49" fontId="3" fillId="0" borderId="0" xfId="6" applyNumberFormat="1" applyAlignment="1">
      <alignment vertical="center"/>
    </xf>
    <xf numFmtId="0" fontId="2" fillId="0" borderId="0" xfId="6" applyFont="1"/>
    <xf numFmtId="49" fontId="8" fillId="0" borderId="0" xfId="6" applyNumberFormat="1" applyFont="1" applyAlignment="1">
      <alignment horizontal="center"/>
    </xf>
    <xf numFmtId="49" fontId="8" fillId="0" borderId="0" xfId="6" applyNumberFormat="1" applyFont="1" applyAlignment="1">
      <alignment horizontal="center" vertical="center"/>
    </xf>
    <xf numFmtId="0" fontId="34" fillId="0" borderId="0" xfId="6" applyNumberFormat="1" applyFont="1" applyFill="1" applyAlignment="1">
      <alignment horizontal="center" vertical="center"/>
    </xf>
    <xf numFmtId="0" fontId="34" fillId="0" borderId="0" xfId="6" applyNumberFormat="1" applyFont="1" applyAlignment="1">
      <alignment horizontal="center" vertical="center"/>
    </xf>
    <xf numFmtId="49" fontId="8" fillId="0" borderId="0" xfId="6" applyNumberFormat="1" applyFont="1" applyAlignment="1"/>
    <xf numFmtId="49" fontId="2" fillId="0" borderId="0" xfId="6" applyNumberFormat="1" applyFont="1" applyFill="1" applyAlignment="1">
      <alignment vertical="center"/>
    </xf>
    <xf numFmtId="42" fontId="2" fillId="0" borderId="0" xfId="6" applyNumberFormat="1" applyFont="1" applyFill="1" applyBorder="1" applyAlignment="1">
      <alignment vertical="center"/>
    </xf>
    <xf numFmtId="166" fontId="2" fillId="0" borderId="0" xfId="7" applyNumberFormat="1" applyFont="1"/>
    <xf numFmtId="41" fontId="2" fillId="0" borderId="0" xfId="6" applyNumberFormat="1" applyFont="1" applyFill="1" applyBorder="1" applyAlignment="1">
      <alignment vertical="center"/>
    </xf>
    <xf numFmtId="0" fontId="2" fillId="0" borderId="0" xfId="6" applyFont="1" applyFill="1" applyBorder="1"/>
    <xf numFmtId="166" fontId="2" fillId="0" borderId="3" xfId="7" applyNumberFormat="1" applyFont="1" applyBorder="1"/>
    <xf numFmtId="166" fontId="2" fillId="0" borderId="4" xfId="7" applyNumberFormat="1" applyFont="1" applyBorder="1"/>
    <xf numFmtId="41" fontId="2" fillId="0" borderId="0" xfId="6" applyNumberFormat="1" applyFont="1" applyBorder="1" applyAlignment="1">
      <alignment vertical="center"/>
    </xf>
    <xf numFmtId="41" fontId="2" fillId="0" borderId="0" xfId="6" applyNumberFormat="1" applyFont="1" applyAlignment="1">
      <alignment vertical="center"/>
    </xf>
    <xf numFmtId="166" fontId="2" fillId="0" borderId="0" xfId="7" applyNumberFormat="1" applyFont="1" applyBorder="1"/>
    <xf numFmtId="41" fontId="2" fillId="0" borderId="0" xfId="6" applyNumberFormat="1" applyFont="1"/>
    <xf numFmtId="41" fontId="3" fillId="0" borderId="0" xfId="6" applyNumberFormat="1"/>
    <xf numFmtId="0" fontId="37" fillId="0" borderId="0" xfId="6" applyFont="1" applyAlignment="1">
      <alignment horizontal="center"/>
    </xf>
    <xf numFmtId="166" fontId="16" fillId="0" borderId="0" xfId="7" applyNumberFormat="1" applyFont="1"/>
    <xf numFmtId="166" fontId="16" fillId="0" borderId="3" xfId="7" applyNumberFormat="1" applyFont="1" applyBorder="1"/>
    <xf numFmtId="166" fontId="16" fillId="0" borderId="4" xfId="7" applyNumberFormat="1" applyFont="1" applyBorder="1"/>
    <xf numFmtId="167" fontId="3" fillId="0" borderId="0" xfId="2" applyNumberFormat="1" applyFont="1"/>
    <xf numFmtId="166" fontId="2" fillId="0" borderId="0" xfId="6" applyNumberFormat="1" applyFont="1"/>
    <xf numFmtId="166" fontId="3" fillId="0" borderId="0" xfId="6" applyNumberFormat="1"/>
    <xf numFmtId="166" fontId="3" fillId="0" borderId="0" xfId="6" applyNumberFormat="1" applyFont="1"/>
    <xf numFmtId="167" fontId="2" fillId="0" borderId="0" xfId="2" applyNumberFormat="1" applyFont="1"/>
    <xf numFmtId="166" fontId="19" fillId="0" borderId="4" xfId="1" applyNumberFormat="1" applyFont="1" applyFill="1" applyBorder="1" applyAlignment="1">
      <alignment horizontal="left" vertical="top"/>
    </xf>
    <xf numFmtId="166" fontId="0" fillId="0" borderId="3" xfId="1" applyNumberFormat="1" applyFont="1" applyFill="1" applyBorder="1" applyAlignment="1">
      <alignment horizontal="left" vertical="top"/>
    </xf>
    <xf numFmtId="166" fontId="19" fillId="0" borderId="3" xfId="1" applyNumberFormat="1" applyFont="1" applyFill="1" applyBorder="1" applyAlignment="1">
      <alignment horizontal="left" vertical="top"/>
    </xf>
    <xf numFmtId="166" fontId="0" fillId="0" borderId="0" xfId="0" applyNumberFormat="1" applyFill="1" applyBorder="1" applyAlignment="1">
      <alignment horizontal="left" vertical="top"/>
    </xf>
    <xf numFmtId="37" fontId="0" fillId="0" borderId="0" xfId="0" applyNumberForma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37" fontId="0" fillId="0" borderId="3" xfId="0" applyNumberFormat="1" applyFill="1" applyBorder="1" applyAlignment="1">
      <alignment horizontal="left" vertical="top"/>
    </xf>
    <xf numFmtId="37" fontId="19" fillId="0" borderId="3" xfId="0" applyNumberFormat="1" applyFont="1" applyFill="1" applyBorder="1" applyAlignment="1">
      <alignment horizontal="left" vertical="top"/>
    </xf>
    <xf numFmtId="37" fontId="19" fillId="0" borderId="4" xfId="0" applyNumberFormat="1" applyFont="1" applyFill="1" applyBorder="1" applyAlignment="1">
      <alignment horizontal="left" vertical="top"/>
    </xf>
    <xf numFmtId="166" fontId="13" fillId="0" borderId="0" xfId="0" applyNumberFormat="1" applyFont="1" applyFill="1" applyBorder="1" applyAlignment="1">
      <alignment horizontal="left" vertical="top"/>
    </xf>
    <xf numFmtId="9" fontId="13" fillId="0" borderId="0" xfId="2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left" vertical="top"/>
    </xf>
    <xf numFmtId="167" fontId="19" fillId="0" borderId="0" xfId="0" applyNumberFormat="1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center" vertical="top"/>
    </xf>
    <xf numFmtId="167" fontId="0" fillId="0" borderId="0" xfId="0" applyNumberFormat="1" applyFill="1" applyBorder="1" applyAlignment="1">
      <alignment horizontal="left" vertical="top"/>
    </xf>
    <xf numFmtId="167" fontId="0" fillId="0" borderId="6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1" fontId="0" fillId="0" borderId="0" xfId="0" applyNumberFormat="1" applyFill="1" applyBorder="1" applyAlignment="1">
      <alignment horizontal="left" vertical="top"/>
    </xf>
    <xf numFmtId="10" fontId="0" fillId="0" borderId="0" xfId="2" applyNumberFormat="1" applyFont="1" applyFill="1" applyBorder="1" applyAlignment="1">
      <alignment horizontal="left" vertical="top"/>
    </xf>
    <xf numFmtId="0" fontId="30" fillId="0" borderId="0" xfId="3" applyFont="1" applyFill="1"/>
    <xf numFmtId="0" fontId="14" fillId="0" borderId="0" xfId="3" applyFont="1" applyFill="1" applyBorder="1"/>
    <xf numFmtId="10" fontId="14" fillId="0" borderId="0" xfId="4" applyNumberFormat="1" applyFont="1" applyFill="1" applyBorder="1"/>
    <xf numFmtId="37" fontId="1" fillId="0" borderId="0" xfId="3" applyNumberFormat="1" applyFill="1" applyBorder="1"/>
    <xf numFmtId="166" fontId="1" fillId="0" borderId="0" xfId="3" applyNumberFormat="1" applyFill="1" applyBorder="1"/>
    <xf numFmtId="0" fontId="14" fillId="0" borderId="0" xfId="3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"/>
    </xf>
    <xf numFmtId="166" fontId="30" fillId="0" borderId="0" xfId="5" applyNumberFormat="1" applyFont="1" applyFill="1" applyBorder="1"/>
    <xf numFmtId="168" fontId="1" fillId="0" borderId="0" xfId="3" applyNumberFormat="1" applyFill="1" applyBorder="1"/>
    <xf numFmtId="167" fontId="1" fillId="0" borderId="0" xfId="3" applyNumberFormat="1" applyFill="1" applyBorder="1"/>
    <xf numFmtId="167" fontId="30" fillId="0" borderId="0" xfId="4" applyNumberFormat="1" applyFont="1" applyFill="1" applyBorder="1"/>
    <xf numFmtId="0" fontId="1" fillId="0" borderId="0" xfId="3" applyFill="1" applyBorder="1" applyAlignment="1">
      <alignment horizontal="center"/>
    </xf>
    <xf numFmtId="10" fontId="30" fillId="0" borderId="0" xfId="3" applyNumberFormat="1" applyFont="1" applyFill="1" applyBorder="1"/>
    <xf numFmtId="167" fontId="30" fillId="0" borderId="0" xfId="5" applyNumberFormat="1" applyFont="1" applyFill="1" applyBorder="1"/>
    <xf numFmtId="0" fontId="30" fillId="0" borderId="0" xfId="3" applyFont="1" applyFill="1" applyBorder="1" applyAlignment="1">
      <alignment horizontal="right"/>
    </xf>
    <xf numFmtId="0" fontId="30" fillId="0" borderId="0" xfId="3" applyFont="1" applyFill="1" applyBorder="1" applyAlignment="1"/>
    <xf numFmtId="0" fontId="1" fillId="0" borderId="0" xfId="3" applyFill="1" applyBorder="1" applyAlignment="1"/>
    <xf numFmtId="2" fontId="30" fillId="0" borderId="0" xfId="3" applyNumberFormat="1" applyFont="1" applyFill="1" applyBorder="1"/>
    <xf numFmtId="10" fontId="1" fillId="0" borderId="0" xfId="3" applyNumberFormat="1" applyFill="1" applyBorder="1"/>
    <xf numFmtId="10" fontId="14" fillId="0" borderId="0" xfId="3" applyNumberFormat="1" applyFont="1" applyFill="1" applyBorder="1"/>
    <xf numFmtId="10" fontId="29" fillId="0" borderId="0" xfId="3" applyNumberFormat="1" applyFont="1" applyFill="1" applyBorder="1"/>
    <xf numFmtId="166" fontId="0" fillId="0" borderId="0" xfId="5" applyNumberFormat="1" applyFont="1" applyFill="1"/>
    <xf numFmtId="0" fontId="23" fillId="0" borderId="0" xfId="3" applyFont="1"/>
    <xf numFmtId="166" fontId="30" fillId="0" borderId="0" xfId="3" applyNumberFormat="1" applyFont="1"/>
    <xf numFmtId="166" fontId="30" fillId="0" borderId="3" xfId="3" applyNumberFormat="1" applyFont="1" applyBorder="1"/>
    <xf numFmtId="43" fontId="30" fillId="0" borderId="3" xfId="3" applyNumberFormat="1" applyFont="1" applyBorder="1"/>
    <xf numFmtId="0" fontId="29" fillId="0" borderId="0" xfId="3" applyFont="1" applyFill="1" applyBorder="1"/>
    <xf numFmtId="10" fontId="0" fillId="0" borderId="8" xfId="0" applyNumberForma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0" fontId="40" fillId="0" borderId="0" xfId="0" applyFont="1" applyFill="1" applyBorder="1" applyAlignment="1">
      <alignment vertical="top"/>
    </xf>
    <xf numFmtId="0" fontId="42" fillId="0" borderId="0" xfId="0" applyFont="1" applyFill="1" applyBorder="1" applyAlignment="1">
      <alignment vertical="top"/>
    </xf>
    <xf numFmtId="0" fontId="3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49" fontId="33" fillId="0" borderId="0" xfId="6" applyNumberFormat="1" applyFont="1" applyAlignment="1">
      <alignment horizontal="center" vertical="center"/>
    </xf>
    <xf numFmtId="49" fontId="8" fillId="0" borderId="0" xfId="6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top" wrapText="1"/>
    </xf>
    <xf numFmtId="0" fontId="29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</cellXfs>
  <cellStyles count="10">
    <cellStyle name="Comma" xfId="1" builtinId="3"/>
    <cellStyle name="Comma 2" xfId="5"/>
    <cellStyle name="Comma 3" xfId="7"/>
    <cellStyle name="Normal" xfId="0" builtinId="0"/>
    <cellStyle name="Normal 2" xfId="3"/>
    <cellStyle name="Normal 3" xfId="6"/>
    <cellStyle name="Normal 4" xfId="8"/>
    <cellStyle name="Normal 5" xfId="9"/>
    <cellStyle name="Percent" xfId="2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CI%20Operation%20w%20Partial%20Settl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G-140560%20Wast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 Results of Operation"/>
      <sheetName val="Schedule 2 Restated"/>
      <sheetName val="Schedule 3 Pro forma"/>
      <sheetName val="Schedule 4 R-1A, R-10"/>
      <sheetName val="Schedule 4, R-6D"/>
      <sheetName val="Schedule 4, R-6E"/>
      <sheetName val="Schedule 4, R-6G pg 1"/>
      <sheetName val="Schedule 4, R-6G pg 2"/>
      <sheetName val="Schedule 4, R-6H"/>
      <sheetName val="Schedule 4, R-8 and R-9"/>
      <sheetName val="Schedule 4, RC-1A"/>
      <sheetName val="Schedule 4, RC-1, RC-1A"/>
      <sheetName val="Schedule 5, P-1A"/>
      <sheetName val="Schedule 5, P-2 and P-3"/>
      <sheetName val="Schedule 5, P-4"/>
      <sheetName val="Schedule 5, P-5A "/>
      <sheetName val="Schedule 6 Lurito-Gallagher"/>
      <sheetName val="Restate Exp"/>
      <sheetName val="Pro Forma Exp"/>
      <sheetName val="Sch 4 - 12months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BS"/>
      <sheetName val="WP-6 - COD Calculation"/>
      <sheetName val="WP-6 - Amort COD"/>
      <sheetName val="FDR 5"/>
      <sheetName val="WP-7 - Affiliated "/>
      <sheetName val="WP-10  Misc GL"/>
      <sheetName val="WP-11 Bad Debts"/>
      <sheetName val="WP-14 Tires"/>
      <sheetName val="IS-PBC"/>
      <sheetName val="MC-7 - Three-Factor Revised"/>
      <sheetName val="MC-7 - Three-Factor"/>
    </sheetNames>
    <sheetDataSet>
      <sheetData sheetId="0">
        <row r="85">
          <cell r="C85">
            <v>50614.479999999996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1">
          <cell r="C11">
            <v>0.12516908847982403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4">
          <cell r="E24">
            <v>40474.183536221055</v>
          </cell>
        </row>
      </sheetData>
      <sheetData sheetId="29">
        <row r="9">
          <cell r="B9">
            <v>33895</v>
          </cell>
        </row>
        <row r="10">
          <cell r="B10">
            <v>41352</v>
          </cell>
        </row>
        <row r="11">
          <cell r="B11">
            <v>288980</v>
          </cell>
        </row>
        <row r="12">
          <cell r="B12">
            <v>99676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20">
          <cell r="C20">
            <v>0.23360992933175631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BS"/>
      <sheetName val="Sheet3"/>
    </sheetNames>
    <sheetDataSet>
      <sheetData sheetId="0">
        <row r="13">
          <cell r="B13">
            <v>10355310.93</v>
          </cell>
        </row>
        <row r="90">
          <cell r="C90">
            <v>-25402.560000000001</v>
          </cell>
          <cell r="D90">
            <v>-297390.31</v>
          </cell>
          <cell r="E90">
            <v>-91518.39</v>
          </cell>
        </row>
        <row r="91">
          <cell r="C91">
            <v>-16385.12</v>
          </cell>
        </row>
      </sheetData>
      <sheetData sheetId="1">
        <row r="27">
          <cell r="B27">
            <v>2630996.4500000002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5:Q9"/>
  <sheetViews>
    <sheetView tabSelected="1" workbookViewId="0">
      <selection activeCell="P9" sqref="P9"/>
    </sheetView>
  </sheetViews>
  <sheetFormatPr defaultRowHeight="12.75" x14ac:dyDescent="0.2"/>
  <cols>
    <col min="2" max="2" width="27.83203125" customWidth="1"/>
    <col min="3" max="4" width="10.33203125" customWidth="1"/>
    <col min="6" max="6" width="1.33203125" customWidth="1"/>
    <col min="7" max="8" width="10.33203125" customWidth="1"/>
    <col min="10" max="10" width="1.33203125" customWidth="1"/>
    <col min="11" max="12" width="10.33203125" customWidth="1"/>
    <col min="14" max="14" width="1.33203125" customWidth="1"/>
    <col min="15" max="16" width="10.33203125" customWidth="1"/>
  </cols>
  <sheetData>
    <row r="5" spans="2:17" ht="15.75" x14ac:dyDescent="0.2">
      <c r="C5" s="188" t="s">
        <v>319</v>
      </c>
      <c r="D5" s="188"/>
      <c r="E5" s="148"/>
      <c r="G5" s="188" t="s">
        <v>273</v>
      </c>
      <c r="H5" s="188"/>
      <c r="I5" s="148"/>
      <c r="K5" s="188" t="s">
        <v>277</v>
      </c>
      <c r="L5" s="188"/>
      <c r="M5" s="148"/>
      <c r="O5" s="188" t="s">
        <v>331</v>
      </c>
      <c r="P5" s="188"/>
    </row>
    <row r="6" spans="2:17" ht="15.75" x14ac:dyDescent="0.2">
      <c r="C6" s="147">
        <v>2013</v>
      </c>
      <c r="D6" s="20" t="s">
        <v>278</v>
      </c>
      <c r="E6" s="20" t="s">
        <v>332</v>
      </c>
      <c r="F6" s="20"/>
      <c r="G6" s="147">
        <v>2013</v>
      </c>
      <c r="H6" s="20" t="s">
        <v>278</v>
      </c>
      <c r="I6" s="20" t="s">
        <v>332</v>
      </c>
      <c r="J6" s="20"/>
      <c r="K6" s="147">
        <v>2013</v>
      </c>
      <c r="L6" s="20" t="s">
        <v>278</v>
      </c>
      <c r="M6" s="20" t="s">
        <v>332</v>
      </c>
      <c r="N6" s="20"/>
      <c r="O6" s="147">
        <v>2013</v>
      </c>
      <c r="P6" s="20" t="s">
        <v>278</v>
      </c>
      <c r="Q6" t="s">
        <v>332</v>
      </c>
    </row>
    <row r="7" spans="2:17" x14ac:dyDescent="0.2">
      <c r="B7" s="20" t="s">
        <v>213</v>
      </c>
      <c r="C7" s="150">
        <f>'WCI Trend'!I41</f>
        <v>0.42754222712238149</v>
      </c>
      <c r="D7" s="150">
        <f>'WCI Trend'!M41</f>
        <v>0.44214159521102997</v>
      </c>
      <c r="E7" s="32">
        <f>C7-D7</f>
        <v>-1.4599368088648479E-2</v>
      </c>
      <c r="G7" s="150">
        <f>'WCE Trend'!I43</f>
        <v>0.51511333471033283</v>
      </c>
      <c r="H7" s="150">
        <f>'WCE Trend'!M43</f>
        <v>0.64710998233932471</v>
      </c>
      <c r="I7" s="32">
        <f>G7-H7</f>
        <v>-0.13199664762899188</v>
      </c>
      <c r="K7" s="150">
        <f>'HBII Trend'!I46</f>
        <v>0.53798547839179434</v>
      </c>
      <c r="L7" s="150">
        <f>'HBII Trend'!M46</f>
        <v>0.53343008426595362</v>
      </c>
      <c r="M7" s="32">
        <f>K7-L7</f>
        <v>4.5553941258407171E-3</v>
      </c>
      <c r="O7" s="150">
        <f>'HB Trend'!I42</f>
        <v>0.93671667543032955</v>
      </c>
      <c r="P7" s="150">
        <f>'HB Trend'!M42</f>
        <v>0.9172639551799977</v>
      </c>
      <c r="Q7" s="149">
        <f>O7-P7</f>
        <v>1.9452720250331845E-2</v>
      </c>
    </row>
    <row r="8" spans="2:17" x14ac:dyDescent="0.2">
      <c r="B8" s="20" t="s">
        <v>197</v>
      </c>
      <c r="C8" s="150">
        <f>'WCI Trend'!I47</f>
        <v>0.57245777287761856</v>
      </c>
      <c r="D8" s="150">
        <f>'WCI Trend'!M47</f>
        <v>0.55785840478896997</v>
      </c>
      <c r="E8" s="32">
        <f t="shared" ref="E8:E9" si="0">C8-D8</f>
        <v>1.459936808864859E-2</v>
      </c>
      <c r="G8" s="150">
        <f>'WCE Trend'!I48</f>
        <v>0.48488666528966717</v>
      </c>
      <c r="H8" s="150">
        <f>'WCE Trend'!M48</f>
        <v>0.35289001766067529</v>
      </c>
      <c r="I8" s="32">
        <f>G8-H8</f>
        <v>0.13199664762899188</v>
      </c>
      <c r="K8" s="150">
        <f>'HBII Trend'!I49</f>
        <v>0.46201452160820566</v>
      </c>
      <c r="L8" s="150">
        <f>'HBII Trend'!M49</f>
        <v>0.46656991573404627</v>
      </c>
      <c r="M8" s="32">
        <f t="shared" ref="M8:M9" si="1">K8-L8</f>
        <v>-4.5553941258406061E-3</v>
      </c>
      <c r="O8" s="150">
        <f>'HB Trend'!I45</f>
        <v>6.3283324569670438E-2</v>
      </c>
      <c r="P8" s="150">
        <f>'HB Trend'!M45</f>
        <v>8.2736044820002269E-2</v>
      </c>
      <c r="Q8" s="149">
        <f>O8-P8</f>
        <v>-1.9452720250331831E-2</v>
      </c>
    </row>
    <row r="9" spans="2:17" x14ac:dyDescent="0.2">
      <c r="B9" s="20" t="s">
        <v>215</v>
      </c>
      <c r="C9" s="150"/>
      <c r="D9" s="150">
        <f>'WCI Test Year'!N3</f>
        <v>2.1788314613683149E-2</v>
      </c>
      <c r="E9" s="32">
        <f t="shared" si="0"/>
        <v>-2.1788314613683149E-2</v>
      </c>
      <c r="G9" s="150"/>
      <c r="H9" s="150">
        <f>'WCE Test Year'!E3</f>
        <v>3.997466466171927E-2</v>
      </c>
      <c r="I9" s="32">
        <f t="shared" ref="I9" si="2">G9-H9</f>
        <v>-3.997466466171927E-2</v>
      </c>
      <c r="K9" s="150"/>
      <c r="L9" s="150">
        <f>'HBII Test Year'!E4</f>
        <v>3.940658444111976E-2</v>
      </c>
      <c r="M9" s="32">
        <f t="shared" si="1"/>
        <v>-3.940658444111976E-2</v>
      </c>
      <c r="O9" s="150"/>
      <c r="P9" s="150">
        <f>'HB Test Year'!E4</f>
        <v>2.1788314613683149E-2</v>
      </c>
      <c r="Q9" s="149">
        <f>O9-P9</f>
        <v>-2.1788314613683149E-2</v>
      </c>
    </row>
  </sheetData>
  <mergeCells count="4">
    <mergeCell ref="C5:D5"/>
    <mergeCell ref="G5:H5"/>
    <mergeCell ref="K5:L5"/>
    <mergeCell ref="O5:P5"/>
  </mergeCells>
  <pageMargins left="0.45" right="0.45" top="0.75" bottom="0.75" header="0.3" footer="0.3"/>
  <pageSetup scale="89" orientation="landscape" r:id="rId1"/>
  <headerFooter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E69"/>
  <sheetViews>
    <sheetView workbookViewId="0">
      <selection activeCell="A3" sqref="A3"/>
    </sheetView>
  </sheetViews>
  <sheetFormatPr defaultRowHeight="15" x14ac:dyDescent="0.25"/>
  <cols>
    <col min="1" max="1" width="59.5" style="41" bestFit="1" customWidth="1"/>
    <col min="2" max="2" width="25.1640625" style="93" customWidth="1"/>
    <col min="3" max="4" width="14.5" style="65" bestFit="1" customWidth="1"/>
    <col min="5" max="16384" width="9.33203125" style="41"/>
  </cols>
  <sheetData>
    <row r="1" spans="1:5" x14ac:dyDescent="0.25">
      <c r="A1" s="40" t="s">
        <v>174</v>
      </c>
      <c r="B1" s="79"/>
    </row>
    <row r="2" spans="1:5" x14ac:dyDescent="0.25">
      <c r="A2" s="40" t="s">
        <v>211</v>
      </c>
      <c r="B2" s="80"/>
      <c r="D2" s="65" t="s">
        <v>213</v>
      </c>
      <c r="E2" s="71">
        <f>E49</f>
        <v>0.53343008426595362</v>
      </c>
    </row>
    <row r="3" spans="1:5" ht="15.75" thickBot="1" x14ac:dyDescent="0.3">
      <c r="A3" s="42" t="s">
        <v>339</v>
      </c>
      <c r="B3" s="65"/>
      <c r="D3" s="65" t="s">
        <v>214</v>
      </c>
      <c r="E3" s="71">
        <f>E65</f>
        <v>0.46656991573404627</v>
      </c>
    </row>
    <row r="4" spans="1:5" ht="15.75" thickBot="1" x14ac:dyDescent="0.3">
      <c r="B4" s="81" t="s">
        <v>275</v>
      </c>
      <c r="D4" s="65" t="s">
        <v>215</v>
      </c>
      <c r="E4" s="71">
        <f>(-1*[2]Income!$E$90)/D49</f>
        <v>3.940658444111976E-2</v>
      </c>
    </row>
    <row r="5" spans="1:5" x14ac:dyDescent="0.25">
      <c r="B5" s="82"/>
    </row>
    <row r="6" spans="1:5" x14ac:dyDescent="0.25">
      <c r="A6" s="46" t="s">
        <v>203</v>
      </c>
      <c r="B6" s="83">
        <v>12110.03</v>
      </c>
    </row>
    <row r="7" spans="1:5" x14ac:dyDescent="0.25">
      <c r="A7" s="46" t="s">
        <v>218</v>
      </c>
      <c r="B7" s="84"/>
    </row>
    <row r="8" spans="1:5" x14ac:dyDescent="0.25">
      <c r="A8" s="46" t="s">
        <v>220</v>
      </c>
      <c r="B8" s="83"/>
    </row>
    <row r="9" spans="1:5" x14ac:dyDescent="0.25">
      <c r="A9" s="46" t="s">
        <v>222</v>
      </c>
      <c r="B9" s="85"/>
    </row>
    <row r="10" spans="1:5" x14ac:dyDescent="0.25">
      <c r="A10" s="46" t="s">
        <v>223</v>
      </c>
      <c r="B10" s="85">
        <v>81842.66</v>
      </c>
    </row>
    <row r="11" spans="1:5" x14ac:dyDescent="0.25">
      <c r="A11" s="46" t="s">
        <v>224</v>
      </c>
      <c r="B11" s="85"/>
    </row>
    <row r="12" spans="1:5" x14ac:dyDescent="0.25">
      <c r="A12" s="46" t="s">
        <v>225</v>
      </c>
      <c r="B12" s="83"/>
    </row>
    <row r="13" spans="1:5" x14ac:dyDescent="0.25">
      <c r="A13" s="46" t="s">
        <v>226</v>
      </c>
      <c r="B13" s="85"/>
    </row>
    <row r="14" spans="1:5" x14ac:dyDescent="0.25">
      <c r="A14" s="46" t="s">
        <v>227</v>
      </c>
      <c r="B14" s="86"/>
    </row>
    <row r="15" spans="1:5" x14ac:dyDescent="0.25">
      <c r="A15" s="51" t="s">
        <v>228</v>
      </c>
      <c r="B15" s="83">
        <f t="shared" ref="B15" si="0">SUM(B6:B14)</f>
        <v>93952.69</v>
      </c>
    </row>
    <row r="16" spans="1:5" x14ac:dyDescent="0.25">
      <c r="A16" s="52" t="s">
        <v>229</v>
      </c>
      <c r="B16" s="83"/>
    </row>
    <row r="17" spans="1:2" x14ac:dyDescent="0.25">
      <c r="A17" s="46" t="s">
        <v>230</v>
      </c>
      <c r="B17" s="83"/>
    </row>
    <row r="18" spans="1:2" x14ac:dyDescent="0.25">
      <c r="A18" s="46" t="s">
        <v>231</v>
      </c>
      <c r="B18" s="83"/>
    </row>
    <row r="19" spans="1:2" x14ac:dyDescent="0.25">
      <c r="A19" s="46" t="s">
        <v>232</v>
      </c>
      <c r="B19" s="83"/>
    </row>
    <row r="20" spans="1:2" x14ac:dyDescent="0.25">
      <c r="A20" s="46" t="s">
        <v>233</v>
      </c>
      <c r="B20" s="83"/>
    </row>
    <row r="21" spans="1:2" x14ac:dyDescent="0.25">
      <c r="A21" s="46" t="s">
        <v>234</v>
      </c>
      <c r="B21" s="83">
        <v>2981532.24</v>
      </c>
    </row>
    <row r="22" spans="1:2" x14ac:dyDescent="0.25">
      <c r="A22" s="46" t="s">
        <v>235</v>
      </c>
      <c r="B22" s="83"/>
    </row>
    <row r="23" spans="1:2" x14ac:dyDescent="0.25">
      <c r="A23" s="46" t="s">
        <v>236</v>
      </c>
      <c r="B23" s="83"/>
    </row>
    <row r="24" spans="1:2" x14ac:dyDescent="0.25">
      <c r="A24" s="46" t="s">
        <v>237</v>
      </c>
      <c r="B24" s="83">
        <v>1165171.6499999999</v>
      </c>
    </row>
    <row r="25" spans="1:2" x14ac:dyDescent="0.25">
      <c r="A25" s="46" t="s">
        <v>238</v>
      </c>
      <c r="B25" s="83">
        <v>299777.53999999998</v>
      </c>
    </row>
    <row r="26" spans="1:2" x14ac:dyDescent="0.25">
      <c r="A26" s="46" t="s">
        <v>239</v>
      </c>
      <c r="B26" s="86">
        <v>-1010584.65</v>
      </c>
    </row>
    <row r="27" spans="1:2" x14ac:dyDescent="0.25">
      <c r="A27" s="53" t="s">
        <v>240</v>
      </c>
      <c r="B27" s="83">
        <f t="shared" ref="B27" si="1">SUM(B17:B26)</f>
        <v>3435896.78</v>
      </c>
    </row>
    <row r="28" spans="1:2" x14ac:dyDescent="0.25">
      <c r="A28" s="46" t="s">
        <v>241</v>
      </c>
      <c r="B28" s="86">
        <v>778192.48</v>
      </c>
    </row>
    <row r="29" spans="1:2" x14ac:dyDescent="0.25">
      <c r="A29" s="54" t="s">
        <v>242</v>
      </c>
      <c r="B29" s="83">
        <f>SUM(B27,B28)</f>
        <v>4214089.26</v>
      </c>
    </row>
    <row r="30" spans="1:2" x14ac:dyDescent="0.25">
      <c r="A30" s="52" t="s">
        <v>204</v>
      </c>
      <c r="B30" s="83"/>
    </row>
    <row r="31" spans="1:2" x14ac:dyDescent="0.25">
      <c r="A31" s="46" t="s">
        <v>205</v>
      </c>
      <c r="B31" s="83">
        <v>19031.78</v>
      </c>
    </row>
    <row r="32" spans="1:2" x14ac:dyDescent="0.25">
      <c r="A32" s="46" t="s">
        <v>243</v>
      </c>
      <c r="B32" s="83"/>
    </row>
    <row r="33" spans="1:3" x14ac:dyDescent="0.25">
      <c r="A33" s="46" t="s">
        <v>345</v>
      </c>
      <c r="B33" s="83">
        <v>26662.080000000002</v>
      </c>
    </row>
    <row r="34" spans="1:3" x14ac:dyDescent="0.25">
      <c r="A34" s="46" t="s">
        <v>245</v>
      </c>
      <c r="B34" s="83"/>
    </row>
    <row r="35" spans="1:3" x14ac:dyDescent="0.25">
      <c r="A35" s="46" t="s">
        <v>246</v>
      </c>
      <c r="B35" s="83"/>
    </row>
    <row r="36" spans="1:3" x14ac:dyDescent="0.25">
      <c r="A36" s="46" t="s">
        <v>247</v>
      </c>
      <c r="B36" s="83">
        <f>SUM(B31:B35)</f>
        <v>45693.86</v>
      </c>
    </row>
    <row r="37" spans="1:3" ht="15.75" thickBot="1" x14ac:dyDescent="0.3">
      <c r="A37" s="53" t="s">
        <v>248</v>
      </c>
      <c r="B37" s="87">
        <f>SUM(B15,B29,B36)</f>
        <v>4353735.8100000005</v>
      </c>
    </row>
    <row r="38" spans="1:3" ht="15.75" thickTop="1" x14ac:dyDescent="0.25">
      <c r="A38" s="53"/>
      <c r="B38" s="88" t="s">
        <v>249</v>
      </c>
    </row>
    <row r="39" spans="1:3" x14ac:dyDescent="0.25">
      <c r="A39" s="53"/>
      <c r="B39" s="88"/>
    </row>
    <row r="40" spans="1:3" ht="15.75" thickBot="1" x14ac:dyDescent="0.3">
      <c r="B40" s="65"/>
    </row>
    <row r="41" spans="1:3" ht="15.75" thickBot="1" x14ac:dyDescent="0.3">
      <c r="A41" s="48"/>
      <c r="B41" s="81" t="s">
        <v>275</v>
      </c>
    </row>
    <row r="42" spans="1:3" x14ac:dyDescent="0.25">
      <c r="A42" s="52" t="s">
        <v>250</v>
      </c>
      <c r="B42" s="83"/>
    </row>
    <row r="43" spans="1:3" x14ac:dyDescent="0.25">
      <c r="A43" s="46" t="s">
        <v>251</v>
      </c>
      <c r="B43" s="83"/>
    </row>
    <row r="44" spans="1:3" x14ac:dyDescent="0.25">
      <c r="A44" s="46" t="s">
        <v>252</v>
      </c>
      <c r="B44" s="83"/>
    </row>
    <row r="45" spans="1:3" x14ac:dyDescent="0.25">
      <c r="A45" s="46" t="s">
        <v>253</v>
      </c>
      <c r="B45" s="83"/>
    </row>
    <row r="46" spans="1:3" x14ac:dyDescent="0.25">
      <c r="A46" s="46" t="s">
        <v>254</v>
      </c>
      <c r="B46" s="85">
        <v>787912.28</v>
      </c>
      <c r="C46" s="65">
        <f>B46</f>
        <v>787912.28</v>
      </c>
    </row>
    <row r="47" spans="1:3" x14ac:dyDescent="0.25">
      <c r="A47" s="46" t="s">
        <v>255</v>
      </c>
      <c r="B47" s="86"/>
    </row>
    <row r="48" spans="1:3" x14ac:dyDescent="0.25">
      <c r="A48" s="58" t="s">
        <v>256</v>
      </c>
      <c r="B48" s="83">
        <f>SUM(B43:B46)</f>
        <v>787912.28</v>
      </c>
    </row>
    <row r="49" spans="1:5" x14ac:dyDescent="0.25">
      <c r="A49" s="52" t="s">
        <v>201</v>
      </c>
      <c r="B49" s="86">
        <v>1534501.38</v>
      </c>
      <c r="C49" s="65">
        <f>B49</f>
        <v>1534501.38</v>
      </c>
      <c r="D49" s="65">
        <f>SUM(C46:C49)</f>
        <v>2322413.66</v>
      </c>
      <c r="E49" s="41">
        <f>D49/D67</f>
        <v>0.53343008426595362</v>
      </c>
    </row>
    <row r="50" spans="1:5" x14ac:dyDescent="0.25">
      <c r="A50" s="52" t="s">
        <v>257</v>
      </c>
      <c r="B50" s="83">
        <f>SUM(B48,B49)</f>
        <v>2322413.66</v>
      </c>
      <c r="C50" s="177" t="s">
        <v>276</v>
      </c>
    </row>
    <row r="51" spans="1:5" x14ac:dyDescent="0.25">
      <c r="A51" s="52" t="s">
        <v>258</v>
      </c>
      <c r="B51" s="86"/>
    </row>
    <row r="52" spans="1:5" x14ac:dyDescent="0.25">
      <c r="A52" s="58"/>
      <c r="B52" s="84"/>
    </row>
    <row r="53" spans="1:5" x14ac:dyDescent="0.25">
      <c r="A53" s="52" t="s">
        <v>259</v>
      </c>
      <c r="B53" s="83"/>
    </row>
    <row r="54" spans="1:5" x14ac:dyDescent="0.25">
      <c r="A54" s="46" t="s">
        <v>260</v>
      </c>
      <c r="B54" s="83"/>
    </row>
    <row r="55" spans="1:5" x14ac:dyDescent="0.25">
      <c r="A55" s="59" t="s">
        <v>261</v>
      </c>
      <c r="B55" s="83"/>
    </row>
    <row r="56" spans="1:5" x14ac:dyDescent="0.25">
      <c r="A56" s="46" t="s">
        <v>262</v>
      </c>
      <c r="B56" s="83"/>
    </row>
    <row r="57" spans="1:5" x14ac:dyDescent="0.25">
      <c r="A57" s="59" t="s">
        <v>263</v>
      </c>
      <c r="B57" s="83"/>
    </row>
    <row r="58" spans="1:5" x14ac:dyDescent="0.25">
      <c r="A58" s="46" t="s">
        <v>264</v>
      </c>
      <c r="B58" s="83"/>
    </row>
    <row r="59" spans="1:5" x14ac:dyDescent="0.25">
      <c r="A59" s="59" t="s">
        <v>265</v>
      </c>
      <c r="B59" s="83"/>
    </row>
    <row r="60" spans="1:5" x14ac:dyDescent="0.25">
      <c r="A60" s="46" t="s">
        <v>266</v>
      </c>
      <c r="B60" s="83"/>
    </row>
    <row r="61" spans="1:5" x14ac:dyDescent="0.25">
      <c r="A61" s="59" t="s">
        <v>265</v>
      </c>
      <c r="B61" s="85"/>
    </row>
    <row r="62" spans="1:5" x14ac:dyDescent="0.25">
      <c r="A62" s="46" t="s">
        <v>267</v>
      </c>
      <c r="B62" s="89">
        <v>2031322.15</v>
      </c>
    </row>
    <row r="63" spans="1:5" x14ac:dyDescent="0.25">
      <c r="A63" s="46" t="s">
        <v>268</v>
      </c>
      <c r="B63" s="83"/>
    </row>
    <row r="64" spans="1:5" x14ac:dyDescent="0.25">
      <c r="A64" s="46" t="s">
        <v>269</v>
      </c>
      <c r="B64" s="90"/>
    </row>
    <row r="65" spans="1:5" x14ac:dyDescent="0.25">
      <c r="A65" s="54" t="s">
        <v>270</v>
      </c>
      <c r="B65" s="83">
        <f>SUM(B54:B64)</f>
        <v>2031322.15</v>
      </c>
      <c r="D65" s="65">
        <f>B65</f>
        <v>2031322.15</v>
      </c>
      <c r="E65" s="41">
        <f>D65/D67</f>
        <v>0.46656991573404627</v>
      </c>
    </row>
    <row r="66" spans="1:5" x14ac:dyDescent="0.25">
      <c r="A66" s="60"/>
      <c r="B66" s="84" t="s">
        <v>249</v>
      </c>
    </row>
    <row r="67" spans="1:5" ht="15.75" thickBot="1" x14ac:dyDescent="0.3">
      <c r="A67" s="61" t="s">
        <v>271</v>
      </c>
      <c r="B67" s="87">
        <f>SUM(B50,B51,B65)</f>
        <v>4353735.8100000005</v>
      </c>
      <c r="D67" s="65">
        <f>SUM(D49:D65)</f>
        <v>4353735.8100000005</v>
      </c>
    </row>
    <row r="68" spans="1:5" ht="15.75" thickTop="1" x14ac:dyDescent="0.25">
      <c r="A68" s="60"/>
      <c r="B68" s="84" t="s">
        <v>249</v>
      </c>
    </row>
    <row r="69" spans="1:5" x14ac:dyDescent="0.25">
      <c r="A69" s="62" t="s">
        <v>272</v>
      </c>
      <c r="B69" s="91">
        <f>SUM(B67)-(B37)</f>
        <v>0</v>
      </c>
    </row>
  </sheetData>
  <pageMargins left="0.7" right="0.7" top="0.75" bottom="0.75" header="0.3" footer="0.3"/>
  <pageSetup scale="66" orientation="portrait" r:id="rId1"/>
  <headerFooter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55"/>
  <sheetViews>
    <sheetView workbookViewId="0">
      <pane xSplit="6" ySplit="9" topLeftCell="G40" activePane="bottomRight" state="frozen"/>
      <selection pane="topRight" activeCell="G1" sqref="G1"/>
      <selection pane="bottomLeft" activeCell="A10" sqref="A10"/>
      <selection pane="bottomRight" activeCell="B5" sqref="B5"/>
    </sheetView>
  </sheetViews>
  <sheetFormatPr defaultRowHeight="12.75" x14ac:dyDescent="0.2"/>
  <cols>
    <col min="1" max="1" width="10.83203125" customWidth="1"/>
    <col min="2" max="2" width="53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</cols>
  <sheetData>
    <row r="1" spans="1:22" ht="20.25" x14ac:dyDescent="0.2">
      <c r="A1" s="194" t="s">
        <v>336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3" spans="1:22" ht="20.25" x14ac:dyDescent="0.2">
      <c r="A3" s="185" t="s">
        <v>337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ht="15.75" x14ac:dyDescent="0.2">
      <c r="A5" s="186" t="s">
        <v>333</v>
      </c>
      <c r="B5" s="187" t="s">
        <v>334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8" spans="1:22" x14ac:dyDescent="0.2">
      <c r="B8" t="str">
        <f>HBII!B8</f>
        <v>Assets</v>
      </c>
      <c r="G8" s="8"/>
      <c r="H8" s="33"/>
      <c r="I8" s="35"/>
      <c r="J8" s="11"/>
      <c r="K8" s="11"/>
      <c r="L8" s="11"/>
      <c r="O8" s="11"/>
      <c r="P8" s="8"/>
      <c r="Q8" s="33"/>
      <c r="R8" s="35"/>
      <c r="S8" s="11"/>
      <c r="T8" s="11"/>
    </row>
    <row r="9" spans="1:22" x14ac:dyDescent="0.2">
      <c r="B9" t="str">
        <f>HBII!B9</f>
        <v>CURRENT  ASSETS</v>
      </c>
      <c r="G9" s="13">
        <v>2013</v>
      </c>
      <c r="H9" s="28"/>
      <c r="I9" s="31"/>
      <c r="J9" s="12"/>
      <c r="K9" s="12"/>
      <c r="L9" s="12"/>
      <c r="M9" s="12"/>
      <c r="O9" s="12">
        <v>2012</v>
      </c>
      <c r="P9" s="13">
        <v>2012</v>
      </c>
      <c r="Q9" s="28"/>
      <c r="R9" s="31"/>
      <c r="S9" s="12"/>
      <c r="T9" s="12"/>
    </row>
    <row r="11" spans="1:22" x14ac:dyDescent="0.2">
      <c r="B11" t="str">
        <f>HBII!B11</f>
        <v>Cash</v>
      </c>
      <c r="G11" s="16">
        <v>1213360</v>
      </c>
      <c r="P11" s="16">
        <v>3096147</v>
      </c>
    </row>
    <row r="12" spans="1:22" x14ac:dyDescent="0.2">
      <c r="B12" t="str">
        <f>HBII!B12</f>
        <v>Current maturities of note receivable</v>
      </c>
      <c r="G12" s="16">
        <v>671100</v>
      </c>
      <c r="P12" s="16">
        <v>622425</v>
      </c>
    </row>
    <row r="13" spans="1:22" x14ac:dyDescent="0.2">
      <c r="B13" t="str">
        <f>HBII!B13</f>
        <v>Prepaid expenses</v>
      </c>
      <c r="G13" s="16">
        <v>3159</v>
      </c>
      <c r="P13" s="16">
        <v>2875</v>
      </c>
    </row>
    <row r="14" spans="1:22" x14ac:dyDescent="0.2">
      <c r="G14" s="19">
        <f>SUM(G11:G13)</f>
        <v>1887619</v>
      </c>
      <c r="P14" s="19">
        <f>SUM(P11:P13)</f>
        <v>3721447</v>
      </c>
    </row>
    <row r="15" spans="1:22" x14ac:dyDescent="0.2">
      <c r="B15" t="str">
        <f>HBII!B15</f>
        <v>PROPERTY AND EQUIPMENT</v>
      </c>
      <c r="P15" s="16"/>
    </row>
    <row r="16" spans="1:22" x14ac:dyDescent="0.2">
      <c r="B16" t="str">
        <f>HBII!B16</f>
        <v>Equipment</v>
      </c>
      <c r="G16" s="16">
        <v>614241</v>
      </c>
      <c r="P16" s="16">
        <v>618381</v>
      </c>
    </row>
    <row r="17" spans="2:18" x14ac:dyDescent="0.2">
      <c r="B17" t="str">
        <f>HBII!B17</f>
        <v>Commercial buildings and improvements</v>
      </c>
      <c r="G17" s="16">
        <v>8138305</v>
      </c>
      <c r="P17" s="16">
        <v>7573000</v>
      </c>
    </row>
    <row r="18" spans="2:18" x14ac:dyDescent="0.2">
      <c r="B18" t="str">
        <f>HBII!B19</f>
        <v>Less - accumulated depreciation</v>
      </c>
      <c r="G18" s="16">
        <v>-2939734</v>
      </c>
      <c r="P18" s="16">
        <v>-2152829</v>
      </c>
    </row>
    <row r="19" spans="2:18" x14ac:dyDescent="0.2">
      <c r="B19" t="str">
        <f>HBII!B20</f>
        <v>Land</v>
      </c>
      <c r="G19" s="16">
        <v>1835171</v>
      </c>
      <c r="P19" s="16">
        <v>1831171</v>
      </c>
    </row>
    <row r="20" spans="2:18" x14ac:dyDescent="0.2">
      <c r="G20" s="19">
        <f>SUM(G16:G19)</f>
        <v>7647983</v>
      </c>
      <c r="P20" s="19">
        <f>SUM(P16:P19)</f>
        <v>7869723</v>
      </c>
    </row>
    <row r="21" spans="2:18" x14ac:dyDescent="0.2">
      <c r="B21" t="str">
        <f>HBII!B22</f>
        <v>OTHER ASSETS</v>
      </c>
      <c r="G21" s="16"/>
      <c r="P21" s="16"/>
    </row>
    <row r="22" spans="2:18" x14ac:dyDescent="0.2">
      <c r="B22" t="str">
        <f>HBII!B23</f>
        <v>Loan fees, net</v>
      </c>
      <c r="G22" s="16">
        <v>381323</v>
      </c>
      <c r="P22" s="16">
        <v>369823</v>
      </c>
    </row>
    <row r="23" spans="2:18" x14ac:dyDescent="0.2">
      <c r="B23" t="s">
        <v>207</v>
      </c>
      <c r="G23" s="16">
        <v>4740492</v>
      </c>
      <c r="P23" s="16">
        <v>2705472</v>
      </c>
    </row>
    <row r="24" spans="2:18" x14ac:dyDescent="0.2">
      <c r="B24" t="s">
        <v>208</v>
      </c>
      <c r="G24" s="16">
        <v>249927</v>
      </c>
      <c r="P24" s="16">
        <v>0</v>
      </c>
    </row>
    <row r="25" spans="2:18" x14ac:dyDescent="0.2">
      <c r="B25" t="str">
        <f>HBII!B29</f>
        <v>Construction in progress</v>
      </c>
      <c r="G25" s="16">
        <v>1186206</v>
      </c>
      <c r="P25" s="16">
        <v>211008</v>
      </c>
    </row>
    <row r="26" spans="2:18" x14ac:dyDescent="0.2">
      <c r="G26" s="19">
        <f>SUM(G22:G25)</f>
        <v>6557948</v>
      </c>
      <c r="P26" s="19">
        <f>SUM(P22:P25)</f>
        <v>3286303</v>
      </c>
    </row>
    <row r="27" spans="2:18" s="20" customFormat="1" ht="13.5" thickBot="1" x14ac:dyDescent="0.25">
      <c r="B27" s="20" t="str">
        <f>HBII!B31</f>
        <v>Total Assets</v>
      </c>
      <c r="G27" s="21">
        <f>G14+G20+G26</f>
        <v>16093550</v>
      </c>
      <c r="H27" s="29"/>
      <c r="I27" s="26"/>
      <c r="P27" s="21">
        <f>P14+P20+P26</f>
        <v>14877473</v>
      </c>
      <c r="Q27" s="29"/>
      <c r="R27" s="26"/>
    </row>
    <row r="28" spans="2:18" ht="13.5" thickTop="1" x14ac:dyDescent="0.2">
      <c r="G28" s="16"/>
      <c r="P28" s="16"/>
    </row>
    <row r="29" spans="2:18" x14ac:dyDescent="0.2">
      <c r="G29" s="16"/>
      <c r="P29" s="16"/>
    </row>
    <row r="30" spans="2:18" x14ac:dyDescent="0.2">
      <c r="B30" t="str">
        <f>HBII!B36</f>
        <v>Liabilities and Members' Equity</v>
      </c>
      <c r="G30" s="16"/>
      <c r="P30" s="16"/>
    </row>
    <row r="31" spans="2:18" x14ac:dyDescent="0.2">
      <c r="B31" t="str">
        <f>HBII!B37</f>
        <v>CURRENT LIABILITIES</v>
      </c>
      <c r="G31" s="16"/>
      <c r="P31" s="16"/>
    </row>
    <row r="32" spans="2:18" x14ac:dyDescent="0.2">
      <c r="G32" s="16"/>
      <c r="P32" s="16"/>
    </row>
    <row r="33" spans="2:18" x14ac:dyDescent="0.2">
      <c r="B33" t="s">
        <v>209</v>
      </c>
      <c r="G33" s="16">
        <v>20194</v>
      </c>
      <c r="P33" s="16">
        <v>72104</v>
      </c>
    </row>
    <row r="34" spans="2:18" x14ac:dyDescent="0.2">
      <c r="B34" t="str">
        <f>HBII!B39</f>
        <v>Accrued interest payable</v>
      </c>
      <c r="G34" s="16">
        <v>56179</v>
      </c>
      <c r="P34" s="16">
        <v>52594</v>
      </c>
    </row>
    <row r="35" spans="2:18" x14ac:dyDescent="0.2">
      <c r="B35" t="s">
        <v>210</v>
      </c>
      <c r="G35" s="16">
        <v>2184</v>
      </c>
      <c r="P35" s="16">
        <v>2083</v>
      </c>
    </row>
    <row r="36" spans="2:18" x14ac:dyDescent="0.2">
      <c r="B36" t="str">
        <f>HBII!B40</f>
        <v>Current maturities of long-term debt - related</v>
      </c>
      <c r="G36" s="16">
        <v>64569</v>
      </c>
      <c r="H36" s="15">
        <f>G36</f>
        <v>64569</v>
      </c>
      <c r="P36" s="16">
        <v>60818</v>
      </c>
      <c r="Q36" s="15">
        <f>P36</f>
        <v>60818</v>
      </c>
    </row>
    <row r="37" spans="2:18" x14ac:dyDescent="0.2">
      <c r="B37" t="str">
        <f>HBII!B41</f>
        <v>Current maturities of long-term debt</v>
      </c>
      <c r="G37" s="16">
        <v>1555031</v>
      </c>
      <c r="H37" s="15">
        <f>G37</f>
        <v>1555031</v>
      </c>
      <c r="P37" s="16">
        <v>996582</v>
      </c>
      <c r="Q37" s="15">
        <f>P37</f>
        <v>996582</v>
      </c>
    </row>
    <row r="38" spans="2:18" x14ac:dyDescent="0.2">
      <c r="G38" s="19">
        <f>SUM(G33:G37)</f>
        <v>1698157</v>
      </c>
      <c r="P38" s="19">
        <f>SUM(P33:P37)</f>
        <v>1184181</v>
      </c>
    </row>
    <row r="39" spans="2:18" x14ac:dyDescent="0.2">
      <c r="B39" t="str">
        <f>HBII!B43</f>
        <v>LONG-TERM DEBT - related</v>
      </c>
      <c r="G39" s="16">
        <v>147595</v>
      </c>
      <c r="H39" s="15">
        <f>G39</f>
        <v>147595</v>
      </c>
      <c r="P39" s="16">
        <v>212163</v>
      </c>
      <c r="Q39" s="15">
        <f>P39</f>
        <v>212163</v>
      </c>
    </row>
    <row r="40" spans="2:18" x14ac:dyDescent="0.2">
      <c r="B40" t="str">
        <f>HBII!B44</f>
        <v>LONG-TERM DEBT</v>
      </c>
      <c r="G40" s="16">
        <v>13234316</v>
      </c>
      <c r="H40" s="15">
        <f>G40</f>
        <v>13234316</v>
      </c>
      <c r="P40" s="16">
        <v>12236280</v>
      </c>
      <c r="Q40" s="15">
        <f>P40</f>
        <v>12236280</v>
      </c>
    </row>
    <row r="41" spans="2:18" s="20" customFormat="1" x14ac:dyDescent="0.2">
      <c r="B41" s="20" t="str">
        <f>HBII!B45</f>
        <v>Total Liabilities</v>
      </c>
      <c r="G41" s="22">
        <f>G38+G39+G40</f>
        <v>15080068</v>
      </c>
      <c r="H41" s="29">
        <f>SUM(H36:H40)</f>
        <v>15001511</v>
      </c>
      <c r="I41" s="38">
        <f>H41/H46</f>
        <v>0.93671667543032955</v>
      </c>
      <c r="P41" s="22">
        <f>P38+P39+P40</f>
        <v>13632624</v>
      </c>
      <c r="Q41" s="29">
        <f>SUM(Q36:Q40)</f>
        <v>13505843</v>
      </c>
      <c r="R41" s="37">
        <f>Q41/Q46</f>
        <v>0.9156074169266093</v>
      </c>
    </row>
    <row r="42" spans="2:18" x14ac:dyDescent="0.2">
      <c r="G42" s="16"/>
      <c r="P42" s="16"/>
    </row>
    <row r="43" spans="2:18" x14ac:dyDescent="0.2">
      <c r="B43" t="str">
        <f>HBII!B47</f>
        <v>MEMBERS' EQUITY</v>
      </c>
      <c r="G43" s="16">
        <v>1013482</v>
      </c>
      <c r="P43" s="16">
        <v>1244849</v>
      </c>
    </row>
    <row r="44" spans="2:18" s="20" customFormat="1" x14ac:dyDescent="0.2">
      <c r="B44" s="20" t="str">
        <f>HBII!B48</f>
        <v>Total Equity</v>
      </c>
      <c r="G44" s="22">
        <f>G43</f>
        <v>1013482</v>
      </c>
      <c r="H44" s="29">
        <f>G44</f>
        <v>1013482</v>
      </c>
      <c r="I44" s="38">
        <f>H44/H46</f>
        <v>6.3283324569670438E-2</v>
      </c>
      <c r="P44" s="22">
        <f>P43</f>
        <v>1244849</v>
      </c>
      <c r="Q44" s="29">
        <f>P44</f>
        <v>1244849</v>
      </c>
      <c r="R44" s="37">
        <f>Q44/Q46</f>
        <v>8.4392583073390731E-2</v>
      </c>
    </row>
    <row r="45" spans="2:18" x14ac:dyDescent="0.2">
      <c r="G45" s="17"/>
      <c r="P45" s="17"/>
    </row>
    <row r="46" spans="2:18" s="20" customFormat="1" ht="13.5" thickBot="1" x14ac:dyDescent="0.25">
      <c r="B46" s="20" t="str">
        <f>HBII!B50</f>
        <v>Total Liabilities and Members' Equity</v>
      </c>
      <c r="G46" s="23">
        <f>G41+G44</f>
        <v>16093550</v>
      </c>
      <c r="H46" s="29">
        <f>H41+H44</f>
        <v>16014993</v>
      </c>
      <c r="I46" s="26">
        <f>I41+I44</f>
        <v>1</v>
      </c>
      <c r="P46" s="23">
        <f>P41+P44</f>
        <v>14877473</v>
      </c>
      <c r="Q46" s="29">
        <f>Q41+Q44</f>
        <v>14750692</v>
      </c>
      <c r="R46" s="26">
        <f>R41+R44</f>
        <v>1</v>
      </c>
    </row>
    <row r="47" spans="2:18" ht="13.5" thickTop="1" x14ac:dyDescent="0.2"/>
    <row r="48" spans="2:18" x14ac:dyDescent="0.2">
      <c r="G48" s="24" t="str">
        <f>IF(G27=G46,"OK",G27-G46)</f>
        <v>OK</v>
      </c>
      <c r="P48" s="24" t="str">
        <f>IF(P27=P46,"OK",P27-P46)</f>
        <v>OK</v>
      </c>
    </row>
    <row r="50" spans="2:7" x14ac:dyDescent="0.2">
      <c r="B50" t="s">
        <v>338</v>
      </c>
      <c r="G50" s="138">
        <f>'[1]FDR 5'!$B$11</f>
        <v>288980</v>
      </c>
    </row>
    <row r="51" spans="2:7" x14ac:dyDescent="0.2">
      <c r="B51" t="s">
        <v>341</v>
      </c>
      <c r="G51" s="138">
        <f>'[1]WP-6 - Amort COD'!$E$24</f>
        <v>40474.183536221055</v>
      </c>
    </row>
    <row r="52" spans="2:7" x14ac:dyDescent="0.2">
      <c r="G52" s="154"/>
    </row>
    <row r="53" spans="2:7" x14ac:dyDescent="0.2">
      <c r="B53" s="17" t="s">
        <v>340</v>
      </c>
      <c r="G53" s="154">
        <f>G50/H41</f>
        <v>1.9263392867558474E-2</v>
      </c>
    </row>
    <row r="54" spans="2:7" ht="13.5" thickBot="1" x14ac:dyDescent="0.25">
      <c r="B54" s="17" t="s">
        <v>342</v>
      </c>
      <c r="G54" s="154">
        <f>G51/H41</f>
        <v>2.6980071231638638E-3</v>
      </c>
    </row>
    <row r="55" spans="2:7" ht="13.5" thickBot="1" x14ac:dyDescent="0.25">
      <c r="B55" t="s">
        <v>215</v>
      </c>
      <c r="G55" s="182">
        <f>SUM(G53:G54)</f>
        <v>2.1961399990722337E-2</v>
      </c>
    </row>
  </sheetData>
  <mergeCells count="2">
    <mergeCell ref="A4:V4"/>
    <mergeCell ref="A1:V1"/>
  </mergeCells>
  <pageMargins left="0.7" right="0.7" top="0.75" bottom="0.75" header="0.3" footer="0.3"/>
  <pageSetup scale="69" orientation="landscape" r:id="rId1"/>
  <headerFooter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2:AI53"/>
  <sheetViews>
    <sheetView workbookViewId="0">
      <pane xSplit="6" ySplit="9" topLeftCell="G10" activePane="bottomRight" state="frozen"/>
      <selection activeCell="I49" sqref="I49"/>
      <selection pane="topRight" activeCell="I49" sqref="I49"/>
      <selection pane="bottomLeft" activeCell="I49" sqref="I49"/>
      <selection pane="bottomRight" activeCell="AJ33" sqref="AJ33"/>
    </sheetView>
  </sheetViews>
  <sheetFormatPr defaultRowHeight="12.75" x14ac:dyDescent="0.2"/>
  <cols>
    <col min="2" max="2" width="53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0" width="1.83203125" customWidth="1"/>
    <col min="11" max="11" width="18.6640625" customWidth="1"/>
    <col min="12" max="12" width="16.33203125" customWidth="1"/>
    <col min="13" max="13" width="10.33203125" customWidth="1"/>
    <col min="14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  <col min="23" max="25" width="12.83203125" bestFit="1" customWidth="1"/>
    <col min="26" max="26" width="37.5" customWidth="1"/>
    <col min="27" max="28" width="13" bestFit="1" customWidth="1"/>
    <col min="30" max="32" width="12.83203125" bestFit="1" customWidth="1"/>
    <col min="33" max="33" width="36.83203125" customWidth="1"/>
  </cols>
  <sheetData>
    <row r="2" spans="1:35" ht="20.25" x14ac:dyDescent="0.2">
      <c r="A2" s="189" t="s">
        <v>178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35" ht="20.25" x14ac:dyDescent="0.2">
      <c r="A3" s="10"/>
      <c r="B3" s="10"/>
      <c r="C3" s="10"/>
      <c r="D3" s="10"/>
      <c r="E3" s="10"/>
      <c r="F3" s="10"/>
      <c r="G3" s="10"/>
      <c r="H3" s="27"/>
      <c r="I3" s="30"/>
      <c r="J3" s="10"/>
      <c r="K3" s="10"/>
      <c r="L3" s="10"/>
      <c r="M3" s="10"/>
      <c r="N3" s="10"/>
      <c r="O3" s="10"/>
      <c r="P3" s="10"/>
      <c r="Q3" s="27"/>
      <c r="R3" s="30"/>
      <c r="S3" s="10"/>
      <c r="T3" s="10"/>
      <c r="U3" s="10"/>
      <c r="V3" s="10"/>
    </row>
    <row r="4" spans="1:35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35" ht="15.75" x14ac:dyDescent="0.2">
      <c r="A5" s="190" t="s">
        <v>175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35" x14ac:dyDescent="0.2">
      <c r="AA6" s="96" t="s">
        <v>281</v>
      </c>
      <c r="AB6" s="96" t="s">
        <v>281</v>
      </c>
      <c r="AC6" s="97"/>
      <c r="AH6" s="96" t="s">
        <v>281</v>
      </c>
      <c r="AI6" s="96" t="s">
        <v>281</v>
      </c>
    </row>
    <row r="7" spans="1:35" x14ac:dyDescent="0.2">
      <c r="W7" s="191" t="s">
        <v>174</v>
      </c>
      <c r="X7" s="191"/>
      <c r="Y7" s="191"/>
      <c r="AA7" s="96" t="s">
        <v>278</v>
      </c>
      <c r="AB7" s="96" t="s">
        <v>282</v>
      </c>
      <c r="AC7" s="98"/>
      <c r="AD7" s="191" t="s">
        <v>280</v>
      </c>
      <c r="AE7" s="191"/>
      <c r="AF7" s="191"/>
      <c r="AH7" s="96" t="s">
        <v>278</v>
      </c>
      <c r="AI7" s="96" t="s">
        <v>282</v>
      </c>
    </row>
    <row r="8" spans="1:35" x14ac:dyDescent="0.2">
      <c r="B8" t="str">
        <f>HBII!B8</f>
        <v>Assets</v>
      </c>
      <c r="G8" s="8"/>
      <c r="H8" s="33"/>
      <c r="I8" s="35"/>
      <c r="J8" s="11"/>
      <c r="K8" s="11" t="s">
        <v>279</v>
      </c>
      <c r="L8" s="11"/>
      <c r="O8" s="11"/>
      <c r="P8" s="8"/>
      <c r="Q8" s="33"/>
      <c r="R8" s="35"/>
      <c r="S8" s="11"/>
      <c r="T8" s="11"/>
      <c r="W8" s="20">
        <v>2013</v>
      </c>
      <c r="X8" s="20" t="s">
        <v>278</v>
      </c>
      <c r="Y8" s="20">
        <v>2012</v>
      </c>
      <c r="Z8" s="20" t="s">
        <v>343</v>
      </c>
      <c r="AA8" s="96" t="s">
        <v>283</v>
      </c>
      <c r="AB8" s="96" t="s">
        <v>278</v>
      </c>
      <c r="AC8" s="97"/>
      <c r="AD8" s="20">
        <v>2013</v>
      </c>
      <c r="AE8" s="20" t="s">
        <v>278</v>
      </c>
      <c r="AF8" s="20">
        <v>2012</v>
      </c>
      <c r="AG8" s="20" t="s">
        <v>343</v>
      </c>
      <c r="AH8" s="96" t="s">
        <v>283</v>
      </c>
      <c r="AI8" s="96" t="s">
        <v>278</v>
      </c>
    </row>
    <row r="9" spans="1:35" x14ac:dyDescent="0.2">
      <c r="B9" t="str">
        <f>HBII!B9</f>
        <v>CURRENT  ASSETS</v>
      </c>
      <c r="G9" s="13">
        <v>2013</v>
      </c>
      <c r="H9" s="28"/>
      <c r="I9" s="31"/>
      <c r="J9" s="12"/>
      <c r="K9" s="13" t="s">
        <v>278</v>
      </c>
      <c r="L9" s="12"/>
      <c r="M9" s="12"/>
      <c r="O9" s="12">
        <v>2012</v>
      </c>
      <c r="P9" s="13">
        <v>2012</v>
      </c>
      <c r="Q9" s="28"/>
      <c r="R9" s="31"/>
      <c r="S9" s="12"/>
      <c r="T9" s="12"/>
      <c r="AC9" s="97"/>
    </row>
    <row r="10" spans="1:35" x14ac:dyDescent="0.2">
      <c r="AC10" s="97"/>
    </row>
    <row r="11" spans="1:35" x14ac:dyDescent="0.2">
      <c r="B11" t="str">
        <f>HBII!B11</f>
        <v>Cash</v>
      </c>
      <c r="G11" s="16">
        <v>1213360</v>
      </c>
      <c r="K11" s="15">
        <f>'HB Test Year'!B7</f>
        <v>685933.49</v>
      </c>
      <c r="P11" s="16">
        <v>3096147</v>
      </c>
      <c r="AC11" s="97"/>
    </row>
    <row r="12" spans="1:35" x14ac:dyDescent="0.2">
      <c r="B12" t="s">
        <v>220</v>
      </c>
      <c r="G12" s="16"/>
      <c r="K12" s="15">
        <f>'HB Test Year'!B9</f>
        <v>1511120.06</v>
      </c>
      <c r="P12" s="16"/>
      <c r="AC12" s="97"/>
    </row>
    <row r="13" spans="1:35" x14ac:dyDescent="0.2">
      <c r="B13" t="str">
        <f>HBII!B12</f>
        <v>Current maturities of note receivable</v>
      </c>
      <c r="G13" s="16">
        <v>671100</v>
      </c>
      <c r="K13" s="15">
        <f>'HB Test Year'!B11</f>
        <v>903569.38</v>
      </c>
      <c r="P13" s="16">
        <v>622425</v>
      </c>
      <c r="AC13" s="97"/>
    </row>
    <row r="14" spans="1:35" x14ac:dyDescent="0.2">
      <c r="B14" t="str">
        <f>HBII!B13</f>
        <v>Prepaid expenses</v>
      </c>
      <c r="G14" s="16">
        <v>3159</v>
      </c>
      <c r="K14" s="15"/>
      <c r="P14" s="16">
        <v>2875</v>
      </c>
      <c r="AC14" s="97"/>
    </row>
    <row r="15" spans="1:35" x14ac:dyDescent="0.2">
      <c r="G15" s="19">
        <f>SUM(G11:G14)</f>
        <v>1887619</v>
      </c>
      <c r="K15" s="135">
        <f>SUM(K11:K14)</f>
        <v>3100622.9299999997</v>
      </c>
      <c r="P15" s="19">
        <f>SUM(P11:P14)</f>
        <v>3721447</v>
      </c>
      <c r="AC15" s="97"/>
    </row>
    <row r="16" spans="1:35" x14ac:dyDescent="0.2">
      <c r="B16" t="str">
        <f>HBII!B15</f>
        <v>PROPERTY AND EQUIPMENT</v>
      </c>
      <c r="K16" s="15"/>
      <c r="P16" s="16"/>
      <c r="AC16" s="97"/>
    </row>
    <row r="17" spans="2:35" x14ac:dyDescent="0.2">
      <c r="B17" t="str">
        <f>HBII!B16</f>
        <v>Equipment</v>
      </c>
      <c r="G17" s="16">
        <v>614241</v>
      </c>
      <c r="K17" s="15">
        <f>'HB Test Year'!B19</f>
        <v>649470.06000000006</v>
      </c>
      <c r="P17" s="16">
        <v>618381</v>
      </c>
      <c r="AC17" s="97"/>
    </row>
    <row r="18" spans="2:35" x14ac:dyDescent="0.2">
      <c r="B18" t="str">
        <f>HBII!B17</f>
        <v>Commercial buildings and improvements</v>
      </c>
      <c r="G18" s="16">
        <v>8138305</v>
      </c>
      <c r="K18" s="15">
        <f>'HB Test Year'!B22+'HB Test Year'!B24</f>
        <v>8418987.0600000005</v>
      </c>
      <c r="P18" s="16">
        <v>7573000</v>
      </c>
      <c r="AC18" s="97"/>
    </row>
    <row r="19" spans="2:35" x14ac:dyDescent="0.2">
      <c r="B19" t="str">
        <f>HBII!B19</f>
        <v>Less - accumulated depreciation</v>
      </c>
      <c r="G19" s="16">
        <v>-2939734</v>
      </c>
      <c r="K19" s="15">
        <f>'HB Test Year'!B27</f>
        <v>-2343917.2799999998</v>
      </c>
      <c r="P19" s="16">
        <v>-2152829</v>
      </c>
      <c r="AC19" s="97"/>
    </row>
    <row r="20" spans="2:35" x14ac:dyDescent="0.2">
      <c r="B20" t="str">
        <f>HBII!B20</f>
        <v>Land</v>
      </c>
      <c r="G20" s="16">
        <v>1835171</v>
      </c>
      <c r="K20" s="15">
        <f>'HB Test Year'!B29</f>
        <v>1114943.68</v>
      </c>
      <c r="P20" s="16">
        <v>1831171</v>
      </c>
      <c r="AC20" s="97"/>
    </row>
    <row r="21" spans="2:35" x14ac:dyDescent="0.2">
      <c r="G21" s="19">
        <f>SUM(G17:G20)</f>
        <v>7647983</v>
      </c>
      <c r="K21" s="135">
        <f>SUM(K17:K20)</f>
        <v>7839483.5200000014</v>
      </c>
      <c r="P21" s="19">
        <f>SUM(P17:P20)</f>
        <v>7869723</v>
      </c>
      <c r="AC21" s="97"/>
    </row>
    <row r="22" spans="2:35" x14ac:dyDescent="0.2">
      <c r="B22" t="str">
        <f>HBII!B22</f>
        <v>OTHER ASSETS</v>
      </c>
      <c r="G22" s="16"/>
      <c r="K22" s="15"/>
      <c r="P22" s="16"/>
      <c r="AC22" s="97"/>
    </row>
    <row r="23" spans="2:35" x14ac:dyDescent="0.2">
      <c r="B23" t="str">
        <f>HBII!B23</f>
        <v>Loan fees, net</v>
      </c>
      <c r="G23" s="16">
        <v>381323</v>
      </c>
      <c r="K23" s="15">
        <f>'HB Test Year'!B32</f>
        <v>401518.56</v>
      </c>
      <c r="P23" s="16">
        <v>369823</v>
      </c>
      <c r="W23" s="143"/>
      <c r="X23" s="143"/>
      <c r="Y23" s="143"/>
      <c r="Z23" s="143"/>
      <c r="AA23" s="144"/>
      <c r="AB23" s="144"/>
      <c r="AC23" s="97"/>
    </row>
    <row r="24" spans="2:35" x14ac:dyDescent="0.2">
      <c r="B24" t="s">
        <v>207</v>
      </c>
      <c r="G24" s="16">
        <v>4740492</v>
      </c>
      <c r="K24" s="15">
        <f>'HB Test Year'!B10</f>
        <v>3010556.59</v>
      </c>
      <c r="P24" s="16">
        <v>2705472</v>
      </c>
      <c r="W24" s="143">
        <f t="shared" ref="W24:W26" si="0">G24</f>
        <v>4740492</v>
      </c>
      <c r="X24" s="143">
        <f t="shared" ref="X24:X26" si="1">K24</f>
        <v>3010556.59</v>
      </c>
      <c r="Y24" s="143">
        <f t="shared" ref="Y24:Y26" si="2">P24</f>
        <v>2705472</v>
      </c>
      <c r="Z24" s="20"/>
      <c r="AA24" s="144">
        <f>(W24-X24)/X24</f>
        <v>0.57462311645169917</v>
      </c>
      <c r="AB24" s="144">
        <f>(X24-Y24)/Y24</f>
        <v>0.11276575399782361</v>
      </c>
      <c r="AC24" s="97"/>
    </row>
    <row r="25" spans="2:35" x14ac:dyDescent="0.2">
      <c r="B25" t="s">
        <v>208</v>
      </c>
      <c r="G25" s="16">
        <v>249927</v>
      </c>
      <c r="K25" s="15"/>
      <c r="P25" s="16">
        <v>0</v>
      </c>
      <c r="W25" s="143"/>
      <c r="X25" s="143"/>
      <c r="Y25" s="143"/>
      <c r="Z25" s="145" t="s">
        <v>325</v>
      </c>
      <c r="AA25" s="144"/>
      <c r="AB25" s="144"/>
      <c r="AC25" s="97"/>
    </row>
    <row r="26" spans="2:35" x14ac:dyDescent="0.2">
      <c r="B26" t="str">
        <f>HBII!B29</f>
        <v>Construction in progress</v>
      </c>
      <c r="G26" s="16">
        <v>1186206</v>
      </c>
      <c r="K26" s="15">
        <f>'HB Test Year'!B36</f>
        <v>575486.82999999996</v>
      </c>
      <c r="P26" s="16">
        <v>211008</v>
      </c>
      <c r="W26" s="143">
        <f t="shared" si="0"/>
        <v>1186206</v>
      </c>
      <c r="X26" s="143">
        <f t="shared" si="1"/>
        <v>575486.82999999996</v>
      </c>
      <c r="Y26" s="143">
        <f t="shared" si="2"/>
        <v>211008</v>
      </c>
      <c r="Z26" s="20"/>
      <c r="AA26" s="144">
        <f>(W26-X26)/X26</f>
        <v>1.061221800679609</v>
      </c>
      <c r="AB26" s="144">
        <f>(X26-Y26)/Y26</f>
        <v>1.7273223290112221</v>
      </c>
      <c r="AC26" s="99"/>
      <c r="AD26" s="20"/>
      <c r="AE26" s="20"/>
      <c r="AF26" s="20"/>
      <c r="AG26" s="20"/>
      <c r="AH26" s="20"/>
      <c r="AI26" s="20"/>
    </row>
    <row r="27" spans="2:35" x14ac:dyDescent="0.2">
      <c r="G27" s="19">
        <f>SUM(G23:G26)</f>
        <v>6557948</v>
      </c>
      <c r="K27" s="135">
        <f>SUM(K23:K26)</f>
        <v>3987561.98</v>
      </c>
      <c r="P27" s="19">
        <f>SUM(P23:P26)</f>
        <v>3286303</v>
      </c>
      <c r="W27" s="143"/>
      <c r="X27" s="143"/>
      <c r="Y27" s="143"/>
      <c r="Z27" s="145" t="s">
        <v>326</v>
      </c>
      <c r="AA27" s="144"/>
      <c r="AB27" s="144"/>
      <c r="AC27" s="97"/>
    </row>
    <row r="28" spans="2:35" s="20" customFormat="1" ht="13.5" thickBot="1" x14ac:dyDescent="0.25">
      <c r="B28" s="20" t="str">
        <f>HBII!B31</f>
        <v>Total Assets</v>
      </c>
      <c r="G28" s="21">
        <f>G15+G21+G27</f>
        <v>16093550</v>
      </c>
      <c r="H28" s="29"/>
      <c r="I28" s="26"/>
      <c r="K28" s="134">
        <f>K15+K21+K27</f>
        <v>14927668.430000002</v>
      </c>
      <c r="P28" s="21">
        <f>P15+P21+P27</f>
        <v>14877473</v>
      </c>
      <c r="Q28" s="29"/>
      <c r="R28" s="26"/>
      <c r="W28" s="95">
        <f>G28</f>
        <v>16093550</v>
      </c>
      <c r="X28" s="95">
        <f>K28</f>
        <v>14927668.430000002</v>
      </c>
      <c r="Y28" s="95">
        <f>P28</f>
        <v>14877473</v>
      </c>
      <c r="AA28" s="101">
        <f>(W28-X28)/X28</f>
        <v>7.8102054280421759E-2</v>
      </c>
      <c r="AB28" s="101">
        <f>(X28-Y28)/Y28</f>
        <v>3.3739217674938187E-3</v>
      </c>
      <c r="AC28" s="97"/>
      <c r="AD28"/>
      <c r="AE28"/>
      <c r="AF28"/>
      <c r="AG28"/>
      <c r="AH28"/>
      <c r="AI28"/>
    </row>
    <row r="29" spans="2:35" ht="13.5" thickTop="1" x14ac:dyDescent="0.2">
      <c r="G29" s="16"/>
      <c r="K29" s="15"/>
      <c r="P29" s="16"/>
      <c r="Z29" s="102" t="s">
        <v>327</v>
      </c>
      <c r="AC29" s="97"/>
    </row>
    <row r="30" spans="2:35" x14ac:dyDescent="0.2">
      <c r="G30" s="16"/>
      <c r="K30" s="15"/>
      <c r="P30" s="16"/>
      <c r="AC30" s="97"/>
    </row>
    <row r="31" spans="2:35" x14ac:dyDescent="0.2">
      <c r="B31" t="str">
        <f>HBII!B36</f>
        <v>Liabilities and Members' Equity</v>
      </c>
      <c r="G31" s="16"/>
      <c r="K31" s="15"/>
      <c r="P31" s="16"/>
      <c r="AC31" s="97"/>
    </row>
    <row r="32" spans="2:35" x14ac:dyDescent="0.2">
      <c r="B32" t="str">
        <f>HBII!B37</f>
        <v>CURRENT LIABILITIES</v>
      </c>
      <c r="G32" s="16"/>
      <c r="K32" s="15"/>
      <c r="P32" s="16"/>
      <c r="AC32" s="97"/>
    </row>
    <row r="33" spans="2:35" x14ac:dyDescent="0.2">
      <c r="G33" s="16"/>
      <c r="K33" s="15"/>
      <c r="P33" s="16"/>
      <c r="AC33" s="97"/>
    </row>
    <row r="34" spans="2:35" x14ac:dyDescent="0.2">
      <c r="B34" t="s">
        <v>209</v>
      </c>
      <c r="G34" s="16">
        <v>20194</v>
      </c>
      <c r="K34" s="15">
        <f>'HB Test Year'!B45</f>
        <v>47465.7</v>
      </c>
      <c r="P34" s="16">
        <v>72104</v>
      </c>
      <c r="AC34" s="97"/>
    </row>
    <row r="35" spans="2:35" x14ac:dyDescent="0.2">
      <c r="B35" t="str">
        <f>HBII!B39</f>
        <v>Accrued interest payable</v>
      </c>
      <c r="G35" s="16">
        <v>56179</v>
      </c>
      <c r="K35" s="15"/>
      <c r="P35" s="16">
        <v>52594</v>
      </c>
      <c r="AC35" s="97"/>
    </row>
    <row r="36" spans="2:35" x14ac:dyDescent="0.2">
      <c r="B36" t="s">
        <v>210</v>
      </c>
      <c r="G36" s="16">
        <v>2184</v>
      </c>
      <c r="K36" s="15"/>
      <c r="P36" s="16">
        <v>2083</v>
      </c>
      <c r="AC36" s="97"/>
    </row>
    <row r="37" spans="2:35" x14ac:dyDescent="0.2">
      <c r="B37" t="str">
        <f>HBII!B40</f>
        <v>Current maturities of long-term debt - related</v>
      </c>
      <c r="G37" s="16">
        <v>64569</v>
      </c>
      <c r="H37" s="15">
        <f>G37</f>
        <v>64569</v>
      </c>
      <c r="K37" s="15"/>
      <c r="L37" s="137">
        <f>K37</f>
        <v>0</v>
      </c>
      <c r="P37" s="16">
        <v>60818</v>
      </c>
      <c r="Q37" s="15">
        <f>P37</f>
        <v>60818</v>
      </c>
      <c r="AC37" s="97"/>
    </row>
    <row r="38" spans="2:35" x14ac:dyDescent="0.2">
      <c r="B38" t="str">
        <f>HBII!B41</f>
        <v>Current maturities of long-term debt</v>
      </c>
      <c r="G38" s="16">
        <v>1555031</v>
      </c>
      <c r="H38" s="15">
        <f>G38</f>
        <v>1555031</v>
      </c>
      <c r="K38" s="15"/>
      <c r="L38" s="137">
        <f>K38</f>
        <v>0</v>
      </c>
      <c r="P38" s="16">
        <v>996582</v>
      </c>
      <c r="Q38" s="15">
        <f>P38</f>
        <v>996582</v>
      </c>
      <c r="AC38" s="97"/>
    </row>
    <row r="39" spans="2:35" x14ac:dyDescent="0.2">
      <c r="G39" s="19">
        <f>SUM(G34:G38)</f>
        <v>1698157</v>
      </c>
      <c r="K39" s="135">
        <f>SUM(K34:K38)</f>
        <v>47465.7</v>
      </c>
      <c r="P39" s="19">
        <f>SUM(P34:P38)</f>
        <v>1184181</v>
      </c>
      <c r="AC39" s="97"/>
    </row>
    <row r="40" spans="2:35" x14ac:dyDescent="0.2">
      <c r="B40" t="str">
        <f>HBII!B43</f>
        <v>LONG-TERM DEBT - related</v>
      </c>
      <c r="G40" s="16">
        <v>147595</v>
      </c>
      <c r="H40" s="15">
        <f>G40</f>
        <v>147595</v>
      </c>
      <c r="K40" s="15"/>
      <c r="P40" s="16">
        <v>212163</v>
      </c>
      <c r="Q40" s="15">
        <f>P40</f>
        <v>212163</v>
      </c>
      <c r="AC40" s="97"/>
    </row>
    <row r="41" spans="2:35" x14ac:dyDescent="0.2">
      <c r="B41" t="str">
        <f>HBII!B44</f>
        <v>LONG-TERM DEBT</v>
      </c>
      <c r="G41" s="16">
        <v>13234316</v>
      </c>
      <c r="H41" s="15">
        <f>G41</f>
        <v>13234316</v>
      </c>
      <c r="K41" s="15">
        <f>'HB Test Year'!B50</f>
        <v>13649073.609999999</v>
      </c>
      <c r="L41" s="137">
        <f>K41</f>
        <v>13649073.609999999</v>
      </c>
      <c r="P41" s="16">
        <v>12236280</v>
      </c>
      <c r="Q41" s="15">
        <f>P41</f>
        <v>12236280</v>
      </c>
      <c r="AC41" s="97"/>
    </row>
    <row r="42" spans="2:35" s="20" customFormat="1" x14ac:dyDescent="0.2">
      <c r="B42" s="20" t="str">
        <f>HBII!B45</f>
        <v>Total Liabilities</v>
      </c>
      <c r="G42" s="22">
        <f>G39+G40+G41</f>
        <v>15080068</v>
      </c>
      <c r="H42" s="29">
        <f>SUM(H37:H41)</f>
        <v>15001511</v>
      </c>
      <c r="I42" s="38">
        <f>H42/H47</f>
        <v>0.93671667543032955</v>
      </c>
      <c r="K42" s="136">
        <f>K39+K40+K41</f>
        <v>13696539.309999999</v>
      </c>
      <c r="L42" s="95">
        <f>SUM(L37:L41)</f>
        <v>13649073.609999999</v>
      </c>
      <c r="M42" s="37">
        <f>L42/L47</f>
        <v>0.9172639551799977</v>
      </c>
      <c r="P42" s="22">
        <f>P39+P40+P41</f>
        <v>13632624</v>
      </c>
      <c r="Q42" s="29">
        <f>SUM(Q37:Q41)</f>
        <v>13505843</v>
      </c>
      <c r="R42" s="37">
        <f>Q42/Q47</f>
        <v>0.9156074169266093</v>
      </c>
      <c r="W42" s="95">
        <f>G42</f>
        <v>15080068</v>
      </c>
      <c r="X42" s="95">
        <f>K42</f>
        <v>13696539.309999999</v>
      </c>
      <c r="Y42" s="95">
        <f>P42</f>
        <v>13632624</v>
      </c>
      <c r="AA42" s="101">
        <f>(W42-X42)/X42</f>
        <v>0.10101301202340006</v>
      </c>
      <c r="AB42" s="101">
        <f>(X42-Y42)/Y42</f>
        <v>4.6884084824754691E-3</v>
      </c>
      <c r="AC42" s="97"/>
      <c r="AD42" s="95">
        <f>H42</f>
        <v>15001511</v>
      </c>
      <c r="AE42" s="95">
        <f>L42</f>
        <v>13649073.609999999</v>
      </c>
      <c r="AF42" s="95">
        <f>Q42</f>
        <v>13505843</v>
      </c>
      <c r="AH42" s="101">
        <f>(AD42-AE42)/AE42</f>
        <v>9.9086387006451254E-2</v>
      </c>
      <c r="AI42" s="101">
        <f>(AE42-AF42)/AF42</f>
        <v>1.0605084777010913E-2</v>
      </c>
    </row>
    <row r="43" spans="2:35" x14ac:dyDescent="0.2">
      <c r="G43" s="16"/>
      <c r="K43" s="15"/>
      <c r="P43" s="16"/>
      <c r="Z43" s="102" t="s">
        <v>328</v>
      </c>
      <c r="AC43" s="99"/>
    </row>
    <row r="44" spans="2:35" x14ac:dyDescent="0.2">
      <c r="B44" t="str">
        <f>HBII!B47</f>
        <v>MEMBERS' EQUITY</v>
      </c>
      <c r="G44" s="16">
        <v>1013482</v>
      </c>
      <c r="K44" s="15">
        <f>'HB Test Year'!B63</f>
        <v>1231129.1200000001</v>
      </c>
      <c r="P44" s="16">
        <v>1244849</v>
      </c>
      <c r="Z44" s="102"/>
      <c r="AC44" s="97"/>
      <c r="AD44" s="95"/>
      <c r="AE44" s="95"/>
      <c r="AF44" s="95"/>
    </row>
    <row r="45" spans="2:35" s="20" customFormat="1" x14ac:dyDescent="0.2">
      <c r="B45" s="20" t="str">
        <f>HBII!B48</f>
        <v>Total Equity</v>
      </c>
      <c r="G45" s="22">
        <f>G44</f>
        <v>1013482</v>
      </c>
      <c r="H45" s="29">
        <f>G45</f>
        <v>1013482</v>
      </c>
      <c r="I45" s="38">
        <f>H45/H47</f>
        <v>6.3283324569670438E-2</v>
      </c>
      <c r="K45" s="136">
        <f>K44</f>
        <v>1231129.1200000001</v>
      </c>
      <c r="L45" s="95">
        <f>K45</f>
        <v>1231129.1200000001</v>
      </c>
      <c r="M45" s="37">
        <f>L45/L47</f>
        <v>8.2736044820002269E-2</v>
      </c>
      <c r="P45" s="22">
        <f>P44</f>
        <v>1244849</v>
      </c>
      <c r="Q45" s="29">
        <f>P45</f>
        <v>1244849</v>
      </c>
      <c r="R45" s="37">
        <f>Q45/Q47</f>
        <v>8.4392583073390731E-2</v>
      </c>
      <c r="W45" s="95">
        <f>G45</f>
        <v>1013482</v>
      </c>
      <c r="X45" s="95">
        <f>K45</f>
        <v>1231129.1200000001</v>
      </c>
      <c r="Y45" s="95">
        <f>P45</f>
        <v>1244849</v>
      </c>
      <c r="AA45" s="101">
        <f>(W45-X45)/X45</f>
        <v>-0.1767865908329746</v>
      </c>
      <c r="AB45" s="101">
        <f>(X45-Y45)/Y45</f>
        <v>-1.1021320658168089E-2</v>
      </c>
      <c r="AC45" s="97"/>
      <c r="AD45" s="95">
        <f>H45</f>
        <v>1013482</v>
      </c>
      <c r="AE45" s="95">
        <f>L45</f>
        <v>1231129.1200000001</v>
      </c>
      <c r="AF45" s="95">
        <f>Q45</f>
        <v>1244849</v>
      </c>
      <c r="AH45" s="101">
        <f>(AD45-AE45)/AE45</f>
        <v>-0.1767865908329746</v>
      </c>
      <c r="AI45" s="101">
        <f>(AE45-AF45)/AF45</f>
        <v>-1.1021320658168089E-2</v>
      </c>
    </row>
    <row r="46" spans="2:35" x14ac:dyDescent="0.2">
      <c r="G46" s="17"/>
      <c r="K46" s="15"/>
      <c r="P46" s="17"/>
      <c r="Z46" s="102" t="s">
        <v>329</v>
      </c>
      <c r="AC46" s="97"/>
      <c r="AD46" s="95"/>
      <c r="AE46" s="95"/>
      <c r="AF46" s="95"/>
    </row>
    <row r="47" spans="2:35" s="20" customFormat="1" ht="13.5" thickBot="1" x14ac:dyDescent="0.25">
      <c r="B47" s="20" t="str">
        <f>HBII!B50</f>
        <v>Total Liabilities and Members' Equity</v>
      </c>
      <c r="G47" s="23">
        <f>G42+G45</f>
        <v>16093550</v>
      </c>
      <c r="H47" s="29">
        <f>H42+H45</f>
        <v>16014993</v>
      </c>
      <c r="I47" s="26">
        <f>I42+I45</f>
        <v>1</v>
      </c>
      <c r="K47" s="134">
        <f>K42+K45</f>
        <v>14927668.43</v>
      </c>
      <c r="L47" s="95">
        <f>L42+L45</f>
        <v>14880202.73</v>
      </c>
      <c r="M47" s="146">
        <f>M42+M45</f>
        <v>1</v>
      </c>
      <c r="P47" s="23">
        <f>P42+P45</f>
        <v>14877473</v>
      </c>
      <c r="Q47" s="29">
        <f>Q42+Q45</f>
        <v>14750692</v>
      </c>
      <c r="R47" s="26">
        <f>R42+R45</f>
        <v>1</v>
      </c>
      <c r="AC47" s="97"/>
    </row>
    <row r="48" spans="2:35" ht="13.5" thickTop="1" x14ac:dyDescent="0.2">
      <c r="K48" s="15"/>
      <c r="AC48" s="99"/>
    </row>
    <row r="49" spans="7:29" x14ac:dyDescent="0.2">
      <c r="G49" s="24" t="str">
        <f>IF(G28=G47,"OK",G28-G47)</f>
        <v>OK</v>
      </c>
      <c r="K49" s="24" t="str">
        <f>IF(K28=K47,"OK",K28-K47)</f>
        <v>OK</v>
      </c>
      <c r="P49" s="24" t="str">
        <f>IF(P28=P47,"OK",P28-P47)</f>
        <v>OK</v>
      </c>
      <c r="Z49" s="102"/>
      <c r="AC49" s="97"/>
    </row>
    <row r="50" spans="7:29" x14ac:dyDescent="0.2">
      <c r="K50" s="15"/>
    </row>
    <row r="51" spans="7:29" x14ac:dyDescent="0.2">
      <c r="K51" s="15"/>
    </row>
    <row r="52" spans="7:29" x14ac:dyDescent="0.2">
      <c r="K52" s="15"/>
    </row>
    <row r="53" spans="7:29" x14ac:dyDescent="0.2">
      <c r="K53" s="15"/>
    </row>
  </sheetData>
  <mergeCells count="5">
    <mergeCell ref="A2:V2"/>
    <mergeCell ref="A4:V4"/>
    <mergeCell ref="A5:V5"/>
    <mergeCell ref="W7:Y7"/>
    <mergeCell ref="AD7:AF7"/>
  </mergeCells>
  <pageMargins left="0.7" right="0.7" top="0.75" bottom="0.75" header="0.3" footer="0.3"/>
  <pageSetup scale="62" orientation="landscape" r:id="rId1"/>
  <headerFooter>
    <oddFooter>&amp;L&amp;A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Trend'!W26:Y26</xm:f>
              <xm:sqref>Z26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Trend'!W24:Y24</xm:f>
              <xm:sqref>Z24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Trend'!W28:Y28</xm:f>
              <xm:sqref>Z28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Trend'!W42:Y42</xm:f>
              <xm:sqref>Z42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Trend'!W45:Y45</xm:f>
              <xm:sqref>Z45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Trend'!AD42:AF42</xm:f>
              <xm:sqref>AG42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 Trend'!AD45:AF45</xm:f>
              <xm:sqref>AG45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  <pageSetUpPr fitToPage="1"/>
  </sheetPr>
  <dimension ref="A1:O113"/>
  <sheetViews>
    <sheetView workbookViewId="0">
      <selection activeCell="B8" sqref="B8"/>
    </sheetView>
  </sheetViews>
  <sheetFormatPr defaultRowHeight="15" x14ac:dyDescent="0.25"/>
  <cols>
    <col min="1" max="1" width="58.5" style="64" customWidth="1"/>
    <col min="2" max="2" width="20.33203125" style="41" customWidth="1"/>
    <col min="3" max="3" width="20.33203125" style="67" bestFit="1" customWidth="1"/>
    <col min="4" max="4" width="16" style="41" customWidth="1"/>
    <col min="5" max="5" width="13" style="41" bestFit="1" customWidth="1"/>
    <col min="6" max="6" width="14.5" style="41" customWidth="1"/>
    <col min="7" max="16384" width="9.33203125" style="41"/>
  </cols>
  <sheetData>
    <row r="1" spans="1:6" x14ac:dyDescent="0.25">
      <c r="A1" s="40" t="s">
        <v>174</v>
      </c>
      <c r="E1" s="67"/>
    </row>
    <row r="2" spans="1:6" x14ac:dyDescent="0.25">
      <c r="A2" s="40" t="s">
        <v>211</v>
      </c>
      <c r="C2" s="66"/>
      <c r="D2" s="41" t="s">
        <v>213</v>
      </c>
      <c r="E2" s="69">
        <f>C50/C68</f>
        <v>0.9172639551799977</v>
      </c>
    </row>
    <row r="3" spans="1:6" x14ac:dyDescent="0.25">
      <c r="A3" s="42" t="s">
        <v>339</v>
      </c>
      <c r="C3" s="66"/>
      <c r="D3" s="41" t="s">
        <v>214</v>
      </c>
      <c r="E3" s="69">
        <f>C66/C68</f>
        <v>8.2736044820002269E-2</v>
      </c>
    </row>
    <row r="4" spans="1:6" x14ac:dyDescent="0.25">
      <c r="A4" s="42" t="s">
        <v>219</v>
      </c>
      <c r="C4" s="66"/>
      <c r="D4" s="41" t="s">
        <v>215</v>
      </c>
      <c r="E4" s="69">
        <f>(-1*[2]Income!$D$90)/C50</f>
        <v>2.1788314613683149E-2</v>
      </c>
    </row>
    <row r="5" spans="1:6" x14ac:dyDescent="0.25">
      <c r="A5" s="42" t="s">
        <v>221</v>
      </c>
      <c r="C5" s="66"/>
      <c r="E5" s="69"/>
    </row>
    <row r="6" spans="1:6" x14ac:dyDescent="0.25">
      <c r="A6" s="44" t="s">
        <v>216</v>
      </c>
      <c r="B6" s="45" t="s">
        <v>217</v>
      </c>
      <c r="C6" s="66"/>
      <c r="F6" s="43"/>
    </row>
    <row r="7" spans="1:6" x14ac:dyDescent="0.25">
      <c r="A7" s="46" t="s">
        <v>203</v>
      </c>
      <c r="B7" s="47">
        <v>685933.49</v>
      </c>
      <c r="D7" s="42"/>
      <c r="F7" s="48"/>
    </row>
    <row r="8" spans="1:6" x14ac:dyDescent="0.25">
      <c r="A8" s="46" t="s">
        <v>218</v>
      </c>
      <c r="B8" s="47"/>
      <c r="F8" s="49"/>
    </row>
    <row r="9" spans="1:6" x14ac:dyDescent="0.25">
      <c r="A9" s="46" t="s">
        <v>220</v>
      </c>
      <c r="B9" s="47">
        <v>1511120.06</v>
      </c>
      <c r="F9" s="48"/>
    </row>
    <row r="10" spans="1:6" x14ac:dyDescent="0.25">
      <c r="A10" s="46" t="s">
        <v>222</v>
      </c>
      <c r="B10" s="47">
        <v>3010556.59</v>
      </c>
      <c r="F10" s="50"/>
    </row>
    <row r="11" spans="1:6" x14ac:dyDescent="0.25">
      <c r="A11" s="46" t="s">
        <v>223</v>
      </c>
      <c r="B11" s="47">
        <v>903569.38</v>
      </c>
      <c r="F11" s="50"/>
    </row>
    <row r="12" spans="1:6" x14ac:dyDescent="0.25">
      <c r="A12" s="46" t="s">
        <v>224</v>
      </c>
      <c r="B12" s="47"/>
      <c r="F12" s="50"/>
    </row>
    <row r="13" spans="1:6" x14ac:dyDescent="0.25">
      <c r="A13" s="46" t="s">
        <v>225</v>
      </c>
      <c r="B13" s="47"/>
      <c r="F13" s="50"/>
    </row>
    <row r="14" spans="1:6" x14ac:dyDescent="0.25">
      <c r="A14" s="46" t="s">
        <v>226</v>
      </c>
      <c r="B14" s="47"/>
      <c r="F14" s="50"/>
    </row>
    <row r="15" spans="1:6" x14ac:dyDescent="0.25">
      <c r="A15" s="46" t="s">
        <v>227</v>
      </c>
      <c r="B15" s="47"/>
      <c r="F15" s="50"/>
    </row>
    <row r="16" spans="1:6" x14ac:dyDescent="0.25">
      <c r="A16" s="51" t="s">
        <v>228</v>
      </c>
      <c r="B16" s="47">
        <v>6111179.5199999996</v>
      </c>
      <c r="F16" s="50"/>
    </row>
    <row r="17" spans="1:6" x14ac:dyDescent="0.25">
      <c r="A17" s="52" t="s">
        <v>229</v>
      </c>
      <c r="B17" s="47"/>
      <c r="F17" s="50"/>
    </row>
    <row r="18" spans="1:6" x14ac:dyDescent="0.25">
      <c r="A18" s="46" t="s">
        <v>230</v>
      </c>
      <c r="B18" s="47"/>
      <c r="F18" s="50"/>
    </row>
    <row r="19" spans="1:6" x14ac:dyDescent="0.25">
      <c r="A19" s="46" t="s">
        <v>231</v>
      </c>
      <c r="B19" s="47">
        <v>649470.06000000006</v>
      </c>
      <c r="F19" s="50"/>
    </row>
    <row r="20" spans="1:6" x14ac:dyDescent="0.25">
      <c r="A20" s="46" t="s">
        <v>232</v>
      </c>
      <c r="B20" s="47"/>
      <c r="F20" s="50"/>
    </row>
    <row r="21" spans="1:6" x14ac:dyDescent="0.25">
      <c r="A21" s="46" t="s">
        <v>233</v>
      </c>
      <c r="B21" s="47"/>
      <c r="F21" s="50"/>
    </row>
    <row r="22" spans="1:6" x14ac:dyDescent="0.25">
      <c r="A22" s="46" t="s">
        <v>234</v>
      </c>
      <c r="B22" s="47">
        <v>7535551.2300000004</v>
      </c>
      <c r="F22" s="50"/>
    </row>
    <row r="23" spans="1:6" x14ac:dyDescent="0.25">
      <c r="A23" s="46" t="s">
        <v>235</v>
      </c>
      <c r="B23" s="47"/>
      <c r="F23" s="50"/>
    </row>
    <row r="24" spans="1:6" x14ac:dyDescent="0.25">
      <c r="A24" s="46" t="s">
        <v>236</v>
      </c>
      <c r="B24" s="47">
        <v>883435.83</v>
      </c>
      <c r="F24" s="50"/>
    </row>
    <row r="25" spans="1:6" x14ac:dyDescent="0.25">
      <c r="A25" s="46" t="s">
        <v>237</v>
      </c>
      <c r="B25" s="47"/>
      <c r="F25" s="50"/>
    </row>
    <row r="26" spans="1:6" x14ac:dyDescent="0.25">
      <c r="A26" s="46" t="s">
        <v>238</v>
      </c>
      <c r="B26" s="47"/>
      <c r="C26" s="178">
        <f>SUM(B18:B26)</f>
        <v>9068457.120000001</v>
      </c>
      <c r="F26" s="50"/>
    </row>
    <row r="27" spans="1:6" x14ac:dyDescent="0.25">
      <c r="A27" s="46" t="s">
        <v>239</v>
      </c>
      <c r="B27" s="47">
        <v>-2343917.2799999998</v>
      </c>
      <c r="F27" s="50"/>
    </row>
    <row r="28" spans="1:6" x14ac:dyDescent="0.25">
      <c r="A28" s="53" t="s">
        <v>240</v>
      </c>
      <c r="B28" s="47">
        <v>6724539.8400000017</v>
      </c>
      <c r="C28" s="178">
        <f>C26+B27</f>
        <v>6724539.8400000017</v>
      </c>
      <c r="F28" s="50"/>
    </row>
    <row r="29" spans="1:6" x14ac:dyDescent="0.25">
      <c r="A29" s="46" t="s">
        <v>241</v>
      </c>
      <c r="B29" s="47">
        <v>1114943.68</v>
      </c>
      <c r="F29" s="50"/>
    </row>
    <row r="30" spans="1:6" x14ac:dyDescent="0.25">
      <c r="A30" s="54" t="s">
        <v>242</v>
      </c>
      <c r="B30" s="47">
        <v>7839483.5200000014</v>
      </c>
      <c r="C30" s="179">
        <f>C28+B29</f>
        <v>7839483.5200000014</v>
      </c>
      <c r="F30" s="50"/>
    </row>
    <row r="31" spans="1:6" x14ac:dyDescent="0.25">
      <c r="A31" s="52" t="s">
        <v>204</v>
      </c>
      <c r="B31" s="47"/>
      <c r="F31" s="50"/>
    </row>
    <row r="32" spans="1:6" x14ac:dyDescent="0.25">
      <c r="A32" s="46" t="s">
        <v>205</v>
      </c>
      <c r="B32" s="47">
        <v>401518.56</v>
      </c>
      <c r="F32" s="50"/>
    </row>
    <row r="33" spans="1:6" x14ac:dyDescent="0.25">
      <c r="A33" s="46" t="s">
        <v>243</v>
      </c>
      <c r="B33" s="47"/>
      <c r="F33" s="50"/>
    </row>
    <row r="34" spans="1:6" x14ac:dyDescent="0.25">
      <c r="A34" s="46" t="s">
        <v>244</v>
      </c>
      <c r="B34" s="47"/>
      <c r="F34" s="50"/>
    </row>
    <row r="35" spans="1:6" x14ac:dyDescent="0.25">
      <c r="A35" s="46" t="s">
        <v>245</v>
      </c>
      <c r="B35" s="47"/>
      <c r="F35" s="50"/>
    </row>
    <row r="36" spans="1:6" x14ac:dyDescent="0.25">
      <c r="A36" s="46" t="s">
        <v>246</v>
      </c>
      <c r="B36" s="47">
        <v>575486.82999999996</v>
      </c>
      <c r="F36" s="50"/>
    </row>
    <row r="37" spans="1:6" x14ac:dyDescent="0.25">
      <c r="A37" s="46" t="s">
        <v>247</v>
      </c>
      <c r="B37" s="47">
        <v>977005.3899999999</v>
      </c>
      <c r="F37" s="50"/>
    </row>
    <row r="38" spans="1:6" x14ac:dyDescent="0.25">
      <c r="A38" s="53" t="s">
        <v>248</v>
      </c>
      <c r="B38" s="47">
        <v>14927668.43</v>
      </c>
      <c r="F38" s="55"/>
    </row>
    <row r="39" spans="1:6" x14ac:dyDescent="0.25">
      <c r="A39" s="53"/>
      <c r="B39" s="47" t="s">
        <v>249</v>
      </c>
      <c r="F39" s="55"/>
    </row>
    <row r="40" spans="1:6" x14ac:dyDescent="0.25">
      <c r="A40" s="53"/>
      <c r="B40" s="47"/>
      <c r="F40" s="55"/>
    </row>
    <row r="41" spans="1:6" x14ac:dyDescent="0.25">
      <c r="A41" s="41"/>
      <c r="B41" s="47"/>
      <c r="F41" s="56"/>
    </row>
    <row r="42" spans="1:6" x14ac:dyDescent="0.25">
      <c r="A42" s="48"/>
      <c r="B42" s="47" t="s">
        <v>217</v>
      </c>
      <c r="F42" s="57"/>
    </row>
    <row r="43" spans="1:6" x14ac:dyDescent="0.25">
      <c r="A43" s="52" t="s">
        <v>250</v>
      </c>
      <c r="B43" s="47"/>
      <c r="F43" s="50"/>
    </row>
    <row r="44" spans="1:6" x14ac:dyDescent="0.25">
      <c r="A44" s="46" t="s">
        <v>251</v>
      </c>
      <c r="B44" s="47"/>
      <c r="F44" s="50"/>
    </row>
    <row r="45" spans="1:6" x14ac:dyDescent="0.25">
      <c r="A45" s="46" t="s">
        <v>252</v>
      </c>
      <c r="B45" s="47">
        <v>47465.7</v>
      </c>
      <c r="F45" s="50"/>
    </row>
    <row r="46" spans="1:6" x14ac:dyDescent="0.25">
      <c r="A46" s="46" t="s">
        <v>253</v>
      </c>
      <c r="B46" s="47"/>
      <c r="F46" s="50"/>
    </row>
    <row r="47" spans="1:6" x14ac:dyDescent="0.25">
      <c r="A47" s="46" t="s">
        <v>254</v>
      </c>
      <c r="B47" s="47"/>
      <c r="F47" s="50"/>
    </row>
    <row r="48" spans="1:6" x14ac:dyDescent="0.25">
      <c r="A48" s="46" t="s">
        <v>255</v>
      </c>
      <c r="B48" s="47"/>
      <c r="F48" s="50"/>
    </row>
    <row r="49" spans="1:6" x14ac:dyDescent="0.25">
      <c r="A49" s="58" t="s">
        <v>256</v>
      </c>
      <c r="B49" s="47">
        <v>47465.7</v>
      </c>
      <c r="F49" s="50"/>
    </row>
    <row r="50" spans="1:6" x14ac:dyDescent="0.25">
      <c r="A50" s="52" t="s">
        <v>201</v>
      </c>
      <c r="B50" s="47">
        <v>13649073.609999999</v>
      </c>
      <c r="C50" s="180">
        <f>B50</f>
        <v>13649073.609999999</v>
      </c>
      <c r="D50" s="41">
        <f>C50/C68</f>
        <v>0.9172639551799977</v>
      </c>
      <c r="F50" s="50"/>
    </row>
    <row r="51" spans="1:6" x14ac:dyDescent="0.25">
      <c r="A51" s="52" t="s">
        <v>257</v>
      </c>
      <c r="B51" s="47">
        <v>13696539.309999999</v>
      </c>
      <c r="F51" s="50"/>
    </row>
    <row r="52" spans="1:6" x14ac:dyDescent="0.25">
      <c r="A52" s="52" t="s">
        <v>258</v>
      </c>
      <c r="B52" s="47"/>
      <c r="F52" s="50"/>
    </row>
    <row r="53" spans="1:6" x14ac:dyDescent="0.25">
      <c r="A53" s="58"/>
      <c r="B53" s="47"/>
      <c r="F53" s="55"/>
    </row>
    <row r="54" spans="1:6" x14ac:dyDescent="0.25">
      <c r="A54" s="52" t="s">
        <v>259</v>
      </c>
      <c r="B54" s="47"/>
      <c r="F54" s="50"/>
    </row>
    <row r="55" spans="1:6" x14ac:dyDescent="0.25">
      <c r="A55" s="46" t="s">
        <v>260</v>
      </c>
      <c r="B55" s="47"/>
      <c r="F55" s="50"/>
    </row>
    <row r="56" spans="1:6" x14ac:dyDescent="0.25">
      <c r="A56" s="59" t="s">
        <v>261</v>
      </c>
      <c r="B56" s="47"/>
      <c r="F56" s="50"/>
    </row>
    <row r="57" spans="1:6" x14ac:dyDescent="0.25">
      <c r="A57" s="46" t="s">
        <v>262</v>
      </c>
      <c r="B57" s="47"/>
      <c r="F57" s="50"/>
    </row>
    <row r="58" spans="1:6" x14ac:dyDescent="0.25">
      <c r="A58" s="59" t="s">
        <v>263</v>
      </c>
      <c r="B58" s="47"/>
      <c r="F58" s="50"/>
    </row>
    <row r="59" spans="1:6" x14ac:dyDescent="0.25">
      <c r="A59" s="46" t="s">
        <v>264</v>
      </c>
      <c r="B59" s="47"/>
      <c r="F59" s="50"/>
    </row>
    <row r="60" spans="1:6" x14ac:dyDescent="0.25">
      <c r="A60" s="59" t="s">
        <v>265</v>
      </c>
      <c r="B60" s="47"/>
      <c r="F60" s="50"/>
    </row>
    <row r="61" spans="1:6" x14ac:dyDescent="0.25">
      <c r="A61" s="46" t="s">
        <v>266</v>
      </c>
      <c r="B61" s="47"/>
      <c r="F61" s="50"/>
    </row>
    <row r="62" spans="1:6" x14ac:dyDescent="0.25">
      <c r="A62" s="59" t="s">
        <v>265</v>
      </c>
      <c r="B62" s="47"/>
      <c r="F62" s="50"/>
    </row>
    <row r="63" spans="1:6" x14ac:dyDescent="0.25">
      <c r="A63" s="46" t="s">
        <v>267</v>
      </c>
      <c r="B63" s="47">
        <v>1231129.1200000001</v>
      </c>
      <c r="F63" s="55"/>
    </row>
    <row r="64" spans="1:6" x14ac:dyDescent="0.25">
      <c r="A64" s="46" t="s">
        <v>268</v>
      </c>
      <c r="B64" s="47"/>
      <c r="F64" s="50"/>
    </row>
    <row r="65" spans="1:9" x14ac:dyDescent="0.25">
      <c r="A65" s="46" t="s">
        <v>269</v>
      </c>
      <c r="B65" s="47"/>
      <c r="F65" s="55"/>
    </row>
    <row r="66" spans="1:9" x14ac:dyDescent="0.25">
      <c r="A66" s="54" t="s">
        <v>270</v>
      </c>
      <c r="B66" s="47">
        <v>1231129.1200000001</v>
      </c>
      <c r="C66" s="180">
        <f>B66</f>
        <v>1231129.1200000001</v>
      </c>
      <c r="D66" s="41">
        <f>C66/C68</f>
        <v>8.2736044820002269E-2</v>
      </c>
      <c r="F66" s="50"/>
    </row>
    <row r="67" spans="1:9" x14ac:dyDescent="0.25">
      <c r="A67" s="60"/>
      <c r="B67" s="47" t="s">
        <v>249</v>
      </c>
      <c r="F67" s="55"/>
    </row>
    <row r="68" spans="1:9" x14ac:dyDescent="0.25">
      <c r="A68" s="61" t="s">
        <v>271</v>
      </c>
      <c r="B68" s="47">
        <v>14927668.43</v>
      </c>
      <c r="C68" s="178">
        <f>SUM(C50:C66)</f>
        <v>14880202.73</v>
      </c>
      <c r="F68" s="55"/>
    </row>
    <row r="69" spans="1:9" x14ac:dyDescent="0.25">
      <c r="A69" s="60"/>
      <c r="B69" s="47" t="s">
        <v>249</v>
      </c>
      <c r="F69" s="55"/>
    </row>
    <row r="70" spans="1:9" x14ac:dyDescent="0.25">
      <c r="A70" s="62" t="s">
        <v>272</v>
      </c>
      <c r="B70" s="47">
        <v>0</v>
      </c>
      <c r="F70" s="63"/>
    </row>
    <row r="71" spans="1:9" s="64" customFormat="1" x14ac:dyDescent="0.25">
      <c r="B71" s="176"/>
      <c r="C71" s="155"/>
      <c r="F71" s="56"/>
    </row>
    <row r="73" spans="1:9" x14ac:dyDescent="0.25">
      <c r="A73" s="156"/>
      <c r="B73" s="157"/>
      <c r="C73" s="92"/>
      <c r="D73" s="56"/>
      <c r="E73" s="56"/>
      <c r="F73" s="56"/>
      <c r="G73" s="56"/>
      <c r="H73" s="56"/>
      <c r="I73" s="56"/>
    </row>
    <row r="74" spans="1:9" x14ac:dyDescent="0.25">
      <c r="A74" s="56"/>
      <c r="B74" s="158"/>
      <c r="C74" s="92"/>
      <c r="D74" s="56"/>
      <c r="E74" s="56"/>
      <c r="F74" s="56"/>
      <c r="G74" s="56"/>
      <c r="H74" s="56"/>
      <c r="I74" s="56"/>
    </row>
    <row r="75" spans="1:9" x14ac:dyDescent="0.25">
      <c r="A75" s="56"/>
      <c r="B75" s="159"/>
      <c r="C75" s="92"/>
      <c r="D75" s="56"/>
      <c r="E75" s="56"/>
      <c r="F75" s="56"/>
      <c r="G75" s="56"/>
      <c r="H75" s="56"/>
      <c r="I75" s="56"/>
    </row>
    <row r="76" spans="1:9" x14ac:dyDescent="0.25">
      <c r="A76" s="56"/>
      <c r="B76" s="56"/>
      <c r="C76" s="92"/>
      <c r="D76" s="56"/>
      <c r="E76" s="56"/>
      <c r="F76" s="56"/>
      <c r="G76" s="56"/>
      <c r="H76" s="56"/>
      <c r="I76" s="56"/>
    </row>
    <row r="77" spans="1:9" x14ac:dyDescent="0.25">
      <c r="A77" s="56"/>
      <c r="B77" s="56"/>
      <c r="C77" s="92"/>
      <c r="D77" s="56"/>
      <c r="E77" s="56"/>
      <c r="F77" s="56"/>
      <c r="G77" s="56"/>
      <c r="H77" s="56"/>
      <c r="I77" s="56"/>
    </row>
    <row r="78" spans="1:9" x14ac:dyDescent="0.25">
      <c r="A78" s="156"/>
      <c r="B78" s="157"/>
      <c r="C78" s="92"/>
      <c r="D78" s="56"/>
      <c r="E78" s="56"/>
      <c r="F78" s="56"/>
      <c r="G78" s="56"/>
      <c r="H78" s="56"/>
      <c r="I78" s="56"/>
    </row>
    <row r="79" spans="1:9" x14ac:dyDescent="0.25">
      <c r="A79" s="56"/>
      <c r="B79" s="158"/>
      <c r="C79" s="92"/>
      <c r="D79" s="56"/>
      <c r="E79" s="56"/>
      <c r="F79" s="56"/>
      <c r="G79" s="56"/>
      <c r="H79" s="56"/>
      <c r="I79" s="56"/>
    </row>
    <row r="80" spans="1:9" x14ac:dyDescent="0.25">
      <c r="A80" s="56"/>
      <c r="B80" s="159"/>
      <c r="C80" s="92"/>
      <c r="D80" s="56"/>
      <c r="E80" s="56"/>
      <c r="F80" s="56"/>
      <c r="G80" s="56"/>
      <c r="H80" s="56"/>
      <c r="I80" s="56"/>
    </row>
    <row r="81" spans="1:15" x14ac:dyDescent="0.25">
      <c r="A81" s="56"/>
      <c r="B81" s="56"/>
      <c r="C81" s="92"/>
      <c r="D81" s="56"/>
      <c r="E81" s="56"/>
      <c r="F81" s="56"/>
      <c r="G81" s="56"/>
      <c r="H81" s="56"/>
      <c r="I81" s="56"/>
    </row>
    <row r="82" spans="1:15" x14ac:dyDescent="0.25">
      <c r="A82" s="56"/>
      <c r="B82" s="56"/>
      <c r="C82" s="92"/>
      <c r="D82" s="56"/>
      <c r="E82" s="56"/>
      <c r="F82" s="56"/>
      <c r="G82" s="56"/>
      <c r="H82" s="56"/>
      <c r="I82" s="56"/>
    </row>
    <row r="83" spans="1:15" x14ac:dyDescent="0.25">
      <c r="A83" s="156"/>
      <c r="B83" s="156"/>
      <c r="C83" s="181"/>
      <c r="D83" s="195"/>
      <c r="E83" s="195"/>
      <c r="F83" s="195"/>
      <c r="G83" s="195"/>
      <c r="H83" s="195"/>
      <c r="I83" s="56"/>
    </row>
    <row r="84" spans="1:15" x14ac:dyDescent="0.25">
      <c r="A84" s="56"/>
      <c r="B84" s="160"/>
      <c r="C84" s="161"/>
      <c r="D84" s="161"/>
      <c r="E84" s="161"/>
      <c r="F84" s="56"/>
      <c r="G84" s="161"/>
      <c r="H84" s="160"/>
      <c r="I84" s="56"/>
    </row>
    <row r="85" spans="1:15" x14ac:dyDescent="0.25">
      <c r="A85" s="56"/>
      <c r="B85" s="158"/>
      <c r="C85" s="92"/>
      <c r="D85" s="92"/>
      <c r="E85" s="162"/>
      <c r="F85" s="56"/>
      <c r="G85" s="92"/>
      <c r="H85" s="56"/>
      <c r="I85" s="56"/>
      <c r="K85" s="68"/>
      <c r="L85" s="68"/>
      <c r="M85" s="68"/>
      <c r="N85" s="68"/>
      <c r="O85" s="68"/>
    </row>
    <row r="86" spans="1:15" x14ac:dyDescent="0.25">
      <c r="A86" s="56"/>
      <c r="B86" s="158"/>
      <c r="C86" s="92"/>
      <c r="D86" s="92"/>
      <c r="E86" s="162"/>
      <c r="F86" s="56"/>
      <c r="G86" s="92"/>
      <c r="H86" s="56"/>
      <c r="I86" s="56"/>
      <c r="K86" s="68"/>
      <c r="L86" s="68"/>
      <c r="M86" s="68"/>
      <c r="N86" s="68"/>
      <c r="O86" s="68"/>
    </row>
    <row r="87" spans="1:15" x14ac:dyDescent="0.25">
      <c r="A87" s="56"/>
      <c r="B87" s="163"/>
      <c r="C87" s="92"/>
      <c r="D87" s="92"/>
      <c r="E87" s="163"/>
      <c r="F87" s="56"/>
      <c r="G87" s="92"/>
      <c r="H87" s="56"/>
      <c r="I87" s="56"/>
      <c r="K87" s="68"/>
      <c r="L87" s="68"/>
      <c r="M87" s="68"/>
      <c r="N87" s="68"/>
      <c r="O87" s="68"/>
    </row>
    <row r="88" spans="1:15" x14ac:dyDescent="0.25">
      <c r="A88" s="56"/>
      <c r="B88" s="56"/>
      <c r="C88" s="92"/>
      <c r="D88" s="92"/>
      <c r="E88" s="92"/>
      <c r="F88" s="56"/>
      <c r="G88" s="92"/>
      <c r="H88" s="56"/>
      <c r="I88" s="56"/>
      <c r="N88" s="68"/>
      <c r="O88" s="68"/>
    </row>
    <row r="89" spans="1:15" x14ac:dyDescent="0.25">
      <c r="A89" s="56"/>
      <c r="B89" s="159"/>
      <c r="C89" s="92"/>
      <c r="D89" s="162"/>
      <c r="E89" s="162"/>
      <c r="F89" s="56"/>
      <c r="G89" s="92"/>
      <c r="H89" s="56"/>
      <c r="I89" s="56"/>
    </row>
    <row r="90" spans="1:15" x14ac:dyDescent="0.25">
      <c r="A90" s="56"/>
      <c r="B90" s="159"/>
      <c r="C90" s="92"/>
      <c r="D90" s="162"/>
      <c r="E90" s="162"/>
      <c r="F90" s="56"/>
      <c r="G90" s="92"/>
      <c r="H90" s="56"/>
      <c r="I90" s="56"/>
    </row>
    <row r="91" spans="1:15" x14ac:dyDescent="0.25">
      <c r="A91" s="56"/>
      <c r="B91" s="164"/>
      <c r="C91" s="92"/>
      <c r="D91" s="165"/>
      <c r="E91" s="165"/>
      <c r="F91" s="56"/>
      <c r="G91" s="92"/>
      <c r="H91" s="56"/>
      <c r="I91" s="56"/>
    </row>
    <row r="92" spans="1:15" x14ac:dyDescent="0.25">
      <c r="A92" s="56"/>
      <c r="B92" s="164"/>
      <c r="C92" s="92"/>
      <c r="D92" s="165"/>
      <c r="E92" s="165"/>
      <c r="F92" s="56"/>
      <c r="G92" s="92"/>
      <c r="H92" s="56"/>
      <c r="I92" s="56"/>
    </row>
    <row r="93" spans="1:15" x14ac:dyDescent="0.25">
      <c r="A93" s="56"/>
      <c r="B93" s="164"/>
      <c r="C93" s="92"/>
      <c r="D93" s="165"/>
      <c r="E93" s="165"/>
      <c r="F93" s="56"/>
      <c r="G93" s="92"/>
      <c r="H93" s="56"/>
      <c r="I93" s="56"/>
    </row>
    <row r="94" spans="1:15" x14ac:dyDescent="0.25">
      <c r="A94" s="56"/>
      <c r="B94" s="166"/>
      <c r="C94" s="92"/>
      <c r="D94" s="168"/>
      <c r="E94" s="167"/>
      <c r="F94" s="92"/>
      <c r="G94" s="92"/>
      <c r="H94" s="56"/>
      <c r="I94" s="56"/>
    </row>
    <row r="95" spans="1:15" x14ac:dyDescent="0.25">
      <c r="A95" s="56"/>
      <c r="B95" s="166"/>
      <c r="C95" s="92"/>
      <c r="D95" s="169"/>
      <c r="E95" s="169"/>
      <c r="F95" s="170"/>
      <c r="G95" s="170"/>
      <c r="H95" s="171"/>
      <c r="I95" s="56"/>
    </row>
    <row r="96" spans="1:15" x14ac:dyDescent="0.25">
      <c r="A96" s="56"/>
      <c r="B96" s="166"/>
      <c r="C96" s="92"/>
      <c r="D96" s="92"/>
      <c r="E96" s="92"/>
      <c r="F96" s="92"/>
      <c r="G96" s="92"/>
      <c r="H96" s="56"/>
      <c r="I96" s="56"/>
    </row>
    <row r="97" spans="1:9" x14ac:dyDescent="0.25">
      <c r="A97" s="56"/>
      <c r="B97" s="166"/>
      <c r="C97" s="92"/>
      <c r="D97" s="168"/>
      <c r="E97" s="168"/>
      <c r="F97" s="56"/>
      <c r="G97" s="56"/>
      <c r="H97" s="56"/>
      <c r="I97" s="56"/>
    </row>
    <row r="98" spans="1:9" x14ac:dyDescent="0.25">
      <c r="A98" s="56"/>
      <c r="B98" s="166"/>
      <c r="C98" s="92"/>
      <c r="D98" s="92"/>
      <c r="E98" s="92"/>
      <c r="F98" s="56"/>
      <c r="G98" s="56"/>
      <c r="H98" s="56"/>
      <c r="I98" s="56"/>
    </row>
    <row r="99" spans="1:9" x14ac:dyDescent="0.25">
      <c r="A99" s="56"/>
      <c r="B99" s="166"/>
      <c r="C99" s="92"/>
      <c r="D99" s="172"/>
      <c r="E99" s="92"/>
      <c r="F99" s="56"/>
      <c r="G99" s="56"/>
      <c r="H99" s="56"/>
      <c r="I99" s="56"/>
    </row>
    <row r="100" spans="1:9" x14ac:dyDescent="0.25">
      <c r="A100" s="56"/>
      <c r="B100" s="166"/>
      <c r="C100" s="92"/>
      <c r="D100" s="92"/>
      <c r="E100" s="92"/>
      <c r="F100" s="56"/>
      <c r="G100" s="56"/>
      <c r="H100" s="56"/>
      <c r="I100" s="56"/>
    </row>
    <row r="101" spans="1:9" x14ac:dyDescent="0.25">
      <c r="A101" s="56"/>
      <c r="B101" s="173"/>
      <c r="C101" s="92"/>
      <c r="D101" s="92"/>
      <c r="E101" s="167"/>
      <c r="F101" s="56"/>
      <c r="G101" s="56"/>
      <c r="H101" s="56"/>
      <c r="I101" s="56"/>
    </row>
    <row r="102" spans="1:9" x14ac:dyDescent="0.25">
      <c r="A102" s="156"/>
      <c r="B102" s="174"/>
      <c r="C102" s="181"/>
      <c r="D102" s="175"/>
      <c r="E102" s="175"/>
      <c r="F102" s="56"/>
      <c r="G102" s="56"/>
      <c r="H102" s="56"/>
      <c r="I102" s="56"/>
    </row>
    <row r="103" spans="1:9" x14ac:dyDescent="0.25">
      <c r="A103" s="56"/>
      <c r="B103" s="56"/>
      <c r="C103" s="92"/>
      <c r="D103" s="92"/>
      <c r="E103" s="92"/>
      <c r="F103" s="56"/>
      <c r="G103" s="56"/>
      <c r="H103" s="56"/>
      <c r="I103" s="56"/>
    </row>
    <row r="104" spans="1:9" x14ac:dyDescent="0.25">
      <c r="A104" s="56"/>
      <c r="B104" s="56"/>
      <c r="C104" s="92"/>
      <c r="D104" s="92"/>
      <c r="E104" s="92"/>
      <c r="F104" s="56"/>
      <c r="G104" s="56"/>
      <c r="H104" s="56"/>
      <c r="I104" s="56"/>
    </row>
    <row r="105" spans="1:9" x14ac:dyDescent="0.25">
      <c r="D105" s="67"/>
      <c r="E105" s="67"/>
    </row>
    <row r="106" spans="1:9" x14ac:dyDescent="0.25">
      <c r="D106" s="67"/>
      <c r="E106" s="67"/>
    </row>
    <row r="107" spans="1:9" x14ac:dyDescent="0.25">
      <c r="D107" s="67"/>
      <c r="E107" s="67"/>
    </row>
    <row r="108" spans="1:9" x14ac:dyDescent="0.25">
      <c r="D108" s="67"/>
      <c r="E108" s="67"/>
    </row>
    <row r="109" spans="1:9" x14ac:dyDescent="0.25">
      <c r="D109" s="67"/>
      <c r="E109" s="67"/>
    </row>
    <row r="110" spans="1:9" x14ac:dyDescent="0.25">
      <c r="D110" s="67"/>
      <c r="E110" s="67"/>
    </row>
    <row r="111" spans="1:9" x14ac:dyDescent="0.25">
      <c r="D111" s="67"/>
      <c r="E111" s="67"/>
    </row>
    <row r="112" spans="1:9" x14ac:dyDescent="0.25">
      <c r="D112" s="67"/>
      <c r="E112" s="67"/>
    </row>
    <row r="113" spans="4:5" x14ac:dyDescent="0.25">
      <c r="D113" s="67"/>
      <c r="E113" s="67"/>
    </row>
  </sheetData>
  <mergeCells count="1">
    <mergeCell ref="D83:H83"/>
  </mergeCells>
  <pageMargins left="0.7" right="0.7" top="0.75" bottom="0.75" header="0.3" footer="0.3"/>
  <pageSetup scale="78" fitToHeight="0" orientation="portrait" r:id="rId1"/>
  <headerFooter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177"/>
  <sheetViews>
    <sheetView workbookViewId="0"/>
  </sheetViews>
  <sheetFormatPr defaultRowHeight="12.75" x14ac:dyDescent="0.2"/>
  <cols>
    <col min="1" max="1" width="38.83203125" customWidth="1"/>
    <col min="2" max="2" width="0.6640625" customWidth="1"/>
    <col min="3" max="3" width="22" customWidth="1"/>
    <col min="4" max="4" width="3" customWidth="1"/>
    <col min="5" max="5" width="1.1640625" customWidth="1"/>
    <col min="6" max="6" width="2.1640625" customWidth="1"/>
    <col min="7" max="9" width="1.1640625" customWidth="1"/>
    <col min="10" max="10" width="3.33203125" customWidth="1"/>
    <col min="11" max="12" width="2.1640625" customWidth="1"/>
    <col min="13" max="13" width="12.6640625" customWidth="1"/>
    <col min="14" max="14" width="1.1640625" customWidth="1"/>
    <col min="15" max="17" width="2.1640625" customWidth="1"/>
    <col min="18" max="18" width="9.33203125" customWidth="1"/>
    <col min="19" max="22" width="1.1640625" customWidth="1"/>
  </cols>
  <sheetData>
    <row r="1" spans="1:22" x14ac:dyDescent="0.2">
      <c r="A1" s="183" t="s">
        <v>346</v>
      </c>
    </row>
    <row r="2" spans="1:22" ht="20.25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22" ht="20.25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ht="15.75" x14ac:dyDescent="0.2">
      <c r="A5" s="190" t="s">
        <v>175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7" spans="1:22" ht="15.95" customHeight="1" x14ac:dyDescent="0.2">
      <c r="A7" s="1" t="s">
        <v>0</v>
      </c>
    </row>
    <row r="8" spans="1:22" ht="15.95" customHeight="1" x14ac:dyDescent="0.2">
      <c r="A8" s="1" t="s">
        <v>1</v>
      </c>
    </row>
    <row r="9" spans="1:22" ht="15.95" customHeight="1" x14ac:dyDescent="0.2">
      <c r="C9" s="1"/>
      <c r="H9" s="218">
        <v>2013</v>
      </c>
      <c r="I9" s="218"/>
      <c r="J9" s="218"/>
      <c r="K9" s="218"/>
      <c r="L9" s="218"/>
      <c r="M9" s="218"/>
      <c r="O9" s="218">
        <v>2012</v>
      </c>
      <c r="P9" s="218"/>
      <c r="Q9" s="218"/>
      <c r="R9" s="218"/>
      <c r="S9" s="218"/>
      <c r="T9" s="218"/>
    </row>
    <row r="10" spans="1:22" ht="14.1" customHeight="1" x14ac:dyDescent="0.2">
      <c r="A10" s="196" t="s">
        <v>2</v>
      </c>
      <c r="B10" s="196"/>
      <c r="C10" s="196"/>
      <c r="D10" s="196"/>
      <c r="E10" s="196"/>
      <c r="F10" s="196"/>
      <c r="G10" s="196"/>
      <c r="H10" s="197">
        <v>26574</v>
      </c>
      <c r="I10" s="198"/>
      <c r="J10" s="198"/>
      <c r="K10" s="198"/>
      <c r="L10" s="198"/>
      <c r="M10" s="198"/>
      <c r="N10" s="198"/>
      <c r="O10" s="198" t="s">
        <v>3</v>
      </c>
      <c r="P10" s="198"/>
      <c r="Q10" s="198"/>
      <c r="R10" s="198"/>
      <c r="S10" s="198"/>
      <c r="T10" s="198"/>
    </row>
    <row r="11" spans="1:22" ht="12.95" customHeight="1" x14ac:dyDescent="0.2">
      <c r="A11" s="196" t="s">
        <v>4</v>
      </c>
      <c r="B11" s="196"/>
      <c r="C11" s="196"/>
      <c r="D11" s="196"/>
      <c r="E11" s="196"/>
      <c r="F11" s="196"/>
      <c r="G11" s="196"/>
      <c r="H11" s="199">
        <v>541483</v>
      </c>
      <c r="I11" s="199"/>
      <c r="J11" s="199"/>
      <c r="K11" s="199"/>
      <c r="L11" s="199"/>
      <c r="M11" s="199"/>
      <c r="N11" s="199"/>
      <c r="O11" s="199">
        <v>398978</v>
      </c>
      <c r="P11" s="199"/>
      <c r="Q11" s="199"/>
      <c r="R11" s="199"/>
      <c r="S11" s="199"/>
      <c r="T11" s="199"/>
    </row>
    <row r="12" spans="1:22" ht="12.95" customHeight="1" x14ac:dyDescent="0.2">
      <c r="A12" s="196" t="s">
        <v>5</v>
      </c>
      <c r="B12" s="196"/>
      <c r="C12" s="196"/>
      <c r="D12" s="196"/>
      <c r="E12" s="196"/>
      <c r="F12" s="196"/>
      <c r="G12" s="196"/>
      <c r="H12" s="200">
        <v>348</v>
      </c>
      <c r="I12" s="200"/>
      <c r="J12" s="200"/>
      <c r="K12" s="200"/>
      <c r="L12" s="200"/>
      <c r="M12" s="200"/>
      <c r="N12" s="200"/>
      <c r="O12" s="200">
        <v>102</v>
      </c>
      <c r="P12" s="200"/>
      <c r="Q12" s="200"/>
      <c r="R12" s="200"/>
      <c r="S12" s="200"/>
      <c r="T12" s="200"/>
    </row>
    <row r="13" spans="1:22" ht="20.100000000000001" customHeight="1" x14ac:dyDescent="0.2">
      <c r="A13" s="196" t="s">
        <v>6</v>
      </c>
      <c r="B13" s="196"/>
      <c r="C13" s="196"/>
      <c r="D13" s="196"/>
      <c r="E13" s="196"/>
      <c r="F13" s="196"/>
      <c r="G13" s="196"/>
      <c r="H13" s="196" t="s">
        <v>179</v>
      </c>
      <c r="I13" s="196"/>
      <c r="J13" s="196"/>
      <c r="K13" s="196"/>
      <c r="L13" s="196"/>
      <c r="M13" s="196"/>
      <c r="N13" s="196"/>
      <c r="O13" s="196" t="s">
        <v>180</v>
      </c>
      <c r="P13" s="196"/>
      <c r="Q13" s="196"/>
      <c r="R13" s="196"/>
      <c r="S13" s="196"/>
      <c r="T13" s="196"/>
    </row>
    <row r="14" spans="1:22" ht="26.1" customHeight="1" x14ac:dyDescent="0.2">
      <c r="A14" s="198"/>
      <c r="B14" s="198"/>
      <c r="C14" s="198"/>
      <c r="D14" s="198"/>
      <c r="E14" s="198"/>
      <c r="F14" s="198"/>
      <c r="G14" s="198"/>
      <c r="H14" s="196" t="s">
        <v>181</v>
      </c>
      <c r="I14" s="196"/>
      <c r="J14" s="196"/>
      <c r="K14" s="196"/>
      <c r="L14" s="196"/>
      <c r="M14" s="196"/>
      <c r="N14" s="196"/>
      <c r="O14" s="196" t="s">
        <v>182</v>
      </c>
      <c r="P14" s="196"/>
      <c r="Q14" s="196"/>
      <c r="R14" s="196"/>
      <c r="S14" s="196"/>
      <c r="T14" s="196"/>
    </row>
    <row r="15" spans="1:22" ht="20.100000000000001" customHeight="1" x14ac:dyDescent="0.2">
      <c r="A15" s="201" t="s">
        <v>7</v>
      </c>
      <c r="B15" s="201"/>
      <c r="C15" s="201"/>
      <c r="D15" s="201"/>
      <c r="E15" s="201"/>
      <c r="F15" s="201"/>
      <c r="G15" s="201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</row>
    <row r="16" spans="1:22" ht="12.95" customHeight="1" x14ac:dyDescent="0.2">
      <c r="A16" s="196" t="s">
        <v>8</v>
      </c>
      <c r="B16" s="196"/>
      <c r="C16" s="196"/>
      <c r="D16" s="196"/>
      <c r="E16" s="196"/>
      <c r="F16" s="196"/>
      <c r="G16" s="196"/>
      <c r="H16" s="199">
        <v>2546551</v>
      </c>
      <c r="I16" s="199"/>
      <c r="J16" s="199"/>
      <c r="K16" s="199"/>
      <c r="L16" s="199"/>
      <c r="M16" s="199"/>
      <c r="N16" s="199"/>
      <c r="O16" s="199">
        <v>2481323</v>
      </c>
      <c r="P16" s="199"/>
      <c r="Q16" s="199"/>
      <c r="R16" s="199"/>
      <c r="S16" s="199"/>
      <c r="T16" s="199"/>
    </row>
    <row r="17" spans="1:20" ht="12.95" customHeight="1" x14ac:dyDescent="0.2">
      <c r="A17" s="196" t="s">
        <v>9</v>
      </c>
      <c r="B17" s="196"/>
      <c r="C17" s="196"/>
      <c r="D17" s="196"/>
      <c r="E17" s="196"/>
      <c r="F17" s="196"/>
      <c r="G17" s="196"/>
      <c r="H17" s="199">
        <v>291150</v>
      </c>
      <c r="I17" s="199"/>
      <c r="J17" s="199"/>
      <c r="K17" s="199"/>
      <c r="L17" s="199"/>
      <c r="M17" s="199"/>
      <c r="N17" s="199"/>
      <c r="O17" s="199">
        <v>292140</v>
      </c>
      <c r="P17" s="199"/>
      <c r="Q17" s="199"/>
      <c r="R17" s="199"/>
      <c r="S17" s="199"/>
      <c r="T17" s="199"/>
    </row>
    <row r="18" spans="1:20" ht="12.95" customHeight="1" x14ac:dyDescent="0.2">
      <c r="A18" s="196" t="s">
        <v>10</v>
      </c>
      <c r="B18" s="196"/>
      <c r="C18" s="196"/>
      <c r="D18" s="196"/>
      <c r="E18" s="196"/>
      <c r="F18" s="196"/>
      <c r="G18" s="196"/>
      <c r="H18" s="199">
        <v>24233</v>
      </c>
      <c r="I18" s="199"/>
      <c r="J18" s="199"/>
      <c r="K18" s="199"/>
      <c r="L18" s="199"/>
      <c r="M18" s="199"/>
      <c r="N18" s="199"/>
      <c r="O18" s="199">
        <v>23139</v>
      </c>
      <c r="P18" s="199"/>
      <c r="Q18" s="199"/>
      <c r="R18" s="199"/>
      <c r="S18" s="199"/>
      <c r="T18" s="199"/>
    </row>
    <row r="19" spans="1:20" ht="12.95" customHeight="1" x14ac:dyDescent="0.2">
      <c r="A19" s="196" t="s">
        <v>11</v>
      </c>
      <c r="B19" s="196"/>
      <c r="C19" s="196"/>
      <c r="D19" s="196"/>
      <c r="E19" s="196"/>
      <c r="F19" s="196"/>
      <c r="G19" s="196"/>
      <c r="H19" s="199">
        <v>54737</v>
      </c>
      <c r="I19" s="199"/>
      <c r="J19" s="199"/>
      <c r="K19" s="199"/>
      <c r="L19" s="199"/>
      <c r="M19" s="199"/>
      <c r="N19" s="199"/>
      <c r="O19" s="199">
        <v>54737</v>
      </c>
      <c r="P19" s="199"/>
      <c r="Q19" s="199"/>
      <c r="R19" s="199"/>
      <c r="S19" s="199"/>
      <c r="T19" s="199"/>
    </row>
    <row r="20" spans="1:20" ht="20.100000000000001" customHeight="1" x14ac:dyDescent="0.2">
      <c r="A20" s="196" t="s">
        <v>12</v>
      </c>
      <c r="B20" s="196"/>
      <c r="C20" s="196"/>
      <c r="D20" s="196"/>
      <c r="E20" s="196"/>
      <c r="F20" s="196"/>
      <c r="G20" s="196"/>
      <c r="H20" s="197">
        <v>-1797559</v>
      </c>
      <c r="I20" s="198"/>
      <c r="J20" s="198"/>
      <c r="K20" s="198"/>
      <c r="L20" s="198"/>
      <c r="M20" s="198"/>
      <c r="N20" s="198"/>
      <c r="O20" s="202">
        <v>-1799454</v>
      </c>
      <c r="P20" s="198"/>
      <c r="Q20" s="198"/>
      <c r="R20" s="198"/>
      <c r="S20" s="198"/>
      <c r="T20" s="198"/>
    </row>
    <row r="21" spans="1:20" ht="23.1" customHeight="1" x14ac:dyDescent="0.2">
      <c r="A21" s="198"/>
      <c r="B21" s="198"/>
      <c r="C21" s="198"/>
      <c r="D21" s="198"/>
      <c r="E21" s="198"/>
      <c r="F21" s="198"/>
      <c r="G21" s="198"/>
      <c r="H21" s="197">
        <v>1119112</v>
      </c>
      <c r="I21" s="198"/>
      <c r="J21" s="198"/>
      <c r="K21" s="198"/>
      <c r="L21" s="198"/>
      <c r="M21" s="198"/>
      <c r="N21" s="198"/>
      <c r="O21" s="197">
        <v>1051885</v>
      </c>
      <c r="P21" s="198"/>
      <c r="Q21" s="198"/>
      <c r="R21" s="198"/>
      <c r="S21" s="198"/>
      <c r="T21" s="198"/>
    </row>
    <row r="22" spans="1:20" ht="15.95" customHeight="1" x14ac:dyDescent="0.2">
      <c r="A22" s="1" t="s">
        <v>13</v>
      </c>
    </row>
    <row r="23" spans="1:20" ht="15.95" customHeight="1" x14ac:dyDescent="0.2">
      <c r="A23" s="2" t="s">
        <v>14</v>
      </c>
    </row>
    <row r="24" spans="1:20" ht="15" customHeight="1" x14ac:dyDescent="0.2">
      <c r="J24" s="219" t="s">
        <v>184</v>
      </c>
      <c r="K24" s="219"/>
      <c r="L24" s="219"/>
      <c r="M24" s="219"/>
      <c r="O24" s="219" t="s">
        <v>185</v>
      </c>
      <c r="P24" s="219"/>
      <c r="Q24" s="219"/>
      <c r="R24" s="219"/>
    </row>
    <row r="25" spans="1:20" ht="15" customHeight="1" x14ac:dyDescent="0.2">
      <c r="H25" s="2" t="s">
        <v>183</v>
      </c>
      <c r="J25" s="219" t="s">
        <v>184</v>
      </c>
      <c r="K25" s="219"/>
      <c r="L25" s="219"/>
      <c r="M25" s="219"/>
      <c r="O25" s="219" t="s">
        <v>185</v>
      </c>
      <c r="P25" s="219"/>
      <c r="Q25" s="219"/>
      <c r="R25" s="219"/>
    </row>
    <row r="26" spans="1:20" ht="15.95" customHeight="1" x14ac:dyDescent="0.2">
      <c r="J26" s="221">
        <v>129362246</v>
      </c>
      <c r="K26" s="221"/>
      <c r="L26" s="221"/>
      <c r="M26" s="221"/>
      <c r="O26" s="220" t="s">
        <v>186</v>
      </c>
      <c r="P26" s="220"/>
      <c r="Q26" s="220"/>
      <c r="R26" s="220"/>
    </row>
    <row r="27" spans="1:20" ht="15" customHeight="1" x14ac:dyDescent="0.2">
      <c r="A27" s="2" t="s">
        <v>15</v>
      </c>
    </row>
    <row r="28" spans="1:20" ht="15" customHeight="1" x14ac:dyDescent="0.2">
      <c r="A28" s="2" t="s">
        <v>16</v>
      </c>
    </row>
    <row r="29" spans="1:20" ht="15" customHeight="1" x14ac:dyDescent="0.2">
      <c r="A29" s="2" t="s">
        <v>17</v>
      </c>
    </row>
    <row r="30" spans="1:20" ht="14.1" customHeight="1" x14ac:dyDescent="0.2">
      <c r="A30" s="196" t="s">
        <v>18</v>
      </c>
      <c r="B30" s="196"/>
      <c r="C30" s="196"/>
      <c r="D30" s="196"/>
      <c r="E30" s="196"/>
      <c r="F30" s="196"/>
      <c r="G30" s="197">
        <v>94319</v>
      </c>
      <c r="H30" s="198"/>
      <c r="I30" s="198"/>
      <c r="J30" s="198"/>
      <c r="K30" s="198"/>
      <c r="L30" s="198"/>
      <c r="M30" s="198"/>
      <c r="N30" s="197">
        <v>44367</v>
      </c>
      <c r="O30" s="198"/>
      <c r="P30" s="198"/>
      <c r="Q30" s="198"/>
      <c r="R30" s="198"/>
    </row>
    <row r="31" spans="1:20" ht="12.95" customHeight="1" x14ac:dyDescent="0.2">
      <c r="A31" s="196" t="s">
        <v>19</v>
      </c>
      <c r="B31" s="196"/>
      <c r="C31" s="196"/>
      <c r="D31" s="196"/>
      <c r="E31" s="196"/>
      <c r="F31" s="196"/>
      <c r="G31" s="199">
        <v>236047</v>
      </c>
      <c r="H31" s="199"/>
      <c r="I31" s="199"/>
      <c r="J31" s="199"/>
      <c r="K31" s="199"/>
      <c r="L31" s="199"/>
      <c r="M31" s="199"/>
      <c r="N31" s="199">
        <v>170787</v>
      </c>
      <c r="O31" s="199"/>
      <c r="P31" s="199"/>
      <c r="Q31" s="199"/>
      <c r="R31" s="199"/>
    </row>
    <row r="32" spans="1:20" ht="12.95" customHeight="1" x14ac:dyDescent="0.2">
      <c r="A32" s="196" t="s">
        <v>20</v>
      </c>
      <c r="B32" s="196"/>
      <c r="C32" s="196"/>
      <c r="D32" s="196"/>
      <c r="E32" s="196"/>
      <c r="F32" s="196"/>
      <c r="G32" s="199">
        <v>48074</v>
      </c>
      <c r="H32" s="199"/>
      <c r="I32" s="199"/>
      <c r="J32" s="199"/>
      <c r="K32" s="199"/>
      <c r="L32" s="199"/>
      <c r="M32" s="199"/>
      <c r="N32" s="199">
        <v>37799</v>
      </c>
      <c r="O32" s="199"/>
      <c r="P32" s="199"/>
      <c r="Q32" s="199"/>
      <c r="R32" s="199"/>
    </row>
    <row r="33" spans="1:20" ht="12.95" customHeight="1" x14ac:dyDescent="0.2">
      <c r="A33" s="196" t="s">
        <v>21</v>
      </c>
      <c r="B33" s="196"/>
      <c r="C33" s="196"/>
      <c r="D33" s="196"/>
      <c r="E33" s="196"/>
      <c r="F33" s="196"/>
      <c r="G33" s="199">
        <v>19565</v>
      </c>
      <c r="H33" s="199"/>
      <c r="I33" s="199"/>
      <c r="J33" s="199"/>
      <c r="K33" s="199"/>
      <c r="L33" s="199"/>
      <c r="M33" s="199"/>
      <c r="N33" s="199">
        <v>24596</v>
      </c>
      <c r="O33" s="199"/>
      <c r="P33" s="199"/>
      <c r="Q33" s="199"/>
      <c r="R33" s="199"/>
    </row>
    <row r="34" spans="1:20" ht="12.95" customHeight="1" x14ac:dyDescent="0.2">
      <c r="A34" s="196" t="s">
        <v>22</v>
      </c>
      <c r="B34" s="196"/>
      <c r="C34" s="196"/>
      <c r="D34" s="196"/>
      <c r="E34" s="196"/>
      <c r="F34" s="196"/>
      <c r="G34" s="199">
        <v>4827</v>
      </c>
      <c r="H34" s="199"/>
      <c r="I34" s="199"/>
      <c r="J34" s="199"/>
      <c r="K34" s="199"/>
      <c r="L34" s="199"/>
      <c r="M34" s="199"/>
      <c r="N34" s="199">
        <v>4339</v>
      </c>
      <c r="O34" s="199"/>
      <c r="P34" s="199"/>
      <c r="Q34" s="199"/>
      <c r="R34" s="199"/>
    </row>
    <row r="35" spans="1:20" ht="12.95" customHeight="1" x14ac:dyDescent="0.2">
      <c r="A35" s="196" t="s">
        <v>23</v>
      </c>
      <c r="B35" s="196"/>
      <c r="C35" s="196"/>
      <c r="D35" s="196"/>
      <c r="E35" s="196"/>
      <c r="F35" s="196"/>
      <c r="G35" s="199">
        <v>308913</v>
      </c>
      <c r="H35" s="199"/>
      <c r="I35" s="199"/>
      <c r="J35" s="199"/>
      <c r="K35" s="199"/>
      <c r="L35" s="199"/>
      <c r="M35" s="199"/>
      <c r="N35" s="199">
        <v>294694</v>
      </c>
      <c r="O35" s="199"/>
      <c r="P35" s="199"/>
      <c r="Q35" s="199"/>
      <c r="R35" s="199"/>
    </row>
    <row r="36" spans="1:20" ht="12.95" customHeight="1" x14ac:dyDescent="0.2">
      <c r="A36" s="196" t="s">
        <v>24</v>
      </c>
      <c r="B36" s="196"/>
      <c r="C36" s="196"/>
      <c r="D36" s="196"/>
      <c r="E36" s="196"/>
      <c r="F36" s="196"/>
      <c r="G36" s="199">
        <v>90751</v>
      </c>
      <c r="H36" s="199"/>
      <c r="I36" s="199"/>
      <c r="J36" s="199"/>
      <c r="K36" s="199"/>
      <c r="L36" s="199"/>
      <c r="M36" s="199"/>
      <c r="N36" s="203">
        <v>314</v>
      </c>
      <c r="O36" s="203"/>
      <c r="P36" s="203"/>
      <c r="Q36" s="203"/>
      <c r="R36" s="203"/>
    </row>
    <row r="37" spans="1:20" ht="17.100000000000001" customHeight="1" x14ac:dyDescent="0.2">
      <c r="A37" s="196" t="s">
        <v>25</v>
      </c>
      <c r="B37" s="196"/>
      <c r="C37" s="196"/>
      <c r="D37" s="196"/>
      <c r="E37" s="196"/>
      <c r="F37" s="196"/>
      <c r="G37" s="196" t="s">
        <v>187</v>
      </c>
      <c r="H37" s="196"/>
      <c r="I37" s="196"/>
      <c r="J37" s="196"/>
      <c r="K37" s="196"/>
      <c r="L37" s="196"/>
      <c r="M37" s="196"/>
      <c r="N37" s="196" t="s">
        <v>188</v>
      </c>
      <c r="O37" s="196"/>
      <c r="P37" s="196"/>
      <c r="Q37" s="196"/>
      <c r="R37" s="196"/>
    </row>
    <row r="38" spans="1:20" ht="23.1" customHeight="1" x14ac:dyDescent="0.2">
      <c r="A38" s="198"/>
      <c r="B38" s="198"/>
      <c r="C38" s="198"/>
      <c r="D38" s="198"/>
      <c r="E38" s="198"/>
      <c r="F38" s="199">
        <v>969496</v>
      </c>
      <c r="G38" s="199"/>
      <c r="H38" s="199"/>
      <c r="I38" s="199"/>
      <c r="J38" s="199"/>
      <c r="K38" s="199"/>
      <c r="L38" s="199"/>
      <c r="M38" s="199"/>
      <c r="N38" s="199"/>
      <c r="O38" s="199">
        <v>738296</v>
      </c>
      <c r="P38" s="199"/>
      <c r="Q38" s="199"/>
      <c r="R38" s="199"/>
      <c r="S38" s="199"/>
      <c r="T38" s="199"/>
    </row>
    <row r="39" spans="1:20" ht="26.1" customHeight="1" x14ac:dyDescent="0.2">
      <c r="A39" s="196" t="s">
        <v>26</v>
      </c>
      <c r="B39" s="196"/>
      <c r="C39" s="196"/>
      <c r="D39" s="196"/>
      <c r="E39" s="196"/>
      <c r="F39" s="196" t="s">
        <v>189</v>
      </c>
      <c r="G39" s="196"/>
      <c r="H39" s="196"/>
      <c r="I39" s="196"/>
      <c r="J39" s="196"/>
      <c r="K39" s="196"/>
      <c r="L39" s="196"/>
      <c r="M39" s="196"/>
      <c r="N39" s="196"/>
      <c r="O39" s="196" t="s">
        <v>190</v>
      </c>
      <c r="P39" s="196"/>
      <c r="Q39" s="196"/>
      <c r="R39" s="196"/>
      <c r="S39" s="196"/>
      <c r="T39" s="196"/>
    </row>
    <row r="40" spans="1:20" ht="26.1" customHeight="1" x14ac:dyDescent="0.2">
      <c r="A40" s="198"/>
      <c r="B40" s="198"/>
      <c r="C40" s="198"/>
      <c r="D40" s="198"/>
      <c r="E40" s="198"/>
      <c r="F40" s="196" t="s">
        <v>191</v>
      </c>
      <c r="G40" s="196"/>
      <c r="H40" s="196"/>
      <c r="I40" s="196"/>
      <c r="J40" s="196"/>
      <c r="K40" s="196"/>
      <c r="L40" s="196"/>
      <c r="M40" s="196"/>
      <c r="N40" s="196"/>
      <c r="O40" s="196" t="s">
        <v>192</v>
      </c>
      <c r="P40" s="196"/>
      <c r="Q40" s="196"/>
      <c r="R40" s="196"/>
      <c r="S40" s="196"/>
      <c r="T40" s="196"/>
    </row>
    <row r="41" spans="1:20" ht="26.1" customHeight="1" x14ac:dyDescent="0.2">
      <c r="A41" s="196" t="s">
        <v>27</v>
      </c>
      <c r="B41" s="196"/>
      <c r="C41" s="196"/>
      <c r="D41" s="196"/>
      <c r="E41" s="196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</row>
    <row r="42" spans="1:20" ht="20.100000000000001" customHeight="1" x14ac:dyDescent="0.2">
      <c r="A42" s="196" t="s">
        <v>28</v>
      </c>
      <c r="B42" s="196"/>
      <c r="C42" s="196"/>
      <c r="D42" s="196"/>
      <c r="E42" s="196"/>
      <c r="F42" s="204">
        <v>27863</v>
      </c>
      <c r="G42" s="204"/>
      <c r="H42" s="204"/>
      <c r="I42" s="204"/>
      <c r="J42" s="204"/>
      <c r="K42" s="204"/>
      <c r="L42" s="204"/>
      <c r="M42" s="204"/>
      <c r="N42" s="204"/>
      <c r="O42" s="204">
        <v>27863</v>
      </c>
      <c r="P42" s="204"/>
      <c r="Q42" s="204"/>
      <c r="R42" s="204"/>
      <c r="S42" s="204"/>
      <c r="T42" s="204"/>
    </row>
    <row r="43" spans="1:20" ht="12.95" customHeight="1" x14ac:dyDescent="0.2">
      <c r="A43" s="196" t="s">
        <v>29</v>
      </c>
      <c r="B43" s="196"/>
      <c r="C43" s="196"/>
      <c r="D43" s="196"/>
      <c r="E43" s="196"/>
      <c r="F43" s="199">
        <v>668749</v>
      </c>
      <c r="G43" s="199"/>
      <c r="H43" s="199"/>
      <c r="I43" s="199"/>
      <c r="J43" s="199"/>
      <c r="K43" s="199"/>
      <c r="L43" s="199"/>
      <c r="M43" s="199"/>
      <c r="N43" s="199"/>
      <c r="O43" s="199">
        <v>553442</v>
      </c>
      <c r="P43" s="199"/>
      <c r="Q43" s="199"/>
      <c r="R43" s="199"/>
      <c r="S43" s="199"/>
      <c r="T43" s="199"/>
    </row>
    <row r="44" spans="1:20" ht="20.100000000000001" customHeight="1" x14ac:dyDescent="0.2">
      <c r="A44" s="196" t="s">
        <v>30</v>
      </c>
      <c r="B44" s="196"/>
      <c r="C44" s="196"/>
      <c r="D44" s="196"/>
      <c r="E44" s="196"/>
      <c r="F44" s="202">
        <v>-47588</v>
      </c>
      <c r="G44" s="196"/>
      <c r="H44" s="196"/>
      <c r="I44" s="196"/>
      <c r="J44" s="196"/>
      <c r="K44" s="196"/>
      <c r="L44" s="196"/>
      <c r="M44" s="196"/>
      <c r="N44" s="196"/>
      <c r="O44" s="202">
        <v>-22678</v>
      </c>
      <c r="P44" s="196"/>
      <c r="Q44" s="196"/>
      <c r="R44" s="196"/>
      <c r="S44" s="196"/>
      <c r="T44" s="196"/>
    </row>
    <row r="45" spans="1:20" ht="32.1" customHeight="1" x14ac:dyDescent="0.2">
      <c r="A45" s="198"/>
      <c r="B45" s="198"/>
      <c r="C45" s="198"/>
      <c r="D45" s="198"/>
      <c r="E45" s="198"/>
      <c r="F45" s="196" t="s">
        <v>194</v>
      </c>
      <c r="G45" s="196"/>
      <c r="H45" s="196"/>
      <c r="I45" s="196"/>
      <c r="J45" s="196"/>
      <c r="K45" s="196"/>
      <c r="L45" s="196"/>
      <c r="M45" s="196"/>
      <c r="N45" s="196"/>
      <c r="O45" s="196" t="s">
        <v>193</v>
      </c>
      <c r="P45" s="196"/>
      <c r="Q45" s="196"/>
      <c r="R45" s="196"/>
      <c r="S45" s="196"/>
      <c r="T45" s="196"/>
    </row>
    <row r="46" spans="1:20" ht="30" customHeight="1" x14ac:dyDescent="0.2">
      <c r="A46" s="198"/>
      <c r="B46" s="198"/>
      <c r="C46" s="198"/>
      <c r="D46" s="198"/>
      <c r="E46" s="198"/>
      <c r="F46" s="205" t="s">
        <v>31</v>
      </c>
      <c r="G46" s="205"/>
      <c r="H46" s="205"/>
      <c r="I46" s="205"/>
      <c r="J46" s="205"/>
      <c r="K46" s="205"/>
      <c r="L46" s="205"/>
      <c r="M46" s="205"/>
      <c r="N46" s="205"/>
      <c r="O46" s="206" t="s">
        <v>32</v>
      </c>
      <c r="P46" s="206"/>
      <c r="Q46" s="206"/>
      <c r="R46" s="206"/>
      <c r="S46" s="206"/>
      <c r="T46" s="206"/>
    </row>
    <row r="47" spans="1:20" ht="15" customHeight="1" x14ac:dyDescent="0.2">
      <c r="A47" s="2" t="s">
        <v>33</v>
      </c>
    </row>
    <row r="48" spans="1:20" ht="17.100000000000001" customHeight="1" x14ac:dyDescent="0.2">
      <c r="A48" s="3" t="s">
        <v>34</v>
      </c>
    </row>
    <row r="49" spans="1:20" ht="17.100000000000001" customHeight="1" x14ac:dyDescent="0.2">
      <c r="A49" s="4" t="s">
        <v>35</v>
      </c>
    </row>
    <row r="50" spans="1:20" ht="17.100000000000001" customHeight="1" x14ac:dyDescent="0.2">
      <c r="A50" s="5" t="s">
        <v>36</v>
      </c>
    </row>
    <row r="51" spans="1:20" ht="57" customHeight="1" x14ac:dyDescent="0.2">
      <c r="A51" s="198"/>
      <c r="B51" s="201" t="s">
        <v>37</v>
      </c>
      <c r="C51" s="201"/>
      <c r="D51" s="201"/>
      <c r="E51" s="201"/>
      <c r="F51" s="201"/>
      <c r="G51" s="201"/>
      <c r="H51" s="201"/>
      <c r="I51" s="201"/>
      <c r="J51" s="201"/>
      <c r="K51" s="198"/>
      <c r="L51" s="198"/>
      <c r="M51" s="198"/>
      <c r="N51" s="198"/>
      <c r="O51" s="198"/>
      <c r="P51" s="198"/>
      <c r="Q51" s="198"/>
      <c r="R51" s="198"/>
      <c r="S51" s="198"/>
      <c r="T51" s="198"/>
    </row>
    <row r="52" spans="1:20" ht="26.1" customHeight="1" x14ac:dyDescent="0.2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207">
        <v>2013</v>
      </c>
      <c r="L52" s="207"/>
      <c r="M52" s="207"/>
      <c r="N52" s="198"/>
      <c r="O52" s="198"/>
      <c r="P52" s="208">
        <v>2012</v>
      </c>
      <c r="Q52" s="208"/>
      <c r="R52" s="208"/>
      <c r="S52" s="208"/>
      <c r="T52" s="208"/>
    </row>
    <row r="53" spans="1:20" ht="12.95" customHeight="1" x14ac:dyDescent="0.2">
      <c r="A53" s="201" t="s">
        <v>38</v>
      </c>
      <c r="B53" s="201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</row>
    <row r="54" spans="1:20" ht="12.95" customHeight="1" x14ac:dyDescent="0.2">
      <c r="A54" s="196" t="s">
        <v>2</v>
      </c>
      <c r="B54" s="196"/>
      <c r="C54" s="198"/>
      <c r="D54" s="198"/>
      <c r="E54" s="198"/>
      <c r="F54" s="198"/>
      <c r="G54" s="198"/>
      <c r="H54" s="198"/>
      <c r="I54" s="198"/>
      <c r="J54" s="198"/>
      <c r="K54" s="198" t="s">
        <v>39</v>
      </c>
      <c r="L54" s="198"/>
      <c r="M54" s="198"/>
      <c r="N54" s="198"/>
      <c r="O54" s="198"/>
      <c r="P54" s="198" t="s">
        <v>40</v>
      </c>
      <c r="Q54" s="198"/>
      <c r="R54" s="198"/>
      <c r="S54" s="198"/>
      <c r="T54" s="198"/>
    </row>
    <row r="55" spans="1:20" ht="12.95" customHeight="1" x14ac:dyDescent="0.2">
      <c r="A55" s="196" t="s">
        <v>41</v>
      </c>
      <c r="B55" s="196"/>
      <c r="C55" s="198"/>
      <c r="D55" s="198"/>
      <c r="E55" s="198"/>
      <c r="F55" s="198"/>
      <c r="G55" s="198"/>
      <c r="H55" s="198"/>
      <c r="I55" s="198"/>
      <c r="J55" s="198"/>
      <c r="K55" s="199">
        <v>399091</v>
      </c>
      <c r="L55" s="199"/>
      <c r="M55" s="199"/>
      <c r="N55" s="198"/>
      <c r="O55" s="198"/>
      <c r="P55" s="199">
        <v>356516</v>
      </c>
      <c r="Q55" s="199"/>
      <c r="R55" s="199"/>
      <c r="S55" s="199"/>
      <c r="T55" s="199"/>
    </row>
    <row r="56" spans="1:20" ht="12.95" customHeight="1" x14ac:dyDescent="0.2">
      <c r="A56" s="196" t="s">
        <v>5</v>
      </c>
      <c r="B56" s="196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200">
        <v>180</v>
      </c>
      <c r="Q56" s="200"/>
      <c r="R56" s="200"/>
      <c r="S56" s="200"/>
      <c r="T56" s="200"/>
    </row>
    <row r="57" spans="1:20" ht="18.95" customHeight="1" x14ac:dyDescent="0.2">
      <c r="A57" s="196" t="s">
        <v>42</v>
      </c>
      <c r="B57" s="196"/>
      <c r="C57" s="198"/>
      <c r="D57" s="198"/>
      <c r="E57" s="198"/>
      <c r="F57" s="198"/>
      <c r="G57" s="198"/>
      <c r="H57" s="198"/>
      <c r="I57" s="198"/>
      <c r="J57" s="198"/>
      <c r="K57" s="196" t="s">
        <v>43</v>
      </c>
      <c r="L57" s="196"/>
      <c r="M57" s="196"/>
      <c r="N57" s="198"/>
      <c r="O57" s="198"/>
      <c r="P57" s="196" t="s">
        <v>44</v>
      </c>
      <c r="Q57" s="196"/>
      <c r="R57" s="196"/>
      <c r="S57" s="196"/>
      <c r="T57" s="196"/>
    </row>
    <row r="58" spans="1:20" ht="26.1" customHeight="1" x14ac:dyDescent="0.2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6" t="s">
        <v>45</v>
      </c>
      <c r="L58" s="196"/>
      <c r="M58" s="196"/>
      <c r="N58" s="198"/>
      <c r="O58" s="198"/>
      <c r="P58" s="198" t="s">
        <v>46</v>
      </c>
      <c r="Q58" s="198"/>
      <c r="R58" s="198"/>
      <c r="S58" s="198"/>
      <c r="T58" s="198"/>
    </row>
    <row r="59" spans="1:20" ht="20.100000000000001" customHeight="1" x14ac:dyDescent="0.2">
      <c r="A59" s="201" t="s">
        <v>47</v>
      </c>
      <c r="B59" s="201"/>
      <c r="C59" s="201" t="s">
        <v>48</v>
      </c>
      <c r="D59" s="201"/>
      <c r="E59" s="201"/>
      <c r="F59" s="201"/>
      <c r="G59" s="201"/>
      <c r="H59" s="201"/>
      <c r="I59" s="201"/>
      <c r="J59" s="201"/>
      <c r="K59" s="198"/>
      <c r="L59" s="198"/>
      <c r="M59" s="198"/>
      <c r="N59" s="198"/>
      <c r="O59" s="198"/>
      <c r="P59" s="198"/>
      <c r="Q59" s="198"/>
      <c r="R59" s="198"/>
      <c r="S59" s="198"/>
      <c r="T59" s="198"/>
    </row>
    <row r="60" spans="1:20" ht="12.95" customHeight="1" x14ac:dyDescent="0.2">
      <c r="A60" s="196" t="s">
        <v>8</v>
      </c>
      <c r="B60" s="196"/>
      <c r="C60" s="198"/>
      <c r="D60" s="198"/>
      <c r="E60" s="198"/>
      <c r="F60" s="198"/>
      <c r="G60" s="198"/>
      <c r="H60" s="198"/>
      <c r="I60" s="198"/>
      <c r="J60" s="198"/>
      <c r="K60" s="199">
        <v>3368828</v>
      </c>
      <c r="L60" s="199"/>
      <c r="M60" s="199"/>
      <c r="N60" s="198"/>
      <c r="O60" s="198"/>
      <c r="P60" s="199">
        <v>3812451</v>
      </c>
      <c r="Q60" s="199"/>
      <c r="R60" s="199"/>
      <c r="S60" s="199"/>
      <c r="T60" s="199"/>
    </row>
    <row r="61" spans="1:20" ht="12.95" customHeight="1" x14ac:dyDescent="0.2">
      <c r="A61" s="196" t="s">
        <v>9</v>
      </c>
      <c r="B61" s="196"/>
      <c r="C61" s="198"/>
      <c r="D61" s="198"/>
      <c r="E61" s="198"/>
      <c r="F61" s="198"/>
      <c r="G61" s="198"/>
      <c r="H61" s="198"/>
      <c r="I61" s="198"/>
      <c r="J61" s="198"/>
      <c r="K61" s="199">
        <v>301647</v>
      </c>
      <c r="L61" s="199"/>
      <c r="M61" s="199"/>
      <c r="N61" s="198"/>
      <c r="O61" s="198"/>
      <c r="P61" s="199">
        <v>301647</v>
      </c>
      <c r="Q61" s="199"/>
      <c r="R61" s="199"/>
      <c r="S61" s="199"/>
      <c r="T61" s="199"/>
    </row>
    <row r="62" spans="1:20" ht="12.95" customHeight="1" x14ac:dyDescent="0.2">
      <c r="A62" s="196" t="s">
        <v>10</v>
      </c>
      <c r="B62" s="196"/>
      <c r="C62" s="198"/>
      <c r="D62" s="198"/>
      <c r="E62" s="198"/>
      <c r="F62" s="198"/>
      <c r="G62" s="198"/>
      <c r="H62" s="198"/>
      <c r="I62" s="198"/>
      <c r="J62" s="198"/>
      <c r="K62" s="199">
        <v>24582</v>
      </c>
      <c r="L62" s="199"/>
      <c r="M62" s="199"/>
      <c r="N62" s="198"/>
      <c r="O62" s="198"/>
      <c r="P62" s="199">
        <v>24582</v>
      </c>
      <c r="Q62" s="199"/>
      <c r="R62" s="199"/>
      <c r="S62" s="199"/>
      <c r="T62" s="199"/>
    </row>
    <row r="63" spans="1:20" ht="12.95" customHeight="1" x14ac:dyDescent="0.2">
      <c r="A63" s="196" t="s">
        <v>49</v>
      </c>
      <c r="B63" s="196"/>
      <c r="C63" s="198"/>
      <c r="D63" s="198"/>
      <c r="E63" s="198"/>
      <c r="F63" s="198"/>
      <c r="G63" s="198"/>
      <c r="H63" s="198"/>
      <c r="I63" s="198"/>
      <c r="J63" s="198"/>
      <c r="K63" s="199">
        <v>110536</v>
      </c>
      <c r="L63" s="199"/>
      <c r="M63" s="199"/>
      <c r="N63" s="198"/>
      <c r="O63" s="198"/>
      <c r="P63" s="199">
        <v>110431</v>
      </c>
      <c r="Q63" s="199"/>
      <c r="R63" s="199"/>
      <c r="S63" s="199"/>
      <c r="T63" s="199"/>
    </row>
    <row r="64" spans="1:20" ht="18.95" customHeight="1" x14ac:dyDescent="0.2">
      <c r="A64" s="196" t="s">
        <v>12</v>
      </c>
      <c r="B64" s="196"/>
      <c r="C64" s="198"/>
      <c r="D64" s="198"/>
      <c r="E64" s="198"/>
      <c r="F64" s="198"/>
      <c r="G64" s="198"/>
      <c r="H64" s="198"/>
      <c r="I64" s="198"/>
      <c r="J64" s="198"/>
      <c r="K64" s="198" t="s">
        <v>50</v>
      </c>
      <c r="L64" s="198"/>
      <c r="M64" s="198"/>
      <c r="N64" s="198"/>
      <c r="O64" s="198"/>
      <c r="P64" s="198" t="s">
        <v>51</v>
      </c>
      <c r="Q64" s="198"/>
      <c r="R64" s="198"/>
      <c r="S64" s="198"/>
      <c r="T64" s="198"/>
    </row>
    <row r="65" spans="1:20" ht="33" customHeight="1" x14ac:dyDescent="0.2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209" t="s">
        <v>52</v>
      </c>
      <c r="L65" s="209"/>
      <c r="M65" s="209"/>
      <c r="N65" s="198"/>
      <c r="O65" s="198"/>
      <c r="P65" s="209" t="s">
        <v>53</v>
      </c>
      <c r="Q65" s="209"/>
      <c r="R65" s="209"/>
      <c r="S65" s="209"/>
      <c r="T65" s="209"/>
    </row>
    <row r="66" spans="1:20" ht="33" customHeight="1" x14ac:dyDescent="0.2">
      <c r="A66" s="198" t="s">
        <v>54</v>
      </c>
      <c r="B66" s="198"/>
      <c r="C66" s="198"/>
      <c r="D66" s="198"/>
      <c r="E66" s="198"/>
      <c r="F66" s="198"/>
      <c r="G66" s="198"/>
      <c r="H66" s="198"/>
      <c r="I66" s="198"/>
      <c r="J66" s="198"/>
      <c r="K66" s="205" t="s">
        <v>55</v>
      </c>
      <c r="L66" s="205"/>
      <c r="M66" s="205"/>
      <c r="N66" s="198"/>
      <c r="O66" s="198"/>
      <c r="P66" s="206" t="s">
        <v>56</v>
      </c>
      <c r="Q66" s="206"/>
      <c r="R66" s="206"/>
      <c r="S66" s="206"/>
      <c r="T66" s="206"/>
    </row>
    <row r="67" spans="1:20" ht="32.1" customHeight="1" x14ac:dyDescent="0.2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6" t="s">
        <v>57</v>
      </c>
      <c r="L67" s="196"/>
      <c r="M67" s="196"/>
      <c r="N67" s="198"/>
      <c r="O67" s="198"/>
      <c r="P67" s="198" t="s">
        <v>56</v>
      </c>
      <c r="Q67" s="198"/>
      <c r="R67" s="198"/>
      <c r="S67" s="198"/>
      <c r="T67" s="198"/>
    </row>
    <row r="68" spans="1:20" ht="27" customHeight="1" x14ac:dyDescent="0.2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210" t="s">
        <v>58</v>
      </c>
      <c r="L68" s="210"/>
      <c r="M68" s="210"/>
      <c r="N68" s="198"/>
      <c r="O68" s="198"/>
      <c r="P68" s="210" t="s">
        <v>59</v>
      </c>
      <c r="Q68" s="210"/>
      <c r="R68" s="210"/>
      <c r="S68" s="210"/>
      <c r="T68" s="210"/>
    </row>
    <row r="69" spans="1:20" ht="17.100000000000001" customHeight="1" x14ac:dyDescent="0.2">
      <c r="A69" s="6" t="s">
        <v>60</v>
      </c>
    </row>
    <row r="70" spans="1:20" ht="17.100000000000001" customHeight="1" x14ac:dyDescent="0.2">
      <c r="A70" s="7" t="s">
        <v>61</v>
      </c>
    </row>
    <row r="71" spans="1:20" ht="17.100000000000001" customHeight="1" x14ac:dyDescent="0.2">
      <c r="A71" s="8" t="s">
        <v>62</v>
      </c>
    </row>
    <row r="72" spans="1:20" ht="15" customHeight="1" x14ac:dyDescent="0.2">
      <c r="A72" s="9" t="s">
        <v>63</v>
      </c>
    </row>
    <row r="73" spans="1:20" ht="15" customHeight="1" x14ac:dyDescent="0.2">
      <c r="A73" s="9" t="s">
        <v>64</v>
      </c>
    </row>
    <row r="74" spans="1:20" ht="15" customHeight="1" x14ac:dyDescent="0.2">
      <c r="A74" s="9" t="s">
        <v>65</v>
      </c>
    </row>
    <row r="75" spans="1:20" ht="15" customHeight="1" x14ac:dyDescent="0.2">
      <c r="A75" s="9" t="s">
        <v>66</v>
      </c>
    </row>
    <row r="76" spans="1:20" ht="12.95" customHeight="1" x14ac:dyDescent="0.2">
      <c r="A76" s="196" t="s">
        <v>18</v>
      </c>
      <c r="B76" s="196"/>
      <c r="C76" s="196"/>
      <c r="D76" s="196"/>
      <c r="E76" s="196"/>
      <c r="F76" s="196"/>
      <c r="G76" s="196"/>
      <c r="H76" s="196"/>
      <c r="I76" s="198" t="s">
        <v>67</v>
      </c>
      <c r="J76" s="198"/>
      <c r="K76" s="198"/>
      <c r="L76" s="198"/>
      <c r="M76" s="198"/>
      <c r="N76" s="198"/>
      <c r="O76" s="198" t="s">
        <v>68</v>
      </c>
      <c r="P76" s="198"/>
      <c r="Q76" s="198"/>
      <c r="R76" s="198"/>
      <c r="S76" s="198"/>
      <c r="T76" s="198"/>
    </row>
    <row r="77" spans="1:20" ht="12.95" customHeight="1" x14ac:dyDescent="0.2">
      <c r="A77" s="196" t="s">
        <v>19</v>
      </c>
      <c r="B77" s="196"/>
      <c r="C77" s="196"/>
      <c r="D77" s="196"/>
      <c r="E77" s="196"/>
      <c r="F77" s="196"/>
      <c r="G77" s="196"/>
      <c r="H77" s="196"/>
      <c r="I77" s="199">
        <v>122759</v>
      </c>
      <c r="J77" s="199"/>
      <c r="K77" s="199"/>
      <c r="L77" s="199"/>
      <c r="M77" s="199"/>
      <c r="N77" s="199"/>
      <c r="O77" s="199">
        <v>121874</v>
      </c>
      <c r="P77" s="199"/>
      <c r="Q77" s="199"/>
      <c r="R77" s="199"/>
      <c r="S77" s="199"/>
      <c r="T77" s="199"/>
    </row>
    <row r="78" spans="1:20" ht="12.95" customHeight="1" x14ac:dyDescent="0.2">
      <c r="A78" s="196" t="s">
        <v>20</v>
      </c>
      <c r="B78" s="196"/>
      <c r="C78" s="196"/>
      <c r="D78" s="196"/>
      <c r="E78" s="196"/>
      <c r="F78" s="196"/>
      <c r="G78" s="196"/>
      <c r="H78" s="196"/>
      <c r="I78" s="199">
        <v>49112</v>
      </c>
      <c r="J78" s="199"/>
      <c r="K78" s="199"/>
      <c r="L78" s="199"/>
      <c r="M78" s="199"/>
      <c r="N78" s="199"/>
      <c r="O78" s="199">
        <v>45355</v>
      </c>
      <c r="P78" s="199"/>
      <c r="Q78" s="199"/>
      <c r="R78" s="199"/>
      <c r="S78" s="199"/>
      <c r="T78" s="199"/>
    </row>
    <row r="79" spans="1:20" ht="12.95" customHeight="1" x14ac:dyDescent="0.2">
      <c r="A79" s="196" t="s">
        <v>69</v>
      </c>
      <c r="B79" s="196"/>
      <c r="C79" s="196"/>
      <c r="D79" s="196"/>
      <c r="E79" s="196"/>
      <c r="F79" s="196"/>
      <c r="G79" s="196"/>
      <c r="H79" s="196"/>
      <c r="I79" s="199">
        <v>11356</v>
      </c>
      <c r="J79" s="199"/>
      <c r="K79" s="199"/>
      <c r="L79" s="199"/>
      <c r="M79" s="199"/>
      <c r="N79" s="199"/>
      <c r="O79" s="199">
        <v>11415</v>
      </c>
      <c r="P79" s="199"/>
      <c r="Q79" s="199"/>
      <c r="R79" s="199"/>
      <c r="S79" s="199"/>
      <c r="T79" s="199"/>
    </row>
    <row r="80" spans="1:20" ht="12.95" customHeight="1" x14ac:dyDescent="0.2">
      <c r="A80" s="196" t="s">
        <v>22</v>
      </c>
      <c r="B80" s="196"/>
      <c r="C80" s="196"/>
      <c r="D80" s="196"/>
      <c r="E80" s="196"/>
      <c r="F80" s="196"/>
      <c r="G80" s="196"/>
      <c r="H80" s="196"/>
      <c r="I80" s="199">
        <v>10361</v>
      </c>
      <c r="J80" s="199"/>
      <c r="K80" s="199"/>
      <c r="L80" s="199"/>
      <c r="M80" s="199"/>
      <c r="N80" s="199"/>
      <c r="O80" s="199">
        <v>11049</v>
      </c>
      <c r="P80" s="199"/>
      <c r="Q80" s="199"/>
      <c r="R80" s="199"/>
      <c r="S80" s="199"/>
      <c r="T80" s="199"/>
    </row>
    <row r="81" spans="1:20" ht="12.95" customHeight="1" x14ac:dyDescent="0.2">
      <c r="A81" s="196" t="s">
        <v>24</v>
      </c>
      <c r="B81" s="196"/>
      <c r="C81" s="196"/>
      <c r="D81" s="196"/>
      <c r="E81" s="196"/>
      <c r="F81" s="196"/>
      <c r="G81" s="196"/>
      <c r="H81" s="196"/>
      <c r="I81" s="198"/>
      <c r="J81" s="198"/>
      <c r="K81" s="198"/>
      <c r="L81" s="198"/>
      <c r="M81" s="198"/>
      <c r="N81" s="198"/>
      <c r="O81" s="200">
        <v>221</v>
      </c>
      <c r="P81" s="200"/>
      <c r="Q81" s="200"/>
      <c r="R81" s="200"/>
      <c r="S81" s="200"/>
      <c r="T81" s="200"/>
    </row>
    <row r="82" spans="1:20" ht="12.95" customHeight="1" x14ac:dyDescent="0.2">
      <c r="A82" s="196" t="s">
        <v>25</v>
      </c>
      <c r="B82" s="196"/>
      <c r="C82" s="196"/>
      <c r="D82" s="196"/>
      <c r="E82" s="196"/>
      <c r="F82" s="196"/>
      <c r="G82" s="196"/>
      <c r="H82" s="196"/>
      <c r="I82" s="199">
        <v>112900</v>
      </c>
      <c r="J82" s="199"/>
      <c r="K82" s="199"/>
      <c r="L82" s="199"/>
      <c r="M82" s="199"/>
      <c r="N82" s="199"/>
      <c r="O82" s="199">
        <v>93646</v>
      </c>
      <c r="P82" s="199"/>
      <c r="Q82" s="199"/>
      <c r="R82" s="199"/>
      <c r="S82" s="199"/>
      <c r="T82" s="199"/>
    </row>
    <row r="83" spans="1:20" ht="18.95" customHeight="1" x14ac:dyDescent="0.2">
      <c r="A83" s="196" t="s">
        <v>70</v>
      </c>
      <c r="B83" s="196"/>
      <c r="C83" s="196"/>
      <c r="D83" s="196"/>
      <c r="E83" s="196"/>
      <c r="F83" s="196"/>
      <c r="G83" s="196"/>
      <c r="H83" s="196"/>
      <c r="I83" s="196" t="s">
        <v>71</v>
      </c>
      <c r="J83" s="196"/>
      <c r="K83" s="196"/>
      <c r="L83" s="196"/>
      <c r="M83" s="196"/>
      <c r="N83" s="196"/>
      <c r="O83" s="196" t="s">
        <v>72</v>
      </c>
      <c r="P83" s="196"/>
      <c r="Q83" s="196"/>
      <c r="R83" s="196"/>
      <c r="S83" s="196"/>
      <c r="T83" s="196"/>
    </row>
    <row r="84" spans="1:20" ht="26.1" customHeight="1" x14ac:dyDescent="0.2">
      <c r="A84" s="198"/>
      <c r="B84" s="198"/>
      <c r="C84" s="198"/>
      <c r="D84" s="198"/>
      <c r="E84" s="198"/>
      <c r="F84" s="198"/>
      <c r="G84" s="198"/>
      <c r="H84" s="198"/>
      <c r="I84" s="199">
        <v>485778</v>
      </c>
      <c r="J84" s="199"/>
      <c r="K84" s="199"/>
      <c r="L84" s="199"/>
      <c r="M84" s="199"/>
      <c r="N84" s="199"/>
      <c r="O84" s="199">
        <v>422408</v>
      </c>
      <c r="P84" s="199"/>
      <c r="Q84" s="199"/>
      <c r="R84" s="199"/>
      <c r="S84" s="199"/>
      <c r="T84" s="199"/>
    </row>
    <row r="85" spans="1:20" ht="27" customHeight="1" x14ac:dyDescent="0.2">
      <c r="A85" s="211" t="s">
        <v>73</v>
      </c>
      <c r="B85" s="211"/>
      <c r="C85" s="211"/>
      <c r="D85" s="211"/>
      <c r="E85" s="211"/>
      <c r="F85" s="211"/>
      <c r="G85" s="211"/>
      <c r="H85" s="211"/>
      <c r="I85" s="199">
        <v>86200</v>
      </c>
      <c r="J85" s="199"/>
      <c r="K85" s="199"/>
      <c r="L85" s="199"/>
      <c r="M85" s="199"/>
      <c r="N85" s="199"/>
      <c r="O85" s="199">
        <v>86200</v>
      </c>
      <c r="P85" s="199"/>
      <c r="Q85" s="199"/>
      <c r="R85" s="199"/>
      <c r="S85" s="199"/>
      <c r="T85" s="199"/>
    </row>
    <row r="86" spans="1:20" ht="26.1" customHeight="1" x14ac:dyDescent="0.2">
      <c r="A86" s="198" t="s">
        <v>74</v>
      </c>
      <c r="B86" s="198"/>
      <c r="C86" s="198"/>
      <c r="D86" s="198"/>
      <c r="E86" s="198"/>
      <c r="F86" s="198"/>
      <c r="G86" s="198"/>
      <c r="H86" s="198"/>
      <c r="I86" s="199">
        <v>249444</v>
      </c>
      <c r="J86" s="199"/>
      <c r="K86" s="199"/>
      <c r="L86" s="199"/>
      <c r="M86" s="199"/>
      <c r="N86" s="199"/>
      <c r="O86" s="199">
        <v>377736</v>
      </c>
      <c r="P86" s="199"/>
      <c r="Q86" s="199"/>
      <c r="R86" s="199"/>
      <c r="S86" s="199"/>
      <c r="T86" s="199"/>
    </row>
    <row r="87" spans="1:20" ht="26.1" customHeight="1" x14ac:dyDescent="0.2">
      <c r="A87" s="211" t="s">
        <v>75</v>
      </c>
      <c r="B87" s="211"/>
      <c r="C87" s="211"/>
      <c r="D87" s="211"/>
      <c r="E87" s="211"/>
      <c r="F87" s="211"/>
      <c r="G87" s="211"/>
      <c r="H87" s="211"/>
      <c r="I87" s="198" t="s">
        <v>76</v>
      </c>
      <c r="J87" s="198"/>
      <c r="K87" s="198"/>
      <c r="L87" s="198"/>
      <c r="M87" s="198"/>
      <c r="N87" s="198"/>
      <c r="O87" s="198" t="s">
        <v>77</v>
      </c>
      <c r="P87" s="198"/>
      <c r="Q87" s="198"/>
      <c r="R87" s="198"/>
      <c r="S87" s="198"/>
      <c r="T87" s="198"/>
    </row>
    <row r="88" spans="1:20" ht="26.1" customHeight="1" x14ac:dyDescent="0.2">
      <c r="A88" s="198"/>
      <c r="B88" s="198"/>
      <c r="C88" s="198"/>
      <c r="D88" s="198"/>
      <c r="E88" s="198"/>
      <c r="F88" s="198"/>
      <c r="G88" s="198"/>
      <c r="H88" s="198"/>
      <c r="I88" s="209" t="s">
        <v>78</v>
      </c>
      <c r="J88" s="209"/>
      <c r="K88" s="209"/>
      <c r="L88" s="209"/>
      <c r="M88" s="209"/>
      <c r="N88" s="209"/>
      <c r="O88" s="209" t="s">
        <v>79</v>
      </c>
      <c r="P88" s="209"/>
      <c r="Q88" s="209"/>
      <c r="R88" s="209"/>
      <c r="S88" s="209"/>
      <c r="T88" s="209"/>
    </row>
    <row r="89" spans="1:20" ht="26.1" customHeight="1" x14ac:dyDescent="0.2">
      <c r="A89" s="211" t="s">
        <v>80</v>
      </c>
      <c r="B89" s="211"/>
      <c r="C89" s="211"/>
      <c r="D89" s="211"/>
      <c r="E89" s="211"/>
      <c r="F89" s="211"/>
      <c r="G89" s="211"/>
      <c r="H89" s="211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</row>
    <row r="90" spans="1:20" ht="18.95" customHeight="1" x14ac:dyDescent="0.2">
      <c r="A90" s="205" t="s">
        <v>81</v>
      </c>
      <c r="B90" s="205"/>
      <c r="C90" s="205"/>
      <c r="D90" s="205"/>
      <c r="E90" s="205"/>
      <c r="F90" s="205"/>
      <c r="G90" s="205"/>
      <c r="H90" s="205"/>
      <c r="I90" s="199">
        <v>43953</v>
      </c>
      <c r="J90" s="199"/>
      <c r="K90" s="199"/>
      <c r="L90" s="199"/>
      <c r="M90" s="199"/>
      <c r="N90" s="199"/>
      <c r="O90" s="199">
        <v>43953</v>
      </c>
      <c r="P90" s="199"/>
      <c r="Q90" s="199"/>
      <c r="R90" s="199"/>
      <c r="S90" s="199"/>
      <c r="T90" s="199"/>
    </row>
    <row r="91" spans="1:20" ht="18.95" customHeight="1" x14ac:dyDescent="0.2">
      <c r="A91" s="196" t="s">
        <v>82</v>
      </c>
      <c r="B91" s="196"/>
      <c r="C91" s="196"/>
      <c r="D91" s="196"/>
      <c r="E91" s="196"/>
      <c r="F91" s="196"/>
      <c r="G91" s="196"/>
      <c r="H91" s="196"/>
      <c r="I91" s="209" t="s">
        <v>83</v>
      </c>
      <c r="J91" s="209"/>
      <c r="K91" s="209"/>
      <c r="L91" s="209"/>
      <c r="M91" s="209"/>
      <c r="N91" s="209"/>
      <c r="O91" s="196" t="s">
        <v>84</v>
      </c>
      <c r="P91" s="196"/>
      <c r="Q91" s="196"/>
      <c r="R91" s="196"/>
      <c r="S91" s="196"/>
      <c r="T91" s="196"/>
    </row>
    <row r="92" spans="1:20" ht="32.1" customHeight="1" x14ac:dyDescent="0.2">
      <c r="A92" s="198"/>
      <c r="B92" s="198"/>
      <c r="C92" s="198"/>
      <c r="D92" s="198"/>
      <c r="E92" s="198"/>
      <c r="F92" s="198"/>
      <c r="G92" s="198"/>
      <c r="H92" s="198"/>
      <c r="I92" s="209" t="s">
        <v>85</v>
      </c>
      <c r="J92" s="209"/>
      <c r="K92" s="209"/>
      <c r="L92" s="209"/>
      <c r="M92" s="209"/>
      <c r="N92" s="209"/>
      <c r="O92" s="196" t="s">
        <v>86</v>
      </c>
      <c r="P92" s="196"/>
      <c r="Q92" s="196"/>
      <c r="R92" s="196"/>
      <c r="S92" s="196"/>
      <c r="T92" s="196"/>
    </row>
    <row r="93" spans="1:20" ht="30" customHeight="1" x14ac:dyDescent="0.2">
      <c r="A93" s="198"/>
      <c r="B93" s="198"/>
      <c r="C93" s="198"/>
      <c r="D93" s="198"/>
      <c r="E93" s="198"/>
      <c r="F93" s="198"/>
      <c r="G93" s="198"/>
      <c r="H93" s="198"/>
      <c r="I93" s="206" t="s">
        <v>58</v>
      </c>
      <c r="J93" s="206"/>
      <c r="K93" s="206"/>
      <c r="L93" s="206"/>
      <c r="M93" s="206"/>
      <c r="N93" s="206"/>
      <c r="O93" s="206" t="s">
        <v>59</v>
      </c>
      <c r="P93" s="206"/>
      <c r="Q93" s="206"/>
      <c r="R93" s="206"/>
      <c r="S93" s="206"/>
      <c r="T93" s="206"/>
    </row>
    <row r="94" spans="1:20" ht="15" customHeight="1" x14ac:dyDescent="0.2">
      <c r="A94" s="2" t="s">
        <v>87</v>
      </c>
    </row>
    <row r="95" spans="1:20" ht="17.100000000000001" customHeight="1" x14ac:dyDescent="0.2">
      <c r="A95" s="6" t="s">
        <v>88</v>
      </c>
    </row>
    <row r="96" spans="1:20" ht="17.100000000000001" customHeight="1" x14ac:dyDescent="0.2">
      <c r="A96" s="7" t="s">
        <v>89</v>
      </c>
    </row>
    <row r="97" spans="1:20" ht="17.100000000000001" customHeight="1" x14ac:dyDescent="0.2">
      <c r="A97" s="8" t="s">
        <v>90</v>
      </c>
    </row>
    <row r="98" spans="1:20" ht="15" customHeight="1" x14ac:dyDescent="0.2">
      <c r="A98" s="9" t="s">
        <v>63</v>
      </c>
    </row>
    <row r="99" spans="1:20" ht="15" customHeight="1" x14ac:dyDescent="0.2">
      <c r="A99" s="2" t="s">
        <v>91</v>
      </c>
    </row>
    <row r="100" spans="1:20" ht="15" customHeight="1" x14ac:dyDescent="0.2">
      <c r="A100" s="9" t="s">
        <v>92</v>
      </c>
    </row>
    <row r="101" spans="1:20" ht="27" customHeight="1" x14ac:dyDescent="0.2">
      <c r="A101" s="198" t="s">
        <v>93</v>
      </c>
      <c r="B101" s="198"/>
      <c r="C101" s="198"/>
      <c r="D101" s="205" t="s">
        <v>94</v>
      </c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  <c r="O101" s="205" t="s">
        <v>95</v>
      </c>
      <c r="P101" s="205"/>
      <c r="Q101" s="205"/>
      <c r="R101" s="205"/>
      <c r="S101" s="205"/>
      <c r="T101" s="205"/>
    </row>
    <row r="102" spans="1:20" ht="12.95" customHeight="1" x14ac:dyDescent="0.2">
      <c r="A102" s="196" t="s">
        <v>96</v>
      </c>
      <c r="B102" s="196"/>
      <c r="C102" s="196"/>
      <c r="D102" s="199">
        <v>15200</v>
      </c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8"/>
      <c r="P102" s="198"/>
      <c r="Q102" s="198"/>
      <c r="R102" s="198"/>
      <c r="S102" s="198"/>
      <c r="T102" s="198"/>
    </row>
    <row r="103" spans="1:20" ht="18.95" customHeight="1" x14ac:dyDescent="0.2">
      <c r="A103" s="196" t="s">
        <v>6</v>
      </c>
      <c r="B103" s="196"/>
      <c r="C103" s="196"/>
      <c r="D103" s="209" t="s">
        <v>97</v>
      </c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 t="s">
        <v>98</v>
      </c>
      <c r="P103" s="209"/>
      <c r="Q103" s="209"/>
      <c r="R103" s="209"/>
      <c r="S103" s="209"/>
      <c r="T103" s="209"/>
    </row>
    <row r="104" spans="1:20" ht="18" customHeight="1" x14ac:dyDescent="0.2">
      <c r="A104" s="198"/>
      <c r="B104" s="198"/>
      <c r="C104" s="198"/>
      <c r="D104" s="209" t="s">
        <v>99</v>
      </c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 t="s">
        <v>100</v>
      </c>
      <c r="P104" s="209"/>
      <c r="Q104" s="209"/>
      <c r="R104" s="209"/>
      <c r="S104" s="209"/>
      <c r="T104" s="209"/>
    </row>
    <row r="105" spans="1:20" ht="27" customHeight="1" x14ac:dyDescent="0.2">
      <c r="A105" s="212" t="s">
        <v>101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</row>
    <row r="106" spans="1:20" ht="12.95" customHeight="1" x14ac:dyDescent="0.2">
      <c r="A106" s="196" t="s">
        <v>102</v>
      </c>
      <c r="B106" s="196"/>
      <c r="C106" s="196"/>
      <c r="D106" s="199">
        <v>21257</v>
      </c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>
        <v>21257</v>
      </c>
      <c r="P106" s="199"/>
      <c r="Q106" s="199"/>
      <c r="R106" s="199"/>
      <c r="S106" s="199"/>
      <c r="T106" s="199"/>
    </row>
    <row r="107" spans="1:20" ht="12.95" customHeight="1" x14ac:dyDescent="0.2">
      <c r="A107" s="196" t="s">
        <v>103</v>
      </c>
      <c r="B107" s="196"/>
      <c r="C107" s="196"/>
      <c r="D107" s="199">
        <v>2535569</v>
      </c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>
        <v>2510569</v>
      </c>
      <c r="P107" s="199"/>
      <c r="Q107" s="199"/>
      <c r="R107" s="199"/>
      <c r="S107" s="199"/>
      <c r="T107" s="199"/>
    </row>
    <row r="108" spans="1:20" ht="12.95" customHeight="1" x14ac:dyDescent="0.2">
      <c r="A108" s="196" t="s">
        <v>104</v>
      </c>
      <c r="B108" s="196"/>
      <c r="C108" s="196"/>
      <c r="D108" s="199">
        <v>401802</v>
      </c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>
        <v>401802</v>
      </c>
      <c r="P108" s="199"/>
      <c r="Q108" s="199"/>
      <c r="R108" s="199"/>
      <c r="S108" s="199"/>
      <c r="T108" s="199"/>
    </row>
    <row r="109" spans="1:20" ht="26.1" customHeight="1" x14ac:dyDescent="0.2">
      <c r="A109" s="196" t="s">
        <v>12</v>
      </c>
      <c r="B109" s="196"/>
      <c r="C109" s="196"/>
      <c r="D109" s="213" t="s">
        <v>105</v>
      </c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198" t="s">
        <v>106</v>
      </c>
      <c r="P109" s="198"/>
      <c r="Q109" s="198"/>
      <c r="R109" s="198"/>
      <c r="S109" s="198"/>
      <c r="T109" s="198"/>
    </row>
    <row r="110" spans="1:20" ht="18.95" customHeight="1" x14ac:dyDescent="0.2">
      <c r="A110" s="196" t="s">
        <v>107</v>
      </c>
      <c r="B110" s="196"/>
      <c r="C110" s="196"/>
      <c r="D110" s="196" t="s">
        <v>108</v>
      </c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 t="s">
        <v>108</v>
      </c>
      <c r="P110" s="196"/>
      <c r="Q110" s="196"/>
      <c r="R110" s="196"/>
      <c r="S110" s="196"/>
      <c r="T110" s="196"/>
    </row>
    <row r="111" spans="1:20" ht="26.1" customHeight="1" x14ac:dyDescent="0.2">
      <c r="A111" s="198"/>
      <c r="B111" s="198"/>
      <c r="C111" s="198"/>
      <c r="D111" s="196" t="s">
        <v>109</v>
      </c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 t="s">
        <v>110</v>
      </c>
      <c r="P111" s="196"/>
      <c r="Q111" s="196"/>
      <c r="R111" s="196"/>
      <c r="S111" s="196"/>
      <c r="T111" s="196"/>
    </row>
    <row r="112" spans="1:20" ht="33" customHeight="1" x14ac:dyDescent="0.2">
      <c r="A112" s="213" t="s">
        <v>111</v>
      </c>
      <c r="B112" s="213"/>
      <c r="C112" s="213"/>
      <c r="D112" s="204">
        <v>17934</v>
      </c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>
        <v>20130</v>
      </c>
      <c r="P112" s="204"/>
      <c r="Q112" s="204"/>
      <c r="R112" s="204"/>
      <c r="S112" s="204"/>
      <c r="T112" s="204"/>
    </row>
    <row r="113" spans="1:20" ht="12.95" customHeight="1" x14ac:dyDescent="0.2">
      <c r="A113" s="196" t="s">
        <v>112</v>
      </c>
      <c r="B113" s="196"/>
      <c r="C113" s="196"/>
      <c r="D113" s="199">
        <v>59376</v>
      </c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8"/>
      <c r="P113" s="198"/>
      <c r="Q113" s="198"/>
      <c r="R113" s="198"/>
      <c r="S113" s="198"/>
      <c r="T113" s="198"/>
    </row>
    <row r="114" spans="1:20" ht="12.95" customHeight="1" x14ac:dyDescent="0.2">
      <c r="A114" s="196" t="s">
        <v>113</v>
      </c>
      <c r="B114" s="196"/>
      <c r="C114" s="196"/>
      <c r="D114" s="199">
        <v>763370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>
        <v>763370</v>
      </c>
      <c r="P114" s="199"/>
      <c r="Q114" s="199"/>
      <c r="R114" s="199"/>
      <c r="S114" s="199"/>
      <c r="T114" s="199"/>
    </row>
    <row r="115" spans="1:20" ht="12.95" customHeight="1" x14ac:dyDescent="0.2">
      <c r="A115" s="196" t="s">
        <v>114</v>
      </c>
      <c r="B115" s="196"/>
      <c r="C115" s="196"/>
      <c r="D115" s="199">
        <v>175526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>
        <v>175526</v>
      </c>
      <c r="P115" s="199"/>
      <c r="Q115" s="199"/>
      <c r="R115" s="199"/>
      <c r="S115" s="199"/>
      <c r="T115" s="199"/>
    </row>
    <row r="116" spans="1:20" ht="12.95" customHeight="1" x14ac:dyDescent="0.2">
      <c r="A116" s="196" t="s">
        <v>115</v>
      </c>
      <c r="B116" s="196"/>
      <c r="C116" s="196"/>
      <c r="D116" s="199">
        <v>328545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>
        <v>113250</v>
      </c>
      <c r="P116" s="199"/>
      <c r="Q116" s="199"/>
      <c r="R116" s="199"/>
      <c r="S116" s="199"/>
      <c r="T116" s="199"/>
    </row>
    <row r="117" spans="1:20" ht="12.95" customHeight="1" x14ac:dyDescent="0.2">
      <c r="A117" s="196" t="s">
        <v>116</v>
      </c>
      <c r="B117" s="196"/>
      <c r="C117" s="196"/>
      <c r="D117" s="199">
        <v>602666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>
        <v>602666</v>
      </c>
      <c r="P117" s="199"/>
      <c r="Q117" s="199"/>
      <c r="R117" s="199"/>
      <c r="S117" s="199"/>
      <c r="T117" s="199"/>
    </row>
    <row r="118" spans="1:20" ht="18.95" customHeight="1" x14ac:dyDescent="0.2">
      <c r="A118" s="196" t="s">
        <v>117</v>
      </c>
      <c r="B118" s="196"/>
      <c r="C118" s="196"/>
      <c r="D118" s="196" t="s">
        <v>118</v>
      </c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 t="s">
        <v>118</v>
      </c>
      <c r="P118" s="196"/>
      <c r="Q118" s="196"/>
      <c r="R118" s="196"/>
      <c r="S118" s="196"/>
      <c r="T118" s="196"/>
    </row>
    <row r="119" spans="1:20" ht="23.1" customHeight="1" x14ac:dyDescent="0.2">
      <c r="A119" s="198"/>
      <c r="B119" s="198"/>
      <c r="C119" s="198"/>
      <c r="D119" s="196" t="s">
        <v>119</v>
      </c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 t="s">
        <v>120</v>
      </c>
      <c r="P119" s="196"/>
      <c r="Q119" s="196"/>
      <c r="R119" s="196"/>
      <c r="S119" s="196"/>
      <c r="T119" s="196"/>
    </row>
    <row r="120" spans="1:20" ht="15" customHeight="1" x14ac:dyDescent="0.2">
      <c r="A120" s="2" t="s">
        <v>121</v>
      </c>
    </row>
    <row r="121" spans="1:20" ht="17.100000000000001" customHeight="1" x14ac:dyDescent="0.2">
      <c r="A121" s="3" t="s">
        <v>122</v>
      </c>
    </row>
    <row r="122" spans="1:20" ht="17.100000000000001" customHeight="1" x14ac:dyDescent="0.2">
      <c r="A122" s="4" t="s">
        <v>35</v>
      </c>
    </row>
    <row r="123" spans="1:20" ht="17.100000000000001" customHeight="1" x14ac:dyDescent="0.2">
      <c r="A123" s="5" t="s">
        <v>36</v>
      </c>
    </row>
    <row r="124" spans="1:20" ht="15.95" customHeight="1" x14ac:dyDescent="0.2">
      <c r="A124" s="1" t="s">
        <v>123</v>
      </c>
    </row>
    <row r="125" spans="1:20" ht="15.95" customHeight="1" x14ac:dyDescent="0.2">
      <c r="A125" s="1" t="s">
        <v>124</v>
      </c>
    </row>
    <row r="126" spans="1:20" ht="15.95" customHeight="1" x14ac:dyDescent="0.2">
      <c r="A126" s="1" t="s">
        <v>125</v>
      </c>
    </row>
    <row r="127" spans="1:20" ht="15.95" customHeight="1" x14ac:dyDescent="0.2">
      <c r="A127" s="1" t="s">
        <v>126</v>
      </c>
    </row>
    <row r="128" spans="1:20" ht="14.1" customHeight="1" x14ac:dyDescent="0.2">
      <c r="A128" s="201" t="s">
        <v>127</v>
      </c>
      <c r="B128" s="201"/>
      <c r="C128" s="201"/>
      <c r="D128" s="201"/>
      <c r="E128" s="214" t="s">
        <v>128</v>
      </c>
      <c r="F128" s="214"/>
      <c r="G128" s="214"/>
      <c r="H128" s="214"/>
      <c r="I128" s="214"/>
      <c r="J128" s="214"/>
      <c r="K128" s="214"/>
      <c r="L128" s="214"/>
      <c r="M128" s="199">
        <v>1941</v>
      </c>
      <c r="N128" s="199"/>
      <c r="O128" s="214" t="s">
        <v>128</v>
      </c>
      <c r="P128" s="214"/>
      <c r="Q128" s="214"/>
      <c r="R128" s="199">
        <v>2002</v>
      </c>
      <c r="S128" s="199"/>
    </row>
    <row r="129" spans="1:20" ht="12.95" customHeight="1" x14ac:dyDescent="0.2">
      <c r="A129" s="201" t="s">
        <v>129</v>
      </c>
      <c r="B129" s="201"/>
      <c r="C129" s="201"/>
      <c r="D129" s="201"/>
      <c r="E129" s="198"/>
      <c r="F129" s="198"/>
      <c r="G129" s="198"/>
      <c r="H129" s="198"/>
      <c r="I129" s="198"/>
      <c r="J129" s="198"/>
      <c r="K129" s="198"/>
      <c r="L129" s="198"/>
      <c r="M129" s="199">
        <v>15900</v>
      </c>
      <c r="N129" s="199"/>
      <c r="O129" s="198"/>
      <c r="P129" s="198"/>
      <c r="Q129" s="198"/>
      <c r="R129" s="199">
        <v>14200</v>
      </c>
      <c r="S129" s="199"/>
    </row>
    <row r="130" spans="1:20" ht="20.100000000000001" customHeight="1" x14ac:dyDescent="0.2">
      <c r="A130" s="201" t="s">
        <v>130</v>
      </c>
      <c r="B130" s="201"/>
      <c r="C130" s="201"/>
      <c r="D130" s="201"/>
      <c r="E130" s="215" t="s">
        <v>131</v>
      </c>
      <c r="F130" s="215"/>
      <c r="G130" s="215"/>
      <c r="H130" s="215"/>
      <c r="I130" s="215"/>
      <c r="J130" s="215"/>
      <c r="K130" s="215"/>
      <c r="L130" s="215"/>
      <c r="M130" s="199">
        <v>47200</v>
      </c>
      <c r="N130" s="199"/>
      <c r="O130" s="196" t="s">
        <v>132</v>
      </c>
      <c r="P130" s="196"/>
      <c r="Q130" s="196"/>
      <c r="R130" s="199">
        <v>44800</v>
      </c>
      <c r="S130" s="199"/>
    </row>
    <row r="131" spans="1:20" ht="26.1" customHeight="1" x14ac:dyDescent="0.2">
      <c r="A131" s="198"/>
      <c r="B131" s="198"/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9">
        <v>65041</v>
      </c>
      <c r="N131" s="199"/>
      <c r="O131" s="198"/>
      <c r="P131" s="198"/>
      <c r="Q131" s="198"/>
      <c r="R131" s="199">
        <v>61002</v>
      </c>
      <c r="S131" s="199"/>
    </row>
    <row r="132" spans="1:20" ht="27" customHeight="1" x14ac:dyDescent="0.2">
      <c r="A132" s="201" t="s">
        <v>133</v>
      </c>
      <c r="B132" s="201"/>
      <c r="C132" s="201"/>
      <c r="D132" s="201"/>
      <c r="E132" s="198"/>
      <c r="F132" s="198"/>
      <c r="G132" s="198"/>
      <c r="H132" s="198"/>
      <c r="I132" s="198"/>
      <c r="J132" s="198"/>
      <c r="K132" s="198"/>
      <c r="L132" s="198"/>
      <c r="M132" s="199">
        <v>941152</v>
      </c>
      <c r="N132" s="199"/>
      <c r="O132" s="198"/>
      <c r="P132" s="198"/>
      <c r="Q132" s="198"/>
      <c r="R132" s="199">
        <v>598531</v>
      </c>
      <c r="S132" s="199"/>
    </row>
    <row r="133" spans="1:20" ht="26.1" customHeight="1" x14ac:dyDescent="0.2">
      <c r="A133" s="201" t="s">
        <v>134</v>
      </c>
      <c r="B133" s="201"/>
      <c r="C133" s="201"/>
      <c r="D133" s="201"/>
      <c r="E133" s="215" t="s">
        <v>131</v>
      </c>
      <c r="F133" s="215"/>
      <c r="G133" s="215"/>
      <c r="H133" s="215"/>
      <c r="I133" s="215"/>
      <c r="J133" s="215"/>
      <c r="K133" s="215"/>
      <c r="L133" s="215"/>
      <c r="M133" s="199">
        <v>1325797</v>
      </c>
      <c r="N133" s="199"/>
      <c r="O133" s="196" t="s">
        <v>132</v>
      </c>
      <c r="P133" s="196"/>
      <c r="Q133" s="196"/>
      <c r="R133" s="199">
        <v>1403925</v>
      </c>
      <c r="S133" s="199"/>
    </row>
    <row r="134" spans="1:20" ht="23.1" customHeight="1" x14ac:dyDescent="0.2">
      <c r="A134" s="198"/>
      <c r="B134" s="198"/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9">
        <v>2331990</v>
      </c>
      <c r="N134" s="199"/>
      <c r="O134" s="198"/>
      <c r="P134" s="198"/>
      <c r="Q134" s="198"/>
      <c r="R134" s="199">
        <v>2063458</v>
      </c>
      <c r="S134" s="199"/>
    </row>
    <row r="135" spans="1:20" ht="15.95" customHeight="1" x14ac:dyDescent="0.2">
      <c r="A135" s="1" t="s">
        <v>135</v>
      </c>
    </row>
    <row r="136" spans="1:20" ht="15" customHeight="1" x14ac:dyDescent="0.2">
      <c r="A136" t="s">
        <v>136</v>
      </c>
    </row>
    <row r="137" spans="1:20" ht="17.100000000000001" customHeight="1" x14ac:dyDescent="0.2">
      <c r="A137" t="s">
        <v>137</v>
      </c>
    </row>
    <row r="138" spans="1:20" ht="17.100000000000001" customHeight="1" x14ac:dyDescent="0.2">
      <c r="A138" s="3" t="s">
        <v>138</v>
      </c>
    </row>
    <row r="139" spans="1:20" ht="17.100000000000001" customHeight="1" x14ac:dyDescent="0.2">
      <c r="A139" s="4" t="s">
        <v>35</v>
      </c>
    </row>
    <row r="140" spans="1:20" ht="17.100000000000001" customHeight="1" x14ac:dyDescent="0.2">
      <c r="A140" s="5" t="s">
        <v>36</v>
      </c>
    </row>
    <row r="141" spans="1:20" ht="15.95" customHeight="1" x14ac:dyDescent="0.2">
      <c r="A141" s="1" t="s">
        <v>123</v>
      </c>
    </row>
    <row r="142" spans="1:20" ht="15.95" customHeight="1" x14ac:dyDescent="0.2">
      <c r="A142" s="1" t="s">
        <v>0</v>
      </c>
    </row>
    <row r="143" spans="1:20" ht="15.95" customHeight="1" x14ac:dyDescent="0.2">
      <c r="A143" s="1" t="s">
        <v>139</v>
      </c>
    </row>
    <row r="144" spans="1:20" ht="27" customHeight="1" x14ac:dyDescent="0.2">
      <c r="A144" s="198" t="s">
        <v>140</v>
      </c>
      <c r="B144" s="198"/>
      <c r="C144" s="198"/>
      <c r="D144" s="198"/>
      <c r="E144" s="198"/>
      <c r="F144" s="198"/>
      <c r="G144" s="198"/>
      <c r="H144" s="198"/>
      <c r="I144" s="198"/>
      <c r="J144" s="206" t="s">
        <v>141</v>
      </c>
      <c r="K144" s="206"/>
      <c r="L144" s="206"/>
      <c r="M144" s="206"/>
      <c r="N144" s="206" t="s">
        <v>142</v>
      </c>
      <c r="O144" s="206"/>
      <c r="P144" s="206"/>
      <c r="Q144" s="206"/>
      <c r="R144" s="206"/>
      <c r="S144" s="206"/>
      <c r="T144" s="206"/>
    </row>
    <row r="145" spans="1:20" ht="12.95" customHeight="1" x14ac:dyDescent="0.2">
      <c r="A145" s="196" t="s">
        <v>143</v>
      </c>
      <c r="B145" s="196"/>
      <c r="C145" s="196"/>
      <c r="D145" s="196"/>
      <c r="E145" s="196"/>
      <c r="F145" s="196"/>
      <c r="G145" s="196"/>
      <c r="H145" s="196"/>
      <c r="I145" s="196"/>
      <c r="J145" s="199">
        <v>671100</v>
      </c>
      <c r="K145" s="199"/>
      <c r="L145" s="199"/>
      <c r="M145" s="199"/>
      <c r="N145" s="199">
        <v>622425</v>
      </c>
      <c r="O145" s="199"/>
      <c r="P145" s="199"/>
      <c r="Q145" s="199"/>
      <c r="R145" s="199"/>
      <c r="S145" s="199"/>
      <c r="T145" s="199"/>
    </row>
    <row r="146" spans="1:20" ht="18.95" customHeight="1" x14ac:dyDescent="0.2">
      <c r="A146" s="196" t="s">
        <v>6</v>
      </c>
      <c r="B146" s="196"/>
      <c r="C146" s="196"/>
      <c r="D146" s="196"/>
      <c r="E146" s="196"/>
      <c r="F146" s="196"/>
      <c r="G146" s="196"/>
      <c r="H146" s="196"/>
      <c r="I146" s="196"/>
      <c r="J146" s="196" t="s">
        <v>144</v>
      </c>
      <c r="K146" s="196"/>
      <c r="L146" s="196"/>
      <c r="M146" s="196"/>
      <c r="N146" s="196" t="s">
        <v>145</v>
      </c>
      <c r="O146" s="196"/>
      <c r="P146" s="196"/>
      <c r="Q146" s="196"/>
      <c r="R146" s="196"/>
      <c r="S146" s="196"/>
      <c r="T146" s="196"/>
    </row>
    <row r="147" spans="1:20" ht="18.95" customHeight="1" x14ac:dyDescent="0.2">
      <c r="A147" s="198"/>
      <c r="B147" s="198"/>
      <c r="C147" s="198"/>
      <c r="D147" s="198"/>
      <c r="E147" s="198"/>
      <c r="F147" s="198"/>
      <c r="G147" s="198"/>
      <c r="H147" s="198"/>
      <c r="I147" s="198"/>
      <c r="J147" s="209" t="s">
        <v>146</v>
      </c>
      <c r="K147" s="209"/>
      <c r="L147" s="209"/>
      <c r="M147" s="209"/>
      <c r="N147" s="206" t="s">
        <v>147</v>
      </c>
      <c r="O147" s="206"/>
      <c r="P147" s="206"/>
      <c r="Q147" s="206"/>
      <c r="R147" s="206"/>
      <c r="S147" s="206"/>
      <c r="T147" s="206"/>
    </row>
    <row r="148" spans="1:20" ht="27" customHeight="1" x14ac:dyDescent="0.2">
      <c r="A148" s="216" t="s">
        <v>148</v>
      </c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</row>
    <row r="149" spans="1:20" ht="12.95" customHeight="1" x14ac:dyDescent="0.2">
      <c r="A149" s="196" t="s">
        <v>102</v>
      </c>
      <c r="B149" s="196"/>
      <c r="C149" s="196"/>
      <c r="D149" s="196"/>
      <c r="E149" s="196"/>
      <c r="F149" s="196"/>
      <c r="G149" s="196"/>
      <c r="H149" s="196"/>
      <c r="I149" s="196"/>
      <c r="J149" s="199">
        <v>614241</v>
      </c>
      <c r="K149" s="199"/>
      <c r="L149" s="199"/>
      <c r="M149" s="199"/>
      <c r="N149" s="199">
        <v>618381</v>
      </c>
      <c r="O149" s="199"/>
      <c r="P149" s="199"/>
      <c r="Q149" s="199"/>
      <c r="R149" s="199"/>
      <c r="S149" s="199"/>
      <c r="T149" s="199"/>
    </row>
    <row r="150" spans="1:20" ht="12.95" customHeight="1" x14ac:dyDescent="0.2">
      <c r="A150" s="196" t="s">
        <v>103</v>
      </c>
      <c r="B150" s="196"/>
      <c r="C150" s="196"/>
      <c r="D150" s="196"/>
      <c r="E150" s="196"/>
      <c r="F150" s="196"/>
      <c r="G150" s="196"/>
      <c r="H150" s="196"/>
      <c r="I150" s="196"/>
      <c r="J150" s="199">
        <v>8138305</v>
      </c>
      <c r="K150" s="199"/>
      <c r="L150" s="199"/>
      <c r="M150" s="199"/>
      <c r="N150" s="199">
        <v>7573000</v>
      </c>
      <c r="O150" s="199"/>
      <c r="P150" s="199"/>
      <c r="Q150" s="199"/>
      <c r="R150" s="199"/>
      <c r="S150" s="199"/>
      <c r="T150" s="199"/>
    </row>
    <row r="151" spans="1:20" ht="26.1" customHeight="1" x14ac:dyDescent="0.2">
      <c r="A151" s="196" t="s">
        <v>149</v>
      </c>
      <c r="B151" s="196"/>
      <c r="C151" s="196"/>
      <c r="D151" s="196"/>
      <c r="E151" s="196"/>
      <c r="F151" s="196"/>
      <c r="G151" s="196"/>
      <c r="H151" s="196"/>
      <c r="I151" s="196"/>
      <c r="J151" s="198" t="s">
        <v>150</v>
      </c>
      <c r="K151" s="198"/>
      <c r="L151" s="198"/>
      <c r="M151" s="198"/>
      <c r="N151" s="198" t="s">
        <v>151</v>
      </c>
      <c r="O151" s="198"/>
      <c r="P151" s="198"/>
      <c r="Q151" s="198"/>
      <c r="R151" s="198"/>
      <c r="S151" s="198"/>
      <c r="T151" s="198"/>
    </row>
    <row r="152" spans="1:20" ht="20.100000000000001" customHeight="1" x14ac:dyDescent="0.2">
      <c r="A152" s="196" t="s">
        <v>107</v>
      </c>
      <c r="B152" s="196"/>
      <c r="C152" s="196"/>
      <c r="D152" s="196"/>
      <c r="E152" s="196"/>
      <c r="F152" s="196"/>
      <c r="G152" s="196"/>
      <c r="H152" s="196"/>
      <c r="I152" s="196"/>
      <c r="J152" s="196" t="s">
        <v>152</v>
      </c>
      <c r="K152" s="196"/>
      <c r="L152" s="196"/>
      <c r="M152" s="196"/>
      <c r="N152" s="209" t="s">
        <v>153</v>
      </c>
      <c r="O152" s="209"/>
      <c r="P152" s="209"/>
      <c r="Q152" s="209"/>
      <c r="R152" s="209"/>
      <c r="S152" s="209"/>
      <c r="T152" s="209"/>
    </row>
    <row r="153" spans="1:20" ht="26.1" customHeight="1" x14ac:dyDescent="0.2">
      <c r="A153" s="198"/>
      <c r="B153" s="198"/>
      <c r="C153" s="198"/>
      <c r="D153" s="198"/>
      <c r="E153" s="198"/>
      <c r="F153" s="198"/>
      <c r="G153" s="198"/>
      <c r="H153" s="198"/>
      <c r="I153" s="198"/>
      <c r="J153" s="198" t="s">
        <v>154</v>
      </c>
      <c r="K153" s="198"/>
      <c r="L153" s="198"/>
      <c r="M153" s="198"/>
      <c r="N153" s="209" t="s">
        <v>155</v>
      </c>
      <c r="O153" s="209"/>
      <c r="P153" s="209"/>
      <c r="Q153" s="209"/>
      <c r="R153" s="209"/>
      <c r="S153" s="209"/>
      <c r="T153" s="209"/>
    </row>
    <row r="154" spans="1:20" ht="20.100000000000001" customHeight="1" x14ac:dyDescent="0.2">
      <c r="A154" s="201" t="s">
        <v>13</v>
      </c>
      <c r="B154" s="201"/>
      <c r="C154" s="201"/>
      <c r="D154" s="201"/>
      <c r="E154" s="201"/>
      <c r="F154" s="201"/>
      <c r="G154" s="201"/>
      <c r="H154" s="201"/>
      <c r="I154" s="201"/>
      <c r="J154" s="198"/>
      <c r="K154" s="198"/>
      <c r="L154" s="198"/>
      <c r="M154" s="198"/>
      <c r="N154" s="198"/>
      <c r="O154" s="198"/>
      <c r="P154" s="198"/>
      <c r="Q154" s="198"/>
      <c r="R154" s="198"/>
      <c r="S154" s="198"/>
      <c r="T154" s="198"/>
    </row>
    <row r="155" spans="1:20" ht="12.95" customHeight="1" x14ac:dyDescent="0.2">
      <c r="A155" s="196" t="s">
        <v>156</v>
      </c>
      <c r="B155" s="196"/>
      <c r="C155" s="196"/>
      <c r="D155" s="196"/>
      <c r="E155" s="196"/>
      <c r="F155" s="196"/>
      <c r="G155" s="196"/>
      <c r="H155" s="196"/>
      <c r="I155" s="196"/>
      <c r="J155" s="199">
        <v>381323</v>
      </c>
      <c r="K155" s="199"/>
      <c r="L155" s="199"/>
      <c r="M155" s="199"/>
      <c r="N155" s="199">
        <v>369823</v>
      </c>
      <c r="O155" s="199"/>
      <c r="P155" s="199"/>
      <c r="Q155" s="199"/>
      <c r="R155" s="199"/>
      <c r="S155" s="199"/>
      <c r="T155" s="199"/>
    </row>
    <row r="156" spans="1:20" ht="12.95" customHeight="1" x14ac:dyDescent="0.2">
      <c r="A156" s="196" t="s">
        <v>157</v>
      </c>
      <c r="B156" s="196"/>
      <c r="C156" s="196"/>
      <c r="D156" s="196"/>
      <c r="E156" s="196"/>
      <c r="F156" s="196"/>
      <c r="G156" s="196"/>
      <c r="H156" s="196"/>
      <c r="I156" s="196"/>
      <c r="J156" s="199">
        <v>4740492</v>
      </c>
      <c r="K156" s="199"/>
      <c r="L156" s="199"/>
      <c r="M156" s="199"/>
      <c r="N156" s="199">
        <v>2705472</v>
      </c>
      <c r="O156" s="199"/>
      <c r="P156" s="199"/>
      <c r="Q156" s="199"/>
      <c r="R156" s="199"/>
      <c r="S156" s="199"/>
      <c r="T156" s="199"/>
    </row>
    <row r="157" spans="1:20" ht="12.95" customHeight="1" x14ac:dyDescent="0.2">
      <c r="A157" s="196" t="s">
        <v>158</v>
      </c>
      <c r="B157" s="196"/>
      <c r="C157" s="196"/>
      <c r="D157" s="196"/>
      <c r="E157" s="196"/>
      <c r="F157" s="196"/>
      <c r="G157" s="196"/>
      <c r="H157" s="196"/>
      <c r="I157" s="196"/>
      <c r="J157" s="199">
        <v>249927</v>
      </c>
      <c r="K157" s="199"/>
      <c r="L157" s="199"/>
      <c r="M157" s="199"/>
      <c r="N157" s="198"/>
      <c r="O157" s="198"/>
      <c r="P157" s="198"/>
      <c r="Q157" s="198"/>
      <c r="R157" s="198"/>
      <c r="S157" s="198"/>
      <c r="T157" s="198"/>
    </row>
    <row r="158" spans="1:20" ht="18.95" customHeight="1" x14ac:dyDescent="0.2">
      <c r="A158" s="196" t="s">
        <v>159</v>
      </c>
      <c r="B158" s="196"/>
      <c r="C158" s="196"/>
      <c r="D158" s="196"/>
      <c r="E158" s="196"/>
      <c r="F158" s="196"/>
      <c r="G158" s="196"/>
      <c r="H158" s="196"/>
      <c r="I158" s="196"/>
      <c r="J158" s="209" t="s">
        <v>160</v>
      </c>
      <c r="K158" s="209"/>
      <c r="L158" s="209"/>
      <c r="M158" s="209"/>
      <c r="N158" s="209" t="s">
        <v>161</v>
      </c>
      <c r="O158" s="209"/>
      <c r="P158" s="209"/>
      <c r="Q158" s="209"/>
      <c r="R158" s="209"/>
      <c r="S158" s="209"/>
      <c r="T158" s="209"/>
    </row>
    <row r="159" spans="1:20" ht="23.1" customHeight="1" x14ac:dyDescent="0.2">
      <c r="A159" s="198"/>
      <c r="B159" s="198"/>
      <c r="C159" s="198"/>
      <c r="D159" s="198"/>
      <c r="E159" s="198"/>
      <c r="F159" s="198"/>
      <c r="G159" s="198"/>
      <c r="H159" s="198"/>
      <c r="I159" s="198"/>
      <c r="J159" s="209" t="s">
        <v>162</v>
      </c>
      <c r="K159" s="209"/>
      <c r="L159" s="209"/>
      <c r="M159" s="209"/>
      <c r="N159" s="196" t="s">
        <v>163</v>
      </c>
      <c r="O159" s="196"/>
      <c r="P159" s="196"/>
      <c r="Q159" s="196"/>
      <c r="R159" s="196"/>
      <c r="S159" s="196"/>
      <c r="T159" s="196"/>
    </row>
    <row r="160" spans="1:20" ht="20.100000000000001" customHeight="1" x14ac:dyDescent="0.2">
      <c r="A160" t="s">
        <v>164</v>
      </c>
    </row>
    <row r="161" spans="1:19" ht="17.100000000000001" customHeight="1" x14ac:dyDescent="0.2">
      <c r="A161" s="6" t="s">
        <v>165</v>
      </c>
    </row>
    <row r="162" spans="1:19" ht="17.100000000000001" customHeight="1" x14ac:dyDescent="0.2">
      <c r="A162" s="7" t="s">
        <v>61</v>
      </c>
    </row>
    <row r="163" spans="1:19" ht="17.100000000000001" customHeight="1" x14ac:dyDescent="0.2">
      <c r="A163" s="8" t="s">
        <v>62</v>
      </c>
    </row>
    <row r="164" spans="1:19" ht="15" customHeight="1" x14ac:dyDescent="0.2">
      <c r="A164" s="9" t="s">
        <v>63</v>
      </c>
    </row>
    <row r="165" spans="1:19" ht="15" customHeight="1" x14ac:dyDescent="0.2">
      <c r="A165" s="9" t="s">
        <v>166</v>
      </c>
    </row>
    <row r="166" spans="1:19" ht="30" customHeight="1" x14ac:dyDescent="0.2">
      <c r="A166" s="212" t="s">
        <v>65</v>
      </c>
      <c r="B166" s="212"/>
      <c r="C166" s="212"/>
      <c r="D166" s="212"/>
      <c r="E166" s="212"/>
      <c r="F166" s="212"/>
      <c r="G166" s="212"/>
      <c r="H166" s="198"/>
      <c r="I166" s="198"/>
      <c r="J166" s="198"/>
      <c r="K166" s="198"/>
      <c r="L166" s="217">
        <v>2013</v>
      </c>
      <c r="M166" s="217"/>
      <c r="N166" s="198"/>
      <c r="O166" s="198"/>
      <c r="P166" s="198"/>
      <c r="Q166" s="217">
        <v>2012</v>
      </c>
      <c r="R166" s="217"/>
      <c r="S166" s="217"/>
    </row>
    <row r="167" spans="1:19" ht="12.95" customHeight="1" x14ac:dyDescent="0.2">
      <c r="A167" s="196" t="s">
        <v>19</v>
      </c>
      <c r="B167" s="196"/>
      <c r="C167" s="196"/>
      <c r="D167" s="196"/>
      <c r="E167" s="196"/>
      <c r="F167" s="196"/>
      <c r="G167" s="196"/>
      <c r="H167" s="214" t="s">
        <v>128</v>
      </c>
      <c r="I167" s="214"/>
      <c r="J167" s="214"/>
      <c r="K167" s="214"/>
      <c r="L167" s="199">
        <v>20194</v>
      </c>
      <c r="M167" s="199"/>
      <c r="N167" s="201" t="s">
        <v>128</v>
      </c>
      <c r="O167" s="201"/>
      <c r="P167" s="201"/>
      <c r="Q167" s="199">
        <v>72104</v>
      </c>
      <c r="R167" s="199"/>
      <c r="S167" s="199"/>
    </row>
    <row r="168" spans="1:19" ht="12.95" customHeight="1" x14ac:dyDescent="0.2">
      <c r="A168" s="196" t="s">
        <v>167</v>
      </c>
      <c r="B168" s="196"/>
      <c r="C168" s="196"/>
      <c r="D168" s="196"/>
      <c r="E168" s="196"/>
      <c r="F168" s="196"/>
      <c r="G168" s="196"/>
      <c r="H168" s="198"/>
      <c r="I168" s="198"/>
      <c r="J168" s="198"/>
      <c r="K168" s="198"/>
      <c r="L168" s="199">
        <v>56179</v>
      </c>
      <c r="M168" s="199"/>
      <c r="N168" s="198"/>
      <c r="O168" s="198"/>
      <c r="P168" s="198"/>
      <c r="Q168" s="199">
        <v>52594</v>
      </c>
      <c r="R168" s="199"/>
      <c r="S168" s="199"/>
    </row>
    <row r="169" spans="1:19" ht="12.95" customHeight="1" x14ac:dyDescent="0.2">
      <c r="A169" s="196" t="s">
        <v>69</v>
      </c>
      <c r="B169" s="196"/>
      <c r="C169" s="196"/>
      <c r="D169" s="196"/>
      <c r="E169" s="196"/>
      <c r="F169" s="196"/>
      <c r="G169" s="196"/>
      <c r="H169" s="198"/>
      <c r="I169" s="198"/>
      <c r="J169" s="198"/>
      <c r="K169" s="198"/>
      <c r="L169" s="199">
        <v>2184</v>
      </c>
      <c r="M169" s="199"/>
      <c r="N169" s="198"/>
      <c r="O169" s="198"/>
      <c r="P169" s="198"/>
      <c r="Q169" s="199">
        <v>2083</v>
      </c>
      <c r="R169" s="199"/>
      <c r="S169" s="199"/>
    </row>
    <row r="170" spans="1:19" ht="12.95" customHeight="1" x14ac:dyDescent="0.2">
      <c r="A170" s="196" t="s">
        <v>25</v>
      </c>
      <c r="B170" s="196"/>
      <c r="C170" s="196"/>
      <c r="D170" s="196"/>
      <c r="E170" s="196"/>
      <c r="F170" s="196"/>
      <c r="G170" s="196"/>
      <c r="H170" s="198"/>
      <c r="I170" s="198"/>
      <c r="J170" s="198"/>
      <c r="K170" s="198"/>
      <c r="L170" s="199">
        <v>64569</v>
      </c>
      <c r="M170" s="199"/>
      <c r="N170" s="198"/>
      <c r="O170" s="198"/>
      <c r="P170" s="198"/>
      <c r="Q170" s="199">
        <v>60818</v>
      </c>
      <c r="R170" s="199"/>
      <c r="S170" s="199"/>
    </row>
    <row r="171" spans="1:19" ht="20.100000000000001" customHeight="1" x14ac:dyDescent="0.2">
      <c r="A171" s="196" t="s">
        <v>70</v>
      </c>
      <c r="B171" s="196"/>
      <c r="C171" s="196"/>
      <c r="D171" s="196"/>
      <c r="E171" s="196"/>
      <c r="F171" s="196"/>
      <c r="G171" s="196"/>
      <c r="H171" s="196" t="s">
        <v>131</v>
      </c>
      <c r="I171" s="196"/>
      <c r="J171" s="196"/>
      <c r="K171" s="196"/>
      <c r="L171" s="199">
        <v>1555031</v>
      </c>
      <c r="M171" s="199"/>
      <c r="N171" s="196" t="s">
        <v>168</v>
      </c>
      <c r="O171" s="196"/>
      <c r="P171" s="196"/>
      <c r="Q171" s="199">
        <v>996582</v>
      </c>
      <c r="R171" s="199"/>
      <c r="S171" s="199"/>
    </row>
    <row r="172" spans="1:19" ht="26.1" customHeight="1" x14ac:dyDescent="0.2">
      <c r="A172" s="198"/>
      <c r="B172" s="198"/>
      <c r="C172" s="198"/>
      <c r="D172" s="198"/>
      <c r="E172" s="198"/>
      <c r="F172" s="198"/>
      <c r="G172" s="198"/>
      <c r="H172" s="198"/>
      <c r="I172" s="198"/>
      <c r="J172" s="198"/>
      <c r="K172" s="198"/>
      <c r="L172" s="199">
        <v>1698157</v>
      </c>
      <c r="M172" s="199"/>
      <c r="N172" s="198"/>
      <c r="O172" s="198"/>
      <c r="P172" s="198"/>
      <c r="Q172" s="199">
        <v>1184181</v>
      </c>
      <c r="R172" s="199"/>
      <c r="S172" s="199"/>
    </row>
    <row r="173" spans="1:19" ht="26.1" customHeight="1" x14ac:dyDescent="0.2">
      <c r="A173" s="198" t="s">
        <v>169</v>
      </c>
      <c r="B173" s="198"/>
      <c r="C173" s="198"/>
      <c r="D173" s="198"/>
      <c r="E173" s="198"/>
      <c r="F173" s="198"/>
      <c r="G173" s="198"/>
      <c r="H173" s="198"/>
      <c r="I173" s="198"/>
      <c r="J173" s="198"/>
      <c r="K173" s="198"/>
      <c r="L173" s="199">
        <v>147595</v>
      </c>
      <c r="M173" s="199"/>
      <c r="N173" s="198"/>
      <c r="O173" s="198"/>
      <c r="P173" s="198"/>
      <c r="Q173" s="196" t="s">
        <v>170</v>
      </c>
      <c r="R173" s="196"/>
      <c r="S173" s="196"/>
    </row>
    <row r="174" spans="1:19" ht="26.1" customHeight="1" x14ac:dyDescent="0.2">
      <c r="A174" s="211" t="s">
        <v>75</v>
      </c>
      <c r="B174" s="211"/>
      <c r="C174" s="211"/>
      <c r="D174" s="211"/>
      <c r="E174" s="211"/>
      <c r="F174" s="211"/>
      <c r="G174" s="211"/>
      <c r="H174" s="196" t="s">
        <v>131</v>
      </c>
      <c r="I174" s="196"/>
      <c r="J174" s="196"/>
      <c r="K174" s="196"/>
      <c r="L174" s="199">
        <v>13234316</v>
      </c>
      <c r="M174" s="199"/>
      <c r="N174" s="196" t="s">
        <v>168</v>
      </c>
      <c r="O174" s="196"/>
      <c r="P174" s="196"/>
      <c r="Q174" s="199">
        <v>12236280</v>
      </c>
      <c r="R174" s="199"/>
      <c r="S174" s="199"/>
    </row>
    <row r="175" spans="1:19" ht="26.1" customHeight="1" x14ac:dyDescent="0.2">
      <c r="A175" s="198"/>
      <c r="B175" s="198"/>
      <c r="C175" s="198"/>
      <c r="D175" s="198"/>
      <c r="E175" s="198"/>
      <c r="F175" s="198"/>
      <c r="G175" s="198"/>
      <c r="H175" s="198"/>
      <c r="I175" s="198"/>
      <c r="J175" s="198"/>
      <c r="K175" s="198"/>
      <c r="L175" s="199">
        <v>15080068</v>
      </c>
      <c r="M175" s="199"/>
      <c r="N175" s="198"/>
      <c r="O175" s="198"/>
      <c r="P175" s="198"/>
      <c r="Q175" s="199">
        <v>13632624</v>
      </c>
      <c r="R175" s="199"/>
      <c r="S175" s="199"/>
    </row>
    <row r="176" spans="1:19" ht="24" customHeight="1" x14ac:dyDescent="0.2">
      <c r="A176" s="211" t="s">
        <v>171</v>
      </c>
      <c r="B176" s="211"/>
      <c r="C176" s="211"/>
      <c r="D176" s="211"/>
      <c r="E176" s="211"/>
      <c r="F176" s="211"/>
      <c r="G176" s="211"/>
      <c r="H176" s="196" t="s">
        <v>131</v>
      </c>
      <c r="I176" s="196"/>
      <c r="J176" s="196"/>
      <c r="K176" s="196"/>
      <c r="L176" s="199">
        <v>1013482</v>
      </c>
      <c r="M176" s="199"/>
      <c r="N176" s="196" t="s">
        <v>168</v>
      </c>
      <c r="O176" s="196"/>
      <c r="P176" s="196"/>
      <c r="Q176" s="199">
        <v>1244849</v>
      </c>
      <c r="R176" s="199"/>
      <c r="S176" s="199"/>
    </row>
    <row r="177" spans="1:1" ht="15.95" customHeight="1" x14ac:dyDescent="0.2">
      <c r="A177" t="s">
        <v>172</v>
      </c>
    </row>
  </sheetData>
  <mergeCells count="430">
    <mergeCell ref="A176:G176"/>
    <mergeCell ref="H176:K176"/>
    <mergeCell ref="L176:M176"/>
    <mergeCell ref="N176:P176"/>
    <mergeCell ref="Q176:S176"/>
    <mergeCell ref="A2:V2"/>
    <mergeCell ref="A4:V4"/>
    <mergeCell ref="A5:V5"/>
    <mergeCell ref="H9:M9"/>
    <mergeCell ref="O9:T9"/>
    <mergeCell ref="O24:R24"/>
    <mergeCell ref="J24:M24"/>
    <mergeCell ref="J25:M25"/>
    <mergeCell ref="O25:R25"/>
    <mergeCell ref="O26:R26"/>
    <mergeCell ref="J26:M26"/>
    <mergeCell ref="A174:G174"/>
    <mergeCell ref="H174:K174"/>
    <mergeCell ref="L174:M174"/>
    <mergeCell ref="N174:P174"/>
    <mergeCell ref="Q174:S174"/>
    <mergeCell ref="A175:G175"/>
    <mergeCell ref="H175:K175"/>
    <mergeCell ref="L175:M175"/>
    <mergeCell ref="N175:P175"/>
    <mergeCell ref="Q175:S175"/>
    <mergeCell ref="A172:G172"/>
    <mergeCell ref="H172:K172"/>
    <mergeCell ref="L172:M172"/>
    <mergeCell ref="N172:P172"/>
    <mergeCell ref="Q172:S172"/>
    <mergeCell ref="A173:G173"/>
    <mergeCell ref="H173:K173"/>
    <mergeCell ref="L173:M173"/>
    <mergeCell ref="N173:P173"/>
    <mergeCell ref="Q173:S173"/>
    <mergeCell ref="A170:G170"/>
    <mergeCell ref="H170:K170"/>
    <mergeCell ref="L170:M170"/>
    <mergeCell ref="N170:P170"/>
    <mergeCell ref="Q170:S170"/>
    <mergeCell ref="A171:G171"/>
    <mergeCell ref="H171:K171"/>
    <mergeCell ref="L171:M171"/>
    <mergeCell ref="N171:P171"/>
    <mergeCell ref="Q171:S171"/>
    <mergeCell ref="A168:G168"/>
    <mergeCell ref="H168:K168"/>
    <mergeCell ref="L168:M168"/>
    <mergeCell ref="N168:P168"/>
    <mergeCell ref="Q168:S168"/>
    <mergeCell ref="A169:G169"/>
    <mergeCell ref="H169:K169"/>
    <mergeCell ref="L169:M169"/>
    <mergeCell ref="N169:P169"/>
    <mergeCell ref="Q169:S169"/>
    <mergeCell ref="A159:I159"/>
    <mergeCell ref="J159:M159"/>
    <mergeCell ref="N159:T159"/>
    <mergeCell ref="A166:G166"/>
    <mergeCell ref="H166:K166"/>
    <mergeCell ref="L166:M166"/>
    <mergeCell ref="N166:P166"/>
    <mergeCell ref="Q166:S166"/>
    <mergeCell ref="A167:G167"/>
    <mergeCell ref="H167:K167"/>
    <mergeCell ref="L167:M167"/>
    <mergeCell ref="N167:P167"/>
    <mergeCell ref="Q167:S167"/>
    <mergeCell ref="A156:I156"/>
    <mergeCell ref="J156:M156"/>
    <mergeCell ref="N156:T156"/>
    <mergeCell ref="A157:I157"/>
    <mergeCell ref="J157:M157"/>
    <mergeCell ref="N157:T157"/>
    <mergeCell ref="A158:I158"/>
    <mergeCell ref="J158:M158"/>
    <mergeCell ref="N158:T158"/>
    <mergeCell ref="A153:I153"/>
    <mergeCell ref="J153:M153"/>
    <mergeCell ref="N153:T153"/>
    <mergeCell ref="A154:I154"/>
    <mergeCell ref="J154:M154"/>
    <mergeCell ref="N154:T154"/>
    <mergeCell ref="A155:I155"/>
    <mergeCell ref="J155:M155"/>
    <mergeCell ref="N155:T155"/>
    <mergeCell ref="A150:I150"/>
    <mergeCell ref="J150:M150"/>
    <mergeCell ref="N150:T150"/>
    <mergeCell ref="A151:I151"/>
    <mergeCell ref="J151:M151"/>
    <mergeCell ref="N151:T151"/>
    <mergeCell ref="A152:I152"/>
    <mergeCell ref="J152:M152"/>
    <mergeCell ref="N152:T152"/>
    <mergeCell ref="A146:I146"/>
    <mergeCell ref="J146:M146"/>
    <mergeCell ref="N146:T146"/>
    <mergeCell ref="A147:I147"/>
    <mergeCell ref="J147:M147"/>
    <mergeCell ref="N147:T147"/>
    <mergeCell ref="A148:T148"/>
    <mergeCell ref="A149:I149"/>
    <mergeCell ref="J149:M149"/>
    <mergeCell ref="N149:T149"/>
    <mergeCell ref="A134:D134"/>
    <mergeCell ref="E134:L134"/>
    <mergeCell ref="M134:N134"/>
    <mergeCell ref="O134:Q134"/>
    <mergeCell ref="R134:S134"/>
    <mergeCell ref="A144:I144"/>
    <mergeCell ref="J144:M144"/>
    <mergeCell ref="N144:T144"/>
    <mergeCell ref="A145:I145"/>
    <mergeCell ref="J145:M145"/>
    <mergeCell ref="N145:T145"/>
    <mergeCell ref="A132:D132"/>
    <mergeCell ref="E132:L132"/>
    <mergeCell ref="M132:N132"/>
    <mergeCell ref="O132:Q132"/>
    <mergeCell ref="R132:S132"/>
    <mergeCell ref="A133:D133"/>
    <mergeCell ref="E133:L133"/>
    <mergeCell ref="M133:N133"/>
    <mergeCell ref="O133:Q133"/>
    <mergeCell ref="R133:S133"/>
    <mergeCell ref="A130:D130"/>
    <mergeCell ref="E130:L130"/>
    <mergeCell ref="M130:N130"/>
    <mergeCell ref="O130:Q130"/>
    <mergeCell ref="R130:S130"/>
    <mergeCell ref="A131:D131"/>
    <mergeCell ref="E131:L131"/>
    <mergeCell ref="M131:N131"/>
    <mergeCell ref="O131:Q131"/>
    <mergeCell ref="R131:S131"/>
    <mergeCell ref="A128:D128"/>
    <mergeCell ref="E128:L128"/>
    <mergeCell ref="M128:N128"/>
    <mergeCell ref="O128:Q128"/>
    <mergeCell ref="R128:S128"/>
    <mergeCell ref="A129:D129"/>
    <mergeCell ref="E129:L129"/>
    <mergeCell ref="M129:N129"/>
    <mergeCell ref="O129:Q129"/>
    <mergeCell ref="R129:S129"/>
    <mergeCell ref="A117:C117"/>
    <mergeCell ref="D117:N117"/>
    <mergeCell ref="O117:T117"/>
    <mergeCell ref="A118:C118"/>
    <mergeCell ref="D118:N118"/>
    <mergeCell ref="O118:T118"/>
    <mergeCell ref="A119:C119"/>
    <mergeCell ref="D119:N119"/>
    <mergeCell ref="O119:T119"/>
    <mergeCell ref="A114:C114"/>
    <mergeCell ref="D114:N114"/>
    <mergeCell ref="O114:T114"/>
    <mergeCell ref="A115:C115"/>
    <mergeCell ref="D115:N115"/>
    <mergeCell ref="O115:T115"/>
    <mergeCell ref="A116:C116"/>
    <mergeCell ref="D116:N116"/>
    <mergeCell ref="O116:T116"/>
    <mergeCell ref="A111:C111"/>
    <mergeCell ref="D111:N111"/>
    <mergeCell ref="O111:T111"/>
    <mergeCell ref="A112:C112"/>
    <mergeCell ref="D112:N112"/>
    <mergeCell ref="O112:T112"/>
    <mergeCell ref="A113:C113"/>
    <mergeCell ref="D113:N113"/>
    <mergeCell ref="O113:T113"/>
    <mergeCell ref="A108:C108"/>
    <mergeCell ref="D108:N108"/>
    <mergeCell ref="O108:T108"/>
    <mergeCell ref="A109:C109"/>
    <mergeCell ref="D109:N109"/>
    <mergeCell ref="O109:T109"/>
    <mergeCell ref="A110:C110"/>
    <mergeCell ref="D110:N110"/>
    <mergeCell ref="O110:T110"/>
    <mergeCell ref="A104:C104"/>
    <mergeCell ref="D104:N104"/>
    <mergeCell ref="O104:T104"/>
    <mergeCell ref="A105:T105"/>
    <mergeCell ref="A106:C106"/>
    <mergeCell ref="D106:N106"/>
    <mergeCell ref="O106:T106"/>
    <mergeCell ref="A107:C107"/>
    <mergeCell ref="D107:N107"/>
    <mergeCell ref="O107:T107"/>
    <mergeCell ref="A101:C101"/>
    <mergeCell ref="D101:N101"/>
    <mergeCell ref="O101:T101"/>
    <mergeCell ref="A102:C102"/>
    <mergeCell ref="D102:N102"/>
    <mergeCell ref="O102:T102"/>
    <mergeCell ref="A103:C103"/>
    <mergeCell ref="D103:N103"/>
    <mergeCell ref="O103:T103"/>
    <mergeCell ref="A91:H91"/>
    <mergeCell ref="I91:N91"/>
    <mergeCell ref="O91:T91"/>
    <mergeCell ref="A92:H92"/>
    <mergeCell ref="I92:N92"/>
    <mergeCell ref="O92:T92"/>
    <mergeCell ref="A93:H93"/>
    <mergeCell ref="I93:N93"/>
    <mergeCell ref="O93:T93"/>
    <mergeCell ref="A88:H88"/>
    <mergeCell ref="I88:N88"/>
    <mergeCell ref="O88:T88"/>
    <mergeCell ref="A89:H89"/>
    <mergeCell ref="I89:N89"/>
    <mergeCell ref="O89:T89"/>
    <mergeCell ref="A90:H90"/>
    <mergeCell ref="I90:N90"/>
    <mergeCell ref="O90:T90"/>
    <mergeCell ref="A85:H85"/>
    <mergeCell ref="I85:N85"/>
    <mergeCell ref="O85:T85"/>
    <mergeCell ref="A86:H86"/>
    <mergeCell ref="I86:N86"/>
    <mergeCell ref="O86:T86"/>
    <mergeCell ref="A87:H87"/>
    <mergeCell ref="I87:N87"/>
    <mergeCell ref="O87:T87"/>
    <mergeCell ref="A82:H82"/>
    <mergeCell ref="I82:N82"/>
    <mergeCell ref="O82:T82"/>
    <mergeCell ref="A83:H83"/>
    <mergeCell ref="I83:N83"/>
    <mergeCell ref="O83:T83"/>
    <mergeCell ref="A84:H84"/>
    <mergeCell ref="I84:N84"/>
    <mergeCell ref="O84:T84"/>
    <mergeCell ref="A79:H79"/>
    <mergeCell ref="I79:N79"/>
    <mergeCell ref="O79:T79"/>
    <mergeCell ref="A80:H80"/>
    <mergeCell ref="I80:N80"/>
    <mergeCell ref="O80:T80"/>
    <mergeCell ref="A81:H81"/>
    <mergeCell ref="I81:N81"/>
    <mergeCell ref="O81:T81"/>
    <mergeCell ref="A76:H76"/>
    <mergeCell ref="I76:N76"/>
    <mergeCell ref="O76:T76"/>
    <mergeCell ref="A77:H77"/>
    <mergeCell ref="I77:N77"/>
    <mergeCell ref="O77:T77"/>
    <mergeCell ref="A78:H78"/>
    <mergeCell ref="I78:N78"/>
    <mergeCell ref="O78:T78"/>
    <mergeCell ref="A67:B67"/>
    <mergeCell ref="C67:J67"/>
    <mergeCell ref="K67:M67"/>
    <mergeCell ref="N67:O67"/>
    <mergeCell ref="P67:T67"/>
    <mergeCell ref="A68:B68"/>
    <mergeCell ref="C68:J68"/>
    <mergeCell ref="K68:M68"/>
    <mergeCell ref="N68:O68"/>
    <mergeCell ref="P68:T68"/>
    <mergeCell ref="A65:B65"/>
    <mergeCell ref="C65:J65"/>
    <mergeCell ref="K65:M65"/>
    <mergeCell ref="N65:O65"/>
    <mergeCell ref="P65:T65"/>
    <mergeCell ref="A66:B66"/>
    <mergeCell ref="C66:J66"/>
    <mergeCell ref="K66:M66"/>
    <mergeCell ref="N66:O66"/>
    <mergeCell ref="P66:T66"/>
    <mergeCell ref="A63:B63"/>
    <mergeCell ref="C63:J63"/>
    <mergeCell ref="K63:M63"/>
    <mergeCell ref="N63:O63"/>
    <mergeCell ref="P63:T63"/>
    <mergeCell ref="A64:B64"/>
    <mergeCell ref="C64:J64"/>
    <mergeCell ref="K64:M64"/>
    <mergeCell ref="N64:O64"/>
    <mergeCell ref="P64:T64"/>
    <mergeCell ref="A61:B61"/>
    <mergeCell ref="C61:J61"/>
    <mergeCell ref="K61:M61"/>
    <mergeCell ref="N61:O61"/>
    <mergeCell ref="P61:T61"/>
    <mergeCell ref="A62:B62"/>
    <mergeCell ref="C62:J62"/>
    <mergeCell ref="K62:M62"/>
    <mergeCell ref="N62:O62"/>
    <mergeCell ref="P62:T62"/>
    <mergeCell ref="A59:B59"/>
    <mergeCell ref="C59:J59"/>
    <mergeCell ref="K59:M59"/>
    <mergeCell ref="N59:O59"/>
    <mergeCell ref="P59:T59"/>
    <mergeCell ref="A60:B60"/>
    <mergeCell ref="C60:J60"/>
    <mergeCell ref="K60:M60"/>
    <mergeCell ref="N60:O60"/>
    <mergeCell ref="P60:T60"/>
    <mergeCell ref="A57:B57"/>
    <mergeCell ref="C57:J57"/>
    <mergeCell ref="K57:M57"/>
    <mergeCell ref="N57:O57"/>
    <mergeCell ref="P57:T57"/>
    <mergeCell ref="A58:B58"/>
    <mergeCell ref="C58:J58"/>
    <mergeCell ref="K58:M58"/>
    <mergeCell ref="N58:O58"/>
    <mergeCell ref="P58:T58"/>
    <mergeCell ref="A55:B55"/>
    <mergeCell ref="C55:J55"/>
    <mergeCell ref="K55:M55"/>
    <mergeCell ref="N55:O55"/>
    <mergeCell ref="P55:T55"/>
    <mergeCell ref="A56:B56"/>
    <mergeCell ref="C56:J56"/>
    <mergeCell ref="K56:M56"/>
    <mergeCell ref="N56:O56"/>
    <mergeCell ref="P56:T56"/>
    <mergeCell ref="A53:B53"/>
    <mergeCell ref="C53:J53"/>
    <mergeCell ref="K53:M53"/>
    <mergeCell ref="N53:O53"/>
    <mergeCell ref="P53:T53"/>
    <mergeCell ref="A54:B54"/>
    <mergeCell ref="C54:J54"/>
    <mergeCell ref="K54:M54"/>
    <mergeCell ref="N54:O54"/>
    <mergeCell ref="P54:T54"/>
    <mergeCell ref="A45:E45"/>
    <mergeCell ref="F45:N45"/>
    <mergeCell ref="O45:T45"/>
    <mergeCell ref="A46:E46"/>
    <mergeCell ref="F46:N46"/>
    <mergeCell ref="O46:T46"/>
    <mergeCell ref="A51:A52"/>
    <mergeCell ref="B51:J51"/>
    <mergeCell ref="K51:T51"/>
    <mergeCell ref="B52:J52"/>
    <mergeCell ref="K52:M52"/>
    <mergeCell ref="N52:O52"/>
    <mergeCell ref="P52:T52"/>
    <mergeCell ref="A42:E42"/>
    <mergeCell ref="F42:N42"/>
    <mergeCell ref="O42:T42"/>
    <mergeCell ref="A43:E43"/>
    <mergeCell ref="F43:N43"/>
    <mergeCell ref="O43:T43"/>
    <mergeCell ref="A44:E44"/>
    <mergeCell ref="F44:N44"/>
    <mergeCell ref="O44:T44"/>
    <mergeCell ref="A39:E39"/>
    <mergeCell ref="F39:N39"/>
    <mergeCell ref="O39:T39"/>
    <mergeCell ref="A40:E40"/>
    <mergeCell ref="F40:N40"/>
    <mergeCell ref="O40:T40"/>
    <mergeCell ref="A41:E41"/>
    <mergeCell ref="F41:N41"/>
    <mergeCell ref="O41:T41"/>
    <mergeCell ref="A36:F36"/>
    <mergeCell ref="G36:M36"/>
    <mergeCell ref="N36:R36"/>
    <mergeCell ref="A37:F37"/>
    <mergeCell ref="G37:M37"/>
    <mergeCell ref="N37:R37"/>
    <mergeCell ref="A38:E38"/>
    <mergeCell ref="F38:N38"/>
    <mergeCell ref="O38:T38"/>
    <mergeCell ref="A33:F33"/>
    <mergeCell ref="G33:M33"/>
    <mergeCell ref="N33:R33"/>
    <mergeCell ref="A34:F34"/>
    <mergeCell ref="G34:M34"/>
    <mergeCell ref="N34:R34"/>
    <mergeCell ref="A35:F35"/>
    <mergeCell ref="G35:M35"/>
    <mergeCell ref="N35:R35"/>
    <mergeCell ref="A30:F30"/>
    <mergeCell ref="G30:M30"/>
    <mergeCell ref="N30:R30"/>
    <mergeCell ref="A31:F31"/>
    <mergeCell ref="G31:M31"/>
    <mergeCell ref="N31:R31"/>
    <mergeCell ref="A32:F32"/>
    <mergeCell ref="G32:M32"/>
    <mergeCell ref="N32:R32"/>
    <mergeCell ref="A19:G19"/>
    <mergeCell ref="H19:N19"/>
    <mergeCell ref="O19:T19"/>
    <mergeCell ref="A20:G20"/>
    <mergeCell ref="H20:N20"/>
    <mergeCell ref="O20:T20"/>
    <mergeCell ref="A21:G21"/>
    <mergeCell ref="H21:N21"/>
    <mergeCell ref="O21:T21"/>
    <mergeCell ref="A16:G16"/>
    <mergeCell ref="H16:N16"/>
    <mergeCell ref="O16:T16"/>
    <mergeCell ref="A17:G17"/>
    <mergeCell ref="H17:N17"/>
    <mergeCell ref="O17:T17"/>
    <mergeCell ref="A18:G18"/>
    <mergeCell ref="H18:N18"/>
    <mergeCell ref="O18:T18"/>
    <mergeCell ref="A13:G13"/>
    <mergeCell ref="H13:N13"/>
    <mergeCell ref="O13:T13"/>
    <mergeCell ref="A14:G14"/>
    <mergeCell ref="H14:N14"/>
    <mergeCell ref="O14:T14"/>
    <mergeCell ref="A15:G15"/>
    <mergeCell ref="H15:N15"/>
    <mergeCell ref="O15:T15"/>
    <mergeCell ref="A10:G10"/>
    <mergeCell ref="H10:N10"/>
    <mergeCell ref="O10:T10"/>
    <mergeCell ref="A11:G11"/>
    <mergeCell ref="H11:N11"/>
    <mergeCell ref="O11:T11"/>
    <mergeCell ref="A12:G12"/>
    <mergeCell ref="H12:N12"/>
    <mergeCell ref="O12:T12"/>
  </mergeCells>
  <pageMargins left="0.7" right="0.7" top="0.75" bottom="0.75" header="0.3" footer="0.3"/>
  <pageSetup scale="89" fitToHeight="0" orientation="portrait" r:id="rId1"/>
  <headerFoot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55"/>
  <sheetViews>
    <sheetView workbookViewId="0">
      <pane xSplit="6" ySplit="8" topLeftCell="G33" activePane="bottomRight" state="frozen"/>
      <selection pane="topRight" activeCell="G1" sqref="G1"/>
      <selection pane="bottomLeft" activeCell="A9" sqref="A9"/>
      <selection pane="bottomRight" activeCell="H38" sqref="H38"/>
    </sheetView>
  </sheetViews>
  <sheetFormatPr defaultRowHeight="12.75" x14ac:dyDescent="0.2"/>
  <cols>
    <col min="1" max="1" width="10.33203125" customWidth="1"/>
    <col min="2" max="2" width="52.1640625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</cols>
  <sheetData>
    <row r="1" spans="1:22" ht="20.25" x14ac:dyDescent="0.2">
      <c r="A1" s="189" t="s">
        <v>173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2" ht="20.25" x14ac:dyDescent="0.2">
      <c r="A2" s="185" t="s">
        <v>337</v>
      </c>
      <c r="B2" s="10"/>
      <c r="C2" s="10"/>
      <c r="D2" s="10"/>
      <c r="E2" s="10"/>
      <c r="F2" s="10"/>
      <c r="G2" s="10"/>
      <c r="H2" s="27"/>
      <c r="I2" s="30"/>
      <c r="J2" s="10"/>
      <c r="K2" s="10"/>
      <c r="L2" s="10"/>
      <c r="M2" s="10"/>
      <c r="N2" s="10"/>
      <c r="O2" s="10"/>
      <c r="P2" s="10"/>
      <c r="Q2" s="27"/>
      <c r="R2" s="30"/>
      <c r="S2" s="10"/>
      <c r="T2" s="10"/>
      <c r="U2" s="10"/>
      <c r="V2" s="10"/>
    </row>
    <row r="3" spans="1:22" ht="20.25" x14ac:dyDescent="0.2">
      <c r="A3" s="189" t="s">
        <v>174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15.75" x14ac:dyDescent="0.2">
      <c r="A4" s="190" t="s">
        <v>175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1:22" x14ac:dyDescent="0.2">
      <c r="A5" s="184" t="s">
        <v>333</v>
      </c>
      <c r="B5" s="184" t="s">
        <v>334</v>
      </c>
    </row>
    <row r="8" spans="1:22" x14ac:dyDescent="0.2">
      <c r="B8" t="str">
        <f>All!A7</f>
        <v>Assets</v>
      </c>
      <c r="G8" s="13">
        <v>2013</v>
      </c>
      <c r="H8" s="28"/>
      <c r="I8" s="31"/>
      <c r="J8" s="12"/>
      <c r="K8" s="12"/>
      <c r="L8" s="12"/>
      <c r="O8" s="12"/>
      <c r="P8" s="13">
        <v>2012</v>
      </c>
      <c r="Q8" s="28"/>
      <c r="R8" s="31"/>
      <c r="S8" s="12"/>
      <c r="T8" s="12"/>
    </row>
    <row r="9" spans="1:22" x14ac:dyDescent="0.2">
      <c r="B9" t="str">
        <f>All!A8</f>
        <v>CURRENT  ASSETS</v>
      </c>
    </row>
    <row r="11" spans="1:22" x14ac:dyDescent="0.2">
      <c r="B11" t="str">
        <f>All!A10</f>
        <v>Cash</v>
      </c>
      <c r="G11" s="16">
        <v>26574</v>
      </c>
      <c r="P11" s="16">
        <v>84675</v>
      </c>
    </row>
    <row r="12" spans="1:22" x14ac:dyDescent="0.2">
      <c r="B12" t="str">
        <f>All!A11</f>
        <v>Accounts receivable, net of allowance</v>
      </c>
      <c r="G12" s="16">
        <v>541483</v>
      </c>
      <c r="P12" s="16">
        <v>398978</v>
      </c>
    </row>
    <row r="13" spans="1:22" x14ac:dyDescent="0.2">
      <c r="B13" t="str">
        <f>All!A12</f>
        <v>Employee and other receivables</v>
      </c>
      <c r="G13" s="16">
        <v>348</v>
      </c>
      <c r="P13" s="16">
        <v>102</v>
      </c>
    </row>
    <row r="14" spans="1:22" x14ac:dyDescent="0.2">
      <c r="B14" t="str">
        <f>All!A13</f>
        <v>Prepaid expenses</v>
      </c>
      <c r="G14" s="18">
        <v>23729</v>
      </c>
      <c r="P14" s="18">
        <v>21456</v>
      </c>
    </row>
    <row r="15" spans="1:22" x14ac:dyDescent="0.2">
      <c r="G15" s="19">
        <f>SUM(G11:G14)</f>
        <v>592134</v>
      </c>
      <c r="P15" s="19">
        <f>SUM(P11:P14)</f>
        <v>505211</v>
      </c>
    </row>
    <row r="16" spans="1:22" ht="15.75" customHeight="1" x14ac:dyDescent="0.2">
      <c r="B16" t="str">
        <f>All!A15</f>
        <v>VEHICLES, EQUIPMENT AND IMPROVEMENTS</v>
      </c>
      <c r="G16" s="16"/>
      <c r="P16" s="16"/>
    </row>
    <row r="17" spans="2:18" x14ac:dyDescent="0.2">
      <c r="B17" t="str">
        <f>All!A16</f>
        <v>Collection equipment</v>
      </c>
      <c r="G17" s="16">
        <v>2546551</v>
      </c>
      <c r="P17" s="16">
        <v>2481323</v>
      </c>
    </row>
    <row r="18" spans="2:18" x14ac:dyDescent="0.2">
      <c r="B18" t="str">
        <f>All!A17</f>
        <v>Service cars and equipment</v>
      </c>
      <c r="G18" s="16">
        <v>291150</v>
      </c>
      <c r="P18" s="16">
        <v>292140</v>
      </c>
    </row>
    <row r="19" spans="2:18" x14ac:dyDescent="0.2">
      <c r="B19" t="str">
        <f>All!A18</f>
        <v>Furniture and office equipment</v>
      </c>
      <c r="G19" s="16">
        <v>24233</v>
      </c>
      <c r="P19" s="16">
        <v>23139</v>
      </c>
    </row>
    <row r="20" spans="2:18" x14ac:dyDescent="0.2">
      <c r="B20" t="str">
        <f>All!A19</f>
        <v>Leasehold  improvements</v>
      </c>
      <c r="G20" s="16">
        <v>54737</v>
      </c>
      <c r="P20" s="16">
        <v>54737</v>
      </c>
    </row>
    <row r="21" spans="2:18" x14ac:dyDescent="0.2">
      <c r="B21" t="str">
        <f>All!A20</f>
        <v>Less - accumulated depreciation</v>
      </c>
      <c r="G21" s="16">
        <v>-1797559</v>
      </c>
      <c r="P21" s="16">
        <v>-1799454</v>
      </c>
    </row>
    <row r="22" spans="2:18" x14ac:dyDescent="0.2">
      <c r="G22" s="19">
        <f>SUM(G17:G21)</f>
        <v>1119112</v>
      </c>
      <c r="P22" s="19">
        <f>SUM(P17:P21)</f>
        <v>1051885</v>
      </c>
    </row>
    <row r="23" spans="2:18" x14ac:dyDescent="0.2">
      <c r="B23" t="str">
        <f>All!A22</f>
        <v>OTHER ASSETS</v>
      </c>
      <c r="G23" s="16"/>
      <c r="P23" s="16"/>
    </row>
    <row r="24" spans="2:18" x14ac:dyDescent="0.2">
      <c r="B24" t="str">
        <f>All!A23</f>
        <v>Goodwill</v>
      </c>
      <c r="G24" s="16">
        <v>225000</v>
      </c>
      <c r="P24" s="16">
        <v>225000</v>
      </c>
    </row>
    <row r="25" spans="2:18" x14ac:dyDescent="0.2">
      <c r="G25" s="19">
        <f>G24</f>
        <v>225000</v>
      </c>
      <c r="P25" s="19">
        <f>P24</f>
        <v>225000</v>
      </c>
    </row>
    <row r="26" spans="2:18" s="20" customFormat="1" ht="13.5" thickBot="1" x14ac:dyDescent="0.25">
      <c r="B26" s="20" t="s">
        <v>195</v>
      </c>
      <c r="G26" s="21">
        <f>G15+G22+G25</f>
        <v>1936246</v>
      </c>
      <c r="H26" s="29"/>
      <c r="I26" s="26"/>
      <c r="P26" s="21">
        <f>P15+P22+P25</f>
        <v>1782096</v>
      </c>
      <c r="Q26" s="29"/>
      <c r="R26" s="26"/>
    </row>
    <row r="27" spans="2:18" ht="13.5" thickTop="1" x14ac:dyDescent="0.2">
      <c r="G27" s="16"/>
      <c r="P27" s="16"/>
    </row>
    <row r="28" spans="2:18" x14ac:dyDescent="0.2">
      <c r="B28" t="str">
        <f>All!A27</f>
        <v>Liabilities and Stockholders' Equity</v>
      </c>
      <c r="G28" s="16"/>
      <c r="P28" s="16"/>
    </row>
    <row r="29" spans="2:18" x14ac:dyDescent="0.2">
      <c r="B29" t="str">
        <f>All!A28</f>
        <v>CURRENT LIABILITIES</v>
      </c>
      <c r="G29" s="16"/>
      <c r="P29" s="16"/>
    </row>
    <row r="30" spans="2:18" x14ac:dyDescent="0.2">
      <c r="G30" s="16"/>
      <c r="P30" s="16"/>
    </row>
    <row r="31" spans="2:18" x14ac:dyDescent="0.2">
      <c r="B31" t="str">
        <f>All!A30</f>
        <v>Payable to bank resulting from checks in transit</v>
      </c>
      <c r="G31" s="16">
        <v>94319</v>
      </c>
      <c r="P31" s="16">
        <v>44367</v>
      </c>
    </row>
    <row r="32" spans="2:18" x14ac:dyDescent="0.2">
      <c r="B32" t="str">
        <f>All!A31</f>
        <v>Accounts payable</v>
      </c>
      <c r="G32" s="16">
        <v>236047</v>
      </c>
      <c r="P32" s="16">
        <v>170787</v>
      </c>
    </row>
    <row r="33" spans="2:18" x14ac:dyDescent="0.2">
      <c r="B33" t="str">
        <f>All!A32</f>
        <v>Accrued payroll and related liabilities</v>
      </c>
      <c r="G33" s="16">
        <v>48074</v>
      </c>
      <c r="P33" s="16">
        <v>37799</v>
      </c>
    </row>
    <row r="34" spans="2:18" x14ac:dyDescent="0.2">
      <c r="B34" t="str">
        <f>All!A33</f>
        <v>Accrued.business taxes</v>
      </c>
      <c r="G34" s="16">
        <v>19565</v>
      </c>
      <c r="P34" s="16">
        <v>24596</v>
      </c>
    </row>
    <row r="35" spans="2:18" x14ac:dyDescent="0.2">
      <c r="B35" t="str">
        <f>All!A34</f>
        <v>Accrued SEP payable</v>
      </c>
      <c r="G35" s="16">
        <v>4827</v>
      </c>
      <c r="P35" s="16">
        <v>4339</v>
      </c>
    </row>
    <row r="36" spans="2:18" x14ac:dyDescent="0.2">
      <c r="B36" t="str">
        <f>All!A35</f>
        <v>Deferred revenue</v>
      </c>
      <c r="G36" s="16">
        <v>308913</v>
      </c>
      <c r="P36" s="16">
        <v>294694</v>
      </c>
    </row>
    <row r="37" spans="2:18" x14ac:dyDescent="0.2">
      <c r="B37" t="str">
        <f>All!A36</f>
        <v>Payable - related companies</v>
      </c>
      <c r="G37" s="16">
        <v>90751</v>
      </c>
      <c r="P37" s="16">
        <v>314</v>
      </c>
    </row>
    <row r="38" spans="2:18" x14ac:dyDescent="0.2">
      <c r="B38" t="str">
        <f>All!A37</f>
        <v>Current maturities of long-term debt - related companies</v>
      </c>
      <c r="G38" s="16">
        <v>167000</v>
      </c>
      <c r="H38" s="15">
        <f>G38</f>
        <v>167000</v>
      </c>
      <c r="P38" s="16">
        <v>161400</v>
      </c>
      <c r="Q38" s="15">
        <f>P38</f>
        <v>161400</v>
      </c>
    </row>
    <row r="39" spans="2:18" x14ac:dyDescent="0.2">
      <c r="G39" s="19">
        <f>SUM(G31:G38)</f>
        <v>969496</v>
      </c>
      <c r="P39" s="19">
        <f>SUM(P31:P38)</f>
        <v>738296</v>
      </c>
    </row>
    <row r="40" spans="2:18" x14ac:dyDescent="0.2">
      <c r="B40" t="str">
        <f>All!A39</f>
        <v>LONG-TERM DEBT- related companies</v>
      </c>
      <c r="G40" s="16">
        <v>317726</v>
      </c>
      <c r="H40" s="15">
        <f>G40</f>
        <v>317726</v>
      </c>
      <c r="P40" s="16">
        <v>485173</v>
      </c>
      <c r="Q40" s="15">
        <f>P40</f>
        <v>485173</v>
      </c>
    </row>
    <row r="41" spans="2:18" s="20" customFormat="1" x14ac:dyDescent="0.2">
      <c r="B41" s="20" t="s">
        <v>196</v>
      </c>
      <c r="G41" s="22">
        <f>G39+G40</f>
        <v>1287222</v>
      </c>
      <c r="H41" s="29">
        <f>SUM(H38:H40)</f>
        <v>484726</v>
      </c>
      <c r="I41" s="38">
        <f>H41/H49</f>
        <v>0.42754222712238149</v>
      </c>
      <c r="P41" s="22">
        <f>P39+P40</f>
        <v>1223469</v>
      </c>
      <c r="Q41" s="29">
        <f>SUM(Q38:Q40)</f>
        <v>646573</v>
      </c>
      <c r="R41" s="37">
        <f>Q41/Q49</f>
        <v>0.53648606040491209</v>
      </c>
    </row>
    <row r="42" spans="2:18" x14ac:dyDescent="0.2">
      <c r="G42" s="16"/>
      <c r="P42" s="16"/>
    </row>
    <row r="43" spans="2:18" x14ac:dyDescent="0.2">
      <c r="B43" t="str">
        <f>All!A41</f>
        <v>STOCKHOLDERS' EQUITY</v>
      </c>
      <c r="G43" s="16"/>
      <c r="P43" s="16"/>
    </row>
    <row r="44" spans="2:18" x14ac:dyDescent="0.2">
      <c r="B44" t="s">
        <v>200</v>
      </c>
      <c r="G44" s="16">
        <v>27863</v>
      </c>
      <c r="P44" s="16">
        <v>27863</v>
      </c>
    </row>
    <row r="45" spans="2:18" x14ac:dyDescent="0.2">
      <c r="B45" t="str">
        <f>All!A43</f>
        <v>Additional paid-in capital</v>
      </c>
      <c r="G45" s="16">
        <v>668749</v>
      </c>
      <c r="P45" s="16">
        <v>553442</v>
      </c>
    </row>
    <row r="46" spans="2:18" x14ac:dyDescent="0.2">
      <c r="B46" t="str">
        <f>All!A44</f>
        <v>Retained deficit</v>
      </c>
      <c r="G46" s="16">
        <v>-47588</v>
      </c>
      <c r="P46" s="16">
        <v>-22678</v>
      </c>
    </row>
    <row r="47" spans="2:18" s="20" customFormat="1" x14ac:dyDescent="0.2">
      <c r="B47" s="20" t="s">
        <v>197</v>
      </c>
      <c r="G47" s="22">
        <f>SUM(G44:G46)</f>
        <v>649024</v>
      </c>
      <c r="H47" s="29">
        <f>G47</f>
        <v>649024</v>
      </c>
      <c r="I47" s="38">
        <f>H47/H49</f>
        <v>0.57245777287761856</v>
      </c>
      <c r="P47" s="22">
        <f>SUM(P44:P46)</f>
        <v>558627</v>
      </c>
      <c r="Q47" s="29">
        <f>P47</f>
        <v>558627</v>
      </c>
      <c r="R47" s="37">
        <f>Q47/Q49</f>
        <v>0.46351393959508796</v>
      </c>
    </row>
    <row r="48" spans="2:18" x14ac:dyDescent="0.2">
      <c r="G48" s="17"/>
      <c r="P48" s="17"/>
    </row>
    <row r="49" spans="2:18" s="20" customFormat="1" ht="13.5" thickBot="1" x14ac:dyDescent="0.25">
      <c r="B49" s="20" t="s">
        <v>198</v>
      </c>
      <c r="G49" s="23">
        <f>G41+G47</f>
        <v>1936246</v>
      </c>
      <c r="H49" s="29">
        <f>H41+H47</f>
        <v>1133750</v>
      </c>
      <c r="I49" s="26">
        <f>I41+I47</f>
        <v>1</v>
      </c>
      <c r="P49" s="23">
        <f>P41+P47</f>
        <v>1782096</v>
      </c>
      <c r="Q49" s="29">
        <f>Q41+Q47</f>
        <v>1205200</v>
      </c>
      <c r="R49" s="26">
        <f>R41+R47</f>
        <v>1</v>
      </c>
    </row>
    <row r="50" spans="2:18" ht="13.5" thickTop="1" x14ac:dyDescent="0.2">
      <c r="G50" s="17"/>
      <c r="P50" s="17"/>
    </row>
    <row r="51" spans="2:18" x14ac:dyDescent="0.2">
      <c r="G51" s="24" t="str">
        <f>IF(G26=G49,"OK",G26-G49)</f>
        <v>OK</v>
      </c>
      <c r="P51" s="24" t="str">
        <f>IF(P26=P49,"OK",P26-P49)</f>
        <v>OK</v>
      </c>
    </row>
    <row r="54" spans="2:18" x14ac:dyDescent="0.2">
      <c r="B54" t="s">
        <v>338</v>
      </c>
      <c r="G54" s="138">
        <f>'[1]FDR 5'!$B$9</f>
        <v>33895</v>
      </c>
    </row>
    <row r="55" spans="2:18" x14ac:dyDescent="0.2">
      <c r="B55" t="s">
        <v>215</v>
      </c>
      <c r="G55" s="32">
        <f>G54/H41</f>
        <v>6.9926102581664693E-2</v>
      </c>
    </row>
  </sheetData>
  <mergeCells count="3">
    <mergeCell ref="A1:V1"/>
    <mergeCell ref="A3:V3"/>
    <mergeCell ref="A4:V4"/>
  </mergeCells>
  <pageMargins left="0.7" right="0.7" top="0.75" bottom="0.75" header="0.3" footer="0.3"/>
  <pageSetup scale="68" orientation="landscape" r:id="rId1"/>
  <headerFoot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54"/>
  <sheetViews>
    <sheetView workbookViewId="0">
      <pane xSplit="6" ySplit="8" topLeftCell="G32" activePane="bottomRight" state="frozen"/>
      <selection sqref="A1:V1"/>
      <selection pane="topRight" sqref="A1:V1"/>
      <selection pane="bottomLeft" sqref="A1:V1"/>
      <selection pane="bottomRight" activeCell="K53" sqref="K53"/>
    </sheetView>
  </sheetViews>
  <sheetFormatPr defaultRowHeight="12.75" x14ac:dyDescent="0.2"/>
  <cols>
    <col min="1" max="1" width="9.33203125" customWidth="1"/>
    <col min="2" max="2" width="52.1640625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0" width="1.83203125" customWidth="1"/>
    <col min="11" max="11" width="18.6640625" customWidth="1"/>
    <col min="12" max="12" width="16.33203125" customWidth="1"/>
    <col min="13" max="13" width="10.5" customWidth="1"/>
    <col min="14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  <col min="23" max="25" width="11.6640625" bestFit="1" customWidth="1"/>
    <col min="26" max="26" width="37.5" customWidth="1"/>
    <col min="27" max="28" width="13" bestFit="1" customWidth="1"/>
    <col min="30" max="32" width="12.33203125" customWidth="1"/>
    <col min="33" max="33" width="36.83203125" customWidth="1"/>
  </cols>
  <sheetData>
    <row r="1" spans="1:35" ht="20.25" x14ac:dyDescent="0.2">
      <c r="A1" s="189" t="s">
        <v>173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35" ht="20.25" x14ac:dyDescent="0.2">
      <c r="A2" s="10"/>
      <c r="B2" s="10"/>
      <c r="C2" s="10"/>
      <c r="D2" s="10"/>
      <c r="E2" s="10"/>
      <c r="F2" s="10"/>
      <c r="G2" s="10"/>
      <c r="H2" s="27"/>
      <c r="I2" s="30"/>
      <c r="J2" s="10"/>
      <c r="K2" s="10"/>
      <c r="L2" s="10"/>
      <c r="M2" s="10"/>
      <c r="N2" s="10"/>
      <c r="O2" s="10"/>
      <c r="P2" s="10"/>
      <c r="Q2" s="27"/>
      <c r="R2" s="30"/>
      <c r="S2" s="10"/>
      <c r="T2" s="10"/>
      <c r="U2" s="10"/>
      <c r="V2" s="10"/>
    </row>
    <row r="3" spans="1:35" ht="20.25" x14ac:dyDescent="0.2">
      <c r="A3" s="189" t="s">
        <v>174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35" ht="15.75" x14ac:dyDescent="0.2">
      <c r="A4" s="190" t="s">
        <v>175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6" spans="1:35" x14ac:dyDescent="0.2">
      <c r="AA6" s="96" t="s">
        <v>281</v>
      </c>
      <c r="AB6" s="96" t="s">
        <v>281</v>
      </c>
      <c r="AC6" s="97"/>
      <c r="AH6" s="96" t="s">
        <v>281</v>
      </c>
      <c r="AI6" s="96" t="s">
        <v>281</v>
      </c>
    </row>
    <row r="7" spans="1:35" x14ac:dyDescent="0.2">
      <c r="K7" s="11" t="s">
        <v>279</v>
      </c>
      <c r="W7" s="191" t="s">
        <v>174</v>
      </c>
      <c r="X7" s="191"/>
      <c r="Y7" s="191"/>
      <c r="AA7" s="96" t="s">
        <v>278</v>
      </c>
      <c r="AB7" s="96" t="s">
        <v>282</v>
      </c>
      <c r="AC7" s="98"/>
      <c r="AD7" s="191" t="s">
        <v>280</v>
      </c>
      <c r="AE7" s="191"/>
      <c r="AF7" s="191"/>
      <c r="AH7" s="96" t="s">
        <v>278</v>
      </c>
      <c r="AI7" s="96" t="s">
        <v>282</v>
      </c>
    </row>
    <row r="8" spans="1:35" x14ac:dyDescent="0.2">
      <c r="B8" t="str">
        <f>All!A7</f>
        <v>Assets</v>
      </c>
      <c r="G8" s="13">
        <v>2013</v>
      </c>
      <c r="H8" s="28"/>
      <c r="I8" s="31"/>
      <c r="J8" s="12"/>
      <c r="K8" s="13" t="s">
        <v>278</v>
      </c>
      <c r="L8" s="12"/>
      <c r="O8" s="12"/>
      <c r="P8" s="13">
        <v>2012</v>
      </c>
      <c r="Q8" s="28"/>
      <c r="R8" s="31"/>
      <c r="S8" s="12"/>
      <c r="T8" s="12"/>
      <c r="W8" s="20">
        <v>2013</v>
      </c>
      <c r="X8" s="20" t="s">
        <v>278</v>
      </c>
      <c r="Y8" s="20">
        <v>2012</v>
      </c>
      <c r="Z8" s="20" t="s">
        <v>343</v>
      </c>
      <c r="AA8" s="96" t="s">
        <v>283</v>
      </c>
      <c r="AB8" s="96" t="s">
        <v>278</v>
      </c>
      <c r="AC8" s="97"/>
      <c r="AD8" s="20">
        <v>2013</v>
      </c>
      <c r="AE8" s="20" t="s">
        <v>278</v>
      </c>
      <c r="AF8" s="20">
        <v>2012</v>
      </c>
      <c r="AG8" s="20" t="s">
        <v>343</v>
      </c>
      <c r="AH8" s="96" t="s">
        <v>283</v>
      </c>
      <c r="AI8" s="96" t="s">
        <v>278</v>
      </c>
    </row>
    <row r="9" spans="1:35" x14ac:dyDescent="0.2">
      <c r="B9" t="str">
        <f>All!A8</f>
        <v>CURRENT  ASSETS</v>
      </c>
      <c r="AC9" s="97"/>
    </row>
    <row r="10" spans="1:35" x14ac:dyDescent="0.2">
      <c r="AC10" s="97"/>
    </row>
    <row r="11" spans="1:35" x14ac:dyDescent="0.2">
      <c r="B11" t="str">
        <f>All!A10</f>
        <v>Cash</v>
      </c>
      <c r="G11" s="16">
        <v>26574</v>
      </c>
      <c r="K11" s="15">
        <f>'WCI Test Year'!I13</f>
        <v>77260</v>
      </c>
      <c r="L11" s="15"/>
      <c r="P11" s="16">
        <v>84675</v>
      </c>
      <c r="AC11" s="97"/>
    </row>
    <row r="12" spans="1:35" x14ac:dyDescent="0.2">
      <c r="B12" t="str">
        <f>All!A11</f>
        <v>Accounts receivable, net of allowance</v>
      </c>
      <c r="G12" s="16">
        <v>541483</v>
      </c>
      <c r="K12" s="15">
        <f>'WCI Test Year'!I14</f>
        <v>404322</v>
      </c>
      <c r="L12" s="15"/>
      <c r="P12" s="16">
        <v>398978</v>
      </c>
      <c r="AC12" s="97"/>
    </row>
    <row r="13" spans="1:35" x14ac:dyDescent="0.2">
      <c r="B13" t="str">
        <f>All!A12</f>
        <v>Employee and other receivables</v>
      </c>
      <c r="G13" s="16">
        <v>348</v>
      </c>
      <c r="K13" s="15"/>
      <c r="L13" s="15"/>
      <c r="P13" s="16">
        <v>102</v>
      </c>
      <c r="AC13" s="97"/>
    </row>
    <row r="14" spans="1:35" x14ac:dyDescent="0.2">
      <c r="B14" t="str">
        <f>All!A13</f>
        <v>Prepaid expenses</v>
      </c>
      <c r="G14" s="18">
        <v>23729</v>
      </c>
      <c r="K14" s="15">
        <f>'WCI Test Year'!I16</f>
        <v>6000</v>
      </c>
      <c r="L14" s="15"/>
      <c r="P14" s="18">
        <v>21456</v>
      </c>
      <c r="AC14" s="97"/>
    </row>
    <row r="15" spans="1:35" x14ac:dyDescent="0.2">
      <c r="G15" s="19">
        <f>SUM(G11:G14)</f>
        <v>592134</v>
      </c>
      <c r="K15" s="135">
        <f>SUM(K11:K14)</f>
        <v>487582</v>
      </c>
      <c r="L15" s="15"/>
      <c r="P15" s="19">
        <f>SUM(P11:P14)</f>
        <v>505211</v>
      </c>
      <c r="AC15" s="97"/>
    </row>
    <row r="16" spans="1:35" ht="15.75" customHeight="1" x14ac:dyDescent="0.2">
      <c r="B16" t="str">
        <f>All!A15</f>
        <v>VEHICLES, EQUIPMENT AND IMPROVEMENTS</v>
      </c>
      <c r="G16" s="16"/>
      <c r="K16" s="15"/>
      <c r="L16" s="15"/>
      <c r="P16" s="16"/>
      <c r="AC16" s="97"/>
    </row>
    <row r="17" spans="2:35" x14ac:dyDescent="0.2">
      <c r="B17" t="str">
        <f>All!A16</f>
        <v>Collection equipment</v>
      </c>
      <c r="G17" s="16">
        <v>2546551</v>
      </c>
      <c r="K17" s="15">
        <f>'WCI Test Year'!I21</f>
        <v>964716</v>
      </c>
      <c r="L17" s="15"/>
      <c r="P17" s="16">
        <v>2481323</v>
      </c>
      <c r="AC17" s="97"/>
    </row>
    <row r="18" spans="2:35" x14ac:dyDescent="0.2">
      <c r="B18" t="str">
        <f>All!A17</f>
        <v>Service cars and equipment</v>
      </c>
      <c r="G18" s="16">
        <v>291150</v>
      </c>
      <c r="K18" s="15">
        <f>'WCI Test Year'!I22</f>
        <v>2104368</v>
      </c>
      <c r="L18" s="15"/>
      <c r="P18" s="16">
        <v>292140</v>
      </c>
      <c r="AC18" s="97"/>
    </row>
    <row r="19" spans="2:35" x14ac:dyDescent="0.2">
      <c r="B19" t="str">
        <f>All!A18</f>
        <v>Furniture and office equipment</v>
      </c>
      <c r="G19" s="16">
        <v>24233</v>
      </c>
      <c r="K19" s="15">
        <f>'WCI Test Year'!I23</f>
        <v>24233</v>
      </c>
      <c r="L19" s="15"/>
      <c r="P19" s="16">
        <v>23139</v>
      </c>
      <c r="AC19" s="97"/>
    </row>
    <row r="20" spans="2:35" x14ac:dyDescent="0.2">
      <c r="B20" t="str">
        <f>All!A19</f>
        <v>Leasehold  improvements</v>
      </c>
      <c r="G20" s="16">
        <v>54737</v>
      </c>
      <c r="K20" s="15">
        <f>'WCI Test Year'!I24</f>
        <v>54737</v>
      </c>
      <c r="L20" s="15"/>
      <c r="P20" s="16">
        <v>54737</v>
      </c>
      <c r="AC20" s="97"/>
    </row>
    <row r="21" spans="2:35" x14ac:dyDescent="0.2">
      <c r="B21" t="str">
        <f>All!A20</f>
        <v>Less - accumulated depreciation</v>
      </c>
      <c r="G21" s="16">
        <v>-1797559</v>
      </c>
      <c r="K21" s="15">
        <f>'WCI Test Year'!I25</f>
        <v>-1938986</v>
      </c>
      <c r="L21" s="15"/>
      <c r="P21" s="16">
        <v>-1799454</v>
      </c>
      <c r="AC21" s="97"/>
    </row>
    <row r="22" spans="2:35" x14ac:dyDescent="0.2">
      <c r="G22" s="19">
        <f>SUM(G17:G21)</f>
        <v>1119112</v>
      </c>
      <c r="K22" s="135">
        <f>SUM(K17:K21)</f>
        <v>1209068</v>
      </c>
      <c r="L22" s="15"/>
      <c r="P22" s="19">
        <f>SUM(P17:P21)</f>
        <v>1051885</v>
      </c>
      <c r="AC22" s="97"/>
    </row>
    <row r="23" spans="2:35" x14ac:dyDescent="0.2">
      <c r="B23" t="str">
        <f>All!A22</f>
        <v>OTHER ASSETS</v>
      </c>
      <c r="G23" s="16"/>
      <c r="K23" s="15"/>
      <c r="L23" s="15"/>
      <c r="P23" s="16"/>
      <c r="AC23" s="97"/>
    </row>
    <row r="24" spans="2:35" x14ac:dyDescent="0.2">
      <c r="B24" t="str">
        <f>All!A23</f>
        <v>Goodwill</v>
      </c>
      <c r="G24" s="16">
        <v>225000</v>
      </c>
      <c r="K24" s="15">
        <f>'WCI Test Year'!I30</f>
        <v>225000</v>
      </c>
      <c r="L24" s="15"/>
      <c r="P24" s="16">
        <v>225000</v>
      </c>
      <c r="AC24" s="97"/>
    </row>
    <row r="25" spans="2:35" x14ac:dyDescent="0.2">
      <c r="G25" s="19">
        <f>G24</f>
        <v>225000</v>
      </c>
      <c r="K25" s="135">
        <f>K24</f>
        <v>225000</v>
      </c>
      <c r="L25" s="15"/>
      <c r="P25" s="19">
        <f>P24</f>
        <v>225000</v>
      </c>
      <c r="AC25" s="99"/>
      <c r="AD25" s="20"/>
      <c r="AE25" s="20"/>
      <c r="AF25" s="20"/>
      <c r="AG25" s="20"/>
      <c r="AH25" s="20"/>
      <c r="AI25" s="20"/>
    </row>
    <row r="26" spans="2:35" s="20" customFormat="1" ht="13.5" thickBot="1" x14ac:dyDescent="0.25">
      <c r="B26" s="20" t="s">
        <v>195</v>
      </c>
      <c r="G26" s="21">
        <f>G15+G22+G25</f>
        <v>1936246</v>
      </c>
      <c r="H26" s="29"/>
      <c r="I26" s="26"/>
      <c r="K26" s="134">
        <f>K15+K22+K25</f>
        <v>1921650</v>
      </c>
      <c r="L26" s="29"/>
      <c r="P26" s="21">
        <f>P15+P22+P25</f>
        <v>1782096</v>
      </c>
      <c r="Q26" s="29"/>
      <c r="R26" s="26"/>
      <c r="W26" s="95">
        <f>G26</f>
        <v>1936246</v>
      </c>
      <c r="X26" s="95">
        <f>K26</f>
        <v>1921650</v>
      </c>
      <c r="Y26" s="95">
        <f>P26</f>
        <v>1782096</v>
      </c>
      <c r="AA26" s="101">
        <f>(W26-X26)/X26</f>
        <v>7.59555590247964E-3</v>
      </c>
      <c r="AB26" s="101">
        <f>(X26-Y26)/Y26</f>
        <v>7.8308912651170307E-2</v>
      </c>
      <c r="AC26" s="97"/>
      <c r="AD26"/>
      <c r="AE26"/>
      <c r="AF26"/>
      <c r="AG26"/>
      <c r="AH26"/>
      <c r="AI26"/>
    </row>
    <row r="27" spans="2:35" ht="13.5" thickTop="1" x14ac:dyDescent="0.2">
      <c r="G27" s="16"/>
      <c r="K27" s="15"/>
      <c r="L27" s="15"/>
      <c r="P27" s="16"/>
      <c r="Z27" s="102" t="s">
        <v>320</v>
      </c>
      <c r="AC27" s="97"/>
    </row>
    <row r="28" spans="2:35" x14ac:dyDescent="0.2">
      <c r="B28" t="str">
        <f>All!A27</f>
        <v>Liabilities and Stockholders' Equity</v>
      </c>
      <c r="G28" s="16"/>
      <c r="K28" s="15"/>
      <c r="L28" s="15"/>
      <c r="P28" s="16"/>
      <c r="AC28" s="97"/>
    </row>
    <row r="29" spans="2:35" x14ac:dyDescent="0.2">
      <c r="B29" t="str">
        <f>All!A28</f>
        <v>CURRENT LIABILITIES</v>
      </c>
      <c r="G29" s="16"/>
      <c r="K29" s="15"/>
      <c r="L29" s="15"/>
      <c r="P29" s="16"/>
      <c r="AC29" s="97"/>
    </row>
    <row r="30" spans="2:35" x14ac:dyDescent="0.2">
      <c r="G30" s="16"/>
      <c r="K30" s="15"/>
      <c r="L30" s="15"/>
      <c r="P30" s="16"/>
      <c r="AC30" s="97"/>
    </row>
    <row r="31" spans="2:35" x14ac:dyDescent="0.2">
      <c r="B31" t="str">
        <f>All!A30</f>
        <v>Payable to bank resulting from checks in transit</v>
      </c>
      <c r="G31" s="16">
        <v>94319</v>
      </c>
      <c r="K31" s="15">
        <f>'WCI Test Year'!I38</f>
        <v>78926</v>
      </c>
      <c r="L31" s="15"/>
      <c r="P31" s="16">
        <v>44367</v>
      </c>
      <c r="AC31" s="97"/>
    </row>
    <row r="32" spans="2:35" x14ac:dyDescent="0.2">
      <c r="B32" t="str">
        <f>All!A31</f>
        <v>Accounts payable</v>
      </c>
      <c r="G32" s="16">
        <v>236047</v>
      </c>
      <c r="K32" s="15">
        <f>'WCI Test Year'!I39</f>
        <v>200400</v>
      </c>
      <c r="L32" s="15"/>
      <c r="P32" s="16">
        <v>170787</v>
      </c>
      <c r="AC32" s="97"/>
    </row>
    <row r="33" spans="2:35" x14ac:dyDescent="0.2">
      <c r="B33" t="str">
        <f>All!A32</f>
        <v>Accrued payroll and related liabilities</v>
      </c>
      <c r="G33" s="16">
        <v>48074</v>
      </c>
      <c r="K33" s="15">
        <f>'WCI Test Year'!I40</f>
        <v>42143</v>
      </c>
      <c r="L33" s="15"/>
      <c r="P33" s="16">
        <v>37799</v>
      </c>
      <c r="AC33" s="97"/>
    </row>
    <row r="34" spans="2:35" x14ac:dyDescent="0.2">
      <c r="B34" t="str">
        <f>All!A33</f>
        <v>Accrued.business taxes</v>
      </c>
      <c r="G34" s="16">
        <v>19565</v>
      </c>
      <c r="K34" s="15">
        <f>'WCI Test Year'!I41</f>
        <v>0</v>
      </c>
      <c r="L34" s="15"/>
      <c r="P34" s="16">
        <v>24596</v>
      </c>
      <c r="AC34" s="97"/>
    </row>
    <row r="35" spans="2:35" x14ac:dyDescent="0.2">
      <c r="B35" t="str">
        <f>All!A34</f>
        <v>Accrued SEP payable</v>
      </c>
      <c r="G35" s="16">
        <v>4827</v>
      </c>
      <c r="K35" s="15">
        <f>'WCI Test Year'!I42</f>
        <v>0</v>
      </c>
      <c r="L35" s="15"/>
      <c r="P35" s="16">
        <v>4339</v>
      </c>
      <c r="AC35" s="97"/>
    </row>
    <row r="36" spans="2:35" x14ac:dyDescent="0.2">
      <c r="B36" t="str">
        <f>All!A35</f>
        <v>Deferred revenue</v>
      </c>
      <c r="G36" s="16">
        <v>308913</v>
      </c>
      <c r="K36" s="15">
        <f>'WCI Test Year'!I43</f>
        <v>291867</v>
      </c>
      <c r="L36" s="15"/>
      <c r="P36" s="16">
        <v>294694</v>
      </c>
      <c r="AC36" s="97"/>
    </row>
    <row r="37" spans="2:35" x14ac:dyDescent="0.2">
      <c r="B37" t="str">
        <f>All!A36</f>
        <v>Payable - related companies</v>
      </c>
      <c r="G37" s="16">
        <v>90751</v>
      </c>
      <c r="K37" s="15">
        <f>'WCI Test Year'!I44</f>
        <v>25700</v>
      </c>
      <c r="L37" s="15"/>
      <c r="P37" s="16">
        <v>314</v>
      </c>
      <c r="W37" s="137">
        <f>G37</f>
        <v>90751</v>
      </c>
      <c r="X37" s="137">
        <f>K37</f>
        <v>25700</v>
      </c>
      <c r="Y37" s="137">
        <f>P37</f>
        <v>314</v>
      </c>
      <c r="Z37" s="20"/>
      <c r="AA37" s="101">
        <f>(W37-X37)/X37</f>
        <v>2.5311673151750971</v>
      </c>
      <c r="AB37" s="101">
        <f>(X37-Y37)/Y37</f>
        <v>80.847133757961785</v>
      </c>
      <c r="AC37" s="97"/>
    </row>
    <row r="38" spans="2:35" x14ac:dyDescent="0.2">
      <c r="B38" t="str">
        <f>All!A37</f>
        <v>Current maturities of long-term debt - related companies</v>
      </c>
      <c r="G38" s="16">
        <v>167000</v>
      </c>
      <c r="H38" s="15">
        <f>G38</f>
        <v>167000</v>
      </c>
      <c r="K38" s="15">
        <f>'WCI Test Year'!I45</f>
        <v>161400</v>
      </c>
      <c r="L38" s="15">
        <f>K38</f>
        <v>161400</v>
      </c>
      <c r="P38" s="16">
        <v>161400</v>
      </c>
      <c r="Q38" s="15">
        <f>P38</f>
        <v>161400</v>
      </c>
      <c r="Z38" s="102" t="s">
        <v>344</v>
      </c>
      <c r="AC38" s="97"/>
    </row>
    <row r="39" spans="2:35" x14ac:dyDescent="0.2">
      <c r="G39" s="19">
        <f>SUM(G31:G38)</f>
        <v>969496</v>
      </c>
      <c r="K39" s="135">
        <f>SUM(K31:K38)</f>
        <v>800436</v>
      </c>
      <c r="L39" s="15"/>
      <c r="P39" s="19">
        <f>SUM(P31:P38)</f>
        <v>738296</v>
      </c>
      <c r="AC39" s="97"/>
    </row>
    <row r="40" spans="2:35" x14ac:dyDescent="0.2">
      <c r="B40" t="str">
        <f>All!A39</f>
        <v>LONG-TERM DEBT- related companies</v>
      </c>
      <c r="G40" s="16">
        <v>317726</v>
      </c>
      <c r="H40" s="15">
        <f>G40</f>
        <v>317726</v>
      </c>
      <c r="K40" s="15">
        <f>'WCI Test Year'!I49</f>
        <v>405697</v>
      </c>
      <c r="L40" s="15">
        <f>K40</f>
        <v>405697</v>
      </c>
      <c r="P40" s="16">
        <v>485173</v>
      </c>
      <c r="Q40" s="15">
        <f>P40</f>
        <v>485173</v>
      </c>
      <c r="AC40" s="97"/>
    </row>
    <row r="41" spans="2:35" s="20" customFormat="1" x14ac:dyDescent="0.2">
      <c r="B41" s="20" t="s">
        <v>196</v>
      </c>
      <c r="G41" s="22">
        <f>G39+G40</f>
        <v>1287222</v>
      </c>
      <c r="H41" s="29">
        <f>SUM(H37:H40)</f>
        <v>484726</v>
      </c>
      <c r="I41" s="38">
        <f>H41/H49</f>
        <v>0.42754222712238149</v>
      </c>
      <c r="K41" s="136">
        <f>K39+K40</f>
        <v>1206133</v>
      </c>
      <c r="L41" s="29">
        <f>SUM(L37:L40)</f>
        <v>567097</v>
      </c>
      <c r="M41" s="37">
        <f>L41/L49</f>
        <v>0.44214159521102997</v>
      </c>
      <c r="P41" s="22">
        <f>P39+P40</f>
        <v>1223469</v>
      </c>
      <c r="Q41" s="29">
        <f>SUM(Q37:Q40)</f>
        <v>646573</v>
      </c>
      <c r="R41" s="37">
        <f>Q41/Q49</f>
        <v>0.53648606040491209</v>
      </c>
      <c r="W41" s="95">
        <f>G41</f>
        <v>1287222</v>
      </c>
      <c r="X41" s="95">
        <f>K41</f>
        <v>1206133</v>
      </c>
      <c r="Y41" s="95">
        <f>P41</f>
        <v>1223469</v>
      </c>
      <c r="AA41" s="101">
        <f>(W41-X41)/X41</f>
        <v>6.723056246699162E-2</v>
      </c>
      <c r="AB41" s="101">
        <f>(X41-Y41)/Y41</f>
        <v>-1.4169545775168803E-2</v>
      </c>
      <c r="AC41" s="97"/>
      <c r="AD41" s="95">
        <f>H41</f>
        <v>484726</v>
      </c>
      <c r="AE41" s="95">
        <f>L41</f>
        <v>567097</v>
      </c>
      <c r="AF41" s="95">
        <f>Q41</f>
        <v>646573</v>
      </c>
      <c r="AH41" s="101">
        <f>(AD41-AE41)/AE41</f>
        <v>-0.1452502834612068</v>
      </c>
      <c r="AI41" s="101">
        <f>(AE41-AF41)/AF41</f>
        <v>-0.12291883515086463</v>
      </c>
    </row>
    <row r="42" spans="2:35" x14ac:dyDescent="0.2">
      <c r="G42" s="16"/>
      <c r="K42" s="15"/>
      <c r="L42" s="15"/>
      <c r="P42" s="16"/>
      <c r="Z42" s="102" t="s">
        <v>324</v>
      </c>
      <c r="AC42" s="99"/>
      <c r="AG42" s="102" t="s">
        <v>323</v>
      </c>
    </row>
    <row r="43" spans="2:35" x14ac:dyDescent="0.2">
      <c r="B43" t="str">
        <f>All!A41</f>
        <v>STOCKHOLDERS' EQUITY</v>
      </c>
      <c r="G43" s="16"/>
      <c r="K43" s="15"/>
      <c r="L43" s="15"/>
      <c r="P43" s="16"/>
      <c r="Z43" s="102"/>
      <c r="AC43" s="97"/>
      <c r="AD43" s="95"/>
      <c r="AE43" s="95"/>
      <c r="AF43" s="95"/>
    </row>
    <row r="44" spans="2:35" x14ac:dyDescent="0.2">
      <c r="B44" t="s">
        <v>200</v>
      </c>
      <c r="G44" s="16">
        <v>27863</v>
      </c>
      <c r="K44" s="15">
        <f>'WCI Test Year'!I55</f>
        <v>27863</v>
      </c>
      <c r="L44" s="15"/>
      <c r="P44" s="16">
        <v>27863</v>
      </c>
      <c r="AC44" s="97"/>
      <c r="AD44" s="95"/>
      <c r="AE44" s="95"/>
      <c r="AF44" s="95"/>
    </row>
    <row r="45" spans="2:35" x14ac:dyDescent="0.2">
      <c r="B45" t="str">
        <f>All!A43</f>
        <v>Additional paid-in capital</v>
      </c>
      <c r="G45" s="16">
        <v>668749</v>
      </c>
      <c r="K45" s="15">
        <f>'WCI Test Year'!I56</f>
        <v>553442</v>
      </c>
      <c r="L45" s="15"/>
      <c r="P45" s="16">
        <v>553442</v>
      </c>
      <c r="AC45" s="97"/>
      <c r="AD45" s="95"/>
      <c r="AE45" s="95"/>
      <c r="AF45" s="95"/>
    </row>
    <row r="46" spans="2:35" x14ac:dyDescent="0.2">
      <c r="B46" t="str">
        <f>All!A44</f>
        <v>Retained deficit</v>
      </c>
      <c r="G46" s="16">
        <v>-47588</v>
      </c>
      <c r="K46" s="15">
        <f>'WCI Test Year'!I57</f>
        <v>134212</v>
      </c>
      <c r="L46" s="15"/>
      <c r="P46" s="16">
        <v>-22678</v>
      </c>
      <c r="AC46" s="97"/>
      <c r="AD46" s="95"/>
      <c r="AE46" s="95"/>
      <c r="AF46" s="95"/>
    </row>
    <row r="47" spans="2:35" s="20" customFormat="1" x14ac:dyDescent="0.2">
      <c r="B47" s="20" t="s">
        <v>197</v>
      </c>
      <c r="G47" s="22">
        <f>SUM(G44:G46)</f>
        <v>649024</v>
      </c>
      <c r="H47" s="29">
        <f>G47</f>
        <v>649024</v>
      </c>
      <c r="I47" s="38">
        <f>H47/H49</f>
        <v>0.57245777287761856</v>
      </c>
      <c r="K47" s="136">
        <f>SUM(K44:K46)</f>
        <v>715517</v>
      </c>
      <c r="L47" s="29">
        <f>K47</f>
        <v>715517</v>
      </c>
      <c r="M47" s="37">
        <f>L47/L49</f>
        <v>0.55785840478896997</v>
      </c>
      <c r="P47" s="22">
        <f>SUM(P44:P46)</f>
        <v>558627</v>
      </c>
      <c r="Q47" s="29">
        <f>P47</f>
        <v>558627</v>
      </c>
      <c r="R47" s="37">
        <f>Q47/Q49</f>
        <v>0.46351393959508796</v>
      </c>
      <c r="W47" s="95">
        <f>G47</f>
        <v>649024</v>
      </c>
      <c r="X47" s="95">
        <f>L47</f>
        <v>715517</v>
      </c>
      <c r="Y47" s="95">
        <f>P47</f>
        <v>558627</v>
      </c>
      <c r="AA47" s="101">
        <f>(W47-X47)/X47</f>
        <v>-9.2930007253496427E-2</v>
      </c>
      <c r="AB47" s="101">
        <f>(X47-Y47)/Y47</f>
        <v>0.2808492965789337</v>
      </c>
      <c r="AC47" s="99"/>
      <c r="AD47" s="95">
        <f>H47</f>
        <v>649024</v>
      </c>
      <c r="AE47" s="95">
        <f>L47</f>
        <v>715517</v>
      </c>
      <c r="AF47" s="95">
        <f t="shared" ref="AF47" si="0">Q47</f>
        <v>558627</v>
      </c>
      <c r="AH47" s="101">
        <f>(AD47-AE47)/AE47</f>
        <v>-9.2930007253496427E-2</v>
      </c>
      <c r="AI47" s="101">
        <f>(AE47-AF47)/AF47</f>
        <v>0.2808492965789337</v>
      </c>
    </row>
    <row r="48" spans="2:35" x14ac:dyDescent="0.2">
      <c r="G48" s="17"/>
      <c r="K48" s="15"/>
      <c r="L48" s="15"/>
      <c r="P48" s="17"/>
      <c r="Z48" s="102" t="s">
        <v>322</v>
      </c>
      <c r="AC48" s="97"/>
    </row>
    <row r="49" spans="2:18" s="20" customFormat="1" ht="13.5" thickBot="1" x14ac:dyDescent="0.25">
      <c r="B49" s="20" t="s">
        <v>198</v>
      </c>
      <c r="G49" s="23">
        <f>G41+G47</f>
        <v>1936246</v>
      </c>
      <c r="H49" s="29">
        <f>H41+H47</f>
        <v>1133750</v>
      </c>
      <c r="I49" s="26">
        <f>I41+I47</f>
        <v>1</v>
      </c>
      <c r="K49" s="134">
        <f>K47+K41</f>
        <v>1921650</v>
      </c>
      <c r="L49" s="29">
        <f>L41+L47</f>
        <v>1282614</v>
      </c>
      <c r="M49" s="146">
        <f>M41+M47</f>
        <v>1</v>
      </c>
      <c r="P49" s="23">
        <f>P41+P47</f>
        <v>1782096</v>
      </c>
      <c r="Q49" s="29">
        <f>Q41+Q47</f>
        <v>1205200</v>
      </c>
      <c r="R49" s="26">
        <f>R41+R47</f>
        <v>1</v>
      </c>
    </row>
    <row r="50" spans="2:18" ht="13.5" thickTop="1" x14ac:dyDescent="0.2">
      <c r="G50" s="17"/>
      <c r="K50" s="15"/>
      <c r="L50" s="15"/>
      <c r="P50" s="17"/>
    </row>
    <row r="51" spans="2:18" x14ac:dyDescent="0.2">
      <c r="G51" s="24" t="str">
        <f>IF(G26=G49,"OK",G26-G49)</f>
        <v>OK</v>
      </c>
      <c r="K51" s="24" t="str">
        <f>IF(K26=K49,"OK",K26-K49)</f>
        <v>OK</v>
      </c>
      <c r="P51" s="24" t="str">
        <f>IF(P26=P49,"OK",P26-P49)</f>
        <v>OK</v>
      </c>
    </row>
    <row r="53" spans="2:18" x14ac:dyDescent="0.2">
      <c r="B53" t="s">
        <v>338</v>
      </c>
      <c r="G53" s="138">
        <f>WCI!G54</f>
        <v>33895</v>
      </c>
      <c r="K53" s="153">
        <f>'[1]Schedule 1 Results of Operation'!$C$85</f>
        <v>50614.479999999996</v>
      </c>
    </row>
    <row r="54" spans="2:18" x14ac:dyDescent="0.2">
      <c r="B54" t="s">
        <v>215</v>
      </c>
      <c r="G54" s="154">
        <f>WCI!G55</f>
        <v>6.9926102581664693E-2</v>
      </c>
      <c r="K54" s="154">
        <f>K53/L41</f>
        <v>8.9251891651692741E-2</v>
      </c>
    </row>
  </sheetData>
  <mergeCells count="5">
    <mergeCell ref="A1:V1"/>
    <mergeCell ref="A3:V3"/>
    <mergeCell ref="A4:V4"/>
    <mergeCell ref="W7:Y7"/>
    <mergeCell ref="AD7:AF7"/>
  </mergeCells>
  <pageMargins left="0.7" right="0.7" top="0.75" bottom="0.75" header="0.3" footer="0.3"/>
  <pageSetup scale="63" fitToHeight="0" orientation="landscape" r:id="rId1"/>
  <headerFooter>
    <oddFooter>&amp;L&amp;A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Trend'!W37:Y37</xm:f>
              <xm:sqref>Z37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Trend'!W26:Y26</xm:f>
              <xm:sqref>Z26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Trend'!W41:Y41</xm:f>
              <xm:sqref>Z41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Trend'!W47:Y47</xm:f>
              <xm:sqref>Z47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Trend'!AD41:AF41</xm:f>
              <xm:sqref>AG41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'WCI Trend'!AD47:AF47</xm:f>
              <xm:sqref>AG47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64"/>
  <sheetViews>
    <sheetView workbookViewId="0">
      <selection activeCell="N3" sqref="N3"/>
    </sheetView>
  </sheetViews>
  <sheetFormatPr defaultRowHeight="15.75" x14ac:dyDescent="0.25"/>
  <cols>
    <col min="1" max="5" width="2" style="104" customWidth="1"/>
    <col min="6" max="6" width="60.6640625" style="105" customWidth="1"/>
    <col min="7" max="7" width="14.83203125" style="103" customWidth="1"/>
    <col min="8" max="8" width="4.33203125" style="103" customWidth="1"/>
    <col min="9" max="9" width="14.83203125" style="103" customWidth="1"/>
    <col min="10" max="11" width="12" style="103" bestFit="1" customWidth="1"/>
    <col min="12" max="12" width="9.33203125" style="129"/>
    <col min="13" max="13" width="14" style="103" bestFit="1" customWidth="1"/>
    <col min="14" max="256" width="9.33203125" style="103"/>
    <col min="257" max="261" width="2" style="103" customWidth="1"/>
    <col min="262" max="262" width="60.6640625" style="103" customWidth="1"/>
    <col min="263" max="263" width="14.83203125" style="103" customWidth="1"/>
    <col min="264" max="264" width="4.33203125" style="103" customWidth="1"/>
    <col min="265" max="265" width="14.83203125" style="103" customWidth="1"/>
    <col min="266" max="512" width="9.33203125" style="103"/>
    <col min="513" max="517" width="2" style="103" customWidth="1"/>
    <col min="518" max="518" width="60.6640625" style="103" customWidth="1"/>
    <col min="519" max="519" width="14.83203125" style="103" customWidth="1"/>
    <col min="520" max="520" width="4.33203125" style="103" customWidth="1"/>
    <col min="521" max="521" width="14.83203125" style="103" customWidth="1"/>
    <col min="522" max="768" width="9.33203125" style="103"/>
    <col min="769" max="773" width="2" style="103" customWidth="1"/>
    <col min="774" max="774" width="60.6640625" style="103" customWidth="1"/>
    <col min="775" max="775" width="14.83203125" style="103" customWidth="1"/>
    <col min="776" max="776" width="4.33203125" style="103" customWidth="1"/>
    <col min="777" max="777" width="14.83203125" style="103" customWidth="1"/>
    <col min="778" max="1024" width="9.33203125" style="103"/>
    <col min="1025" max="1029" width="2" style="103" customWidth="1"/>
    <col min="1030" max="1030" width="60.6640625" style="103" customWidth="1"/>
    <col min="1031" max="1031" width="14.83203125" style="103" customWidth="1"/>
    <col min="1032" max="1032" width="4.33203125" style="103" customWidth="1"/>
    <col min="1033" max="1033" width="14.83203125" style="103" customWidth="1"/>
    <col min="1034" max="1280" width="9.33203125" style="103"/>
    <col min="1281" max="1285" width="2" style="103" customWidth="1"/>
    <col min="1286" max="1286" width="60.6640625" style="103" customWidth="1"/>
    <col min="1287" max="1287" width="14.83203125" style="103" customWidth="1"/>
    <col min="1288" max="1288" width="4.33203125" style="103" customWidth="1"/>
    <col min="1289" max="1289" width="14.83203125" style="103" customWidth="1"/>
    <col min="1290" max="1536" width="9.33203125" style="103"/>
    <col min="1537" max="1541" width="2" style="103" customWidth="1"/>
    <col min="1542" max="1542" width="60.6640625" style="103" customWidth="1"/>
    <col min="1543" max="1543" width="14.83203125" style="103" customWidth="1"/>
    <col min="1544" max="1544" width="4.33203125" style="103" customWidth="1"/>
    <col min="1545" max="1545" width="14.83203125" style="103" customWidth="1"/>
    <col min="1546" max="1792" width="9.33203125" style="103"/>
    <col min="1793" max="1797" width="2" style="103" customWidth="1"/>
    <col min="1798" max="1798" width="60.6640625" style="103" customWidth="1"/>
    <col min="1799" max="1799" width="14.83203125" style="103" customWidth="1"/>
    <col min="1800" max="1800" width="4.33203125" style="103" customWidth="1"/>
    <col min="1801" max="1801" width="14.83203125" style="103" customWidth="1"/>
    <col min="1802" max="2048" width="9.33203125" style="103"/>
    <col min="2049" max="2053" width="2" style="103" customWidth="1"/>
    <col min="2054" max="2054" width="60.6640625" style="103" customWidth="1"/>
    <col min="2055" max="2055" width="14.83203125" style="103" customWidth="1"/>
    <col min="2056" max="2056" width="4.33203125" style="103" customWidth="1"/>
    <col min="2057" max="2057" width="14.83203125" style="103" customWidth="1"/>
    <col min="2058" max="2304" width="9.33203125" style="103"/>
    <col min="2305" max="2309" width="2" style="103" customWidth="1"/>
    <col min="2310" max="2310" width="60.6640625" style="103" customWidth="1"/>
    <col min="2311" max="2311" width="14.83203125" style="103" customWidth="1"/>
    <col min="2312" max="2312" width="4.33203125" style="103" customWidth="1"/>
    <col min="2313" max="2313" width="14.83203125" style="103" customWidth="1"/>
    <col min="2314" max="2560" width="9.33203125" style="103"/>
    <col min="2561" max="2565" width="2" style="103" customWidth="1"/>
    <col min="2566" max="2566" width="60.6640625" style="103" customWidth="1"/>
    <col min="2567" max="2567" width="14.83203125" style="103" customWidth="1"/>
    <col min="2568" max="2568" width="4.33203125" style="103" customWidth="1"/>
    <col min="2569" max="2569" width="14.83203125" style="103" customWidth="1"/>
    <col min="2570" max="2816" width="9.33203125" style="103"/>
    <col min="2817" max="2821" width="2" style="103" customWidth="1"/>
    <col min="2822" max="2822" width="60.6640625" style="103" customWidth="1"/>
    <col min="2823" max="2823" width="14.83203125" style="103" customWidth="1"/>
    <col min="2824" max="2824" width="4.33203125" style="103" customWidth="1"/>
    <col min="2825" max="2825" width="14.83203125" style="103" customWidth="1"/>
    <col min="2826" max="3072" width="9.33203125" style="103"/>
    <col min="3073" max="3077" width="2" style="103" customWidth="1"/>
    <col min="3078" max="3078" width="60.6640625" style="103" customWidth="1"/>
    <col min="3079" max="3079" width="14.83203125" style="103" customWidth="1"/>
    <col min="3080" max="3080" width="4.33203125" style="103" customWidth="1"/>
    <col min="3081" max="3081" width="14.83203125" style="103" customWidth="1"/>
    <col min="3082" max="3328" width="9.33203125" style="103"/>
    <col min="3329" max="3333" width="2" style="103" customWidth="1"/>
    <col min="3334" max="3334" width="60.6640625" style="103" customWidth="1"/>
    <col min="3335" max="3335" width="14.83203125" style="103" customWidth="1"/>
    <col min="3336" max="3336" width="4.33203125" style="103" customWidth="1"/>
    <col min="3337" max="3337" width="14.83203125" style="103" customWidth="1"/>
    <col min="3338" max="3584" width="9.33203125" style="103"/>
    <col min="3585" max="3589" width="2" style="103" customWidth="1"/>
    <col min="3590" max="3590" width="60.6640625" style="103" customWidth="1"/>
    <col min="3591" max="3591" width="14.83203125" style="103" customWidth="1"/>
    <col min="3592" max="3592" width="4.33203125" style="103" customWidth="1"/>
    <col min="3593" max="3593" width="14.83203125" style="103" customWidth="1"/>
    <col min="3594" max="3840" width="9.33203125" style="103"/>
    <col min="3841" max="3845" width="2" style="103" customWidth="1"/>
    <col min="3846" max="3846" width="60.6640625" style="103" customWidth="1"/>
    <col min="3847" max="3847" width="14.83203125" style="103" customWidth="1"/>
    <col min="3848" max="3848" width="4.33203125" style="103" customWidth="1"/>
    <col min="3849" max="3849" width="14.83203125" style="103" customWidth="1"/>
    <col min="3850" max="4096" width="9.33203125" style="103"/>
    <col min="4097" max="4101" width="2" style="103" customWidth="1"/>
    <col min="4102" max="4102" width="60.6640625" style="103" customWidth="1"/>
    <col min="4103" max="4103" width="14.83203125" style="103" customWidth="1"/>
    <col min="4104" max="4104" width="4.33203125" style="103" customWidth="1"/>
    <col min="4105" max="4105" width="14.83203125" style="103" customWidth="1"/>
    <col min="4106" max="4352" width="9.33203125" style="103"/>
    <col min="4353" max="4357" width="2" style="103" customWidth="1"/>
    <col min="4358" max="4358" width="60.6640625" style="103" customWidth="1"/>
    <col min="4359" max="4359" width="14.83203125" style="103" customWidth="1"/>
    <col min="4360" max="4360" width="4.33203125" style="103" customWidth="1"/>
    <col min="4361" max="4361" width="14.83203125" style="103" customWidth="1"/>
    <col min="4362" max="4608" width="9.33203125" style="103"/>
    <col min="4609" max="4613" width="2" style="103" customWidth="1"/>
    <col min="4614" max="4614" width="60.6640625" style="103" customWidth="1"/>
    <col min="4615" max="4615" width="14.83203125" style="103" customWidth="1"/>
    <col min="4616" max="4616" width="4.33203125" style="103" customWidth="1"/>
    <col min="4617" max="4617" width="14.83203125" style="103" customWidth="1"/>
    <col min="4618" max="4864" width="9.33203125" style="103"/>
    <col min="4865" max="4869" width="2" style="103" customWidth="1"/>
    <col min="4870" max="4870" width="60.6640625" style="103" customWidth="1"/>
    <col min="4871" max="4871" width="14.83203125" style="103" customWidth="1"/>
    <col min="4872" max="4872" width="4.33203125" style="103" customWidth="1"/>
    <col min="4873" max="4873" width="14.83203125" style="103" customWidth="1"/>
    <col min="4874" max="5120" width="9.33203125" style="103"/>
    <col min="5121" max="5125" width="2" style="103" customWidth="1"/>
    <col min="5126" max="5126" width="60.6640625" style="103" customWidth="1"/>
    <col min="5127" max="5127" width="14.83203125" style="103" customWidth="1"/>
    <col min="5128" max="5128" width="4.33203125" style="103" customWidth="1"/>
    <col min="5129" max="5129" width="14.83203125" style="103" customWidth="1"/>
    <col min="5130" max="5376" width="9.33203125" style="103"/>
    <col min="5377" max="5381" width="2" style="103" customWidth="1"/>
    <col min="5382" max="5382" width="60.6640625" style="103" customWidth="1"/>
    <col min="5383" max="5383" width="14.83203125" style="103" customWidth="1"/>
    <col min="5384" max="5384" width="4.33203125" style="103" customWidth="1"/>
    <col min="5385" max="5385" width="14.83203125" style="103" customWidth="1"/>
    <col min="5386" max="5632" width="9.33203125" style="103"/>
    <col min="5633" max="5637" width="2" style="103" customWidth="1"/>
    <col min="5638" max="5638" width="60.6640625" style="103" customWidth="1"/>
    <col min="5639" max="5639" width="14.83203125" style="103" customWidth="1"/>
    <col min="5640" max="5640" width="4.33203125" style="103" customWidth="1"/>
    <col min="5641" max="5641" width="14.83203125" style="103" customWidth="1"/>
    <col min="5642" max="5888" width="9.33203125" style="103"/>
    <col min="5889" max="5893" width="2" style="103" customWidth="1"/>
    <col min="5894" max="5894" width="60.6640625" style="103" customWidth="1"/>
    <col min="5895" max="5895" width="14.83203125" style="103" customWidth="1"/>
    <col min="5896" max="5896" width="4.33203125" style="103" customWidth="1"/>
    <col min="5897" max="5897" width="14.83203125" style="103" customWidth="1"/>
    <col min="5898" max="6144" width="9.33203125" style="103"/>
    <col min="6145" max="6149" width="2" style="103" customWidth="1"/>
    <col min="6150" max="6150" width="60.6640625" style="103" customWidth="1"/>
    <col min="6151" max="6151" width="14.83203125" style="103" customWidth="1"/>
    <col min="6152" max="6152" width="4.33203125" style="103" customWidth="1"/>
    <col min="6153" max="6153" width="14.83203125" style="103" customWidth="1"/>
    <col min="6154" max="6400" width="9.33203125" style="103"/>
    <col min="6401" max="6405" width="2" style="103" customWidth="1"/>
    <col min="6406" max="6406" width="60.6640625" style="103" customWidth="1"/>
    <col min="6407" max="6407" width="14.83203125" style="103" customWidth="1"/>
    <col min="6408" max="6408" width="4.33203125" style="103" customWidth="1"/>
    <col min="6409" max="6409" width="14.83203125" style="103" customWidth="1"/>
    <col min="6410" max="6656" width="9.33203125" style="103"/>
    <col min="6657" max="6661" width="2" style="103" customWidth="1"/>
    <col min="6662" max="6662" width="60.6640625" style="103" customWidth="1"/>
    <col min="6663" max="6663" width="14.83203125" style="103" customWidth="1"/>
    <col min="6664" max="6664" width="4.33203125" style="103" customWidth="1"/>
    <col min="6665" max="6665" width="14.83203125" style="103" customWidth="1"/>
    <col min="6666" max="6912" width="9.33203125" style="103"/>
    <col min="6913" max="6917" width="2" style="103" customWidth="1"/>
    <col min="6918" max="6918" width="60.6640625" style="103" customWidth="1"/>
    <col min="6919" max="6919" width="14.83203125" style="103" customWidth="1"/>
    <col min="6920" max="6920" width="4.33203125" style="103" customWidth="1"/>
    <col min="6921" max="6921" width="14.83203125" style="103" customWidth="1"/>
    <col min="6922" max="7168" width="9.33203125" style="103"/>
    <col min="7169" max="7173" width="2" style="103" customWidth="1"/>
    <col min="7174" max="7174" width="60.6640625" style="103" customWidth="1"/>
    <col min="7175" max="7175" width="14.83203125" style="103" customWidth="1"/>
    <col min="7176" max="7176" width="4.33203125" style="103" customWidth="1"/>
    <col min="7177" max="7177" width="14.83203125" style="103" customWidth="1"/>
    <col min="7178" max="7424" width="9.33203125" style="103"/>
    <col min="7425" max="7429" width="2" style="103" customWidth="1"/>
    <col min="7430" max="7430" width="60.6640625" style="103" customWidth="1"/>
    <col min="7431" max="7431" width="14.83203125" style="103" customWidth="1"/>
    <col min="7432" max="7432" width="4.33203125" style="103" customWidth="1"/>
    <col min="7433" max="7433" width="14.83203125" style="103" customWidth="1"/>
    <col min="7434" max="7680" width="9.33203125" style="103"/>
    <col min="7681" max="7685" width="2" style="103" customWidth="1"/>
    <col min="7686" max="7686" width="60.6640625" style="103" customWidth="1"/>
    <col min="7687" max="7687" width="14.83203125" style="103" customWidth="1"/>
    <col min="7688" max="7688" width="4.33203125" style="103" customWidth="1"/>
    <col min="7689" max="7689" width="14.83203125" style="103" customWidth="1"/>
    <col min="7690" max="7936" width="9.33203125" style="103"/>
    <col min="7937" max="7941" width="2" style="103" customWidth="1"/>
    <col min="7942" max="7942" width="60.6640625" style="103" customWidth="1"/>
    <col min="7943" max="7943" width="14.83203125" style="103" customWidth="1"/>
    <col min="7944" max="7944" width="4.33203125" style="103" customWidth="1"/>
    <col min="7945" max="7945" width="14.83203125" style="103" customWidth="1"/>
    <col min="7946" max="8192" width="9.33203125" style="103"/>
    <col min="8193" max="8197" width="2" style="103" customWidth="1"/>
    <col min="8198" max="8198" width="60.6640625" style="103" customWidth="1"/>
    <col min="8199" max="8199" width="14.83203125" style="103" customWidth="1"/>
    <col min="8200" max="8200" width="4.33203125" style="103" customWidth="1"/>
    <col min="8201" max="8201" width="14.83203125" style="103" customWidth="1"/>
    <col min="8202" max="8448" width="9.33203125" style="103"/>
    <col min="8449" max="8453" width="2" style="103" customWidth="1"/>
    <col min="8454" max="8454" width="60.6640625" style="103" customWidth="1"/>
    <col min="8455" max="8455" width="14.83203125" style="103" customWidth="1"/>
    <col min="8456" max="8456" width="4.33203125" style="103" customWidth="1"/>
    <col min="8457" max="8457" width="14.83203125" style="103" customWidth="1"/>
    <col min="8458" max="8704" width="9.33203125" style="103"/>
    <col min="8705" max="8709" width="2" style="103" customWidth="1"/>
    <col min="8710" max="8710" width="60.6640625" style="103" customWidth="1"/>
    <col min="8711" max="8711" width="14.83203125" style="103" customWidth="1"/>
    <col min="8712" max="8712" width="4.33203125" style="103" customWidth="1"/>
    <col min="8713" max="8713" width="14.83203125" style="103" customWidth="1"/>
    <col min="8714" max="8960" width="9.33203125" style="103"/>
    <col min="8961" max="8965" width="2" style="103" customWidth="1"/>
    <col min="8966" max="8966" width="60.6640625" style="103" customWidth="1"/>
    <col min="8967" max="8967" width="14.83203125" style="103" customWidth="1"/>
    <col min="8968" max="8968" width="4.33203125" style="103" customWidth="1"/>
    <col min="8969" max="8969" width="14.83203125" style="103" customWidth="1"/>
    <col min="8970" max="9216" width="9.33203125" style="103"/>
    <col min="9217" max="9221" width="2" style="103" customWidth="1"/>
    <col min="9222" max="9222" width="60.6640625" style="103" customWidth="1"/>
    <col min="9223" max="9223" width="14.83203125" style="103" customWidth="1"/>
    <col min="9224" max="9224" width="4.33203125" style="103" customWidth="1"/>
    <col min="9225" max="9225" width="14.83203125" style="103" customWidth="1"/>
    <col min="9226" max="9472" width="9.33203125" style="103"/>
    <col min="9473" max="9477" width="2" style="103" customWidth="1"/>
    <col min="9478" max="9478" width="60.6640625" style="103" customWidth="1"/>
    <col min="9479" max="9479" width="14.83203125" style="103" customWidth="1"/>
    <col min="9480" max="9480" width="4.33203125" style="103" customWidth="1"/>
    <col min="9481" max="9481" width="14.83203125" style="103" customWidth="1"/>
    <col min="9482" max="9728" width="9.33203125" style="103"/>
    <col min="9729" max="9733" width="2" style="103" customWidth="1"/>
    <col min="9734" max="9734" width="60.6640625" style="103" customWidth="1"/>
    <col min="9735" max="9735" width="14.83203125" style="103" customWidth="1"/>
    <col min="9736" max="9736" width="4.33203125" style="103" customWidth="1"/>
    <col min="9737" max="9737" width="14.83203125" style="103" customWidth="1"/>
    <col min="9738" max="9984" width="9.33203125" style="103"/>
    <col min="9985" max="9989" width="2" style="103" customWidth="1"/>
    <col min="9990" max="9990" width="60.6640625" style="103" customWidth="1"/>
    <col min="9991" max="9991" width="14.83203125" style="103" customWidth="1"/>
    <col min="9992" max="9992" width="4.33203125" style="103" customWidth="1"/>
    <col min="9993" max="9993" width="14.83203125" style="103" customWidth="1"/>
    <col min="9994" max="10240" width="9.33203125" style="103"/>
    <col min="10241" max="10245" width="2" style="103" customWidth="1"/>
    <col min="10246" max="10246" width="60.6640625" style="103" customWidth="1"/>
    <col min="10247" max="10247" width="14.83203125" style="103" customWidth="1"/>
    <col min="10248" max="10248" width="4.33203125" style="103" customWidth="1"/>
    <col min="10249" max="10249" width="14.83203125" style="103" customWidth="1"/>
    <col min="10250" max="10496" width="9.33203125" style="103"/>
    <col min="10497" max="10501" width="2" style="103" customWidth="1"/>
    <col min="10502" max="10502" width="60.6640625" style="103" customWidth="1"/>
    <col min="10503" max="10503" width="14.83203125" style="103" customWidth="1"/>
    <col min="10504" max="10504" width="4.33203125" style="103" customWidth="1"/>
    <col min="10505" max="10505" width="14.83203125" style="103" customWidth="1"/>
    <col min="10506" max="10752" width="9.33203125" style="103"/>
    <col min="10753" max="10757" width="2" style="103" customWidth="1"/>
    <col min="10758" max="10758" width="60.6640625" style="103" customWidth="1"/>
    <col min="10759" max="10759" width="14.83203125" style="103" customWidth="1"/>
    <col min="10760" max="10760" width="4.33203125" style="103" customWidth="1"/>
    <col min="10761" max="10761" width="14.83203125" style="103" customWidth="1"/>
    <col min="10762" max="11008" width="9.33203125" style="103"/>
    <col min="11009" max="11013" width="2" style="103" customWidth="1"/>
    <col min="11014" max="11014" width="60.6640625" style="103" customWidth="1"/>
    <col min="11015" max="11015" width="14.83203125" style="103" customWidth="1"/>
    <col min="11016" max="11016" width="4.33203125" style="103" customWidth="1"/>
    <col min="11017" max="11017" width="14.83203125" style="103" customWidth="1"/>
    <col min="11018" max="11264" width="9.33203125" style="103"/>
    <col min="11265" max="11269" width="2" style="103" customWidth="1"/>
    <col min="11270" max="11270" width="60.6640625" style="103" customWidth="1"/>
    <col min="11271" max="11271" width="14.83203125" style="103" customWidth="1"/>
    <col min="11272" max="11272" width="4.33203125" style="103" customWidth="1"/>
    <col min="11273" max="11273" width="14.83203125" style="103" customWidth="1"/>
    <col min="11274" max="11520" width="9.33203125" style="103"/>
    <col min="11521" max="11525" width="2" style="103" customWidth="1"/>
    <col min="11526" max="11526" width="60.6640625" style="103" customWidth="1"/>
    <col min="11527" max="11527" width="14.83203125" style="103" customWidth="1"/>
    <col min="11528" max="11528" width="4.33203125" style="103" customWidth="1"/>
    <col min="11529" max="11529" width="14.83203125" style="103" customWidth="1"/>
    <col min="11530" max="11776" width="9.33203125" style="103"/>
    <col min="11777" max="11781" width="2" style="103" customWidth="1"/>
    <col min="11782" max="11782" width="60.6640625" style="103" customWidth="1"/>
    <col min="11783" max="11783" width="14.83203125" style="103" customWidth="1"/>
    <col min="11784" max="11784" width="4.33203125" style="103" customWidth="1"/>
    <col min="11785" max="11785" width="14.83203125" style="103" customWidth="1"/>
    <col min="11786" max="12032" width="9.33203125" style="103"/>
    <col min="12033" max="12037" width="2" style="103" customWidth="1"/>
    <col min="12038" max="12038" width="60.6640625" style="103" customWidth="1"/>
    <col min="12039" max="12039" width="14.83203125" style="103" customWidth="1"/>
    <col min="12040" max="12040" width="4.33203125" style="103" customWidth="1"/>
    <col min="12041" max="12041" width="14.83203125" style="103" customWidth="1"/>
    <col min="12042" max="12288" width="9.33203125" style="103"/>
    <col min="12289" max="12293" width="2" style="103" customWidth="1"/>
    <col min="12294" max="12294" width="60.6640625" style="103" customWidth="1"/>
    <col min="12295" max="12295" width="14.83203125" style="103" customWidth="1"/>
    <col min="12296" max="12296" width="4.33203125" style="103" customWidth="1"/>
    <col min="12297" max="12297" width="14.83203125" style="103" customWidth="1"/>
    <col min="12298" max="12544" width="9.33203125" style="103"/>
    <col min="12545" max="12549" width="2" style="103" customWidth="1"/>
    <col min="12550" max="12550" width="60.6640625" style="103" customWidth="1"/>
    <col min="12551" max="12551" width="14.83203125" style="103" customWidth="1"/>
    <col min="12552" max="12552" width="4.33203125" style="103" customWidth="1"/>
    <col min="12553" max="12553" width="14.83203125" style="103" customWidth="1"/>
    <col min="12554" max="12800" width="9.33203125" style="103"/>
    <col min="12801" max="12805" width="2" style="103" customWidth="1"/>
    <col min="12806" max="12806" width="60.6640625" style="103" customWidth="1"/>
    <col min="12807" max="12807" width="14.83203125" style="103" customWidth="1"/>
    <col min="12808" max="12808" width="4.33203125" style="103" customWidth="1"/>
    <col min="12809" max="12809" width="14.83203125" style="103" customWidth="1"/>
    <col min="12810" max="13056" width="9.33203125" style="103"/>
    <col min="13057" max="13061" width="2" style="103" customWidth="1"/>
    <col min="13062" max="13062" width="60.6640625" style="103" customWidth="1"/>
    <col min="13063" max="13063" width="14.83203125" style="103" customWidth="1"/>
    <col min="13064" max="13064" width="4.33203125" style="103" customWidth="1"/>
    <col min="13065" max="13065" width="14.83203125" style="103" customWidth="1"/>
    <col min="13066" max="13312" width="9.33203125" style="103"/>
    <col min="13313" max="13317" width="2" style="103" customWidth="1"/>
    <col min="13318" max="13318" width="60.6640625" style="103" customWidth="1"/>
    <col min="13319" max="13319" width="14.83203125" style="103" customWidth="1"/>
    <col min="13320" max="13320" width="4.33203125" style="103" customWidth="1"/>
    <col min="13321" max="13321" width="14.83203125" style="103" customWidth="1"/>
    <col min="13322" max="13568" width="9.33203125" style="103"/>
    <col min="13569" max="13573" width="2" style="103" customWidth="1"/>
    <col min="13574" max="13574" width="60.6640625" style="103" customWidth="1"/>
    <col min="13575" max="13575" width="14.83203125" style="103" customWidth="1"/>
    <col min="13576" max="13576" width="4.33203125" style="103" customWidth="1"/>
    <col min="13577" max="13577" width="14.83203125" style="103" customWidth="1"/>
    <col min="13578" max="13824" width="9.33203125" style="103"/>
    <col min="13825" max="13829" width="2" style="103" customWidth="1"/>
    <col min="13830" max="13830" width="60.6640625" style="103" customWidth="1"/>
    <col min="13831" max="13831" width="14.83203125" style="103" customWidth="1"/>
    <col min="13832" max="13832" width="4.33203125" style="103" customWidth="1"/>
    <col min="13833" max="13833" width="14.83203125" style="103" customWidth="1"/>
    <col min="13834" max="14080" width="9.33203125" style="103"/>
    <col min="14081" max="14085" width="2" style="103" customWidth="1"/>
    <col min="14086" max="14086" width="60.6640625" style="103" customWidth="1"/>
    <col min="14087" max="14087" width="14.83203125" style="103" customWidth="1"/>
    <col min="14088" max="14088" width="4.33203125" style="103" customWidth="1"/>
    <col min="14089" max="14089" width="14.83203125" style="103" customWidth="1"/>
    <col min="14090" max="14336" width="9.33203125" style="103"/>
    <col min="14337" max="14341" width="2" style="103" customWidth="1"/>
    <col min="14342" max="14342" width="60.6640625" style="103" customWidth="1"/>
    <col min="14343" max="14343" width="14.83203125" style="103" customWidth="1"/>
    <col min="14344" max="14344" width="4.33203125" style="103" customWidth="1"/>
    <col min="14345" max="14345" width="14.83203125" style="103" customWidth="1"/>
    <col min="14346" max="14592" width="9.33203125" style="103"/>
    <col min="14593" max="14597" width="2" style="103" customWidth="1"/>
    <col min="14598" max="14598" width="60.6640625" style="103" customWidth="1"/>
    <col min="14599" max="14599" width="14.83203125" style="103" customWidth="1"/>
    <col min="14600" max="14600" width="4.33203125" style="103" customWidth="1"/>
    <col min="14601" max="14601" width="14.83203125" style="103" customWidth="1"/>
    <col min="14602" max="14848" width="9.33203125" style="103"/>
    <col min="14849" max="14853" width="2" style="103" customWidth="1"/>
    <col min="14854" max="14854" width="60.6640625" style="103" customWidth="1"/>
    <col min="14855" max="14855" width="14.83203125" style="103" customWidth="1"/>
    <col min="14856" max="14856" width="4.33203125" style="103" customWidth="1"/>
    <col min="14857" max="14857" width="14.83203125" style="103" customWidth="1"/>
    <col min="14858" max="15104" width="9.33203125" style="103"/>
    <col min="15105" max="15109" width="2" style="103" customWidth="1"/>
    <col min="15110" max="15110" width="60.6640625" style="103" customWidth="1"/>
    <col min="15111" max="15111" width="14.83203125" style="103" customWidth="1"/>
    <col min="15112" max="15112" width="4.33203125" style="103" customWidth="1"/>
    <col min="15113" max="15113" width="14.83203125" style="103" customWidth="1"/>
    <col min="15114" max="15360" width="9.33203125" style="103"/>
    <col min="15361" max="15365" width="2" style="103" customWidth="1"/>
    <col min="15366" max="15366" width="60.6640625" style="103" customWidth="1"/>
    <col min="15367" max="15367" width="14.83203125" style="103" customWidth="1"/>
    <col min="15368" max="15368" width="4.33203125" style="103" customWidth="1"/>
    <col min="15369" max="15369" width="14.83203125" style="103" customWidth="1"/>
    <col min="15370" max="15616" width="9.33203125" style="103"/>
    <col min="15617" max="15621" width="2" style="103" customWidth="1"/>
    <col min="15622" max="15622" width="60.6640625" style="103" customWidth="1"/>
    <col min="15623" max="15623" width="14.83203125" style="103" customWidth="1"/>
    <col min="15624" max="15624" width="4.33203125" style="103" customWidth="1"/>
    <col min="15625" max="15625" width="14.83203125" style="103" customWidth="1"/>
    <col min="15626" max="15872" width="9.33203125" style="103"/>
    <col min="15873" max="15877" width="2" style="103" customWidth="1"/>
    <col min="15878" max="15878" width="60.6640625" style="103" customWidth="1"/>
    <col min="15879" max="15879" width="14.83203125" style="103" customWidth="1"/>
    <col min="15880" max="15880" width="4.33203125" style="103" customWidth="1"/>
    <col min="15881" max="15881" width="14.83203125" style="103" customWidth="1"/>
    <col min="15882" max="16128" width="9.33203125" style="103"/>
    <col min="16129" max="16133" width="2" style="103" customWidth="1"/>
    <col min="16134" max="16134" width="60.6640625" style="103" customWidth="1"/>
    <col min="16135" max="16135" width="14.83203125" style="103" customWidth="1"/>
    <col min="16136" max="16136" width="4.33203125" style="103" customWidth="1"/>
    <col min="16137" max="16137" width="14.83203125" style="103" customWidth="1"/>
    <col min="16138" max="16384" width="9.33203125" style="103"/>
  </cols>
  <sheetData>
    <row r="1" spans="1:14" ht="16.5" x14ac:dyDescent="0.25">
      <c r="A1" s="192" t="s">
        <v>287</v>
      </c>
      <c r="B1" s="192"/>
      <c r="C1" s="192"/>
      <c r="D1" s="192"/>
      <c r="E1" s="192"/>
      <c r="F1" s="192"/>
      <c r="G1" s="192"/>
      <c r="H1" s="192"/>
      <c r="I1" s="192"/>
      <c r="M1" s="103" t="s">
        <v>213</v>
      </c>
      <c r="N1" s="129">
        <f>L51</f>
        <v>0.44214159521102997</v>
      </c>
    </row>
    <row r="2" spans="1:14" ht="13.5" customHeight="1" x14ac:dyDescent="0.25">
      <c r="G2" s="106"/>
      <c r="M2" s="103" t="s">
        <v>214</v>
      </c>
      <c r="N2" s="129">
        <f>L59</f>
        <v>0.55785840478896997</v>
      </c>
    </row>
    <row r="3" spans="1:14" ht="16.5" x14ac:dyDescent="0.25">
      <c r="A3" s="192" t="s">
        <v>288</v>
      </c>
      <c r="B3" s="192"/>
      <c r="C3" s="192"/>
      <c r="D3" s="192"/>
      <c r="E3" s="192"/>
      <c r="F3" s="192"/>
      <c r="G3" s="192"/>
      <c r="H3" s="192"/>
      <c r="I3" s="192"/>
      <c r="M3" s="103" t="s">
        <v>215</v>
      </c>
      <c r="N3" s="129">
        <f>'HB Test Year'!E4</f>
        <v>2.1788314613683149E-2</v>
      </c>
    </row>
    <row r="4" spans="1:14" ht="16.5" customHeight="1" x14ac:dyDescent="0.25">
      <c r="A4" s="193" t="s">
        <v>289</v>
      </c>
      <c r="B4" s="193"/>
      <c r="C4" s="193"/>
      <c r="D4" s="193"/>
      <c r="E4" s="193"/>
      <c r="F4" s="193"/>
      <c r="G4" s="193"/>
      <c r="H4" s="193"/>
      <c r="I4" s="193"/>
    </row>
    <row r="5" spans="1:14" ht="13.5" customHeight="1" x14ac:dyDescent="0.25">
      <c r="G5" s="106"/>
    </row>
    <row r="6" spans="1:14" ht="15.75" customHeight="1" x14ac:dyDescent="0.25">
      <c r="A6" s="193" t="s">
        <v>290</v>
      </c>
      <c r="B6" s="193"/>
      <c r="C6" s="193"/>
      <c r="D6" s="193"/>
      <c r="E6" s="193"/>
      <c r="F6" s="193"/>
      <c r="G6" s="193"/>
      <c r="H6" s="193"/>
      <c r="I6" s="193"/>
    </row>
    <row r="7" spans="1:14" ht="15.75" customHeight="1" x14ac:dyDescent="0.25">
      <c r="G7" s="106"/>
    </row>
    <row r="8" spans="1:14" s="107" customFormat="1" ht="15.75" customHeight="1" x14ac:dyDescent="0.25">
      <c r="A8" s="193" t="s">
        <v>291</v>
      </c>
      <c r="B8" s="193"/>
      <c r="C8" s="193"/>
      <c r="D8" s="193"/>
      <c r="E8" s="193"/>
      <c r="F8" s="193"/>
      <c r="G8" s="193"/>
      <c r="H8" s="193"/>
      <c r="I8" s="193"/>
      <c r="L8" s="133"/>
    </row>
    <row r="9" spans="1:14" s="107" customFormat="1" ht="15" customHeight="1" x14ac:dyDescent="0.25">
      <c r="A9" s="108"/>
      <c r="B9" s="108"/>
      <c r="C9" s="108"/>
      <c r="D9" s="108"/>
      <c r="E9" s="108"/>
      <c r="F9" s="108"/>
      <c r="G9" s="109"/>
      <c r="H9" s="109"/>
      <c r="I9" s="109"/>
      <c r="L9" s="133"/>
    </row>
    <row r="10" spans="1:14" s="107" customFormat="1" ht="15" customHeight="1" x14ac:dyDescent="0.25">
      <c r="A10" s="108"/>
      <c r="B10" s="108"/>
      <c r="C10" s="108"/>
      <c r="D10" s="108"/>
      <c r="E10" s="108"/>
      <c r="F10" s="108"/>
      <c r="G10" s="109"/>
      <c r="H10" s="109"/>
      <c r="I10" s="109"/>
      <c r="L10" s="133"/>
    </row>
    <row r="11" spans="1:14" s="107" customFormat="1" ht="15" customHeight="1" x14ac:dyDescent="0.25">
      <c r="A11" s="104"/>
      <c r="B11" s="104"/>
      <c r="C11" s="104"/>
      <c r="D11" s="104"/>
      <c r="E11" s="104"/>
      <c r="F11" s="104"/>
      <c r="G11" s="110"/>
      <c r="I11" s="111"/>
      <c r="L11" s="133"/>
    </row>
    <row r="12" spans="1:14" s="107" customFormat="1" ht="15" customHeight="1" x14ac:dyDescent="0.25">
      <c r="A12" s="112" t="s">
        <v>292</v>
      </c>
      <c r="B12" s="104"/>
      <c r="C12" s="104"/>
      <c r="D12" s="104"/>
      <c r="E12" s="104"/>
      <c r="F12" s="104"/>
      <c r="G12" s="113"/>
      <c r="L12" s="133"/>
    </row>
    <row r="13" spans="1:14" s="107" customFormat="1" ht="15" customHeight="1" x14ac:dyDescent="0.25">
      <c r="A13" s="112"/>
      <c r="B13" s="104" t="s">
        <v>293</v>
      </c>
      <c r="C13" s="104"/>
      <c r="D13" s="104"/>
      <c r="E13" s="104"/>
      <c r="F13" s="104"/>
      <c r="G13" s="114"/>
      <c r="I13" s="115">
        <v>77260</v>
      </c>
      <c r="L13" s="133"/>
    </row>
    <row r="14" spans="1:14" s="107" customFormat="1" ht="15" customHeight="1" x14ac:dyDescent="0.25">
      <c r="A14" s="112"/>
      <c r="B14" s="104" t="s">
        <v>294</v>
      </c>
      <c r="C14" s="104"/>
      <c r="D14" s="104"/>
      <c r="E14" s="104"/>
      <c r="F14" s="104"/>
      <c r="G14" s="116"/>
      <c r="I14" s="115">
        <v>404322</v>
      </c>
      <c r="L14" s="133"/>
    </row>
    <row r="15" spans="1:14" s="107" customFormat="1" ht="15" hidden="1" customHeight="1" x14ac:dyDescent="0.25">
      <c r="A15" s="104"/>
      <c r="B15" s="104" t="s">
        <v>295</v>
      </c>
      <c r="C15" s="104"/>
      <c r="D15" s="104"/>
      <c r="E15" s="104"/>
      <c r="F15" s="104"/>
      <c r="G15" s="116"/>
      <c r="I15" s="115">
        <v>0</v>
      </c>
      <c r="L15" s="133"/>
    </row>
    <row r="16" spans="1:14" s="107" customFormat="1" ht="15" customHeight="1" x14ac:dyDescent="0.25">
      <c r="A16" s="104"/>
      <c r="B16" s="104" t="s">
        <v>296</v>
      </c>
      <c r="C16" s="104"/>
      <c r="D16" s="104"/>
      <c r="E16" s="104"/>
      <c r="F16" s="104"/>
      <c r="G16" s="116"/>
      <c r="I16" s="115">
        <v>6000</v>
      </c>
      <c r="L16" s="133"/>
    </row>
    <row r="17" spans="1:12" s="107" customFormat="1" ht="15" customHeight="1" x14ac:dyDescent="0.25">
      <c r="A17" s="104"/>
      <c r="B17" s="104"/>
      <c r="C17" s="104"/>
      <c r="D17" s="104"/>
      <c r="E17" s="104"/>
      <c r="F17" s="104"/>
      <c r="G17" s="117"/>
      <c r="I17" s="115"/>
      <c r="L17" s="133"/>
    </row>
    <row r="18" spans="1:12" s="107" customFormat="1" ht="15" customHeight="1" x14ac:dyDescent="0.25">
      <c r="A18" s="104"/>
      <c r="B18" s="104"/>
      <c r="C18" s="104"/>
      <c r="D18" s="104"/>
      <c r="E18" s="104"/>
      <c r="F18" s="104"/>
      <c r="G18" s="116"/>
      <c r="I18" s="118">
        <f>SUM(I13:I16)</f>
        <v>487582</v>
      </c>
      <c r="L18" s="133"/>
    </row>
    <row r="19" spans="1:12" s="107" customFormat="1" ht="15" customHeight="1" x14ac:dyDescent="0.25">
      <c r="A19" s="104"/>
      <c r="B19" s="104"/>
      <c r="C19" s="104"/>
      <c r="D19" s="104"/>
      <c r="E19" s="104"/>
      <c r="F19" s="104"/>
      <c r="G19" s="116"/>
      <c r="I19" s="115"/>
      <c r="L19" s="133"/>
    </row>
    <row r="20" spans="1:12" s="107" customFormat="1" ht="15" customHeight="1" x14ac:dyDescent="0.25">
      <c r="A20" s="112" t="s">
        <v>297</v>
      </c>
      <c r="B20" s="104"/>
      <c r="C20" s="104"/>
      <c r="D20" s="104"/>
      <c r="E20" s="104"/>
      <c r="F20" s="104"/>
      <c r="G20" s="116"/>
      <c r="I20" s="115"/>
      <c r="L20" s="133"/>
    </row>
    <row r="21" spans="1:12" s="107" customFormat="1" ht="15" customHeight="1" x14ac:dyDescent="0.25">
      <c r="A21" s="104"/>
      <c r="B21" s="104" t="s">
        <v>298</v>
      </c>
      <c r="C21" s="104"/>
      <c r="D21" s="104"/>
      <c r="E21" s="104"/>
      <c r="F21" s="104"/>
      <c r="G21" s="116"/>
      <c r="I21" s="115">
        <v>964716</v>
      </c>
      <c r="L21" s="133"/>
    </row>
    <row r="22" spans="1:12" s="107" customFormat="1" ht="15" customHeight="1" x14ac:dyDescent="0.25">
      <c r="A22" s="104"/>
      <c r="B22" s="104" t="s">
        <v>299</v>
      </c>
      <c r="C22" s="104"/>
      <c r="D22" s="104"/>
      <c r="E22" s="104"/>
      <c r="F22" s="104"/>
      <c r="G22" s="116"/>
      <c r="I22" s="115">
        <v>2104368</v>
      </c>
      <c r="L22" s="133"/>
    </row>
    <row r="23" spans="1:12" s="107" customFormat="1" ht="15" customHeight="1" x14ac:dyDescent="0.25">
      <c r="A23" s="104"/>
      <c r="B23" s="104" t="s">
        <v>300</v>
      </c>
      <c r="C23" s="104"/>
      <c r="D23" s="104"/>
      <c r="E23" s="104"/>
      <c r="F23" s="104"/>
      <c r="G23" s="116"/>
      <c r="I23" s="115">
        <v>24233</v>
      </c>
      <c r="L23" s="133"/>
    </row>
    <row r="24" spans="1:12" s="107" customFormat="1" ht="15" customHeight="1" x14ac:dyDescent="0.25">
      <c r="A24" s="104"/>
      <c r="B24" s="104" t="s">
        <v>301</v>
      </c>
      <c r="C24" s="104"/>
      <c r="D24" s="104"/>
      <c r="E24" s="104"/>
      <c r="F24" s="104"/>
      <c r="G24" s="116"/>
      <c r="I24" s="115">
        <v>54737</v>
      </c>
      <c r="L24" s="133"/>
    </row>
    <row r="25" spans="1:12" s="107" customFormat="1" ht="15" customHeight="1" x14ac:dyDescent="0.25">
      <c r="A25" s="104"/>
      <c r="B25" s="104" t="s">
        <v>302</v>
      </c>
      <c r="C25" s="104"/>
      <c r="D25" s="104"/>
      <c r="E25" s="104"/>
      <c r="F25" s="104"/>
      <c r="G25" s="116"/>
      <c r="I25" s="115">
        <v>-1938986</v>
      </c>
      <c r="L25" s="133"/>
    </row>
    <row r="26" spans="1:12" s="107" customFormat="1" ht="15" customHeight="1" x14ac:dyDescent="0.25">
      <c r="A26" s="104"/>
      <c r="B26" s="104"/>
      <c r="C26" s="104"/>
      <c r="D26" s="104"/>
      <c r="E26" s="104"/>
      <c r="F26" s="104"/>
      <c r="G26" s="116"/>
      <c r="I26" s="115"/>
      <c r="L26" s="133"/>
    </row>
    <row r="27" spans="1:12" s="107" customFormat="1" ht="15" customHeight="1" x14ac:dyDescent="0.25">
      <c r="A27" s="104"/>
      <c r="B27" s="104"/>
      <c r="C27" s="104"/>
      <c r="D27" s="104"/>
      <c r="E27" s="104"/>
      <c r="F27" s="104"/>
      <c r="G27" s="116"/>
      <c r="I27" s="118">
        <f>SUM(I21:I25)</f>
        <v>1209068</v>
      </c>
      <c r="L27" s="133"/>
    </row>
    <row r="28" spans="1:12" s="107" customFormat="1" ht="15" customHeight="1" x14ac:dyDescent="0.25">
      <c r="A28" s="104"/>
      <c r="B28" s="104"/>
      <c r="C28" s="104"/>
      <c r="D28" s="104"/>
      <c r="E28" s="104"/>
      <c r="F28" s="104"/>
      <c r="G28" s="116"/>
      <c r="I28" s="115"/>
      <c r="L28" s="133"/>
    </row>
    <row r="29" spans="1:12" s="107" customFormat="1" ht="15" customHeight="1" x14ac:dyDescent="0.25">
      <c r="A29" s="112" t="s">
        <v>303</v>
      </c>
      <c r="B29" s="104"/>
      <c r="C29" s="104"/>
      <c r="D29" s="104"/>
      <c r="E29" s="104"/>
      <c r="F29" s="104"/>
      <c r="G29" s="116"/>
      <c r="I29" s="115"/>
      <c r="L29" s="133"/>
    </row>
    <row r="30" spans="1:12" s="107" customFormat="1" ht="15" customHeight="1" x14ac:dyDescent="0.25">
      <c r="A30" s="104"/>
      <c r="B30" s="104" t="s">
        <v>304</v>
      </c>
      <c r="C30" s="104"/>
      <c r="D30" s="104"/>
      <c r="E30" s="104"/>
      <c r="F30" s="104"/>
      <c r="G30" s="116"/>
      <c r="I30" s="115">
        <v>225000</v>
      </c>
      <c r="L30" s="133"/>
    </row>
    <row r="31" spans="1:12" s="107" customFormat="1" ht="15" customHeight="1" x14ac:dyDescent="0.25">
      <c r="A31" s="104"/>
      <c r="B31" s="104"/>
      <c r="C31" s="104"/>
      <c r="D31" s="104"/>
      <c r="E31" s="104"/>
      <c r="F31" s="104"/>
      <c r="G31" s="116"/>
      <c r="I31" s="115"/>
      <c r="L31" s="133"/>
    </row>
    <row r="32" spans="1:12" s="107" customFormat="1" ht="15" customHeight="1" x14ac:dyDescent="0.25">
      <c r="A32" s="104"/>
      <c r="B32" s="104"/>
      <c r="C32" s="104"/>
      <c r="D32" s="104"/>
      <c r="E32" s="104"/>
      <c r="F32" s="104"/>
      <c r="G32" s="116"/>
      <c r="I32" s="118">
        <f>I30</f>
        <v>225000</v>
      </c>
      <c r="L32" s="133"/>
    </row>
    <row r="33" spans="1:12" s="107" customFormat="1" ht="15" customHeight="1" x14ac:dyDescent="0.25">
      <c r="A33" s="104"/>
      <c r="B33" s="104"/>
      <c r="C33" s="104"/>
      <c r="D33" s="104"/>
      <c r="E33" s="104"/>
      <c r="F33" s="104"/>
      <c r="G33" s="116"/>
      <c r="I33" s="115"/>
      <c r="L33" s="133"/>
    </row>
    <row r="34" spans="1:12" s="107" customFormat="1" ht="15" customHeight="1" x14ac:dyDescent="0.25">
      <c r="A34" s="104"/>
      <c r="B34" s="104"/>
      <c r="C34" s="104"/>
      <c r="D34" s="104"/>
      <c r="E34" s="104"/>
      <c r="F34" s="104"/>
      <c r="G34" s="116"/>
      <c r="I34" s="115"/>
      <c r="L34" s="133"/>
    </row>
    <row r="35" spans="1:12" s="107" customFormat="1" ht="15" customHeight="1" thickBot="1" x14ac:dyDescent="0.3">
      <c r="A35" s="104"/>
      <c r="B35" s="104"/>
      <c r="C35" s="104"/>
      <c r="D35" s="104"/>
      <c r="E35" s="104"/>
      <c r="F35" s="104"/>
      <c r="G35" s="114"/>
      <c r="I35" s="119">
        <f>I18+I27+I32</f>
        <v>1921650</v>
      </c>
      <c r="L35" s="133"/>
    </row>
    <row r="36" spans="1:12" s="107" customFormat="1" ht="15" customHeight="1" thickTop="1" x14ac:dyDescent="0.25">
      <c r="A36" s="104"/>
      <c r="B36" s="104"/>
      <c r="C36" s="104"/>
      <c r="D36" s="104"/>
      <c r="E36" s="104"/>
      <c r="F36" s="104"/>
      <c r="G36" s="120"/>
      <c r="L36" s="133"/>
    </row>
    <row r="37" spans="1:12" s="107" customFormat="1" ht="15" customHeight="1" x14ac:dyDescent="0.25">
      <c r="A37" s="104" t="s">
        <v>305</v>
      </c>
      <c r="B37" s="104"/>
      <c r="C37" s="104"/>
      <c r="D37" s="104"/>
      <c r="E37" s="104"/>
      <c r="F37" s="104"/>
      <c r="G37" s="120"/>
      <c r="L37" s="133"/>
    </row>
    <row r="38" spans="1:12" s="107" customFormat="1" ht="15" customHeight="1" x14ac:dyDescent="0.25">
      <c r="A38" s="104"/>
      <c r="B38" s="104" t="s">
        <v>306</v>
      </c>
      <c r="C38" s="104"/>
      <c r="D38" s="104"/>
      <c r="E38" s="104"/>
      <c r="F38" s="104"/>
      <c r="G38" s="120"/>
      <c r="I38" s="115">
        <v>78926</v>
      </c>
      <c r="L38" s="133"/>
    </row>
    <row r="39" spans="1:12" s="107" customFormat="1" ht="15" customHeight="1" x14ac:dyDescent="0.25">
      <c r="A39" s="104"/>
      <c r="B39" s="104" t="s">
        <v>307</v>
      </c>
      <c r="C39" s="104"/>
      <c r="D39" s="104"/>
      <c r="E39" s="104"/>
      <c r="F39" s="104"/>
      <c r="G39" s="121"/>
      <c r="I39" s="115">
        <v>200400</v>
      </c>
      <c r="L39" s="133"/>
    </row>
    <row r="40" spans="1:12" s="107" customFormat="1" ht="15" customHeight="1" x14ac:dyDescent="0.25">
      <c r="A40" s="104"/>
      <c r="B40" s="104" t="s">
        <v>308</v>
      </c>
      <c r="C40" s="104"/>
      <c r="D40" s="104"/>
      <c r="E40" s="104"/>
      <c r="F40" s="104"/>
      <c r="G40" s="121"/>
      <c r="I40" s="115">
        <v>42143</v>
      </c>
      <c r="L40" s="133"/>
    </row>
    <row r="41" spans="1:12" s="107" customFormat="1" ht="15" customHeight="1" x14ac:dyDescent="0.25">
      <c r="A41" s="104"/>
      <c r="B41" s="104" t="s">
        <v>309</v>
      </c>
      <c r="C41" s="104"/>
      <c r="D41" s="104"/>
      <c r="E41" s="104"/>
      <c r="F41" s="104"/>
      <c r="G41" s="121"/>
      <c r="I41" s="115">
        <v>0</v>
      </c>
      <c r="J41" s="107" t="s">
        <v>212</v>
      </c>
      <c r="K41" s="107" t="s">
        <v>319</v>
      </c>
      <c r="L41" s="133"/>
    </row>
    <row r="42" spans="1:12" s="107" customFormat="1" ht="15" customHeight="1" x14ac:dyDescent="0.25">
      <c r="A42" s="104"/>
      <c r="B42" s="104" t="s">
        <v>310</v>
      </c>
      <c r="C42" s="104"/>
      <c r="D42" s="104"/>
      <c r="E42" s="104"/>
      <c r="F42" s="104"/>
      <c r="G42" s="121"/>
      <c r="I42" s="115">
        <v>0</v>
      </c>
      <c r="L42" s="133"/>
    </row>
    <row r="43" spans="1:12" s="107" customFormat="1" ht="15" customHeight="1" x14ac:dyDescent="0.25">
      <c r="A43" s="104"/>
      <c r="B43" s="104" t="s">
        <v>311</v>
      </c>
      <c r="C43" s="104"/>
      <c r="D43" s="104"/>
      <c r="E43" s="104"/>
      <c r="F43" s="104"/>
      <c r="G43" s="121"/>
      <c r="I43" s="115">
        <v>291867</v>
      </c>
      <c r="L43" s="133"/>
    </row>
    <row r="44" spans="1:12" s="107" customFormat="1" ht="15" customHeight="1" x14ac:dyDescent="0.25">
      <c r="A44" s="104"/>
      <c r="B44" s="104" t="s">
        <v>312</v>
      </c>
      <c r="C44" s="104"/>
      <c r="D44" s="104"/>
      <c r="E44" s="104"/>
      <c r="F44" s="104"/>
      <c r="G44" s="121"/>
      <c r="I44" s="115">
        <v>25700</v>
      </c>
      <c r="J44" s="130">
        <f>I44</f>
        <v>25700</v>
      </c>
      <c r="L44" s="133"/>
    </row>
    <row r="45" spans="1:12" s="107" customFormat="1" ht="15" customHeight="1" x14ac:dyDescent="0.25">
      <c r="A45" s="104"/>
      <c r="B45" s="104" t="s">
        <v>313</v>
      </c>
      <c r="C45" s="104"/>
      <c r="D45" s="104"/>
      <c r="E45" s="104"/>
      <c r="F45" s="104"/>
      <c r="G45" s="121"/>
      <c r="I45" s="122">
        <v>161400</v>
      </c>
      <c r="J45" s="130">
        <f>I45</f>
        <v>161400</v>
      </c>
      <c r="K45" s="130">
        <f>J45</f>
        <v>161400</v>
      </c>
      <c r="L45" s="133"/>
    </row>
    <row r="46" spans="1:12" s="107" customFormat="1" x14ac:dyDescent="0.25">
      <c r="A46" s="104"/>
      <c r="B46" s="104"/>
      <c r="C46" s="104"/>
      <c r="D46" s="104"/>
      <c r="E46" s="104"/>
      <c r="F46" s="104"/>
      <c r="G46" s="121"/>
      <c r="I46" s="115"/>
      <c r="L46" s="133"/>
    </row>
    <row r="47" spans="1:12" s="107" customFormat="1" x14ac:dyDescent="0.25">
      <c r="A47" s="104"/>
      <c r="B47" s="104"/>
      <c r="C47" s="104"/>
      <c r="D47" s="104"/>
      <c r="E47" s="104"/>
      <c r="F47" s="104"/>
      <c r="G47" s="123"/>
      <c r="I47" s="118">
        <f>SUM(I38:I45)</f>
        <v>800436</v>
      </c>
      <c r="L47" s="133"/>
    </row>
    <row r="48" spans="1:12" x14ac:dyDescent="0.25">
      <c r="G48" s="124"/>
      <c r="I48" s="126"/>
    </row>
    <row r="49" spans="1:12" x14ac:dyDescent="0.25">
      <c r="A49" s="104" t="s">
        <v>314</v>
      </c>
      <c r="I49" s="126">
        <v>405697</v>
      </c>
      <c r="J49" s="131">
        <f>I49</f>
        <v>405697</v>
      </c>
      <c r="K49" s="131">
        <f>J49</f>
        <v>405697</v>
      </c>
    </row>
    <row r="50" spans="1:12" x14ac:dyDescent="0.25">
      <c r="I50" s="126"/>
    </row>
    <row r="51" spans="1:12" x14ac:dyDescent="0.25">
      <c r="I51" s="127">
        <f>I47+I49</f>
        <v>1206133</v>
      </c>
      <c r="J51" s="132">
        <f>SUM(J44:J49)</f>
        <v>592797</v>
      </c>
      <c r="K51" s="132">
        <f>SUM(K45:K49)</f>
        <v>567097</v>
      </c>
      <c r="L51" s="129">
        <f>K51/K62</f>
        <v>0.44214159521102997</v>
      </c>
    </row>
    <row r="52" spans="1:12" x14ac:dyDescent="0.25">
      <c r="I52" s="126"/>
    </row>
    <row r="53" spans="1:12" x14ac:dyDescent="0.25">
      <c r="A53" s="104" t="s">
        <v>315</v>
      </c>
      <c r="I53" s="126"/>
    </row>
    <row r="54" spans="1:12" x14ac:dyDescent="0.25">
      <c r="B54" s="104" t="s">
        <v>316</v>
      </c>
      <c r="I54" s="126"/>
    </row>
    <row r="55" spans="1:12" x14ac:dyDescent="0.25">
      <c r="B55" s="104" t="s">
        <v>317</v>
      </c>
      <c r="I55" s="126">
        <v>27863</v>
      </c>
    </row>
    <row r="56" spans="1:12" x14ac:dyDescent="0.25">
      <c r="B56" s="104" t="s">
        <v>318</v>
      </c>
      <c r="I56" s="126">
        <v>553442</v>
      </c>
    </row>
    <row r="57" spans="1:12" x14ac:dyDescent="0.25">
      <c r="B57" s="104" t="s">
        <v>202</v>
      </c>
      <c r="I57" s="126">
        <v>134212</v>
      </c>
    </row>
    <row r="58" spans="1:12" x14ac:dyDescent="0.25">
      <c r="I58" s="126"/>
    </row>
    <row r="59" spans="1:12" x14ac:dyDescent="0.25">
      <c r="I59" s="127">
        <f>SUM(I55:I57)</f>
        <v>715517</v>
      </c>
      <c r="J59" s="132">
        <f>I59</f>
        <v>715517</v>
      </c>
      <c r="K59" s="132">
        <f>J59</f>
        <v>715517</v>
      </c>
      <c r="L59" s="129">
        <f>K59/K62</f>
        <v>0.55785840478896997</v>
      </c>
    </row>
    <row r="60" spans="1:12" x14ac:dyDescent="0.25">
      <c r="I60" s="126"/>
    </row>
    <row r="61" spans="1:12" x14ac:dyDescent="0.25">
      <c r="I61" s="126"/>
    </row>
    <row r="62" spans="1:12" ht="16.5" thickBot="1" x14ac:dyDescent="0.3">
      <c r="I62" s="128">
        <f>I51+I59</f>
        <v>1921650</v>
      </c>
      <c r="J62" s="131">
        <f>J51+J59</f>
        <v>1308314</v>
      </c>
      <c r="K62" s="131">
        <f>K51+K59</f>
        <v>1282614</v>
      </c>
    </row>
    <row r="63" spans="1:12" ht="16.5" thickTop="1" x14ac:dyDescent="0.25"/>
    <row r="64" spans="1:12" x14ac:dyDescent="0.25">
      <c r="I64" s="125" t="str">
        <f>IF(I35=I62,"OK",I35-I62)</f>
        <v>OK</v>
      </c>
    </row>
  </sheetData>
  <mergeCells count="5">
    <mergeCell ref="A1:I1"/>
    <mergeCell ref="A3:I3"/>
    <mergeCell ref="A4:I4"/>
    <mergeCell ref="A6:I6"/>
    <mergeCell ref="A8:I8"/>
  </mergeCells>
  <pageMargins left="0.9" right="0.7" top="0.75" bottom="0.5" header="0" footer="0.25"/>
  <pageSetup scale="61" firstPageNumber="2" orientation="portrait" r:id="rId1"/>
  <headerFooter scaleWithDoc="0" alignWithMargins="0">
    <oddFooter xml:space="preserve">&amp;L&amp;A&amp;C
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56"/>
  <sheetViews>
    <sheetView workbookViewId="0">
      <pane xSplit="6" ySplit="9" topLeftCell="G37" activePane="bottomRight" state="frozen"/>
      <selection pane="topRight" activeCell="G1" sqref="G1"/>
      <selection pane="bottomLeft" activeCell="A10" sqref="A10"/>
      <selection pane="bottomRight" activeCell="B40" sqref="B40"/>
    </sheetView>
  </sheetViews>
  <sheetFormatPr defaultRowHeight="12.75" x14ac:dyDescent="0.2"/>
  <cols>
    <col min="1" max="1" width="10.1640625" customWidth="1"/>
    <col min="2" max="2" width="52.1640625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</cols>
  <sheetData>
    <row r="1" spans="1:22" ht="20.25" x14ac:dyDescent="0.2">
      <c r="A1" s="194" t="s">
        <v>176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3" spans="1:22" ht="20.25" x14ac:dyDescent="0.2">
      <c r="A3" s="185" t="s">
        <v>337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ht="15.75" x14ac:dyDescent="0.2">
      <c r="A5" s="186" t="s">
        <v>333</v>
      </c>
      <c r="B5" s="187" t="s">
        <v>334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8" spans="1:22" x14ac:dyDescent="0.2">
      <c r="B8" t="str">
        <f>WCI!B8</f>
        <v>Assets</v>
      </c>
      <c r="G8" s="8"/>
      <c r="H8" s="33"/>
      <c r="I8" s="35"/>
      <c r="J8" s="11"/>
      <c r="K8" s="11"/>
      <c r="L8" s="11"/>
      <c r="O8" s="11"/>
      <c r="P8" s="8"/>
      <c r="Q8" s="33"/>
      <c r="R8" s="35"/>
      <c r="S8" s="11"/>
      <c r="T8" s="11"/>
    </row>
    <row r="9" spans="1:22" x14ac:dyDescent="0.2">
      <c r="B9" t="str">
        <f>WCI!B9</f>
        <v>CURRENT  ASSETS</v>
      </c>
      <c r="G9" s="13">
        <v>2013</v>
      </c>
      <c r="I9" s="36"/>
      <c r="J9" s="12"/>
      <c r="K9" s="12"/>
      <c r="L9" s="12"/>
      <c r="M9" s="12"/>
      <c r="O9" s="12">
        <v>2012</v>
      </c>
      <c r="P9" s="13">
        <v>2012</v>
      </c>
      <c r="Q9" s="34"/>
      <c r="R9" s="36"/>
      <c r="S9" s="12"/>
      <c r="T9" s="12"/>
    </row>
    <row r="11" spans="1:22" x14ac:dyDescent="0.2">
      <c r="B11" t="str">
        <f>WCI!B11</f>
        <v>Cash</v>
      </c>
      <c r="G11" s="16">
        <v>58410</v>
      </c>
      <c r="P11" s="16">
        <v>259459</v>
      </c>
    </row>
    <row r="12" spans="1:22" x14ac:dyDescent="0.2">
      <c r="B12" t="str">
        <f>WCI!B12</f>
        <v>Accounts receivable, net of allowance</v>
      </c>
      <c r="G12" s="16">
        <v>399091</v>
      </c>
      <c r="P12" s="16">
        <v>356516</v>
      </c>
    </row>
    <row r="13" spans="1:22" x14ac:dyDescent="0.2">
      <c r="B13" t="str">
        <f>WCI!B13</f>
        <v>Employee and other receivables</v>
      </c>
      <c r="G13" s="16">
        <v>0</v>
      </c>
      <c r="P13" s="16">
        <v>180</v>
      </c>
    </row>
    <row r="14" spans="1:22" x14ac:dyDescent="0.2">
      <c r="B14" t="str">
        <f>WCI!B14</f>
        <v>Prepaid expenses</v>
      </c>
      <c r="G14" s="18">
        <v>25870</v>
      </c>
      <c r="P14" s="18">
        <v>28180</v>
      </c>
    </row>
    <row r="15" spans="1:22" x14ac:dyDescent="0.2">
      <c r="G15" s="19">
        <f>SUM(G11:G14)</f>
        <v>483371</v>
      </c>
      <c r="P15" s="19">
        <f>SUM(P11:P14)</f>
        <v>644335</v>
      </c>
    </row>
    <row r="16" spans="1:22" x14ac:dyDescent="0.2">
      <c r="B16" t="str">
        <f>WCI!B16</f>
        <v>VEHICLES, EQUIPMENT AND IMPROVEMENTS</v>
      </c>
      <c r="G16" s="16"/>
      <c r="P16" s="16"/>
    </row>
    <row r="17" spans="2:18" x14ac:dyDescent="0.2">
      <c r="B17" t="str">
        <f>WCI!B17</f>
        <v>Collection equipment</v>
      </c>
      <c r="G17" s="16">
        <v>3368828</v>
      </c>
      <c r="P17" s="16">
        <v>3812451</v>
      </c>
    </row>
    <row r="18" spans="2:18" x14ac:dyDescent="0.2">
      <c r="B18" t="str">
        <f>WCI!B18</f>
        <v>Service cars and equipment</v>
      </c>
      <c r="G18" s="16">
        <v>301647</v>
      </c>
      <c r="P18" s="16">
        <v>301647</v>
      </c>
    </row>
    <row r="19" spans="2:18" x14ac:dyDescent="0.2">
      <c r="B19" t="str">
        <f>WCI!B19</f>
        <v>Furniture and office equipment</v>
      </c>
      <c r="G19" s="16">
        <v>24582</v>
      </c>
      <c r="P19" s="16">
        <v>24582</v>
      </c>
    </row>
    <row r="20" spans="2:18" x14ac:dyDescent="0.2">
      <c r="B20" t="str">
        <f>WCI!B20</f>
        <v>Leasehold  improvements</v>
      </c>
      <c r="G20" s="16">
        <v>110536</v>
      </c>
      <c r="P20" s="16">
        <v>110431</v>
      </c>
    </row>
    <row r="21" spans="2:18" x14ac:dyDescent="0.2">
      <c r="B21" t="str">
        <f>WCI!B21</f>
        <v>Less - accumulated depreciation</v>
      </c>
      <c r="G21" s="16">
        <v>-2910296</v>
      </c>
      <c r="P21" s="16">
        <v>-3047220</v>
      </c>
    </row>
    <row r="22" spans="2:18" x14ac:dyDescent="0.2">
      <c r="G22" s="19">
        <f>SUM(G17:G21)</f>
        <v>895297</v>
      </c>
      <c r="P22" s="19">
        <f>SUM(P17:P21)</f>
        <v>1201891</v>
      </c>
    </row>
    <row r="23" spans="2:18" x14ac:dyDescent="0.2">
      <c r="B23" t="str">
        <f>WCI!B23</f>
        <v>OTHER ASSETS</v>
      </c>
      <c r="G23" s="16"/>
      <c r="P23" s="16"/>
    </row>
    <row r="24" spans="2:18" x14ac:dyDescent="0.2">
      <c r="B24" t="str">
        <f>WCI!B24</f>
        <v>Goodwill</v>
      </c>
      <c r="G24" s="16"/>
      <c r="P24" s="16"/>
    </row>
    <row r="25" spans="2:18" x14ac:dyDescent="0.2">
      <c r="G25" s="19">
        <v>280000</v>
      </c>
      <c r="P25" s="19">
        <v>280000</v>
      </c>
    </row>
    <row r="26" spans="2:18" s="20" customFormat="1" ht="13.5" thickBot="1" x14ac:dyDescent="0.25">
      <c r="B26" s="20" t="str">
        <f>WCI!B26</f>
        <v>Total Assets</v>
      </c>
      <c r="G26" s="21">
        <f>G15+G22+G25</f>
        <v>1658668</v>
      </c>
      <c r="H26" s="29"/>
      <c r="I26" s="26"/>
      <c r="P26" s="21">
        <f>P15+P22+P25</f>
        <v>2126226</v>
      </c>
      <c r="Q26" s="29"/>
      <c r="R26" s="26"/>
    </row>
    <row r="27" spans="2:18" ht="13.5" thickTop="1" x14ac:dyDescent="0.2">
      <c r="G27" s="16"/>
      <c r="P27" s="16"/>
    </row>
    <row r="28" spans="2:18" x14ac:dyDescent="0.2">
      <c r="B28" t="str">
        <f>WCI!B28</f>
        <v>Liabilities and Stockholders' Equity</v>
      </c>
      <c r="G28" s="16"/>
      <c r="P28" s="16"/>
    </row>
    <row r="29" spans="2:18" x14ac:dyDescent="0.2">
      <c r="B29" t="str">
        <f>WCI!B29</f>
        <v>CURRENT LIABILITIES</v>
      </c>
      <c r="G29" s="16"/>
      <c r="P29" s="16"/>
    </row>
    <row r="30" spans="2:18" x14ac:dyDescent="0.2">
      <c r="G30" s="16"/>
      <c r="P30" s="16"/>
    </row>
    <row r="31" spans="2:18" x14ac:dyDescent="0.2">
      <c r="B31" t="str">
        <f>WCI!B31</f>
        <v>Payable to bank resulting from checks in transit</v>
      </c>
      <c r="G31" s="16">
        <v>71690</v>
      </c>
      <c r="P31" s="16">
        <v>21794</v>
      </c>
    </row>
    <row r="32" spans="2:18" x14ac:dyDescent="0.2">
      <c r="B32" t="str">
        <f>WCI!B32</f>
        <v>Accounts payable</v>
      </c>
      <c r="G32" s="16">
        <v>122759</v>
      </c>
      <c r="P32" s="16">
        <v>121874</v>
      </c>
    </row>
    <row r="33" spans="2:18" x14ac:dyDescent="0.2">
      <c r="B33" t="str">
        <f>WCI!B33</f>
        <v>Accrued payroll and related liabilities</v>
      </c>
      <c r="G33" s="16">
        <v>49112</v>
      </c>
      <c r="P33" s="16">
        <v>45355</v>
      </c>
    </row>
    <row r="34" spans="2:18" x14ac:dyDescent="0.2">
      <c r="B34" t="str">
        <f>WCI!B34</f>
        <v>Accrued.business taxes</v>
      </c>
      <c r="G34" s="16">
        <v>11356</v>
      </c>
      <c r="P34" s="16">
        <v>11415</v>
      </c>
    </row>
    <row r="35" spans="2:18" x14ac:dyDescent="0.2">
      <c r="B35" t="str">
        <f>WCI!B35</f>
        <v>Accrued SEP payable</v>
      </c>
      <c r="G35" s="16">
        <v>10361</v>
      </c>
      <c r="P35" s="16">
        <v>11049</v>
      </c>
    </row>
    <row r="36" spans="2:18" x14ac:dyDescent="0.2">
      <c r="B36" t="str">
        <f>WCI!B37</f>
        <v>Payable - related companies</v>
      </c>
      <c r="G36" s="14">
        <v>0</v>
      </c>
      <c r="P36" s="16">
        <v>221</v>
      </c>
    </row>
    <row r="37" spans="2:18" x14ac:dyDescent="0.2">
      <c r="B37" t="str">
        <f>WCI!B38</f>
        <v>Current maturities of long-term debt - related companies</v>
      </c>
      <c r="G37" s="16">
        <v>112900</v>
      </c>
      <c r="H37" s="15">
        <f>G37</f>
        <v>112900</v>
      </c>
      <c r="P37" s="16">
        <v>93646</v>
      </c>
      <c r="Q37" s="15">
        <f>P37</f>
        <v>93646</v>
      </c>
    </row>
    <row r="38" spans="2:18" x14ac:dyDescent="0.2">
      <c r="B38" t="s">
        <v>199</v>
      </c>
      <c r="G38" s="16">
        <v>107600</v>
      </c>
      <c r="H38" s="15">
        <f>G38</f>
        <v>107600</v>
      </c>
      <c r="P38" s="16">
        <v>117054</v>
      </c>
      <c r="Q38" s="15">
        <f>P38</f>
        <v>117054</v>
      </c>
    </row>
    <row r="39" spans="2:18" x14ac:dyDescent="0.2">
      <c r="G39" s="19">
        <f>SUM(G31:G38)</f>
        <v>485778</v>
      </c>
      <c r="P39" s="19">
        <f>SUM(P31:P38)</f>
        <v>422408</v>
      </c>
    </row>
    <row r="40" spans="2:18" x14ac:dyDescent="0.2">
      <c r="B40" t="str">
        <f>WCI!B36</f>
        <v>Deferred revenue</v>
      </c>
      <c r="G40" s="16">
        <v>86200</v>
      </c>
      <c r="P40" s="16">
        <v>86200</v>
      </c>
    </row>
    <row r="41" spans="2:18" x14ac:dyDescent="0.2">
      <c r="B41" t="str">
        <f>WCI!B40</f>
        <v>LONG-TERM DEBT- related companies</v>
      </c>
      <c r="G41" s="16">
        <v>249444</v>
      </c>
      <c r="H41" s="15">
        <f>G41</f>
        <v>249444</v>
      </c>
      <c r="P41" s="16">
        <v>377736</v>
      </c>
      <c r="Q41" s="15">
        <f>P41</f>
        <v>377736</v>
      </c>
    </row>
    <row r="42" spans="2:18" x14ac:dyDescent="0.2">
      <c r="B42" t="s">
        <v>201</v>
      </c>
      <c r="G42" s="16">
        <v>203407</v>
      </c>
      <c r="H42" s="15">
        <f>G42</f>
        <v>203407</v>
      </c>
      <c r="P42" s="16">
        <v>311291</v>
      </c>
      <c r="Q42" s="15">
        <f>P42</f>
        <v>311291</v>
      </c>
    </row>
    <row r="43" spans="2:18" s="20" customFormat="1" x14ac:dyDescent="0.2">
      <c r="B43" s="20" t="str">
        <f>WCI!B41</f>
        <v>Total Liabilities</v>
      </c>
      <c r="G43" s="22">
        <f>G39+G40+G41+G42</f>
        <v>1024829</v>
      </c>
      <c r="H43" s="29">
        <f>SUM(H37:H42)</f>
        <v>673351</v>
      </c>
      <c r="I43" s="38">
        <f>H43/H50</f>
        <v>0.51511333471033283</v>
      </c>
      <c r="P43" s="22">
        <f>P39+P40+P41+P42</f>
        <v>1197635</v>
      </c>
      <c r="Q43" s="29">
        <f>SUM(Q37:Q42)</f>
        <v>899727</v>
      </c>
      <c r="R43" s="37">
        <f>Q43/Q50</f>
        <v>0.49210640599720618</v>
      </c>
    </row>
    <row r="44" spans="2:18" x14ac:dyDescent="0.2">
      <c r="G44" s="16"/>
      <c r="P44" s="16"/>
    </row>
    <row r="45" spans="2:18" x14ac:dyDescent="0.2">
      <c r="B45" t="str">
        <f>WCI!B43</f>
        <v>STOCKHOLDERS' EQUITY</v>
      </c>
      <c r="G45" s="16"/>
      <c r="P45" s="16"/>
    </row>
    <row r="46" spans="2:18" x14ac:dyDescent="0.2">
      <c r="B46" t="str">
        <f>WCI!B44</f>
        <v>Common Stock</v>
      </c>
      <c r="G46" s="16">
        <v>43953</v>
      </c>
      <c r="P46" s="16">
        <v>43953</v>
      </c>
    </row>
    <row r="47" spans="2:18" x14ac:dyDescent="0.2">
      <c r="B47" t="s">
        <v>202</v>
      </c>
      <c r="G47" s="16">
        <v>589886</v>
      </c>
      <c r="P47" s="16">
        <v>884638</v>
      </c>
    </row>
    <row r="48" spans="2:18" s="20" customFormat="1" x14ac:dyDescent="0.2">
      <c r="B48" s="20" t="str">
        <f>WCI!B47</f>
        <v>Total Equity</v>
      </c>
      <c r="G48" s="39">
        <f>SUM(G46:G47)</f>
        <v>633839</v>
      </c>
      <c r="H48" s="29">
        <f>G48</f>
        <v>633839</v>
      </c>
      <c r="I48" s="38">
        <f>H48/H50</f>
        <v>0.48488666528966717</v>
      </c>
      <c r="P48" s="39">
        <f>SUM(P46:P47)</f>
        <v>928591</v>
      </c>
      <c r="Q48" s="29">
        <f>P48</f>
        <v>928591</v>
      </c>
      <c r="R48" s="37">
        <f>Q48/Q50</f>
        <v>0.50789359400279388</v>
      </c>
    </row>
    <row r="49" spans="2:18" x14ac:dyDescent="0.2">
      <c r="G49" s="17"/>
      <c r="P49" s="17"/>
    </row>
    <row r="50" spans="2:18" s="20" customFormat="1" ht="13.5" thickBot="1" x14ac:dyDescent="0.25">
      <c r="B50" s="20" t="str">
        <f>WCI!B49</f>
        <v>Total Liabilities and Stockholders' Equity</v>
      </c>
      <c r="G50" s="23">
        <f>G43+G48</f>
        <v>1658668</v>
      </c>
      <c r="H50" s="29">
        <f>H43+H48</f>
        <v>1307190</v>
      </c>
      <c r="I50" s="26">
        <f>I43+I48</f>
        <v>1</v>
      </c>
      <c r="P50" s="23">
        <f>P43+P48</f>
        <v>2126226</v>
      </c>
      <c r="Q50" s="29">
        <f>Q43+Q48</f>
        <v>1828318</v>
      </c>
      <c r="R50" s="26"/>
    </row>
    <row r="51" spans="2:18" ht="13.5" thickTop="1" x14ac:dyDescent="0.2">
      <c r="G51" s="17"/>
      <c r="P51" s="17"/>
    </row>
    <row r="52" spans="2:18" x14ac:dyDescent="0.2">
      <c r="G52" s="24" t="str">
        <f>IF(G26=G50,"OK",G26-G50)</f>
        <v>OK</v>
      </c>
      <c r="P52" s="24" t="str">
        <f>IF(P26=P50,"OK",P26-P50)</f>
        <v>OK</v>
      </c>
    </row>
    <row r="55" spans="2:18" x14ac:dyDescent="0.2">
      <c r="B55" t="s">
        <v>338</v>
      </c>
      <c r="G55" s="138">
        <f>'[1]FDR 5'!$B$10</f>
        <v>41352</v>
      </c>
    </row>
    <row r="56" spans="2:18" x14ac:dyDescent="0.2">
      <c r="B56" t="s">
        <v>215</v>
      </c>
      <c r="G56" s="154">
        <f>G55/H43</f>
        <v>6.1412250074626758E-2</v>
      </c>
    </row>
  </sheetData>
  <mergeCells count="2">
    <mergeCell ref="A4:V4"/>
    <mergeCell ref="A1:V1"/>
  </mergeCells>
  <pageMargins left="0.7" right="0.7" top="0.75" bottom="0.75" header="0.3" footer="0.3"/>
  <pageSetup scale="68" orientation="landscape" r:id="rId1"/>
  <headerFooter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I52"/>
  <sheetViews>
    <sheetView workbookViewId="0">
      <pane xSplit="6" ySplit="9" topLeftCell="G10" activePane="bottomRight" state="frozen"/>
      <selection sqref="A1:V1"/>
      <selection pane="topRight" sqref="A1:V1"/>
      <selection pane="bottomLeft" sqref="A1:V1"/>
      <selection pane="bottomRight" activeCell="K11" sqref="K11"/>
    </sheetView>
  </sheetViews>
  <sheetFormatPr defaultRowHeight="12.75" x14ac:dyDescent="0.2"/>
  <cols>
    <col min="2" max="2" width="52.1640625" bestFit="1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0" width="1.83203125" customWidth="1"/>
    <col min="11" max="11" width="18.6640625" customWidth="1"/>
    <col min="12" max="12" width="16.33203125" customWidth="1"/>
    <col min="13" max="13" width="10.33203125" customWidth="1"/>
    <col min="14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1" width="1.83203125" customWidth="1"/>
    <col min="22" max="22" width="1.83203125" style="97" customWidth="1"/>
    <col min="23" max="25" width="12" customWidth="1"/>
    <col min="26" max="26" width="38" customWidth="1"/>
    <col min="27" max="28" width="12.83203125" customWidth="1"/>
    <col min="29" max="29" width="4.33203125" style="97" customWidth="1"/>
    <col min="30" max="32" width="12.83203125" customWidth="1"/>
    <col min="33" max="33" width="38" customWidth="1"/>
    <col min="34" max="35" width="13" bestFit="1" customWidth="1"/>
  </cols>
  <sheetData>
    <row r="1" spans="1:35" x14ac:dyDescent="0.2">
      <c r="A1" s="189" t="s">
        <v>176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35" ht="20.25" x14ac:dyDescent="0.2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52"/>
    </row>
    <row r="3" spans="1:35" ht="20.25" x14ac:dyDescent="0.2">
      <c r="A3" s="10"/>
      <c r="B3" s="10"/>
      <c r="C3" s="10"/>
      <c r="D3" s="10"/>
      <c r="E3" s="10"/>
      <c r="F3" s="10"/>
      <c r="G3" s="10"/>
      <c r="H3" s="27"/>
      <c r="I3" s="30"/>
      <c r="J3" s="10"/>
      <c r="K3" s="10"/>
      <c r="L3" s="10"/>
      <c r="M3" s="10"/>
      <c r="N3" s="10"/>
      <c r="O3" s="10"/>
      <c r="P3" s="10"/>
      <c r="Q3" s="27"/>
      <c r="R3" s="30"/>
      <c r="S3" s="10"/>
      <c r="T3" s="10"/>
      <c r="U3" s="10"/>
      <c r="V3" s="100"/>
    </row>
    <row r="4" spans="1:35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52"/>
    </row>
    <row r="5" spans="1:35" ht="15.75" x14ac:dyDescent="0.2">
      <c r="A5" s="190" t="s">
        <v>175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51"/>
    </row>
    <row r="7" spans="1:35" x14ac:dyDescent="0.2">
      <c r="AA7" s="96" t="s">
        <v>281</v>
      </c>
      <c r="AB7" s="96" t="s">
        <v>281</v>
      </c>
      <c r="AH7" s="96" t="s">
        <v>281</v>
      </c>
      <c r="AI7" s="96" t="s">
        <v>281</v>
      </c>
    </row>
    <row r="8" spans="1:35" x14ac:dyDescent="0.2">
      <c r="B8" t="str">
        <f>WCI!B8</f>
        <v>Assets</v>
      </c>
      <c r="G8" s="8"/>
      <c r="H8" s="33"/>
      <c r="I8" s="35"/>
      <c r="J8" s="11"/>
      <c r="K8" s="11" t="s">
        <v>279</v>
      </c>
      <c r="L8" s="11"/>
      <c r="O8" s="11"/>
      <c r="P8" s="8"/>
      <c r="Q8" s="33"/>
      <c r="R8" s="35"/>
      <c r="S8" s="11"/>
      <c r="T8" s="11"/>
      <c r="W8" s="191" t="s">
        <v>174</v>
      </c>
      <c r="X8" s="191"/>
      <c r="Y8" s="191"/>
      <c r="AA8" s="96" t="s">
        <v>278</v>
      </c>
      <c r="AB8" s="96" t="s">
        <v>282</v>
      </c>
      <c r="AC8" s="98"/>
      <c r="AD8" s="191" t="s">
        <v>280</v>
      </c>
      <c r="AE8" s="191"/>
      <c r="AF8" s="191"/>
      <c r="AH8" s="96" t="s">
        <v>278</v>
      </c>
      <c r="AI8" s="96" t="s">
        <v>282</v>
      </c>
    </row>
    <row r="9" spans="1:35" x14ac:dyDescent="0.2">
      <c r="B9" t="str">
        <f>WCI!B9</f>
        <v>CURRENT  ASSETS</v>
      </c>
      <c r="G9" s="13">
        <v>2013</v>
      </c>
      <c r="I9" s="36"/>
      <c r="J9" s="12"/>
      <c r="K9" s="13" t="s">
        <v>278</v>
      </c>
      <c r="L9" s="12"/>
      <c r="M9" s="12"/>
      <c r="O9" s="12">
        <v>2012</v>
      </c>
      <c r="P9" s="13">
        <v>2012</v>
      </c>
      <c r="Q9" s="34"/>
      <c r="R9" s="36"/>
      <c r="S9" s="12"/>
      <c r="T9" s="12"/>
      <c r="W9" s="20">
        <v>2013</v>
      </c>
      <c r="X9" s="20" t="s">
        <v>278</v>
      </c>
      <c r="Y9" s="20">
        <v>2012</v>
      </c>
      <c r="Z9" s="20" t="s">
        <v>343</v>
      </c>
      <c r="AA9" s="96" t="s">
        <v>283</v>
      </c>
      <c r="AB9" s="96" t="s">
        <v>278</v>
      </c>
      <c r="AD9" s="20">
        <v>2013</v>
      </c>
      <c r="AE9" s="20" t="s">
        <v>278</v>
      </c>
      <c r="AF9" s="20">
        <v>2012</v>
      </c>
      <c r="AG9" s="20" t="s">
        <v>343</v>
      </c>
      <c r="AH9" s="96" t="s">
        <v>283</v>
      </c>
      <c r="AI9" s="96" t="s">
        <v>278</v>
      </c>
    </row>
    <row r="11" spans="1:35" x14ac:dyDescent="0.2">
      <c r="B11" t="str">
        <f>WCI!B11</f>
        <v>Cash</v>
      </c>
      <c r="G11" s="16">
        <v>58410</v>
      </c>
      <c r="K11" s="16">
        <f>'WCE Test Year'!B6</f>
        <v>225165.4</v>
      </c>
      <c r="P11" s="16">
        <v>259459</v>
      </c>
    </row>
    <row r="12" spans="1:35" x14ac:dyDescent="0.2">
      <c r="B12" t="str">
        <f>WCI!B12</f>
        <v>Accounts receivable, net of allowance</v>
      </c>
      <c r="G12" s="16">
        <v>399091</v>
      </c>
      <c r="K12" s="16">
        <f>'WCE Test Year'!B7</f>
        <v>376924.97</v>
      </c>
      <c r="P12" s="16">
        <v>356516</v>
      </c>
    </row>
    <row r="13" spans="1:35" x14ac:dyDescent="0.2">
      <c r="B13" t="str">
        <f>WCI!B13</f>
        <v>Employee and other receivables</v>
      </c>
      <c r="G13" s="16">
        <v>0</v>
      </c>
      <c r="K13" s="16"/>
      <c r="P13" s="16">
        <v>180</v>
      </c>
    </row>
    <row r="14" spans="1:35" x14ac:dyDescent="0.2">
      <c r="B14" t="str">
        <f>WCI!B14</f>
        <v>Prepaid expenses</v>
      </c>
      <c r="G14" s="18">
        <v>25870</v>
      </c>
      <c r="K14" s="18">
        <f>'WCE Test Year'!B12</f>
        <v>6000</v>
      </c>
      <c r="P14" s="18">
        <v>28180</v>
      </c>
    </row>
    <row r="15" spans="1:35" x14ac:dyDescent="0.2">
      <c r="G15" s="19">
        <f>SUM(G11:G14)</f>
        <v>483371</v>
      </c>
      <c r="K15" s="19">
        <f>SUM(K11:K14)</f>
        <v>608090.37</v>
      </c>
      <c r="P15" s="19">
        <f>SUM(P11:P14)</f>
        <v>644335</v>
      </c>
    </row>
    <row r="16" spans="1:35" x14ac:dyDescent="0.2">
      <c r="B16" t="str">
        <f>WCI!B16</f>
        <v>VEHICLES, EQUIPMENT AND IMPROVEMENTS</v>
      </c>
      <c r="G16" s="16"/>
      <c r="K16" s="16"/>
      <c r="P16" s="16"/>
    </row>
    <row r="17" spans="2:29" x14ac:dyDescent="0.2">
      <c r="B17" t="str">
        <f>WCI!B17</f>
        <v>Collection equipment</v>
      </c>
      <c r="G17" s="16">
        <v>3368828</v>
      </c>
      <c r="K17" s="16">
        <f>'WCE Test Year'!B17+'WCE Test Year'!B18</f>
        <v>3528223.4200000004</v>
      </c>
      <c r="P17" s="16">
        <v>3812451</v>
      </c>
    </row>
    <row r="18" spans="2:29" x14ac:dyDescent="0.2">
      <c r="B18" t="str">
        <f>WCI!B18</f>
        <v>Service cars and equipment</v>
      </c>
      <c r="G18" s="16">
        <v>301647</v>
      </c>
      <c r="K18" s="16">
        <f>'WCE Test Year'!B19</f>
        <v>201884</v>
      </c>
      <c r="P18" s="16">
        <v>301647</v>
      </c>
    </row>
    <row r="19" spans="2:29" x14ac:dyDescent="0.2">
      <c r="B19" t="str">
        <f>WCI!B19</f>
        <v>Furniture and office equipment</v>
      </c>
      <c r="G19" s="16">
        <v>24582</v>
      </c>
      <c r="K19" s="16">
        <f>'WCE Test Year'!B20</f>
        <v>24581.85</v>
      </c>
      <c r="P19" s="16">
        <v>24582</v>
      </c>
    </row>
    <row r="20" spans="2:29" x14ac:dyDescent="0.2">
      <c r="B20" t="str">
        <f>WCI!B20</f>
        <v>Leasehold  improvements</v>
      </c>
      <c r="G20" s="16">
        <v>110536</v>
      </c>
      <c r="K20" s="16">
        <f>'WCE Test Year'!B22</f>
        <v>110536.43</v>
      </c>
      <c r="P20" s="16">
        <v>110431</v>
      </c>
    </row>
    <row r="21" spans="2:29" x14ac:dyDescent="0.2">
      <c r="B21" t="str">
        <f>WCI!B21</f>
        <v>Less - accumulated depreciation</v>
      </c>
      <c r="G21" s="16">
        <v>-2910296</v>
      </c>
      <c r="K21" s="16">
        <f>'WCE Test Year'!B26</f>
        <v>-2815738.93</v>
      </c>
      <c r="P21" s="16">
        <v>-3047220</v>
      </c>
    </row>
    <row r="22" spans="2:29" x14ac:dyDescent="0.2">
      <c r="G22" s="19">
        <f>SUM(G17:G21)</f>
        <v>895297</v>
      </c>
      <c r="K22" s="19">
        <f>SUM(K17:K21)</f>
        <v>1049486.7700000005</v>
      </c>
      <c r="P22" s="19">
        <f>SUM(P17:P21)</f>
        <v>1201891</v>
      </c>
    </row>
    <row r="23" spans="2:29" x14ac:dyDescent="0.2">
      <c r="B23" t="str">
        <f>WCI!B23</f>
        <v>OTHER ASSETS</v>
      </c>
      <c r="G23" s="16"/>
      <c r="K23" s="16"/>
      <c r="P23" s="16"/>
    </row>
    <row r="24" spans="2:29" x14ac:dyDescent="0.2">
      <c r="B24" t="str">
        <f>WCI!B24</f>
        <v>Goodwill</v>
      </c>
      <c r="G24" s="16"/>
      <c r="K24" s="16">
        <f>'WCE Test Year'!B32</f>
        <v>280000</v>
      </c>
      <c r="P24" s="16"/>
    </row>
    <row r="25" spans="2:29" x14ac:dyDescent="0.2">
      <c r="G25" s="19">
        <v>280000</v>
      </c>
      <c r="K25" s="19">
        <f>K24</f>
        <v>280000</v>
      </c>
      <c r="P25" s="19">
        <v>280000</v>
      </c>
    </row>
    <row r="26" spans="2:29" s="20" customFormat="1" ht="21.75" customHeight="1" thickBot="1" x14ac:dyDescent="0.25">
      <c r="B26" s="20" t="str">
        <f>WCI!B26</f>
        <v>Total Assets</v>
      </c>
      <c r="G26" s="21">
        <f>G15+G22+G25</f>
        <v>1658668</v>
      </c>
      <c r="H26" s="29"/>
      <c r="I26" s="26"/>
      <c r="K26" s="21">
        <f>K15+K22+K25</f>
        <v>1937577.1400000006</v>
      </c>
      <c r="P26" s="21">
        <f>P15+P22+P25</f>
        <v>2126226</v>
      </c>
      <c r="Q26" s="29"/>
      <c r="R26" s="26"/>
      <c r="V26" s="99"/>
      <c r="W26" s="95">
        <f>G26</f>
        <v>1658668</v>
      </c>
      <c r="X26" s="95">
        <f>K26</f>
        <v>1937577.1400000006</v>
      </c>
      <c r="Y26" s="95">
        <f>P26</f>
        <v>2126226</v>
      </c>
      <c r="AA26" s="101">
        <f>(W26-X26)/X26</f>
        <v>-0.14394737336754526</v>
      </c>
      <c r="AB26" s="101">
        <f>(X26-Y26)/Y26</f>
        <v>-8.8724745158792806E-2</v>
      </c>
      <c r="AC26" s="99"/>
    </row>
    <row r="27" spans="2:29" ht="13.5" thickTop="1" x14ac:dyDescent="0.2">
      <c r="G27" s="16"/>
      <c r="K27" s="16"/>
      <c r="P27" s="16"/>
      <c r="Z27" s="102" t="s">
        <v>286</v>
      </c>
    </row>
    <row r="28" spans="2:29" x14ac:dyDescent="0.2">
      <c r="B28" t="str">
        <f>WCI!B28</f>
        <v>Liabilities and Stockholders' Equity</v>
      </c>
      <c r="G28" s="16"/>
      <c r="K28" s="16"/>
      <c r="P28" s="16"/>
    </row>
    <row r="29" spans="2:29" x14ac:dyDescent="0.2">
      <c r="B29" t="str">
        <f>WCI!B29</f>
        <v>CURRENT LIABILITIES</v>
      </c>
      <c r="G29" s="16"/>
      <c r="K29" s="16"/>
      <c r="P29" s="16"/>
    </row>
    <row r="30" spans="2:29" x14ac:dyDescent="0.2">
      <c r="G30" s="16"/>
      <c r="K30" s="16"/>
      <c r="P30" s="16"/>
    </row>
    <row r="31" spans="2:29" x14ac:dyDescent="0.2">
      <c r="B31" t="str">
        <f>WCI!B31</f>
        <v>Payable to bank resulting from checks in transit</v>
      </c>
      <c r="G31" s="16">
        <v>71690</v>
      </c>
      <c r="K31" s="16"/>
      <c r="P31" s="16">
        <v>21794</v>
      </c>
    </row>
    <row r="32" spans="2:29" x14ac:dyDescent="0.2">
      <c r="B32" t="str">
        <f>WCI!B32</f>
        <v>Accounts payable</v>
      </c>
      <c r="G32" s="16">
        <v>122759</v>
      </c>
      <c r="K32" s="16">
        <f>'WCE Test Year'!B44</f>
        <v>109854.18</v>
      </c>
      <c r="P32" s="16">
        <v>121874</v>
      </c>
    </row>
    <row r="33" spans="2:35" x14ac:dyDescent="0.2">
      <c r="B33" t="str">
        <f>WCI!B33</f>
        <v>Accrued payroll and related liabilities</v>
      </c>
      <c r="G33" s="16">
        <v>49112</v>
      </c>
      <c r="K33" s="16">
        <f>'WCE Test Year'!B45</f>
        <v>126103.42</v>
      </c>
      <c r="P33" s="16">
        <v>45355</v>
      </c>
    </row>
    <row r="34" spans="2:35" x14ac:dyDescent="0.2">
      <c r="B34" t="str">
        <f>WCI!B34</f>
        <v>Accrued.business taxes</v>
      </c>
      <c r="G34" s="16">
        <v>11356</v>
      </c>
      <c r="K34" s="16"/>
      <c r="P34" s="16">
        <v>11415</v>
      </c>
    </row>
    <row r="35" spans="2:35" x14ac:dyDescent="0.2">
      <c r="B35" t="str">
        <f>WCI!B35</f>
        <v>Accrued SEP payable</v>
      </c>
      <c r="G35" s="16">
        <v>10361</v>
      </c>
      <c r="K35" s="16"/>
      <c r="P35" s="16">
        <v>11049</v>
      </c>
    </row>
    <row r="36" spans="2:35" x14ac:dyDescent="0.2">
      <c r="B36" t="str">
        <f>WCI!B37</f>
        <v>Payable - related companies</v>
      </c>
      <c r="G36" s="14">
        <v>0</v>
      </c>
      <c r="H36" s="15">
        <f>G36</f>
        <v>0</v>
      </c>
      <c r="K36" s="14">
        <f>'WCE Test Year'!B46</f>
        <v>682559.21</v>
      </c>
      <c r="L36" s="94">
        <f>K36</f>
        <v>682559.21</v>
      </c>
      <c r="P36" s="16">
        <v>221</v>
      </c>
      <c r="Q36" s="15">
        <f>P36</f>
        <v>221</v>
      </c>
    </row>
    <row r="37" spans="2:35" x14ac:dyDescent="0.2">
      <c r="B37" t="str">
        <f>WCI!B38</f>
        <v>Current maturities of long-term debt - related companies</v>
      </c>
      <c r="G37" s="16">
        <v>112900</v>
      </c>
      <c r="H37" s="15">
        <f>G37</f>
        <v>112900</v>
      </c>
      <c r="K37" s="16"/>
      <c r="L37" s="15">
        <f>K37</f>
        <v>0</v>
      </c>
      <c r="M37" s="32"/>
      <c r="P37" s="16">
        <v>93646</v>
      </c>
      <c r="Q37" s="15">
        <f>P37</f>
        <v>93646</v>
      </c>
    </row>
    <row r="38" spans="2:35" x14ac:dyDescent="0.2">
      <c r="B38" t="s">
        <v>199</v>
      </c>
      <c r="G38" s="16">
        <v>107600</v>
      </c>
      <c r="H38" s="15">
        <f>G38</f>
        <v>107600</v>
      </c>
      <c r="K38" s="16"/>
      <c r="L38" s="15">
        <f>K38</f>
        <v>0</v>
      </c>
      <c r="M38" s="32"/>
      <c r="P38" s="16">
        <v>117054</v>
      </c>
      <c r="Q38" s="15">
        <f>P38</f>
        <v>117054</v>
      </c>
    </row>
    <row r="39" spans="2:35" x14ac:dyDescent="0.2">
      <c r="G39" s="19">
        <f>SUM(G31:G38)</f>
        <v>485778</v>
      </c>
      <c r="K39" s="19">
        <f>SUM(K32:K38)</f>
        <v>918516.80999999994</v>
      </c>
      <c r="L39" s="15"/>
      <c r="M39" s="32"/>
      <c r="P39" s="19">
        <f>SUM(P31:P38)</f>
        <v>422408</v>
      </c>
    </row>
    <row r="40" spans="2:35" x14ac:dyDescent="0.2">
      <c r="B40" t="str">
        <f>WCI!B36</f>
        <v>Deferred revenue</v>
      </c>
      <c r="G40" s="16">
        <v>86200</v>
      </c>
      <c r="K40" s="16">
        <f>'WCE Test Year'!B51</f>
        <v>86200</v>
      </c>
      <c r="L40" s="15"/>
      <c r="M40" s="32"/>
      <c r="P40" s="16">
        <v>86200</v>
      </c>
    </row>
    <row r="41" spans="2:35" x14ac:dyDescent="0.2">
      <c r="B41" t="str">
        <f>WCI!B40</f>
        <v>LONG-TERM DEBT- related companies</v>
      </c>
      <c r="G41" s="16">
        <v>249444</v>
      </c>
      <c r="H41" s="15">
        <f>G41</f>
        <v>249444</v>
      </c>
      <c r="K41" s="16"/>
      <c r="L41" s="15">
        <f>K41</f>
        <v>0</v>
      </c>
      <c r="M41" s="32"/>
      <c r="P41" s="16">
        <v>377736</v>
      </c>
      <c r="Q41" s="15">
        <f>P41</f>
        <v>377736</v>
      </c>
    </row>
    <row r="42" spans="2:35" x14ac:dyDescent="0.2">
      <c r="B42" t="s">
        <v>201</v>
      </c>
      <c r="G42" s="16">
        <v>203407</v>
      </c>
      <c r="H42" s="15">
        <f>G42</f>
        <v>203407</v>
      </c>
      <c r="K42" s="16">
        <f>'WCE Test Year'!B49</f>
        <v>362794.9</v>
      </c>
      <c r="L42" s="15">
        <f>K42</f>
        <v>362794.9</v>
      </c>
      <c r="M42" s="32"/>
      <c r="P42" s="16">
        <v>311291</v>
      </c>
      <c r="Q42" s="15">
        <f>P42</f>
        <v>311291</v>
      </c>
    </row>
    <row r="43" spans="2:35" s="20" customFormat="1" x14ac:dyDescent="0.2">
      <c r="B43" s="20" t="str">
        <f>WCI!B41</f>
        <v>Total Liabilities</v>
      </c>
      <c r="G43" s="22">
        <f>G39+G40+G41+G42</f>
        <v>1024829</v>
      </c>
      <c r="H43" s="29">
        <f>SUM(H36:H42)</f>
        <v>673351</v>
      </c>
      <c r="I43" s="38">
        <f>H43/H50</f>
        <v>0.51511333471033283</v>
      </c>
      <c r="K43" s="22">
        <f>K39+K40+K41+K42</f>
        <v>1367511.71</v>
      </c>
      <c r="L43" s="29">
        <f>SUM(L36:L42)</f>
        <v>1045354.11</v>
      </c>
      <c r="M43" s="37">
        <f>L43/L50</f>
        <v>0.64710998233932471</v>
      </c>
      <c r="P43" s="22">
        <f>P39+P40+P41+P42</f>
        <v>1197635</v>
      </c>
      <c r="Q43" s="29">
        <f>SUM(Q36:Q42)</f>
        <v>899948</v>
      </c>
      <c r="R43" s="37">
        <f>Q43/Q50</f>
        <v>0.49216779078816475</v>
      </c>
      <c r="V43" s="99"/>
      <c r="W43" s="95">
        <f>G43</f>
        <v>1024829</v>
      </c>
      <c r="X43" s="95">
        <f>K43</f>
        <v>1367511.71</v>
      </c>
      <c r="Y43" s="95">
        <f>P43</f>
        <v>1197635</v>
      </c>
      <c r="AA43" s="101">
        <f>(W43-X43)/X43</f>
        <v>-0.25058850135915833</v>
      </c>
      <c r="AB43" s="101">
        <f>(X43-Y43)/Y43</f>
        <v>0.14184347484834692</v>
      </c>
      <c r="AC43" s="99"/>
      <c r="AD43" s="95">
        <f>H43</f>
        <v>673351</v>
      </c>
      <c r="AE43" s="95">
        <f>L43</f>
        <v>1045354.11</v>
      </c>
      <c r="AF43" s="95">
        <f>Q43</f>
        <v>899948</v>
      </c>
      <c r="AH43" s="101">
        <f>(AD43-AE43)/AE43</f>
        <v>-0.35586324905729788</v>
      </c>
      <c r="AI43" s="101">
        <f>(AE43-AF43)/AF43</f>
        <v>0.16157167969704914</v>
      </c>
    </row>
    <row r="44" spans="2:35" x14ac:dyDescent="0.2">
      <c r="G44" s="16"/>
      <c r="K44" s="16"/>
      <c r="L44" s="15"/>
      <c r="M44" s="32"/>
      <c r="P44" s="16"/>
      <c r="Z44" s="102" t="s">
        <v>285</v>
      </c>
      <c r="AD44" s="95"/>
      <c r="AE44" s="95"/>
      <c r="AF44" s="95"/>
    </row>
    <row r="45" spans="2:35" x14ac:dyDescent="0.2">
      <c r="B45" t="str">
        <f>WCI!B43</f>
        <v>STOCKHOLDERS' EQUITY</v>
      </c>
      <c r="G45" s="16"/>
      <c r="K45" s="16"/>
      <c r="L45" s="15"/>
      <c r="M45" s="32"/>
      <c r="P45" s="16"/>
      <c r="AD45" s="95"/>
      <c r="AE45" s="95"/>
      <c r="AF45" s="95"/>
    </row>
    <row r="46" spans="2:35" x14ac:dyDescent="0.2">
      <c r="B46" t="str">
        <f>WCI!B44</f>
        <v>Common Stock</v>
      </c>
      <c r="G46" s="16">
        <v>43953</v>
      </c>
      <c r="K46" s="16">
        <f>'WCE Test Year'!B59</f>
        <v>43952.72</v>
      </c>
      <c r="L46" s="15"/>
      <c r="M46" s="32"/>
      <c r="P46" s="16">
        <v>43953</v>
      </c>
      <c r="AD46" s="95"/>
      <c r="AE46" s="95"/>
      <c r="AF46" s="95"/>
    </row>
    <row r="47" spans="2:35" x14ac:dyDescent="0.2">
      <c r="B47" t="s">
        <v>202</v>
      </c>
      <c r="G47" s="16">
        <v>589886</v>
      </c>
      <c r="K47" s="16">
        <f>'WCE Test Year'!B64</f>
        <v>526112.71</v>
      </c>
      <c r="L47" s="15"/>
      <c r="M47" s="32"/>
      <c r="P47" s="16">
        <v>884638</v>
      </c>
      <c r="AD47" s="95"/>
      <c r="AE47" s="95"/>
      <c r="AF47" s="95"/>
    </row>
    <row r="48" spans="2:35" s="20" customFormat="1" x14ac:dyDescent="0.2">
      <c r="B48" s="20" t="str">
        <f>WCI!B47</f>
        <v>Total Equity</v>
      </c>
      <c r="G48" s="39">
        <f>SUM(G46:G47)</f>
        <v>633839</v>
      </c>
      <c r="H48" s="29">
        <f>G48</f>
        <v>633839</v>
      </c>
      <c r="I48" s="38">
        <f>H48/H50</f>
        <v>0.48488666528966717</v>
      </c>
      <c r="K48" s="39">
        <f>SUM(K46:K47)</f>
        <v>570065.42999999993</v>
      </c>
      <c r="L48" s="29">
        <f>K48</f>
        <v>570065.42999999993</v>
      </c>
      <c r="M48" s="37">
        <f>L48/L50</f>
        <v>0.35289001766067529</v>
      </c>
      <c r="P48" s="39">
        <f>SUM(P46:P47)</f>
        <v>928591</v>
      </c>
      <c r="Q48" s="29">
        <f>P48</f>
        <v>928591</v>
      </c>
      <c r="R48" s="37">
        <f>Q48/Q50</f>
        <v>0.50783220921183525</v>
      </c>
      <c r="V48" s="99"/>
      <c r="W48" s="95">
        <f>G48</f>
        <v>633839</v>
      </c>
      <c r="X48" s="95">
        <f>K48</f>
        <v>570065.42999999993</v>
      </c>
      <c r="Y48" s="95">
        <f>P48</f>
        <v>928591</v>
      </c>
      <c r="AA48" s="101">
        <f>(W48-X48)/X48</f>
        <v>0.11187061457138363</v>
      </c>
      <c r="AB48" s="101">
        <f>(X48-Y48)/Y48</f>
        <v>-0.38609632227751517</v>
      </c>
      <c r="AC48" s="99"/>
      <c r="AD48" s="95">
        <f t="shared" ref="AD48" si="0">H48</f>
        <v>633839</v>
      </c>
      <c r="AE48" s="95">
        <f t="shared" ref="AE48" si="1">L48</f>
        <v>570065.42999999993</v>
      </c>
      <c r="AF48" s="95">
        <f t="shared" ref="AF48" si="2">Q48</f>
        <v>928591</v>
      </c>
      <c r="AH48" s="101">
        <f>(AD48-AE48)/AE48</f>
        <v>0.11187061457138363</v>
      </c>
      <c r="AI48" s="101">
        <f>(AE48-AF48)/AF48</f>
        <v>-0.38609632227751517</v>
      </c>
    </row>
    <row r="49" spans="2:29" x14ac:dyDescent="0.2">
      <c r="G49" s="17"/>
      <c r="K49" s="17"/>
      <c r="L49" s="15"/>
      <c r="M49" s="32"/>
      <c r="P49" s="17"/>
      <c r="Z49" s="102" t="s">
        <v>284</v>
      </c>
    </row>
    <row r="50" spans="2:29" s="20" customFormat="1" ht="13.5" thickBot="1" x14ac:dyDescent="0.25">
      <c r="B50" s="20" t="str">
        <f>WCI!B49</f>
        <v>Total Liabilities and Stockholders' Equity</v>
      </c>
      <c r="G50" s="23">
        <f>G43+G48</f>
        <v>1658668</v>
      </c>
      <c r="H50" s="29">
        <f>H43+H48</f>
        <v>1307190</v>
      </c>
      <c r="I50" s="26">
        <f>I43+I48</f>
        <v>1</v>
      </c>
      <c r="K50" s="23">
        <f>K43+K48</f>
        <v>1937577.14</v>
      </c>
      <c r="L50" s="29">
        <f>L43+L48</f>
        <v>1615419.54</v>
      </c>
      <c r="M50" s="26">
        <f>M43+M48</f>
        <v>1</v>
      </c>
      <c r="P50" s="23">
        <f>P43+P48</f>
        <v>2126226</v>
      </c>
      <c r="Q50" s="29">
        <f>Q43+Q48</f>
        <v>1828539</v>
      </c>
      <c r="R50" s="26"/>
      <c r="V50" s="99"/>
      <c r="AC50" s="99"/>
    </row>
    <row r="51" spans="2:29" ht="13.5" thickTop="1" x14ac:dyDescent="0.2">
      <c r="G51" s="17"/>
      <c r="K51" s="17"/>
      <c r="P51" s="17"/>
    </row>
    <row r="52" spans="2:29" x14ac:dyDescent="0.2">
      <c r="G52" s="24" t="str">
        <f>IF(G26=G50,"OK",G26-G50)</f>
        <v>OK</v>
      </c>
      <c r="K52" s="24" t="str">
        <f>IF(K26=K50,"OK",K26-K50)</f>
        <v>OK</v>
      </c>
      <c r="P52" s="24" t="str">
        <f>IF(P26=P50,"OK",P26-P50)</f>
        <v>OK</v>
      </c>
    </row>
  </sheetData>
  <mergeCells count="5">
    <mergeCell ref="W8:Y8"/>
    <mergeCell ref="AD8:AF8"/>
    <mergeCell ref="A1:U2"/>
    <mergeCell ref="A4:U4"/>
    <mergeCell ref="A5:U5"/>
  </mergeCells>
  <pageMargins left="0.7" right="0.7" top="0.75" bottom="0.75" header="0.3" footer="0.3"/>
  <pageSetup scale="63" orientation="landscape" r:id="rId1"/>
  <headerFooter>
    <oddFooter>&amp;L&amp;A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'WCE Trend'!W26:Y26</xm:f>
              <xm:sqref>Z26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'WCE Trend'!W43:Y43</xm:f>
              <xm:sqref>Z43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'WCE Trend'!W48:Y48</xm:f>
              <xm:sqref>Z48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'WCE Trend'!AD43:AF43</xm:f>
              <xm:sqref>AG43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'WCE Trend'!AD48:AF48</xm:f>
              <xm:sqref>AG48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F69"/>
  <sheetViews>
    <sheetView workbookViewId="0">
      <selection activeCell="A3" sqref="A3"/>
    </sheetView>
  </sheetViews>
  <sheetFormatPr defaultRowHeight="15" x14ac:dyDescent="0.25"/>
  <cols>
    <col min="1" max="1" width="58.5" style="64" customWidth="1"/>
    <col min="2" max="2" width="22.6640625" style="64" customWidth="1"/>
    <col min="3" max="4" width="14.5" style="41" bestFit="1" customWidth="1"/>
    <col min="5" max="5" width="13.6640625" style="41" bestFit="1" customWidth="1"/>
    <col min="6" max="6" width="12.33203125" style="41" bestFit="1" customWidth="1"/>
    <col min="7" max="16384" width="9.33203125" style="41"/>
  </cols>
  <sheetData>
    <row r="1" spans="1:6" x14ac:dyDescent="0.25">
      <c r="A1" s="40" t="s">
        <v>174</v>
      </c>
      <c r="B1" s="70"/>
      <c r="E1" s="71">
        <f>(C46+C49)/C67</f>
        <v>0.64710998233932471</v>
      </c>
      <c r="F1" s="41" t="s">
        <v>213</v>
      </c>
    </row>
    <row r="2" spans="1:6" x14ac:dyDescent="0.25">
      <c r="A2" s="40" t="s">
        <v>211</v>
      </c>
      <c r="B2" s="43"/>
      <c r="E2" s="71">
        <f>C65/C67</f>
        <v>0.35289001766067529</v>
      </c>
      <c r="F2" s="41" t="s">
        <v>214</v>
      </c>
    </row>
    <row r="3" spans="1:6" x14ac:dyDescent="0.25">
      <c r="A3" s="42" t="s">
        <v>339</v>
      </c>
      <c r="E3" s="71">
        <f>-1*([2]Income!$C$90+[2]Income!$C$91)/D49</f>
        <v>3.997466466171927E-2</v>
      </c>
      <c r="F3" s="41" t="s">
        <v>215</v>
      </c>
    </row>
    <row r="4" spans="1:6" x14ac:dyDescent="0.25">
      <c r="A4" s="43"/>
      <c r="B4" s="72" t="s">
        <v>273</v>
      </c>
    </row>
    <row r="5" spans="1:6" x14ac:dyDescent="0.25">
      <c r="A5" s="44" t="s">
        <v>274</v>
      </c>
      <c r="B5" s="43"/>
    </row>
    <row r="6" spans="1:6" x14ac:dyDescent="0.25">
      <c r="A6" s="46" t="s">
        <v>203</v>
      </c>
      <c r="B6" s="48">
        <v>225165.4</v>
      </c>
    </row>
    <row r="7" spans="1:6" x14ac:dyDescent="0.25">
      <c r="A7" s="46" t="s">
        <v>218</v>
      </c>
      <c r="B7" s="48">
        <v>376924.97</v>
      </c>
    </row>
    <row r="8" spans="1:6" x14ac:dyDescent="0.25">
      <c r="A8" s="46" t="s">
        <v>220</v>
      </c>
      <c r="B8" s="48"/>
    </row>
    <row r="9" spans="1:6" x14ac:dyDescent="0.25">
      <c r="A9" s="46" t="s">
        <v>222</v>
      </c>
      <c r="B9" s="48"/>
    </row>
    <row r="10" spans="1:6" x14ac:dyDescent="0.25">
      <c r="A10" s="46" t="s">
        <v>223</v>
      </c>
      <c r="B10" s="48"/>
    </row>
    <row r="11" spans="1:6" x14ac:dyDescent="0.25">
      <c r="A11" s="46" t="s">
        <v>224</v>
      </c>
      <c r="B11" s="48"/>
    </row>
    <row r="12" spans="1:6" x14ac:dyDescent="0.25">
      <c r="A12" s="46" t="s">
        <v>225</v>
      </c>
      <c r="B12" s="48">
        <v>6000</v>
      </c>
    </row>
    <row r="13" spans="1:6" x14ac:dyDescent="0.25">
      <c r="A13" s="46" t="s">
        <v>226</v>
      </c>
      <c r="B13" s="50"/>
    </row>
    <row r="14" spans="1:6" x14ac:dyDescent="0.25">
      <c r="A14" s="46" t="s">
        <v>227</v>
      </c>
      <c r="B14" s="73"/>
    </row>
    <row r="15" spans="1:6" x14ac:dyDescent="0.25">
      <c r="A15" s="51" t="s">
        <v>228</v>
      </c>
      <c r="B15" s="48">
        <f t="shared" ref="B15" si="0">SUM(B6:B14)</f>
        <v>608090.37</v>
      </c>
    </row>
    <row r="16" spans="1:6" x14ac:dyDescent="0.25">
      <c r="A16" s="52" t="s">
        <v>229</v>
      </c>
      <c r="B16" s="48"/>
    </row>
    <row r="17" spans="1:2" x14ac:dyDescent="0.25">
      <c r="A17" s="46" t="s">
        <v>230</v>
      </c>
      <c r="B17" s="48">
        <v>3428459.99</v>
      </c>
    </row>
    <row r="18" spans="1:2" x14ac:dyDescent="0.25">
      <c r="A18" s="46" t="s">
        <v>231</v>
      </c>
      <c r="B18" s="48">
        <v>99763.43</v>
      </c>
    </row>
    <row r="19" spans="1:2" x14ac:dyDescent="0.25">
      <c r="A19" s="46" t="s">
        <v>232</v>
      </c>
      <c r="B19" s="48">
        <v>201884</v>
      </c>
    </row>
    <row r="20" spans="1:2" x14ac:dyDescent="0.25">
      <c r="A20" s="46" t="s">
        <v>233</v>
      </c>
      <c r="B20" s="48">
        <v>24581.85</v>
      </c>
    </row>
    <row r="21" spans="1:2" x14ac:dyDescent="0.25">
      <c r="A21" s="46" t="s">
        <v>234</v>
      </c>
      <c r="B21" s="48"/>
    </row>
    <row r="22" spans="1:2" x14ac:dyDescent="0.25">
      <c r="A22" s="46" t="s">
        <v>235</v>
      </c>
      <c r="B22" s="48">
        <v>110536.43</v>
      </c>
    </row>
    <row r="23" spans="1:2" x14ac:dyDescent="0.25">
      <c r="A23" s="46" t="s">
        <v>236</v>
      </c>
      <c r="B23" s="48"/>
    </row>
    <row r="24" spans="1:2" x14ac:dyDescent="0.25">
      <c r="A24" s="46" t="s">
        <v>237</v>
      </c>
      <c r="B24" s="48"/>
    </row>
    <row r="25" spans="1:2" x14ac:dyDescent="0.25">
      <c r="A25" s="46" t="s">
        <v>238</v>
      </c>
      <c r="B25" s="48"/>
    </row>
    <row r="26" spans="1:2" x14ac:dyDescent="0.25">
      <c r="A26" s="46" t="s">
        <v>239</v>
      </c>
      <c r="B26" s="73">
        <v>-2815738.93</v>
      </c>
    </row>
    <row r="27" spans="1:2" x14ac:dyDescent="0.25">
      <c r="A27" s="53" t="s">
        <v>240</v>
      </c>
      <c r="B27" s="48">
        <f t="shared" ref="B27" si="1">SUM(B17:B26)</f>
        <v>1049486.7700000005</v>
      </c>
    </row>
    <row r="28" spans="1:2" x14ac:dyDescent="0.25">
      <c r="A28" s="46" t="s">
        <v>241</v>
      </c>
      <c r="B28" s="73"/>
    </row>
    <row r="29" spans="1:2" x14ac:dyDescent="0.25">
      <c r="A29" s="54" t="s">
        <v>242</v>
      </c>
      <c r="B29" s="48">
        <f>SUM(B27,B28)</f>
        <v>1049486.7700000005</v>
      </c>
    </row>
    <row r="30" spans="1:2" x14ac:dyDescent="0.25">
      <c r="A30" s="52" t="s">
        <v>204</v>
      </c>
      <c r="B30" s="48"/>
    </row>
    <row r="31" spans="1:2" x14ac:dyDescent="0.25">
      <c r="A31" s="46" t="s">
        <v>205</v>
      </c>
      <c r="B31" s="48"/>
    </row>
    <row r="32" spans="1:2" x14ac:dyDescent="0.25">
      <c r="A32" s="46" t="s">
        <v>243</v>
      </c>
      <c r="B32" s="48">
        <v>280000</v>
      </c>
    </row>
    <row r="33" spans="1:3" x14ac:dyDescent="0.25">
      <c r="A33" s="46" t="s">
        <v>345</v>
      </c>
      <c r="B33" s="48"/>
    </row>
    <row r="34" spans="1:3" x14ac:dyDescent="0.25">
      <c r="A34" s="46" t="s">
        <v>245</v>
      </c>
      <c r="B34" s="48"/>
    </row>
    <row r="35" spans="1:3" x14ac:dyDescent="0.25">
      <c r="A35" s="46" t="s">
        <v>246</v>
      </c>
      <c r="B35" s="48"/>
    </row>
    <row r="36" spans="1:3" x14ac:dyDescent="0.25">
      <c r="A36" s="46" t="s">
        <v>247</v>
      </c>
      <c r="B36" s="48">
        <f>SUM(B31:B35)</f>
        <v>280000</v>
      </c>
    </row>
    <row r="37" spans="1:3" ht="15.75" thickBot="1" x14ac:dyDescent="0.3">
      <c r="A37" s="53" t="s">
        <v>248</v>
      </c>
      <c r="B37" s="74">
        <f>SUM(B15,B29,B36)</f>
        <v>1937577.1400000006</v>
      </c>
    </row>
    <row r="38" spans="1:3" ht="15.75" thickTop="1" x14ac:dyDescent="0.25">
      <c r="A38" s="53"/>
      <c r="B38" s="55" t="s">
        <v>249</v>
      </c>
    </row>
    <row r="39" spans="1:3" x14ac:dyDescent="0.25">
      <c r="A39" s="53"/>
      <c r="B39" s="55"/>
    </row>
    <row r="40" spans="1:3" x14ac:dyDescent="0.25">
      <c r="A40" s="41"/>
    </row>
    <row r="41" spans="1:3" x14ac:dyDescent="0.25">
      <c r="A41" s="48"/>
      <c r="B41" s="75" t="s">
        <v>273</v>
      </c>
    </row>
    <row r="42" spans="1:3" x14ac:dyDescent="0.25">
      <c r="A42" s="52" t="s">
        <v>250</v>
      </c>
      <c r="B42" s="48"/>
    </row>
    <row r="43" spans="1:3" x14ac:dyDescent="0.25">
      <c r="A43" s="46" t="s">
        <v>251</v>
      </c>
      <c r="B43" s="48"/>
    </row>
    <row r="44" spans="1:3" x14ac:dyDescent="0.25">
      <c r="A44" s="46" t="s">
        <v>252</v>
      </c>
      <c r="B44" s="48">
        <v>109854.18</v>
      </c>
    </row>
    <row r="45" spans="1:3" x14ac:dyDescent="0.25">
      <c r="A45" s="46" t="s">
        <v>253</v>
      </c>
      <c r="B45" s="48">
        <v>126103.42</v>
      </c>
    </row>
    <row r="46" spans="1:3" x14ac:dyDescent="0.25">
      <c r="A46" s="46" t="s">
        <v>254</v>
      </c>
      <c r="B46" s="50">
        <v>682559.21</v>
      </c>
      <c r="C46" s="76">
        <f>B46</f>
        <v>682559.21</v>
      </c>
    </row>
    <row r="47" spans="1:3" x14ac:dyDescent="0.25">
      <c r="A47" s="46" t="s">
        <v>255</v>
      </c>
      <c r="B47" s="73"/>
    </row>
    <row r="48" spans="1:3" x14ac:dyDescent="0.25">
      <c r="A48" s="58" t="s">
        <v>256</v>
      </c>
      <c r="B48" s="48">
        <f>SUM(B43:B46)</f>
        <v>918516.80999999994</v>
      </c>
    </row>
    <row r="49" spans="1:4" x14ac:dyDescent="0.25">
      <c r="A49" s="52" t="s">
        <v>201</v>
      </c>
      <c r="B49" s="73">
        <v>362794.9</v>
      </c>
      <c r="C49" s="76">
        <f>B49</f>
        <v>362794.9</v>
      </c>
      <c r="D49" s="76">
        <f>SUM(C46:C49)</f>
        <v>1045354.11</v>
      </c>
    </row>
    <row r="50" spans="1:4" x14ac:dyDescent="0.25">
      <c r="A50" s="52" t="s">
        <v>257</v>
      </c>
      <c r="B50" s="48">
        <f>SUM(B48,B49)</f>
        <v>1281311.71</v>
      </c>
    </row>
    <row r="51" spans="1:4" x14ac:dyDescent="0.25">
      <c r="A51" s="52" t="s">
        <v>258</v>
      </c>
      <c r="B51" s="73">
        <v>86200</v>
      </c>
    </row>
    <row r="52" spans="1:4" x14ac:dyDescent="0.25">
      <c r="A52" s="58"/>
      <c r="B52" s="49"/>
    </row>
    <row r="53" spans="1:4" x14ac:dyDescent="0.25">
      <c r="A53" s="52" t="s">
        <v>259</v>
      </c>
      <c r="B53" s="48"/>
    </row>
    <row r="54" spans="1:4" x14ac:dyDescent="0.25">
      <c r="A54" s="46" t="s">
        <v>260</v>
      </c>
      <c r="B54" s="48"/>
    </row>
    <row r="55" spans="1:4" x14ac:dyDescent="0.25">
      <c r="A55" s="59" t="s">
        <v>261</v>
      </c>
      <c r="B55" s="48"/>
    </row>
    <row r="56" spans="1:4" x14ac:dyDescent="0.25">
      <c r="A56" s="46" t="s">
        <v>262</v>
      </c>
      <c r="B56" s="48"/>
    </row>
    <row r="57" spans="1:4" x14ac:dyDescent="0.25">
      <c r="A57" s="59" t="s">
        <v>263</v>
      </c>
      <c r="B57" s="48"/>
    </row>
    <row r="58" spans="1:4" x14ac:dyDescent="0.25">
      <c r="A58" s="46" t="s">
        <v>264</v>
      </c>
      <c r="B58" s="48"/>
    </row>
    <row r="59" spans="1:4" x14ac:dyDescent="0.25">
      <c r="A59" s="59" t="s">
        <v>265</v>
      </c>
      <c r="B59" s="48">
        <v>43952.72</v>
      </c>
    </row>
    <row r="60" spans="1:4" x14ac:dyDescent="0.25">
      <c r="A60" s="46" t="s">
        <v>266</v>
      </c>
      <c r="B60" s="48"/>
    </row>
    <row r="61" spans="1:4" x14ac:dyDescent="0.25">
      <c r="A61" s="59" t="s">
        <v>265</v>
      </c>
      <c r="B61" s="50"/>
    </row>
    <row r="62" spans="1:4" x14ac:dyDescent="0.25">
      <c r="A62" s="46" t="s">
        <v>267</v>
      </c>
      <c r="B62" s="77"/>
    </row>
    <row r="63" spans="1:4" x14ac:dyDescent="0.25">
      <c r="A63" s="46" t="s">
        <v>268</v>
      </c>
      <c r="B63" s="48"/>
    </row>
    <row r="64" spans="1:4" x14ac:dyDescent="0.25">
      <c r="A64" s="46" t="s">
        <v>269</v>
      </c>
      <c r="B64" s="78">
        <v>526112.71</v>
      </c>
    </row>
    <row r="65" spans="1:4" x14ac:dyDescent="0.25">
      <c r="A65" s="54" t="s">
        <v>270</v>
      </c>
      <c r="B65" s="48">
        <f>SUM(B54:B64)</f>
        <v>570065.42999999993</v>
      </c>
      <c r="C65" s="76">
        <f>B65</f>
        <v>570065.42999999993</v>
      </c>
      <c r="D65" s="76">
        <f>C65</f>
        <v>570065.42999999993</v>
      </c>
    </row>
    <row r="66" spans="1:4" x14ac:dyDescent="0.25">
      <c r="A66" s="60"/>
      <c r="B66" s="49" t="s">
        <v>249</v>
      </c>
    </row>
    <row r="67" spans="1:4" ht="15.75" thickBot="1" x14ac:dyDescent="0.3">
      <c r="A67" s="61" t="s">
        <v>271</v>
      </c>
      <c r="B67" s="74">
        <f>SUM(B50,B51,B65)</f>
        <v>1937577.14</v>
      </c>
      <c r="C67" s="76">
        <f>SUM(C46:C65)</f>
        <v>1615419.54</v>
      </c>
      <c r="D67" s="76">
        <f>SUM(D49,D65)</f>
        <v>1615419.54</v>
      </c>
    </row>
    <row r="68" spans="1:4" ht="15.75" thickTop="1" x14ac:dyDescent="0.25">
      <c r="A68" s="60"/>
      <c r="B68" s="49" t="s">
        <v>249</v>
      </c>
    </row>
    <row r="69" spans="1:4" x14ac:dyDescent="0.25">
      <c r="A69" s="62" t="s">
        <v>272</v>
      </c>
      <c r="B69" s="62">
        <f>SUM(B67)-(B37)</f>
        <v>0</v>
      </c>
    </row>
  </sheetData>
  <pageMargins left="0.7" right="0.7" top="0.75" bottom="0.75" header="0.3" footer="0.3"/>
  <pageSetup scale="66" orientation="portrait" r:id="rId1"/>
  <headerFooter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55"/>
  <sheetViews>
    <sheetView topLeftCell="A4" workbookViewId="0">
      <pane xSplit="6" ySplit="6" topLeftCell="G34" activePane="bottomRight" state="frozen"/>
      <selection activeCell="A4" sqref="A4"/>
      <selection pane="topRight" activeCell="G4" sqref="G4"/>
      <selection pane="bottomLeft" activeCell="A10" sqref="A10"/>
      <selection pane="bottomRight" activeCell="B16" sqref="B16"/>
    </sheetView>
  </sheetViews>
  <sheetFormatPr defaultRowHeight="12.75" x14ac:dyDescent="0.2"/>
  <cols>
    <col min="1" max="1" width="10.83203125" customWidth="1"/>
    <col min="2" max="2" width="47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</cols>
  <sheetData>
    <row r="1" spans="1:22" ht="20.25" x14ac:dyDescent="0.2">
      <c r="A1" s="194" t="s">
        <v>335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3" spans="1:22" ht="20.25" x14ac:dyDescent="0.2">
      <c r="A3" s="10" t="s">
        <v>337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22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ht="15.75" x14ac:dyDescent="0.2">
      <c r="A5" s="186" t="s">
        <v>333</v>
      </c>
      <c r="B5" s="187" t="s">
        <v>334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8" spans="1:22" x14ac:dyDescent="0.2">
      <c r="B8" t="str">
        <f>All!A99</f>
        <v>Assets</v>
      </c>
      <c r="G8" s="8"/>
      <c r="H8" s="33"/>
      <c r="I8" s="35"/>
      <c r="J8" s="11"/>
      <c r="K8" s="11"/>
      <c r="L8" s="11"/>
      <c r="O8" s="11"/>
      <c r="P8" s="8"/>
      <c r="Q8" s="33"/>
      <c r="R8" s="35"/>
      <c r="S8" s="11"/>
      <c r="T8" s="11"/>
    </row>
    <row r="9" spans="1:22" x14ac:dyDescent="0.2">
      <c r="B9" t="str">
        <f>WCE!B9</f>
        <v>CURRENT  ASSETS</v>
      </c>
      <c r="G9" s="13">
        <v>2013</v>
      </c>
      <c r="H9" s="34"/>
      <c r="I9" s="36"/>
      <c r="J9" s="12"/>
      <c r="K9" s="12"/>
      <c r="L9" s="12"/>
      <c r="M9" s="12"/>
      <c r="O9" s="12"/>
      <c r="P9" s="13">
        <v>2012</v>
      </c>
      <c r="Q9" s="34"/>
      <c r="R9" s="36"/>
      <c r="S9" s="12"/>
      <c r="T9" s="12"/>
    </row>
    <row r="11" spans="1:22" x14ac:dyDescent="0.2">
      <c r="B11" t="s">
        <v>203</v>
      </c>
      <c r="G11" s="16">
        <v>13967</v>
      </c>
      <c r="P11" s="16">
        <v>14182</v>
      </c>
    </row>
    <row r="12" spans="1:22" x14ac:dyDescent="0.2">
      <c r="B12" t="str">
        <f>All!A102</f>
        <v>Current maturities of note receivable</v>
      </c>
      <c r="G12" s="16">
        <v>15200</v>
      </c>
      <c r="P12" s="16">
        <v>0</v>
      </c>
    </row>
    <row r="13" spans="1:22" x14ac:dyDescent="0.2">
      <c r="B13" t="str">
        <f>All!A103</f>
        <v>Prepaid expenses</v>
      </c>
      <c r="G13" s="16">
        <v>7491</v>
      </c>
      <c r="P13" s="16">
        <v>7746</v>
      </c>
    </row>
    <row r="14" spans="1:22" x14ac:dyDescent="0.2">
      <c r="G14" s="19">
        <f>SUM(G11:G13)</f>
        <v>36658</v>
      </c>
      <c r="P14" s="19">
        <f>SUM(P11:P13)</f>
        <v>21928</v>
      </c>
    </row>
    <row r="15" spans="1:22" x14ac:dyDescent="0.2">
      <c r="B15" t="str">
        <f>All!A105</f>
        <v>PROPERTY AND EQUIPMENT</v>
      </c>
      <c r="P15" s="16"/>
    </row>
    <row r="16" spans="1:22" x14ac:dyDescent="0.2">
      <c r="B16" t="str">
        <f>All!A106</f>
        <v>Equipment</v>
      </c>
      <c r="G16" s="16">
        <v>21257</v>
      </c>
      <c r="P16" s="16">
        <v>21257</v>
      </c>
    </row>
    <row r="17" spans="2:18" x14ac:dyDescent="0.2">
      <c r="B17" t="str">
        <f>All!A107</f>
        <v>Commercial buildings and improvements</v>
      </c>
      <c r="G17" s="16">
        <v>2535569</v>
      </c>
      <c r="P17" s="16">
        <v>2510569</v>
      </c>
    </row>
    <row r="18" spans="2:18" x14ac:dyDescent="0.2">
      <c r="B18" t="str">
        <f>All!A108</f>
        <v>Residential  property</v>
      </c>
      <c r="G18" s="16">
        <v>401802</v>
      </c>
      <c r="P18" s="16">
        <v>401802</v>
      </c>
    </row>
    <row r="19" spans="2:18" x14ac:dyDescent="0.2">
      <c r="B19" t="str">
        <f>All!A109</f>
        <v>Less - accumulated depreciation</v>
      </c>
      <c r="G19" s="16">
        <v>-1061067</v>
      </c>
      <c r="P19" s="16">
        <v>-960102</v>
      </c>
    </row>
    <row r="20" spans="2:18" x14ac:dyDescent="0.2">
      <c r="B20" t="str">
        <f>All!A110</f>
        <v>Land</v>
      </c>
      <c r="G20" s="16">
        <v>424706</v>
      </c>
      <c r="P20" s="16">
        <v>424706</v>
      </c>
    </row>
    <row r="21" spans="2:18" x14ac:dyDescent="0.2">
      <c r="G21" s="19">
        <f>SUM(G16:G20)</f>
        <v>2322267</v>
      </c>
      <c r="P21" s="19">
        <f>SUM(P16:P20)</f>
        <v>2398232</v>
      </c>
    </row>
    <row r="22" spans="2:18" x14ac:dyDescent="0.2">
      <c r="B22" t="s">
        <v>204</v>
      </c>
      <c r="G22" s="16"/>
      <c r="P22" s="16"/>
    </row>
    <row r="23" spans="2:18" x14ac:dyDescent="0.2">
      <c r="B23" t="s">
        <v>205</v>
      </c>
      <c r="G23" s="16">
        <v>17934</v>
      </c>
      <c r="P23" s="16">
        <v>20130</v>
      </c>
    </row>
    <row r="24" spans="2:18" x14ac:dyDescent="0.2">
      <c r="B24" t="str">
        <f>All!A113</f>
        <v>Note receivable, net of current maturities</v>
      </c>
      <c r="G24" s="16">
        <v>59376</v>
      </c>
      <c r="P24" s="16">
        <v>0</v>
      </c>
    </row>
    <row r="25" spans="2:18" x14ac:dyDescent="0.2">
      <c r="B25" t="str">
        <f>All!A114</f>
        <v>Sunriver property</v>
      </c>
      <c r="G25" s="16">
        <v>763370</v>
      </c>
      <c r="P25" s="16">
        <v>763370</v>
      </c>
    </row>
    <row r="26" spans="2:18" x14ac:dyDescent="0.2">
      <c r="B26" t="str">
        <f>All!A115</f>
        <v>Investment in Beringer Estates</v>
      </c>
      <c r="G26" s="16">
        <v>175526</v>
      </c>
      <c r="P26" s="16">
        <v>175526</v>
      </c>
    </row>
    <row r="27" spans="2:18" x14ac:dyDescent="0.2">
      <c r="B27" t="str">
        <f>All!A116</f>
        <v>Arizona property</v>
      </c>
      <c r="G27" s="16">
        <v>328545</v>
      </c>
      <c r="P27" s="16">
        <v>113250</v>
      </c>
    </row>
    <row r="28" spans="2:18" x14ac:dyDescent="0.2">
      <c r="B28" t="str">
        <f>All!A117</f>
        <v>Bodine road property</v>
      </c>
      <c r="G28" s="16">
        <v>602666</v>
      </c>
      <c r="P28" s="16">
        <v>602666</v>
      </c>
    </row>
    <row r="29" spans="2:18" x14ac:dyDescent="0.2">
      <c r="B29" t="str">
        <f>All!A118</f>
        <v>Construction in progress</v>
      </c>
      <c r="G29" s="16">
        <v>26662</v>
      </c>
      <c r="P29" s="16">
        <v>26662</v>
      </c>
    </row>
    <row r="30" spans="2:18" x14ac:dyDescent="0.2">
      <c r="G30" s="19">
        <f>SUM(G23:G29)</f>
        <v>1974079</v>
      </c>
      <c r="P30" s="19">
        <f>SUM(P23:P29)</f>
        <v>1701604</v>
      </c>
    </row>
    <row r="31" spans="2:18" s="20" customFormat="1" ht="13.5" thickBot="1" x14ac:dyDescent="0.25">
      <c r="B31" s="20" t="s">
        <v>195</v>
      </c>
      <c r="G31" s="25">
        <f>G14+G21+G30</f>
        <v>4333004</v>
      </c>
      <c r="H31" s="29"/>
      <c r="I31" s="26"/>
      <c r="P31" s="25">
        <f>P14+P21+P30</f>
        <v>4121764</v>
      </c>
      <c r="Q31" s="29"/>
      <c r="R31" s="26"/>
    </row>
    <row r="32" spans="2:18" ht="13.5" thickTop="1" x14ac:dyDescent="0.2">
      <c r="G32" s="16"/>
      <c r="P32" s="16"/>
    </row>
    <row r="33" spans="2:18" x14ac:dyDescent="0.2">
      <c r="G33" s="16"/>
      <c r="P33" s="16"/>
    </row>
    <row r="34" spans="2:18" x14ac:dyDescent="0.2">
      <c r="G34" s="16"/>
      <c r="P34" s="16"/>
    </row>
    <row r="35" spans="2:18" x14ac:dyDescent="0.2">
      <c r="G35" s="16"/>
      <c r="P35" s="16"/>
    </row>
    <row r="36" spans="2:18" x14ac:dyDescent="0.2">
      <c r="B36" t="str">
        <f>All!A125</f>
        <v>Liabilities and Members' Equity</v>
      </c>
      <c r="G36" s="16"/>
      <c r="P36" s="16"/>
    </row>
    <row r="37" spans="2:18" x14ac:dyDescent="0.2">
      <c r="B37" t="str">
        <f>All!A126</f>
        <v>CURRENT LIABILITIES</v>
      </c>
      <c r="G37" s="16"/>
      <c r="P37" s="16"/>
    </row>
    <row r="38" spans="2:18" x14ac:dyDescent="0.2">
      <c r="G38" s="16"/>
      <c r="P38" s="16"/>
    </row>
    <row r="39" spans="2:18" x14ac:dyDescent="0.2">
      <c r="B39" t="str">
        <f>All!A128</f>
        <v>Accrued interest payable</v>
      </c>
      <c r="G39" s="16">
        <v>1941</v>
      </c>
      <c r="P39" s="16">
        <v>2002</v>
      </c>
    </row>
    <row r="40" spans="2:18" x14ac:dyDescent="0.2">
      <c r="B40" t="str">
        <f>All!A129</f>
        <v>Current maturities of long-term debt - related</v>
      </c>
      <c r="G40" s="16">
        <v>15900</v>
      </c>
      <c r="H40" s="15">
        <f>G40</f>
        <v>15900</v>
      </c>
      <c r="P40" s="16">
        <v>14200</v>
      </c>
      <c r="Q40" s="15">
        <f>P40</f>
        <v>14200</v>
      </c>
    </row>
    <row r="41" spans="2:18" x14ac:dyDescent="0.2">
      <c r="B41" t="str">
        <f>All!A130</f>
        <v>Current maturities of long-term debt</v>
      </c>
      <c r="G41" s="16">
        <v>47200</v>
      </c>
      <c r="H41" s="15">
        <f>G41</f>
        <v>47200</v>
      </c>
      <c r="P41" s="16">
        <v>44800</v>
      </c>
      <c r="Q41" s="15">
        <f>P41</f>
        <v>44800</v>
      </c>
    </row>
    <row r="42" spans="2:18" x14ac:dyDescent="0.2">
      <c r="G42" s="19">
        <f>SUM(G39:G41)</f>
        <v>65041</v>
      </c>
      <c r="P42" s="19">
        <f>SUM(P39:P41)</f>
        <v>61002</v>
      </c>
    </row>
    <row r="43" spans="2:18" x14ac:dyDescent="0.2">
      <c r="B43" t="str">
        <f>All!A132</f>
        <v>LONG-TERM DEBT - related</v>
      </c>
      <c r="G43" s="16">
        <v>941152</v>
      </c>
      <c r="H43" s="15">
        <f>G43</f>
        <v>941152</v>
      </c>
      <c r="P43" s="16">
        <v>598531</v>
      </c>
      <c r="Q43" s="15">
        <f>P43</f>
        <v>598531</v>
      </c>
    </row>
    <row r="44" spans="2:18" x14ac:dyDescent="0.2">
      <c r="B44" t="str">
        <f>All!A133</f>
        <v>LONG-TERM DEBT</v>
      </c>
      <c r="G44" s="16">
        <v>1325797</v>
      </c>
      <c r="H44" s="15">
        <f>G44</f>
        <v>1325797</v>
      </c>
      <c r="P44" s="16">
        <v>1403925</v>
      </c>
      <c r="Q44" s="15">
        <f>P44</f>
        <v>1403925</v>
      </c>
    </row>
    <row r="45" spans="2:18" s="20" customFormat="1" x14ac:dyDescent="0.2">
      <c r="B45" s="20" t="s">
        <v>196</v>
      </c>
      <c r="G45" s="22">
        <f>G42+G43+G44</f>
        <v>2331990</v>
      </c>
      <c r="H45" s="29">
        <f>SUM(H40:H44)</f>
        <v>2330049</v>
      </c>
      <c r="I45" s="38">
        <f>H45/H50</f>
        <v>0.53798547839179434</v>
      </c>
      <c r="P45" s="22">
        <f>P42+P43+P44</f>
        <v>2063458</v>
      </c>
      <c r="Q45" s="29">
        <f>SUM(Q40:Q44)</f>
        <v>2061456</v>
      </c>
      <c r="R45" s="37">
        <f>Q45/Q50</f>
        <v>0.50038230363792857</v>
      </c>
    </row>
    <row r="46" spans="2:18" x14ac:dyDescent="0.2">
      <c r="G46" s="16"/>
      <c r="P46" s="16"/>
    </row>
    <row r="47" spans="2:18" x14ac:dyDescent="0.2">
      <c r="B47" t="str">
        <f>All!A135</f>
        <v>MEMBERS' EQUITY</v>
      </c>
      <c r="G47" s="16">
        <v>2001014</v>
      </c>
      <c r="P47" s="16">
        <v>2058306</v>
      </c>
    </row>
    <row r="48" spans="2:18" s="20" customFormat="1" x14ac:dyDescent="0.2">
      <c r="B48" s="20" t="s">
        <v>197</v>
      </c>
      <c r="G48" s="22">
        <f>G47</f>
        <v>2001014</v>
      </c>
      <c r="H48" s="29">
        <f>G48</f>
        <v>2001014</v>
      </c>
      <c r="I48" s="38">
        <f>H48/H50</f>
        <v>0.46201452160820566</v>
      </c>
      <c r="P48" s="22">
        <f>P47</f>
        <v>2058306</v>
      </c>
      <c r="Q48" s="29">
        <f>P48</f>
        <v>2058306</v>
      </c>
      <c r="R48" s="37">
        <f>Q48/Q50</f>
        <v>0.49961769636207143</v>
      </c>
    </row>
    <row r="49" spans="2:18" x14ac:dyDescent="0.2">
      <c r="G49" s="16"/>
      <c r="P49" s="16"/>
    </row>
    <row r="50" spans="2:18" s="20" customFormat="1" ht="13.5" thickBot="1" x14ac:dyDescent="0.25">
      <c r="B50" s="20" t="s">
        <v>206</v>
      </c>
      <c r="G50" s="23">
        <f>G45+G48</f>
        <v>4333004</v>
      </c>
      <c r="H50" s="29">
        <f>H45+H48</f>
        <v>4331063</v>
      </c>
      <c r="I50" s="26">
        <f>I45+I48</f>
        <v>1</v>
      </c>
      <c r="P50" s="23">
        <f>P45+P48</f>
        <v>4121764</v>
      </c>
      <c r="Q50" s="29">
        <f>Q45+Q48</f>
        <v>4119762</v>
      </c>
      <c r="R50" s="26">
        <f>R45+R48</f>
        <v>1</v>
      </c>
    </row>
    <row r="51" spans="2:18" ht="13.5" thickTop="1" x14ac:dyDescent="0.2">
      <c r="G51" s="17"/>
      <c r="P51" s="17"/>
    </row>
    <row r="52" spans="2:18" x14ac:dyDescent="0.2">
      <c r="G52" s="24" t="str">
        <f>IF(G31=G50,"OK",G31-G50)</f>
        <v>OK</v>
      </c>
      <c r="P52" s="24" t="str">
        <f>IF(P31=P50,"OK",P31-P50)</f>
        <v>OK</v>
      </c>
    </row>
    <row r="53" spans="2:18" x14ac:dyDescent="0.2">
      <c r="G53" s="17"/>
      <c r="P53" s="17"/>
    </row>
    <row r="54" spans="2:18" x14ac:dyDescent="0.2">
      <c r="B54" t="s">
        <v>338</v>
      </c>
      <c r="G54" s="138">
        <f>'[1]FDR 5'!$B$12</f>
        <v>99676</v>
      </c>
    </row>
    <row r="55" spans="2:18" x14ac:dyDescent="0.2">
      <c r="B55" t="s">
        <v>215</v>
      </c>
      <c r="G55" s="154">
        <f>G54/H45</f>
        <v>4.2778499507950263E-2</v>
      </c>
    </row>
  </sheetData>
  <mergeCells count="2">
    <mergeCell ref="A4:V4"/>
    <mergeCell ref="A1:V1"/>
  </mergeCells>
  <pageMargins left="0.7" right="0.7" top="0.75" bottom="0.75" header="0.3" footer="0.3"/>
  <pageSetup scale="69" orientation="landscape" r:id="rId1"/>
  <headerFooter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I54"/>
  <sheetViews>
    <sheetView workbookViewId="0">
      <pane xSplit="6" ySplit="10" topLeftCell="G35" activePane="bottomRight" state="frozen"/>
      <selection sqref="A1:V1"/>
      <selection pane="topRight" sqref="A1:V1"/>
      <selection pane="bottomLeft" sqref="A1:V1"/>
      <selection pane="bottomRight" activeCell="A2" sqref="A2:V2"/>
    </sheetView>
  </sheetViews>
  <sheetFormatPr defaultRowHeight="12.75" x14ac:dyDescent="0.2"/>
  <cols>
    <col min="2" max="2" width="47" customWidth="1"/>
    <col min="3" max="6" width="1.83203125" customWidth="1"/>
    <col min="7" max="7" width="18.6640625" customWidth="1"/>
    <col min="8" max="8" width="15.83203125" style="15" customWidth="1"/>
    <col min="9" max="9" width="9.6640625" style="32" customWidth="1"/>
    <col min="10" max="10" width="1.83203125" customWidth="1"/>
    <col min="11" max="11" width="18.6640625" customWidth="1"/>
    <col min="12" max="12" width="16.33203125" style="15" customWidth="1"/>
    <col min="13" max="13" width="10.33203125" customWidth="1"/>
    <col min="14" max="15" width="1.83203125" customWidth="1"/>
    <col min="16" max="16" width="18.6640625" customWidth="1"/>
    <col min="17" max="17" width="16.33203125" style="15" customWidth="1"/>
    <col min="18" max="18" width="10.5" style="32" customWidth="1"/>
    <col min="19" max="22" width="1.83203125" customWidth="1"/>
    <col min="23" max="25" width="11.6640625" bestFit="1" customWidth="1"/>
    <col min="26" max="26" width="37.5" customWidth="1"/>
    <col min="27" max="28" width="13" bestFit="1" customWidth="1"/>
    <col min="30" max="32" width="12.33203125" customWidth="1"/>
    <col min="33" max="33" width="36.83203125" customWidth="1"/>
  </cols>
  <sheetData>
    <row r="2" spans="1:35" ht="20.25" x14ac:dyDescent="0.2">
      <c r="A2" s="189" t="s">
        <v>177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35" ht="20.25" x14ac:dyDescent="0.2">
      <c r="A3" s="10"/>
      <c r="B3" s="10"/>
      <c r="C3" s="10"/>
      <c r="D3" s="10"/>
      <c r="E3" s="10"/>
      <c r="F3" s="10"/>
      <c r="G3" s="10"/>
      <c r="H3" s="27"/>
      <c r="I3" s="30"/>
      <c r="J3" s="10"/>
      <c r="K3" s="10"/>
      <c r="L3" s="27"/>
      <c r="M3" s="10"/>
      <c r="N3" s="10"/>
      <c r="O3" s="10"/>
      <c r="P3" s="10"/>
      <c r="Q3" s="27"/>
      <c r="R3" s="30"/>
      <c r="S3" s="10"/>
      <c r="T3" s="10"/>
      <c r="U3" s="10"/>
      <c r="V3" s="10"/>
    </row>
    <row r="4" spans="1:35" ht="20.25" x14ac:dyDescent="0.2">
      <c r="A4" s="189" t="s">
        <v>174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35" ht="15.75" x14ac:dyDescent="0.2">
      <c r="A5" s="190" t="s">
        <v>175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35" x14ac:dyDescent="0.2">
      <c r="AA6" s="96" t="s">
        <v>281</v>
      </c>
      <c r="AB6" s="96" t="s">
        <v>281</v>
      </c>
      <c r="AC6" s="97"/>
      <c r="AH6" s="96" t="s">
        <v>281</v>
      </c>
      <c r="AI6" s="96" t="s">
        <v>281</v>
      </c>
    </row>
    <row r="7" spans="1:35" x14ac:dyDescent="0.2">
      <c r="W7" s="191" t="s">
        <v>174</v>
      </c>
      <c r="X7" s="191"/>
      <c r="Y7" s="191"/>
      <c r="AA7" s="96" t="s">
        <v>278</v>
      </c>
      <c r="AB7" s="96" t="s">
        <v>282</v>
      </c>
      <c r="AC7" s="98"/>
      <c r="AD7" s="191" t="s">
        <v>280</v>
      </c>
      <c r="AE7" s="191"/>
      <c r="AF7" s="191"/>
      <c r="AH7" s="96" t="s">
        <v>278</v>
      </c>
      <c r="AI7" s="96" t="s">
        <v>282</v>
      </c>
    </row>
    <row r="8" spans="1:35" x14ac:dyDescent="0.2">
      <c r="B8" t="str">
        <f>All!A99</f>
        <v>Assets</v>
      </c>
      <c r="G8" s="8"/>
      <c r="H8" s="33"/>
      <c r="I8" s="35"/>
      <c r="J8" s="11"/>
      <c r="K8" s="11" t="s">
        <v>279</v>
      </c>
      <c r="L8" s="33"/>
      <c r="O8" s="11"/>
      <c r="P8" s="8"/>
      <c r="Q8" s="33"/>
      <c r="R8" s="35"/>
      <c r="S8" s="11"/>
      <c r="T8" s="11"/>
      <c r="W8" s="20">
        <v>2013</v>
      </c>
      <c r="X8" s="20" t="s">
        <v>278</v>
      </c>
      <c r="Y8" s="20">
        <v>2012</v>
      </c>
      <c r="Z8" s="20" t="s">
        <v>343</v>
      </c>
      <c r="AA8" s="96" t="s">
        <v>283</v>
      </c>
      <c r="AB8" s="96" t="s">
        <v>278</v>
      </c>
      <c r="AC8" s="97"/>
      <c r="AD8" s="20">
        <v>2013</v>
      </c>
      <c r="AE8" s="20" t="s">
        <v>278</v>
      </c>
      <c r="AF8" s="20">
        <v>2012</v>
      </c>
      <c r="AG8" s="20" t="s">
        <v>343</v>
      </c>
      <c r="AH8" s="96" t="s">
        <v>283</v>
      </c>
      <c r="AI8" s="96" t="s">
        <v>278</v>
      </c>
    </row>
    <row r="9" spans="1:35" x14ac:dyDescent="0.2">
      <c r="B9" t="str">
        <f>WCE!B9</f>
        <v>CURRENT  ASSETS</v>
      </c>
      <c r="G9" s="13">
        <v>2013</v>
      </c>
      <c r="H9" s="34"/>
      <c r="I9" s="36"/>
      <c r="J9" s="12"/>
      <c r="K9" s="13" t="s">
        <v>278</v>
      </c>
      <c r="L9" s="28"/>
      <c r="M9" s="12"/>
      <c r="O9" s="12"/>
      <c r="P9" s="13">
        <v>2012</v>
      </c>
      <c r="Q9" s="34"/>
      <c r="R9" s="36"/>
      <c r="S9" s="12"/>
      <c r="T9" s="12"/>
      <c r="AC9" s="97"/>
    </row>
    <row r="10" spans="1:35" x14ac:dyDescent="0.2">
      <c r="AC10" s="97"/>
    </row>
    <row r="11" spans="1:35" x14ac:dyDescent="0.2">
      <c r="B11" t="s">
        <v>203</v>
      </c>
      <c r="G11" s="16">
        <v>13967</v>
      </c>
      <c r="K11" s="138">
        <f>'HBII Test Year'!B6</f>
        <v>12110.03</v>
      </c>
      <c r="P11" s="16">
        <v>14182</v>
      </c>
      <c r="AC11" s="97"/>
    </row>
    <row r="12" spans="1:35" x14ac:dyDescent="0.2">
      <c r="B12" t="str">
        <f>All!A102</f>
        <v>Current maturities of note receivable</v>
      </c>
      <c r="G12" s="16">
        <v>15200</v>
      </c>
      <c r="K12" s="138">
        <f>'HBII Test Year'!B10</f>
        <v>81842.66</v>
      </c>
      <c r="P12" s="16">
        <v>0</v>
      </c>
      <c r="AC12" s="97"/>
    </row>
    <row r="13" spans="1:35" x14ac:dyDescent="0.2">
      <c r="B13" t="str">
        <f>All!A103</f>
        <v>Prepaid expenses</v>
      </c>
      <c r="G13" s="16">
        <v>7491</v>
      </c>
      <c r="P13" s="16">
        <v>7746</v>
      </c>
      <c r="AC13" s="97"/>
    </row>
    <row r="14" spans="1:35" x14ac:dyDescent="0.2">
      <c r="G14" s="19">
        <f>SUM(G11:G13)</f>
        <v>36658</v>
      </c>
      <c r="K14" s="140">
        <f>SUM(K11:K13)</f>
        <v>93952.69</v>
      </c>
      <c r="P14" s="19">
        <f>SUM(P11:P13)</f>
        <v>21928</v>
      </c>
      <c r="AC14" s="97"/>
    </row>
    <row r="15" spans="1:35" x14ac:dyDescent="0.2">
      <c r="B15" t="str">
        <f>All!A105</f>
        <v>PROPERTY AND EQUIPMENT</v>
      </c>
      <c r="P15" s="16"/>
      <c r="AC15" s="97"/>
    </row>
    <row r="16" spans="1:35" x14ac:dyDescent="0.2">
      <c r="B16" t="str">
        <f>All!A106</f>
        <v>Equipment</v>
      </c>
      <c r="G16" s="16">
        <v>21257</v>
      </c>
      <c r="P16" s="16">
        <v>21257</v>
      </c>
      <c r="AC16" s="97"/>
    </row>
    <row r="17" spans="2:35" x14ac:dyDescent="0.2">
      <c r="B17" t="str">
        <f>All!A107</f>
        <v>Commercial buildings and improvements</v>
      </c>
      <c r="G17" s="16">
        <v>2535569</v>
      </c>
      <c r="K17" s="138">
        <f>'HBII Test Year'!B21</f>
        <v>2981532.24</v>
      </c>
      <c r="P17" s="16">
        <v>2510569</v>
      </c>
      <c r="AC17" s="97"/>
    </row>
    <row r="18" spans="2:35" x14ac:dyDescent="0.2">
      <c r="B18" t="str">
        <f>All!A108</f>
        <v>Residential  property</v>
      </c>
      <c r="G18" s="16">
        <v>401802</v>
      </c>
      <c r="K18" s="138">
        <f>'HBII Test Year'!B24+'HBII Test Year'!B25</f>
        <v>1464949.19</v>
      </c>
      <c r="P18" s="16">
        <v>401802</v>
      </c>
      <c r="AC18" s="97"/>
    </row>
    <row r="19" spans="2:35" x14ac:dyDescent="0.2">
      <c r="B19" t="str">
        <f>All!A109</f>
        <v>Less - accumulated depreciation</v>
      </c>
      <c r="G19" s="16">
        <v>-1061067</v>
      </c>
      <c r="K19" s="138">
        <f>'HBII Test Year'!B26</f>
        <v>-1010584.65</v>
      </c>
      <c r="P19" s="16">
        <v>-960102</v>
      </c>
      <c r="AC19" s="97"/>
    </row>
    <row r="20" spans="2:35" x14ac:dyDescent="0.2">
      <c r="B20" t="str">
        <f>All!A110</f>
        <v>Land</v>
      </c>
      <c r="G20" s="16">
        <v>424706</v>
      </c>
      <c r="K20" s="138">
        <f>'HBII Test Year'!B28</f>
        <v>778192.48</v>
      </c>
      <c r="P20" s="16">
        <v>424706</v>
      </c>
      <c r="AC20" s="97"/>
    </row>
    <row r="21" spans="2:35" x14ac:dyDescent="0.2">
      <c r="G21" s="19">
        <f>SUM(G16:G20)</f>
        <v>2322267</v>
      </c>
      <c r="K21" s="140">
        <f>SUM(K17:K20)</f>
        <v>4214089.26</v>
      </c>
      <c r="P21" s="19">
        <f>SUM(P16:P20)</f>
        <v>2398232</v>
      </c>
      <c r="AC21" s="97"/>
    </row>
    <row r="22" spans="2:35" x14ac:dyDescent="0.2">
      <c r="B22" t="s">
        <v>204</v>
      </c>
      <c r="G22" s="16"/>
      <c r="P22" s="16"/>
      <c r="AC22" s="97"/>
    </row>
    <row r="23" spans="2:35" x14ac:dyDescent="0.2">
      <c r="B23" t="s">
        <v>205</v>
      </c>
      <c r="G23" s="16">
        <v>17934</v>
      </c>
      <c r="K23" s="138">
        <f>'HBII Test Year'!B31</f>
        <v>19031.78</v>
      </c>
      <c r="P23" s="16">
        <v>20130</v>
      </c>
      <c r="AC23" s="97"/>
    </row>
    <row r="24" spans="2:35" x14ac:dyDescent="0.2">
      <c r="B24" t="str">
        <f>All!A113</f>
        <v>Note receivable, net of current maturities</v>
      </c>
      <c r="G24" s="16">
        <v>59376</v>
      </c>
      <c r="P24" s="16">
        <v>0</v>
      </c>
      <c r="AC24" s="97"/>
    </row>
    <row r="25" spans="2:35" x14ac:dyDescent="0.2">
      <c r="B25" t="str">
        <f>All!A114</f>
        <v>Sunriver property</v>
      </c>
      <c r="G25" s="16">
        <v>763370</v>
      </c>
      <c r="P25" s="16">
        <v>763370</v>
      </c>
      <c r="AC25" s="99"/>
      <c r="AD25" s="20"/>
      <c r="AE25" s="20"/>
      <c r="AF25" s="20"/>
      <c r="AG25" s="20"/>
      <c r="AH25" s="20"/>
      <c r="AI25" s="20"/>
    </row>
    <row r="26" spans="2:35" x14ac:dyDescent="0.2">
      <c r="B26" t="str">
        <f>All!A115</f>
        <v>Investment in Beringer Estates</v>
      </c>
      <c r="G26" s="16">
        <v>175526</v>
      </c>
      <c r="P26" s="16">
        <v>175526</v>
      </c>
      <c r="Z26" s="102"/>
      <c r="AC26" s="97"/>
    </row>
    <row r="27" spans="2:35" x14ac:dyDescent="0.2">
      <c r="B27" t="str">
        <f>All!A116</f>
        <v>Arizona property</v>
      </c>
      <c r="G27" s="16">
        <v>328545</v>
      </c>
      <c r="P27" s="16">
        <v>113250</v>
      </c>
      <c r="AC27" s="97"/>
    </row>
    <row r="28" spans="2:35" x14ac:dyDescent="0.2">
      <c r="B28" t="str">
        <f>All!A117</f>
        <v>Bodine road property</v>
      </c>
      <c r="G28" s="16">
        <v>602666</v>
      </c>
      <c r="P28" s="16">
        <v>602666</v>
      </c>
      <c r="AC28" s="97"/>
    </row>
    <row r="29" spans="2:35" x14ac:dyDescent="0.2">
      <c r="B29" t="str">
        <f>All!A118</f>
        <v>Construction in progress</v>
      </c>
      <c r="G29" s="16">
        <v>26662</v>
      </c>
      <c r="K29" s="138">
        <f>'HBII Test Year'!B33</f>
        <v>26662.080000000002</v>
      </c>
      <c r="P29" s="16">
        <v>26662</v>
      </c>
      <c r="AC29" s="97"/>
    </row>
    <row r="30" spans="2:35" x14ac:dyDescent="0.2">
      <c r="G30" s="19">
        <f>SUM(G23:G29)</f>
        <v>1974079</v>
      </c>
      <c r="K30" s="140">
        <f>SUM(K23:K29)</f>
        <v>45693.86</v>
      </c>
      <c r="P30" s="19">
        <f>SUM(P23:P29)</f>
        <v>1701604</v>
      </c>
      <c r="AC30" s="97"/>
    </row>
    <row r="31" spans="2:35" s="20" customFormat="1" ht="13.5" thickBot="1" x14ac:dyDescent="0.25">
      <c r="B31" s="20" t="s">
        <v>195</v>
      </c>
      <c r="G31" s="25">
        <f>G14+G21+G30</f>
        <v>4333004</v>
      </c>
      <c r="H31" s="29"/>
      <c r="I31" s="26"/>
      <c r="K31" s="142">
        <f>K14+K21+K30</f>
        <v>4353735.8100000005</v>
      </c>
      <c r="L31" s="29"/>
      <c r="P31" s="25">
        <f>P14+P21+P30</f>
        <v>4121764</v>
      </c>
      <c r="Q31" s="29"/>
      <c r="R31" s="26"/>
      <c r="W31" s="95">
        <f>G31</f>
        <v>4333004</v>
      </c>
      <c r="X31" s="95">
        <f>K31</f>
        <v>4353735.8100000005</v>
      </c>
      <c r="Y31" s="95">
        <f>P31</f>
        <v>4121764</v>
      </c>
      <c r="AA31" s="101">
        <f>(W31-X31)/X31</f>
        <v>-4.7618438290127942E-3</v>
      </c>
      <c r="AB31" s="101">
        <f>(X31-Y31)/Y31</f>
        <v>5.627974090704866E-2</v>
      </c>
      <c r="AC31" s="97"/>
      <c r="AD31"/>
      <c r="AE31"/>
      <c r="AF31"/>
      <c r="AG31"/>
      <c r="AH31"/>
      <c r="AI31"/>
    </row>
    <row r="32" spans="2:35" ht="13.5" thickTop="1" x14ac:dyDescent="0.2">
      <c r="G32" s="16"/>
      <c r="P32" s="16"/>
      <c r="Z32" s="102" t="s">
        <v>330</v>
      </c>
      <c r="AC32" s="97"/>
    </row>
    <row r="33" spans="2:35" x14ac:dyDescent="0.2">
      <c r="G33" s="16"/>
      <c r="P33" s="16"/>
      <c r="AC33" s="97"/>
    </row>
    <row r="34" spans="2:35" x14ac:dyDescent="0.2">
      <c r="G34" s="16"/>
      <c r="P34" s="16"/>
      <c r="AC34" s="97"/>
    </row>
    <row r="35" spans="2:35" x14ac:dyDescent="0.2">
      <c r="G35" s="16"/>
      <c r="P35" s="16"/>
      <c r="AC35" s="97"/>
    </row>
    <row r="36" spans="2:35" x14ac:dyDescent="0.2">
      <c r="B36" t="str">
        <f>All!A125</f>
        <v>Liabilities and Members' Equity</v>
      </c>
      <c r="G36" s="16"/>
      <c r="P36" s="16"/>
      <c r="AC36" s="97"/>
    </row>
    <row r="37" spans="2:35" x14ac:dyDescent="0.2">
      <c r="B37" t="str">
        <f>All!A126</f>
        <v>CURRENT LIABILITIES</v>
      </c>
      <c r="G37" s="16"/>
      <c r="P37" s="16"/>
      <c r="AC37" s="97"/>
    </row>
    <row r="38" spans="2:35" x14ac:dyDescent="0.2">
      <c r="G38" s="16"/>
      <c r="P38" s="16"/>
      <c r="AC38" s="97"/>
    </row>
    <row r="39" spans="2:35" x14ac:dyDescent="0.2">
      <c r="B39" t="str">
        <f>All!A128</f>
        <v>Accrued interest payable</v>
      </c>
      <c r="G39" s="16">
        <v>1941</v>
      </c>
      <c r="P39" s="16">
        <v>2002</v>
      </c>
      <c r="AC39" s="97"/>
    </row>
    <row r="40" spans="2:35" x14ac:dyDescent="0.2">
      <c r="B40" t="s">
        <v>254</v>
      </c>
      <c r="G40" s="16"/>
      <c r="K40" s="138">
        <f>'HBII Test Year'!B46</f>
        <v>787912.28</v>
      </c>
      <c r="L40" s="15">
        <f>K40</f>
        <v>787912.28</v>
      </c>
      <c r="P40" s="16"/>
      <c r="AC40" s="97"/>
    </row>
    <row r="41" spans="2:35" x14ac:dyDescent="0.2">
      <c r="B41" t="str">
        <f>All!A129</f>
        <v>Current maturities of long-term debt - related</v>
      </c>
      <c r="G41" s="16">
        <v>15900</v>
      </c>
      <c r="H41" s="15">
        <f>G41</f>
        <v>15900</v>
      </c>
      <c r="L41" s="15">
        <f>K41</f>
        <v>0</v>
      </c>
      <c r="P41" s="16">
        <v>14200</v>
      </c>
      <c r="Q41" s="15">
        <f>P41</f>
        <v>14200</v>
      </c>
      <c r="AC41" s="97"/>
    </row>
    <row r="42" spans="2:35" x14ac:dyDescent="0.2">
      <c r="B42" t="str">
        <f>All!A130</f>
        <v>Current maturities of long-term debt</v>
      </c>
      <c r="G42" s="16">
        <v>47200</v>
      </c>
      <c r="H42" s="15">
        <f>G42</f>
        <v>47200</v>
      </c>
      <c r="L42" s="15">
        <f>K42</f>
        <v>0</v>
      </c>
      <c r="P42" s="16">
        <v>44800</v>
      </c>
      <c r="Q42" s="15">
        <f>P42</f>
        <v>44800</v>
      </c>
      <c r="AC42" s="97"/>
    </row>
    <row r="43" spans="2:35" x14ac:dyDescent="0.2">
      <c r="G43" s="19">
        <f>SUM(G39:G42)</f>
        <v>65041</v>
      </c>
      <c r="K43" s="139">
        <f>SUM(K39:K42)</f>
        <v>787912.28</v>
      </c>
      <c r="P43" s="19">
        <f>SUM(P39:P42)</f>
        <v>61002</v>
      </c>
      <c r="AC43" s="99"/>
    </row>
    <row r="44" spans="2:35" x14ac:dyDescent="0.2">
      <c r="B44" t="str">
        <f>All!A132</f>
        <v>LONG-TERM DEBT - related</v>
      </c>
      <c r="G44" s="16">
        <v>941152</v>
      </c>
      <c r="H44" s="15">
        <f>G44</f>
        <v>941152</v>
      </c>
      <c r="P44" s="16">
        <v>598531</v>
      </c>
      <c r="Q44" s="15">
        <f>P44</f>
        <v>598531</v>
      </c>
      <c r="Z44" s="102"/>
      <c r="AC44" s="97"/>
      <c r="AD44" s="95"/>
      <c r="AE44" s="95"/>
      <c r="AF44" s="95"/>
    </row>
    <row r="45" spans="2:35" x14ac:dyDescent="0.2">
      <c r="B45" t="str">
        <f>All!A133</f>
        <v>LONG-TERM DEBT</v>
      </c>
      <c r="G45" s="16">
        <v>1325797</v>
      </c>
      <c r="H45" s="15">
        <f>G45</f>
        <v>1325797</v>
      </c>
      <c r="K45" s="138">
        <f>'HBII Test Year'!B49</f>
        <v>1534501.38</v>
      </c>
      <c r="L45" s="15">
        <f>K45</f>
        <v>1534501.38</v>
      </c>
      <c r="P45" s="16">
        <v>1403925</v>
      </c>
      <c r="Q45" s="15">
        <f>P45</f>
        <v>1403925</v>
      </c>
      <c r="AC45" s="97"/>
      <c r="AD45" s="95"/>
      <c r="AE45" s="95"/>
      <c r="AF45" s="95"/>
    </row>
    <row r="46" spans="2:35" s="20" customFormat="1" x14ac:dyDescent="0.2">
      <c r="B46" s="20" t="s">
        <v>196</v>
      </c>
      <c r="G46" s="22">
        <f>G43+G44+G45</f>
        <v>2331990</v>
      </c>
      <c r="H46" s="29">
        <f>SUM(H41:H45)</f>
        <v>2330049</v>
      </c>
      <c r="I46" s="38">
        <f>H46/H51</f>
        <v>0.53798547839179434</v>
      </c>
      <c r="K46" s="141">
        <f>K43+K44+K45</f>
        <v>2322413.66</v>
      </c>
      <c r="L46" s="29">
        <f>SUM(L40:L45)</f>
        <v>2322413.66</v>
      </c>
      <c r="M46" s="37">
        <f>L46/L51</f>
        <v>0.53343008426595362</v>
      </c>
      <c r="P46" s="22">
        <f>P43+P44+P45</f>
        <v>2063458</v>
      </c>
      <c r="Q46" s="29">
        <f>SUM(Q41:Q45)</f>
        <v>2061456</v>
      </c>
      <c r="R46" s="37">
        <f>Q46/Q51</f>
        <v>0.50038230363792857</v>
      </c>
      <c r="W46" s="95">
        <f>G46</f>
        <v>2331990</v>
      </c>
      <c r="X46" s="95">
        <f>K46</f>
        <v>2322413.66</v>
      </c>
      <c r="Y46" s="95">
        <f>P46</f>
        <v>2063458</v>
      </c>
      <c r="AA46" s="101">
        <f>(W46-X46)/X46</f>
        <v>4.1234428495394958E-3</v>
      </c>
      <c r="AB46" s="101">
        <f>(X46-Y46)/Y46</f>
        <v>0.12549596841806335</v>
      </c>
      <c r="AC46" s="97"/>
      <c r="AD46" s="95">
        <f>H46</f>
        <v>2330049</v>
      </c>
      <c r="AE46" s="95">
        <f>L46</f>
        <v>2322413.66</v>
      </c>
      <c r="AF46" s="95">
        <f>Q46</f>
        <v>2061456</v>
      </c>
      <c r="AH46" s="101">
        <f>(AD46-AE46)/AE46</f>
        <v>3.2876744274746689E-3</v>
      </c>
      <c r="AI46" s="101">
        <f>(AE46-AF46)/AF46</f>
        <v>0.12658900311236337</v>
      </c>
    </row>
    <row r="47" spans="2:35" x14ac:dyDescent="0.2">
      <c r="G47" s="16"/>
      <c r="P47" s="16"/>
      <c r="Z47" s="102" t="s">
        <v>321</v>
      </c>
      <c r="AC47" s="97"/>
      <c r="AD47" s="95"/>
      <c r="AE47" s="95"/>
      <c r="AF47" s="95"/>
      <c r="AG47" s="102"/>
    </row>
    <row r="48" spans="2:35" x14ac:dyDescent="0.2">
      <c r="B48" t="str">
        <f>All!A135</f>
        <v>MEMBERS' EQUITY</v>
      </c>
      <c r="G48" s="16">
        <v>2001014</v>
      </c>
      <c r="K48" s="138">
        <f>'HBII Test Year'!B62</f>
        <v>2031322.15</v>
      </c>
      <c r="P48" s="16">
        <v>2058306</v>
      </c>
      <c r="AC48" s="99"/>
    </row>
    <row r="49" spans="2:35" s="20" customFormat="1" x14ac:dyDescent="0.2">
      <c r="B49" s="20" t="s">
        <v>197</v>
      </c>
      <c r="G49" s="22">
        <f>G48</f>
        <v>2001014</v>
      </c>
      <c r="H49" s="29">
        <f>G49</f>
        <v>2001014</v>
      </c>
      <c r="I49" s="38">
        <f>H49/H51</f>
        <v>0.46201452160820566</v>
      </c>
      <c r="K49" s="141">
        <f>K48</f>
        <v>2031322.15</v>
      </c>
      <c r="L49" s="29">
        <f>K49</f>
        <v>2031322.15</v>
      </c>
      <c r="M49" s="37">
        <f>L49/L51</f>
        <v>0.46656991573404627</v>
      </c>
      <c r="P49" s="22">
        <f>P48</f>
        <v>2058306</v>
      </c>
      <c r="Q49" s="29">
        <f>P49</f>
        <v>2058306</v>
      </c>
      <c r="R49" s="37">
        <f>Q49/Q51</f>
        <v>0.49961769636207143</v>
      </c>
      <c r="W49" s="95">
        <f>G49</f>
        <v>2001014</v>
      </c>
      <c r="X49" s="95">
        <f>K49</f>
        <v>2031322.15</v>
      </c>
      <c r="Y49" s="95">
        <f>P49</f>
        <v>2058306</v>
      </c>
      <c r="AA49" s="101">
        <f>(W49-X49)/X49</f>
        <v>-1.4920405411815111E-2</v>
      </c>
      <c r="AB49" s="101">
        <f>(X49-Y49)/Y49</f>
        <v>-1.3109736841849604E-2</v>
      </c>
      <c r="AC49" s="97"/>
      <c r="AD49" s="95">
        <f>H49</f>
        <v>2001014</v>
      </c>
      <c r="AE49" s="95">
        <f>L49</f>
        <v>2031322.15</v>
      </c>
      <c r="AF49" s="95">
        <f>Q49</f>
        <v>2058306</v>
      </c>
      <c r="AH49" s="101">
        <f>(AD49-AE49)/AE49</f>
        <v>-1.4920405411815111E-2</v>
      </c>
      <c r="AI49" s="101">
        <f>(AE49-AF49)/AF49</f>
        <v>-1.3109736841849604E-2</v>
      </c>
    </row>
    <row r="50" spans="2:35" x14ac:dyDescent="0.2">
      <c r="G50" s="16"/>
      <c r="P50" s="16"/>
      <c r="Z50" s="102" t="s">
        <v>329</v>
      </c>
    </row>
    <row r="51" spans="2:35" s="20" customFormat="1" ht="13.5" thickBot="1" x14ac:dyDescent="0.25">
      <c r="B51" s="20" t="s">
        <v>206</v>
      </c>
      <c r="G51" s="23">
        <f>G46+G49</f>
        <v>4333004</v>
      </c>
      <c r="H51" s="29">
        <f>H46+H49</f>
        <v>4331063</v>
      </c>
      <c r="I51" s="26">
        <f>I46+I49</f>
        <v>1</v>
      </c>
      <c r="K51" s="142">
        <f>K46+K49</f>
        <v>4353735.8100000005</v>
      </c>
      <c r="L51" s="29">
        <f>L46+L49</f>
        <v>4353735.8100000005</v>
      </c>
      <c r="M51" s="26">
        <f>M46+M49</f>
        <v>0.99999999999999989</v>
      </c>
      <c r="P51" s="23">
        <f>P46+P49</f>
        <v>4121764</v>
      </c>
      <c r="Q51" s="29">
        <f>Q46+Q49</f>
        <v>4119762</v>
      </c>
      <c r="R51" s="26">
        <f>R46+R49</f>
        <v>1</v>
      </c>
    </row>
    <row r="52" spans="2:35" ht="13.5" thickTop="1" x14ac:dyDescent="0.2">
      <c r="G52" s="17"/>
      <c r="P52" s="17"/>
    </row>
    <row r="53" spans="2:35" x14ac:dyDescent="0.2">
      <c r="G53" s="24" t="str">
        <f>IF(G31=G51,"OK",G31-G51)</f>
        <v>OK</v>
      </c>
      <c r="K53" s="24" t="str">
        <f>IF(K31=K51,"OK",K31-K51)</f>
        <v>OK</v>
      </c>
      <c r="P53" s="24" t="str">
        <f>IF(P31=P51,"OK",P31-P51)</f>
        <v>OK</v>
      </c>
    </row>
    <row r="54" spans="2:35" x14ac:dyDescent="0.2">
      <c r="G54" s="17"/>
      <c r="P54" s="17"/>
    </row>
  </sheetData>
  <mergeCells count="5">
    <mergeCell ref="A2:V2"/>
    <mergeCell ref="A4:V4"/>
    <mergeCell ref="A5:V5"/>
    <mergeCell ref="W7:Y7"/>
    <mergeCell ref="AD7:AF7"/>
  </mergeCells>
  <pageMargins left="0.7" right="0.7" top="0.75" bottom="0.75" header="0.3" footer="0.3"/>
  <pageSetup scale="64" orientation="landscape" r:id="rId1"/>
  <headerFooter>
    <oddFooter>&amp;L&amp;A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'HBII Trend'!W31:Y31</xm:f>
              <xm:sqref>Z31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'HBII Trend'!W46:Y46</xm:f>
              <xm:sqref>Z46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'HBII Trend'!W49:Y49</xm:f>
              <xm:sqref>Z49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'HBII Trend'!AD46:AF46</xm:f>
              <xm:sqref>AG46</xm:sqref>
            </x14:sparkline>
          </x14:sparklines>
        </x14:sparklineGroup>
        <x14:sparklineGroup lineWeight="2.25" displayEmptyCellsAs="gap" high="1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'HBII Trend'!AD49:AF49</xm:f>
              <xm:sqref>AG49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3EB90-BA2C-42F5-9C8E-9C814C892124}"/>
</file>

<file path=customXml/itemProps2.xml><?xml version="1.0" encoding="utf-8"?>
<ds:datastoreItem xmlns:ds="http://schemas.openxmlformats.org/officeDocument/2006/customXml" ds:itemID="{028B060B-A1C7-4CF4-9878-3938681556B4}"/>
</file>

<file path=customXml/itemProps3.xml><?xml version="1.0" encoding="utf-8"?>
<ds:datastoreItem xmlns:ds="http://schemas.openxmlformats.org/officeDocument/2006/customXml" ds:itemID="{396B0529-0F52-42CD-A41B-9C33FF5F519D}"/>
</file>

<file path=customXml/itemProps4.xml><?xml version="1.0" encoding="utf-8"?>
<ds:datastoreItem xmlns:ds="http://schemas.openxmlformats.org/officeDocument/2006/customXml" ds:itemID="{D828894A-2C07-4C4F-9788-9571CD10A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Summary</vt:lpstr>
      <vt:lpstr>WCI</vt:lpstr>
      <vt:lpstr>WCI Trend</vt:lpstr>
      <vt:lpstr>WCI Test Year</vt:lpstr>
      <vt:lpstr>WCE</vt:lpstr>
      <vt:lpstr>WCE Trend</vt:lpstr>
      <vt:lpstr>WCE Test Year</vt:lpstr>
      <vt:lpstr>HBII</vt:lpstr>
      <vt:lpstr>HBII Trend</vt:lpstr>
      <vt:lpstr>HBII Test Year</vt:lpstr>
      <vt:lpstr>HB</vt:lpstr>
      <vt:lpstr>HB Trend</vt:lpstr>
      <vt:lpstr>HB Test Year</vt:lpstr>
      <vt:lpstr>All</vt:lpstr>
      <vt:lpstr>'HB Test Year'!Print_Area</vt:lpstr>
      <vt:lpstr>'HB Trend'!Print_Area</vt:lpstr>
      <vt:lpstr>'HBII Trend'!Print_Area</vt:lpstr>
      <vt:lpstr>'WCE Trend'!Print_Area</vt:lpstr>
      <vt:lpstr>'WCI Trend'!Print_Area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Nuance Communications, Inc.</dc:title>
  <dc:creator>Cheesman, Melissa (UTC)</dc:creator>
  <cp:keywords>None</cp:keywords>
  <cp:lastModifiedBy>Melissa Cheesman</cp:lastModifiedBy>
  <cp:lastPrinted>2014-10-21T22:04:06Z</cp:lastPrinted>
  <dcterms:created xsi:type="dcterms:W3CDTF">2014-05-29T10:01:47Z</dcterms:created>
  <dcterms:modified xsi:type="dcterms:W3CDTF">2014-10-21T22:21:50Z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