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persons/person.xml" ContentType="application/vnd.ms-excel.person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z9tr1\Desktop\"/>
    </mc:Choice>
  </mc:AlternateContent>
  <bookViews>
    <workbookView xWindow="28680" yWindow="-120" windowWidth="29040" windowHeight="15840"/>
  </bookViews>
  <sheets>
    <sheet name="RR Model" sheetId="23" r:id="rId1"/>
    <sheet name="ADJ-E" sheetId="14" r:id="rId2"/>
    <sheet name="Summary-Cost-E" sheetId="9" r:id="rId3"/>
    <sheet name="EIM - 2020 WA E Detail " sheetId="20" r:id="rId4"/>
    <sheet name="EIM - 2021 WA E Detail " sheetId="21" r:id="rId5"/>
    <sheet name="EIM - 2022 WA E Detail" sheetId="2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3" hidden="1">'EIM - 2020 WA E Detail '!$A$3:$AG$6</definedName>
    <definedName name="_xlnm._FilterDatabase" localSheetId="4" hidden="1">'EIM - 2021 WA E Detail '!$A$3:$R$6</definedName>
    <definedName name="_xlnm._FilterDatabase" localSheetId="5" hidden="1">'EIM - 2022 WA E Detail'!$A$3:$R$5</definedName>
    <definedName name="a">#REF!,#REF!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Allocators">'[3]OR-ALL'!$C$8:$J$97</definedName>
    <definedName name="_xlnm.Auto_Open" localSheetId="3">#REF!</definedName>
    <definedName name="_xlnm.Auto_Open" localSheetId="4">#REF!</definedName>
    <definedName name="_xlnm.Auto_Open" localSheetId="5">#REF!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[4]!_xlnm.Database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'[5]DEBT CALC'!#REF!</definedName>
    <definedName name="Macro1" localSheetId="3">#REF!</definedName>
    <definedName name="Macro1" localSheetId="4">#REF!</definedName>
    <definedName name="Macro1" localSheetId="5">#REF!</definedName>
    <definedName name="Macro1">#REF!</definedName>
    <definedName name="Macro10" localSheetId="3">#REF!</definedName>
    <definedName name="Macro10" localSheetId="4">#REF!</definedName>
    <definedName name="Macro10" localSheetId="5">#REF!</definedName>
    <definedName name="Macro10">#REF!</definedName>
    <definedName name="Macro11" localSheetId="3">#REF!</definedName>
    <definedName name="Macro11" localSheetId="4">#REF!</definedName>
    <definedName name="Macro11" localSheetId="5">#REF!</definedName>
    <definedName name="Macro11">#REF!</definedName>
    <definedName name="Macro12" localSheetId="3">#REF!</definedName>
    <definedName name="Macro12" localSheetId="4">#REF!</definedName>
    <definedName name="Macro12" localSheetId="5">#REF!</definedName>
    <definedName name="Macro12">#REF!</definedName>
    <definedName name="Macro2" localSheetId="3">#REF!</definedName>
    <definedName name="Macro2" localSheetId="4">#REF!</definedName>
    <definedName name="Macro2" localSheetId="5">#REF!</definedName>
    <definedName name="Macro2">#REF!</definedName>
    <definedName name="Macro3" localSheetId="3">#REF!</definedName>
    <definedName name="Macro3" localSheetId="4">#REF!</definedName>
    <definedName name="Macro3" localSheetId="5">#REF!</definedName>
    <definedName name="Macro3">#REF!</definedName>
    <definedName name="Macro4" localSheetId="3">#REF!</definedName>
    <definedName name="Macro4" localSheetId="4">#REF!</definedName>
    <definedName name="Macro4" localSheetId="5">#REF!</definedName>
    <definedName name="Macro4">#REF!</definedName>
    <definedName name="Macro5" localSheetId="3">#REF!</definedName>
    <definedName name="Macro5" localSheetId="4">#REF!</definedName>
    <definedName name="Macro5" localSheetId="5">#REF!</definedName>
    <definedName name="Macro5">#REF!</definedName>
    <definedName name="Macro6" localSheetId="3">#REF!</definedName>
    <definedName name="Macro6" localSheetId="4">#REF!</definedName>
    <definedName name="Macro6" localSheetId="5">#REF!</definedName>
    <definedName name="Macro6">#REF!</definedName>
    <definedName name="Macro7" localSheetId="3">#REF!</definedName>
    <definedName name="Macro7" localSheetId="4">#REF!</definedName>
    <definedName name="Macro7" localSheetId="5">#REF!</definedName>
    <definedName name="Macro7">#REF!</definedName>
    <definedName name="Macro8" localSheetId="3">#REF!</definedName>
    <definedName name="Macro8" localSheetId="4">#REF!</definedName>
    <definedName name="Macro8" localSheetId="5">#REF!</definedName>
    <definedName name="Macro8">#REF!</definedName>
    <definedName name="Macro9" localSheetId="3">#REF!</definedName>
    <definedName name="Macro9" localSheetId="4">#REF!</definedName>
    <definedName name="Macro9" localSheetId="5">#REF!</definedName>
    <definedName name="Macro9">#REF!</definedName>
    <definedName name="months">[3]DATA!$H$2</definedName>
    <definedName name="_xlnm.Print_Area" localSheetId="3">'EIM - 2020 WA E Detail '!$A$1:$AG$18</definedName>
    <definedName name="_xlnm.Print_Area" localSheetId="4">'EIM - 2021 WA E Detail '!$A$1:$AG$17</definedName>
    <definedName name="_xlnm.Print_Area" localSheetId="5">'EIM - 2022 WA E Detail'!$A$1:$AG$8</definedName>
    <definedName name="_xlnm.Print_Area" localSheetId="2">'Summary-Cost-E'!$A$3:$AL$116</definedName>
    <definedName name="Print_for_Checking">'[5]ADJ SUMMARY'!#REF!:'[5]ADJ SUMMARY'!#REF!</definedName>
    <definedName name="_xlnm.Print_Titles" localSheetId="2">'Summary-Cost-E'!$A:$C</definedName>
    <definedName name="rbcalc">[3]DATA!$H$3</definedName>
    <definedName name="rbcalc_heading">[3]DATA!$H$5</definedName>
    <definedName name="Recover" localSheetId="3">#REF!</definedName>
    <definedName name="Recover" localSheetId="4">#REF!</definedName>
    <definedName name="Recover" localSheetId="5">#REF!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[3]DATA!$H$4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'[5]DEBT CALC'!#REF!</definedName>
    <definedName name="wrn.All._.Sheets." hidden="1">{"IncSt",#N/A,FALSE,"IS";"BalSht",#N/A,FALSE,"BS";"IntCash",#N/A,FALSE,"Int. Cash";"Stats",#N/A,FALSE,"Stats"}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9" i="9" l="1"/>
  <c r="Q60" i="9"/>
  <c r="Q61" i="9"/>
  <c r="Q62" i="9"/>
  <c r="Q63" i="9"/>
  <c r="Q64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X20" i="9"/>
  <c r="Y20" i="9"/>
  <c r="Z20" i="9"/>
  <c r="AA20" i="9"/>
  <c r="AB20" i="9"/>
  <c r="AC20" i="9"/>
  <c r="V4" i="24" l="1"/>
  <c r="W4" i="24"/>
  <c r="X4" i="24"/>
  <c r="Y4" i="24"/>
  <c r="Z4" i="24"/>
  <c r="AA4" i="24"/>
  <c r="AB4" i="24"/>
  <c r="AC4" i="24"/>
  <c r="AD4" i="24"/>
  <c r="AE4" i="24"/>
  <c r="AF4" i="24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V10" i="21"/>
  <c r="W10" i="21"/>
  <c r="X10" i="21"/>
  <c r="Y10" i="21"/>
  <c r="Z10" i="21"/>
  <c r="AA10" i="21"/>
  <c r="AB10" i="21"/>
  <c r="AC10" i="21"/>
  <c r="AD10" i="21"/>
  <c r="AE10" i="21"/>
  <c r="AF10" i="21"/>
  <c r="V11" i="21"/>
  <c r="W11" i="21"/>
  <c r="X11" i="21"/>
  <c r="Y11" i="21"/>
  <c r="Z11" i="21"/>
  <c r="AA11" i="21"/>
  <c r="AB11" i="21"/>
  <c r="AC11" i="21"/>
  <c r="AD11" i="21"/>
  <c r="AE11" i="21"/>
  <c r="AF11" i="21"/>
  <c r="V12" i="21"/>
  <c r="W12" i="21"/>
  <c r="X12" i="21"/>
  <c r="Y12" i="21"/>
  <c r="Z12" i="21"/>
  <c r="AA12" i="21"/>
  <c r="AB12" i="21"/>
  <c r="AC12" i="21"/>
  <c r="AD12" i="21"/>
  <c r="AE12" i="21"/>
  <c r="AF12" i="21"/>
  <c r="U5" i="21"/>
  <c r="U6" i="21"/>
  <c r="U7" i="21"/>
  <c r="U8" i="21"/>
  <c r="U9" i="21"/>
  <c r="U10" i="21"/>
  <c r="U11" i="21"/>
  <c r="U12" i="21"/>
  <c r="U4" i="21"/>
  <c r="R5" i="20"/>
  <c r="R6" i="20"/>
  <c r="R7" i="20"/>
  <c r="R8" i="20"/>
  <c r="R9" i="20"/>
  <c r="R10" i="20"/>
  <c r="R11" i="20"/>
  <c r="R12" i="20"/>
  <c r="R13" i="20"/>
  <c r="R14" i="20"/>
  <c r="R15" i="20"/>
  <c r="R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U5" i="20"/>
  <c r="V5" i="20"/>
  <c r="W5" i="20"/>
  <c r="X5" i="20"/>
  <c r="Y5" i="20"/>
  <c r="Z5" i="20"/>
  <c r="AA5" i="20"/>
  <c r="AB5" i="20"/>
  <c r="AC5" i="20"/>
  <c r="AD5" i="20"/>
  <c r="AE5" i="20"/>
  <c r="AF5" i="20"/>
  <c r="U6" i="20"/>
  <c r="V6" i="20"/>
  <c r="W6" i="20"/>
  <c r="X6" i="20"/>
  <c r="Y6" i="20"/>
  <c r="Z6" i="20"/>
  <c r="AA6" i="20"/>
  <c r="AB6" i="20"/>
  <c r="AC6" i="20"/>
  <c r="AD6" i="20"/>
  <c r="AE6" i="20"/>
  <c r="AF6" i="20"/>
  <c r="U7" i="20"/>
  <c r="V7" i="20"/>
  <c r="W7" i="20"/>
  <c r="X7" i="20"/>
  <c r="Y7" i="20"/>
  <c r="Z7" i="20"/>
  <c r="AA7" i="20"/>
  <c r="AB7" i="20"/>
  <c r="AC7" i="20"/>
  <c r="AD7" i="20"/>
  <c r="AE7" i="20"/>
  <c r="AF7" i="20"/>
  <c r="U8" i="20"/>
  <c r="V8" i="20"/>
  <c r="W8" i="20"/>
  <c r="X8" i="20"/>
  <c r="Y8" i="20"/>
  <c r="Z8" i="20"/>
  <c r="AA8" i="20"/>
  <c r="AB8" i="20"/>
  <c r="AC8" i="20"/>
  <c r="AD8" i="20"/>
  <c r="AE8" i="20"/>
  <c r="AF8" i="20"/>
  <c r="U9" i="20"/>
  <c r="V9" i="20"/>
  <c r="W9" i="20"/>
  <c r="X9" i="20"/>
  <c r="Y9" i="20"/>
  <c r="Z9" i="20"/>
  <c r="AA9" i="20"/>
  <c r="AB9" i="20"/>
  <c r="AC9" i="20"/>
  <c r="AD9" i="20"/>
  <c r="AE9" i="20"/>
  <c r="AF9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V4" i="20"/>
  <c r="W4" i="20"/>
  <c r="X4" i="20"/>
  <c r="Y4" i="20"/>
  <c r="Z4" i="20"/>
  <c r="AA4" i="20"/>
  <c r="AB4" i="20"/>
  <c r="AC4" i="20"/>
  <c r="AD4" i="20"/>
  <c r="AE4" i="20"/>
  <c r="AF4" i="20"/>
  <c r="U4" i="20"/>
  <c r="E30" i="9" s="1"/>
  <c r="E29" i="9" l="1"/>
  <c r="Q18" i="9"/>
  <c r="E7" i="9"/>
  <c r="F29" i="9" s="1"/>
  <c r="E9" i="9"/>
  <c r="F31" i="9" s="1"/>
  <c r="E31" i="9"/>
  <c r="Q20" i="9"/>
  <c r="R17" i="20"/>
  <c r="AG14" i="20"/>
  <c r="F9" i="9" l="1"/>
  <c r="G31" i="9" s="1"/>
  <c r="F7" i="9"/>
  <c r="G29" i="9" s="1"/>
  <c r="E40" i="9"/>
  <c r="F40" i="9" s="1"/>
  <c r="E42" i="9"/>
  <c r="F42" i="9" s="1"/>
  <c r="G9" i="9"/>
  <c r="G7" i="9"/>
  <c r="AG4" i="24"/>
  <c r="G42" i="9" l="1"/>
  <c r="G40" i="9"/>
  <c r="H29" i="9"/>
  <c r="H40" i="9" s="1"/>
  <c r="H7" i="9"/>
  <c r="H31" i="9"/>
  <c r="H9" i="9"/>
  <c r="F25" i="23"/>
  <c r="I29" i="9" l="1"/>
  <c r="I7" i="9"/>
  <c r="I40" i="9"/>
  <c r="I31" i="9"/>
  <c r="I9" i="9"/>
  <c r="H42" i="9"/>
  <c r="I42" i="9" l="1"/>
  <c r="J31" i="9"/>
  <c r="J42" i="9" s="1"/>
  <c r="J9" i="9"/>
  <c r="J29" i="9"/>
  <c r="J7" i="9"/>
  <c r="F72" i="23"/>
  <c r="F71" i="23"/>
  <c r="F69" i="23"/>
  <c r="F68" i="23"/>
  <c r="F65" i="23"/>
  <c r="F62" i="23"/>
  <c r="F61" i="23"/>
  <c r="F43" i="23"/>
  <c r="F46" i="23" s="1"/>
  <c r="K29" i="9" l="1"/>
  <c r="K7" i="9"/>
  <c r="J40" i="9"/>
  <c r="K40" i="9" s="1"/>
  <c r="K31" i="9"/>
  <c r="K42" i="9" s="1"/>
  <c r="K9" i="9"/>
  <c r="F66" i="9"/>
  <c r="G66" i="9"/>
  <c r="H66" i="9"/>
  <c r="I66" i="9"/>
  <c r="J66" i="9"/>
  <c r="K66" i="9"/>
  <c r="L66" i="9"/>
  <c r="M66" i="9"/>
  <c r="N66" i="9"/>
  <c r="O66" i="9"/>
  <c r="P66" i="9"/>
  <c r="E66" i="9"/>
  <c r="F76" i="9"/>
  <c r="G76" i="9"/>
  <c r="H76" i="9"/>
  <c r="I76" i="9"/>
  <c r="J76" i="9"/>
  <c r="K76" i="9"/>
  <c r="L76" i="9"/>
  <c r="M76" i="9"/>
  <c r="N76" i="9"/>
  <c r="O76" i="9"/>
  <c r="P76" i="9"/>
  <c r="E76" i="9"/>
  <c r="S76" i="9"/>
  <c r="T76" i="9"/>
  <c r="U76" i="9"/>
  <c r="V76" i="9"/>
  <c r="W76" i="9"/>
  <c r="X76" i="9"/>
  <c r="Y76" i="9"/>
  <c r="Z76" i="9"/>
  <c r="AA76" i="9"/>
  <c r="AB76" i="9"/>
  <c r="AC76" i="9"/>
  <c r="R76" i="9"/>
  <c r="Q68" i="9"/>
  <c r="Q58" i="9"/>
  <c r="L29" i="9" l="1"/>
  <c r="L7" i="9"/>
  <c r="L31" i="9"/>
  <c r="L42" i="9" s="1"/>
  <c r="L9" i="9"/>
  <c r="L40" i="9"/>
  <c r="E8" i="9"/>
  <c r="F30" i="9" s="1"/>
  <c r="E41" i="9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AG10" i="20"/>
  <c r="AG4" i="20"/>
  <c r="M29" i="9" l="1"/>
  <c r="M7" i="9"/>
  <c r="M40" i="9"/>
  <c r="M31" i="9"/>
  <c r="M42" i="9" s="1"/>
  <c r="M9" i="9"/>
  <c r="AG11" i="20"/>
  <c r="AG12" i="20"/>
  <c r="AG15" i="20"/>
  <c r="AG13" i="20"/>
  <c r="E26" i="9"/>
  <c r="F8" i="9"/>
  <c r="G8" i="9" s="1"/>
  <c r="AG8" i="20"/>
  <c r="AG9" i="20"/>
  <c r="F41" i="9"/>
  <c r="Q19" i="9"/>
  <c r="N29" i="9" l="1"/>
  <c r="N7" i="9"/>
  <c r="N40" i="9"/>
  <c r="N31" i="9"/>
  <c r="N42" i="9" s="1"/>
  <c r="N9" i="9"/>
  <c r="E27" i="9"/>
  <c r="E38" i="9" s="1"/>
  <c r="G30" i="9"/>
  <c r="G41" i="9" s="1"/>
  <c r="E4" i="9"/>
  <c r="E37" i="9"/>
  <c r="Q15" i="9"/>
  <c r="H8" i="9"/>
  <c r="H30" i="9"/>
  <c r="R5" i="21"/>
  <c r="R6" i="21"/>
  <c r="R7" i="21"/>
  <c r="R8" i="21"/>
  <c r="R9" i="21"/>
  <c r="R10" i="21"/>
  <c r="R11" i="21"/>
  <c r="R12" i="21"/>
  <c r="AG14" i="21"/>
  <c r="O29" i="9" l="1"/>
  <c r="O40" i="9" s="1"/>
  <c r="O7" i="9"/>
  <c r="O31" i="9"/>
  <c r="O42" i="9" s="1"/>
  <c r="O9" i="9"/>
  <c r="F26" i="9"/>
  <c r="F37" i="9" s="1"/>
  <c r="F4" i="9"/>
  <c r="AG12" i="21"/>
  <c r="H41" i="9"/>
  <c r="I8" i="9"/>
  <c r="I30" i="9"/>
  <c r="R4" i="21"/>
  <c r="AG16" i="21"/>
  <c r="P29" i="9" l="1"/>
  <c r="Q29" i="9" s="1"/>
  <c r="P7" i="9"/>
  <c r="P31" i="9"/>
  <c r="Q31" i="9" s="1"/>
  <c r="P9" i="9"/>
  <c r="G26" i="9"/>
  <c r="G37" i="9" s="1"/>
  <c r="G4" i="9"/>
  <c r="J8" i="9"/>
  <c r="J30" i="9"/>
  <c r="I41" i="9"/>
  <c r="AG7" i="24"/>
  <c r="R29" i="9" l="1"/>
  <c r="AF71" i="9"/>
  <c r="AJ71" i="9"/>
  <c r="AH71" i="9"/>
  <c r="AI71" i="9"/>
  <c r="AG71" i="9"/>
  <c r="AK71" i="9"/>
  <c r="AD71" i="9"/>
  <c r="AL71" i="9"/>
  <c r="AE71" i="9"/>
  <c r="Q7" i="9"/>
  <c r="R7" i="9" s="1"/>
  <c r="L51" i="9"/>
  <c r="L81" i="9" s="1"/>
  <c r="AA61" i="9"/>
  <c r="Y61" i="9"/>
  <c r="AB61" i="9"/>
  <c r="AC61" i="9"/>
  <c r="J51" i="9"/>
  <c r="J81" i="9" s="1"/>
  <c r="V61" i="9"/>
  <c r="P51" i="9"/>
  <c r="P81" i="9" s="1"/>
  <c r="I51" i="9"/>
  <c r="I81" i="9" s="1"/>
  <c r="R61" i="9"/>
  <c r="N51" i="9"/>
  <c r="N81" i="9" s="1"/>
  <c r="G51" i="9"/>
  <c r="G81" i="9" s="1"/>
  <c r="Z61" i="9"/>
  <c r="S61" i="9"/>
  <c r="M51" i="9"/>
  <c r="M81" i="9" s="1"/>
  <c r="K51" i="9"/>
  <c r="K81" i="9" s="1"/>
  <c r="E51" i="9"/>
  <c r="O51" i="9"/>
  <c r="O81" i="9" s="1"/>
  <c r="W61" i="9"/>
  <c r="F51" i="9"/>
  <c r="F81" i="9" s="1"/>
  <c r="H51" i="9"/>
  <c r="H81" i="9" s="1"/>
  <c r="T61" i="9"/>
  <c r="U61" i="9"/>
  <c r="X61" i="9"/>
  <c r="R31" i="9"/>
  <c r="AF73" i="9"/>
  <c r="AJ73" i="9"/>
  <c r="AD73" i="9"/>
  <c r="AH73" i="9"/>
  <c r="AI73" i="9"/>
  <c r="AG73" i="9"/>
  <c r="AK73" i="9"/>
  <c r="AL73" i="9"/>
  <c r="AE73" i="9"/>
  <c r="X63" i="9"/>
  <c r="F53" i="9"/>
  <c r="F83" i="9" s="1"/>
  <c r="J53" i="9"/>
  <c r="J83" i="9" s="1"/>
  <c r="AA63" i="9"/>
  <c r="O53" i="9"/>
  <c r="O83" i="9" s="1"/>
  <c r="H53" i="9"/>
  <c r="H83" i="9" s="1"/>
  <c r="U63" i="9"/>
  <c r="N53" i="9"/>
  <c r="N83" i="9" s="1"/>
  <c r="L53" i="9"/>
  <c r="L83" i="9" s="1"/>
  <c r="Z63" i="9"/>
  <c r="P53" i="9"/>
  <c r="P83" i="9" s="1"/>
  <c r="I53" i="9"/>
  <c r="I83" i="9" s="1"/>
  <c r="Y63" i="9"/>
  <c r="E53" i="9"/>
  <c r="R63" i="9"/>
  <c r="T63" i="9"/>
  <c r="S63" i="9"/>
  <c r="W63" i="9"/>
  <c r="AB63" i="9"/>
  <c r="Q9" i="9"/>
  <c r="V63" i="9"/>
  <c r="K53" i="9"/>
  <c r="K83" i="9" s="1"/>
  <c r="M53" i="9"/>
  <c r="M83" i="9" s="1"/>
  <c r="AC63" i="9"/>
  <c r="G53" i="9"/>
  <c r="G83" i="9" s="1"/>
  <c r="P40" i="9"/>
  <c r="Q40" i="9" s="1"/>
  <c r="R40" i="9" s="1"/>
  <c r="P42" i="9"/>
  <c r="Q42" i="9" s="1"/>
  <c r="H4" i="9"/>
  <c r="H26" i="9"/>
  <c r="H37" i="9" s="1"/>
  <c r="K8" i="9"/>
  <c r="K30" i="9"/>
  <c r="J41" i="9"/>
  <c r="R42" i="9" l="1"/>
  <c r="S29" i="9"/>
  <c r="S7" i="9"/>
  <c r="S40" i="9"/>
  <c r="E83" i="9"/>
  <c r="Q53" i="9"/>
  <c r="E81" i="9"/>
  <c r="Q51" i="9"/>
  <c r="R9" i="9"/>
  <c r="S31" i="9"/>
  <c r="S42" i="9" s="1"/>
  <c r="I26" i="9"/>
  <c r="I37" i="9" s="1"/>
  <c r="I4" i="9"/>
  <c r="L8" i="9"/>
  <c r="L30" i="9"/>
  <c r="K41" i="9"/>
  <c r="E93" i="9" l="1"/>
  <c r="Q83" i="9"/>
  <c r="E91" i="9"/>
  <c r="Q81" i="9"/>
  <c r="T29" i="9"/>
  <c r="T40" i="9" s="1"/>
  <c r="T7" i="9"/>
  <c r="T31" i="9"/>
  <c r="T42" i="9" s="1"/>
  <c r="S9" i="9"/>
  <c r="J4" i="9"/>
  <c r="J26" i="9"/>
  <c r="J37" i="9" s="1"/>
  <c r="M8" i="9"/>
  <c r="M30" i="9"/>
  <c r="L41" i="9"/>
  <c r="U31" i="9" l="1"/>
  <c r="U42" i="9" s="1"/>
  <c r="T9" i="9"/>
  <c r="F93" i="9"/>
  <c r="E103" i="9"/>
  <c r="U29" i="9"/>
  <c r="U40" i="9" s="1"/>
  <c r="U7" i="9"/>
  <c r="E101" i="9"/>
  <c r="F91" i="9"/>
  <c r="K26" i="9"/>
  <c r="K37" i="9" s="1"/>
  <c r="K4" i="9"/>
  <c r="N8" i="9"/>
  <c r="N30" i="9"/>
  <c r="M41" i="9"/>
  <c r="F101" i="9" l="1"/>
  <c r="F110" i="9" s="1"/>
  <c r="G91" i="9"/>
  <c r="E110" i="9"/>
  <c r="E112" i="9"/>
  <c r="V31" i="9"/>
  <c r="V42" i="9" s="1"/>
  <c r="U9" i="9"/>
  <c r="V29" i="9"/>
  <c r="V40" i="9" s="1"/>
  <c r="V7" i="9"/>
  <c r="G93" i="9"/>
  <c r="F103" i="9"/>
  <c r="F112" i="9" s="1"/>
  <c r="L4" i="9"/>
  <c r="L26" i="9"/>
  <c r="L37" i="9" s="1"/>
  <c r="O8" i="9"/>
  <c r="O30" i="9"/>
  <c r="N41" i="9"/>
  <c r="W29" i="9" l="1"/>
  <c r="W40" i="9" s="1"/>
  <c r="W7" i="9"/>
  <c r="H91" i="9"/>
  <c r="G101" i="9"/>
  <c r="G110" i="9" s="1"/>
  <c r="W31" i="9"/>
  <c r="W42" i="9" s="1"/>
  <c r="V9" i="9"/>
  <c r="G103" i="9"/>
  <c r="H93" i="9"/>
  <c r="M26" i="9"/>
  <c r="M37" i="9" s="1"/>
  <c r="M4" i="9"/>
  <c r="O41" i="9"/>
  <c r="P8" i="9"/>
  <c r="P30" i="9"/>
  <c r="Q30" i="9" s="1"/>
  <c r="P41" i="9" l="1"/>
  <c r="X29" i="9"/>
  <c r="X40" i="9" s="1"/>
  <c r="X7" i="9"/>
  <c r="G112" i="9"/>
  <c r="I93" i="9"/>
  <c r="H103" i="9"/>
  <c r="H112" i="9" s="1"/>
  <c r="AF72" i="9"/>
  <c r="AJ72" i="9"/>
  <c r="AH72" i="9"/>
  <c r="AD72" i="9"/>
  <c r="AI72" i="9"/>
  <c r="AG72" i="9"/>
  <c r="AK72" i="9"/>
  <c r="AL72" i="9"/>
  <c r="AE72" i="9"/>
  <c r="X31" i="9"/>
  <c r="X42" i="9" s="1"/>
  <c r="W9" i="9"/>
  <c r="H101" i="9"/>
  <c r="I91" i="9"/>
  <c r="S62" i="9"/>
  <c r="W62" i="9"/>
  <c r="AA62" i="9"/>
  <c r="T62" i="9"/>
  <c r="X62" i="9"/>
  <c r="AB62" i="9"/>
  <c r="V62" i="9"/>
  <c r="Y62" i="9"/>
  <c r="Z62" i="9"/>
  <c r="U62" i="9"/>
  <c r="AC62" i="9"/>
  <c r="N26" i="9"/>
  <c r="N37" i="9" s="1"/>
  <c r="N4" i="9"/>
  <c r="R62" i="9"/>
  <c r="F52" i="9"/>
  <c r="F82" i="9" s="1"/>
  <c r="J52" i="9"/>
  <c r="J82" i="9" s="1"/>
  <c r="N52" i="9"/>
  <c r="N82" i="9" s="1"/>
  <c r="G52" i="9"/>
  <c r="G82" i="9" s="1"/>
  <c r="K52" i="9"/>
  <c r="K82" i="9" s="1"/>
  <c r="O52" i="9"/>
  <c r="O82" i="9" s="1"/>
  <c r="H52" i="9"/>
  <c r="H82" i="9" s="1"/>
  <c r="L52" i="9"/>
  <c r="L82" i="9" s="1"/>
  <c r="P52" i="9"/>
  <c r="P82" i="9" s="1"/>
  <c r="I52" i="9"/>
  <c r="I82" i="9" s="1"/>
  <c r="M52" i="9"/>
  <c r="M82" i="9" s="1"/>
  <c r="E52" i="9"/>
  <c r="E82" i="9" s="1"/>
  <c r="E92" i="9" s="1"/>
  <c r="Q41" i="9"/>
  <c r="Q8" i="9"/>
  <c r="E102" i="9" l="1"/>
  <c r="E111" i="9" s="1"/>
  <c r="F92" i="9"/>
  <c r="J93" i="9"/>
  <c r="I103" i="9"/>
  <c r="I112" i="9" s="1"/>
  <c r="Y29" i="9"/>
  <c r="Y40" i="9" s="1"/>
  <c r="Y7" i="9"/>
  <c r="I101" i="9"/>
  <c r="I110" i="9" s="1"/>
  <c r="J91" i="9"/>
  <c r="Y31" i="9"/>
  <c r="Y42" i="9" s="1"/>
  <c r="X9" i="9"/>
  <c r="Q82" i="9"/>
  <c r="H110" i="9"/>
  <c r="O4" i="9"/>
  <c r="O26" i="9"/>
  <c r="O37" i="9" s="1"/>
  <c r="Q52" i="9"/>
  <c r="Z31" i="9" l="1"/>
  <c r="Z42" i="9" s="1"/>
  <c r="Y9" i="9"/>
  <c r="J101" i="9"/>
  <c r="K91" i="9"/>
  <c r="K93" i="9"/>
  <c r="J103" i="9"/>
  <c r="J112" i="9" s="1"/>
  <c r="Z29" i="9"/>
  <c r="Z40" i="9" s="1"/>
  <c r="Z7" i="9"/>
  <c r="F102" i="9"/>
  <c r="F111" i="9" s="1"/>
  <c r="G92" i="9"/>
  <c r="P4" i="9"/>
  <c r="P26" i="9"/>
  <c r="Q26" i="9" s="1"/>
  <c r="B16" i="14" l="1"/>
  <c r="B18" i="14"/>
  <c r="AF68" i="9"/>
  <c r="AJ68" i="9"/>
  <c r="AH68" i="9"/>
  <c r="AI68" i="9"/>
  <c r="AG68" i="9"/>
  <c r="AK68" i="9"/>
  <c r="AL68" i="9"/>
  <c r="AE68" i="9"/>
  <c r="AA31" i="9"/>
  <c r="C29" i="14" s="1"/>
  <c r="Z9" i="9"/>
  <c r="H92" i="9"/>
  <c r="G102" i="9"/>
  <c r="G111" i="9" s="1"/>
  <c r="P37" i="9"/>
  <c r="L91" i="9"/>
  <c r="K101" i="9"/>
  <c r="K110" i="9" s="1"/>
  <c r="J110" i="9"/>
  <c r="B7" i="14"/>
  <c r="AA29" i="9"/>
  <c r="C27" i="14" s="1"/>
  <c r="AA7" i="9"/>
  <c r="L93" i="9"/>
  <c r="K103" i="9"/>
  <c r="AD68" i="9"/>
  <c r="S58" i="9"/>
  <c r="W58" i="9"/>
  <c r="AA58" i="9"/>
  <c r="T58" i="9"/>
  <c r="X58" i="9"/>
  <c r="AB58" i="9"/>
  <c r="Z58" i="9"/>
  <c r="U58" i="9"/>
  <c r="AC58" i="9"/>
  <c r="V58" i="9"/>
  <c r="Y58" i="9"/>
  <c r="R58" i="9"/>
  <c r="R26" i="9"/>
  <c r="G48" i="9"/>
  <c r="G78" i="9" s="1"/>
  <c r="J48" i="9"/>
  <c r="J78" i="9" s="1"/>
  <c r="F48" i="9"/>
  <c r="F78" i="9" s="1"/>
  <c r="Q4" i="9"/>
  <c r="R4" i="9" s="1"/>
  <c r="L48" i="9"/>
  <c r="L78" i="9" s="1"/>
  <c r="H48" i="9"/>
  <c r="H78" i="9" s="1"/>
  <c r="I48" i="9"/>
  <c r="I78" i="9" s="1"/>
  <c r="E48" i="9"/>
  <c r="P48" i="9"/>
  <c r="P78" i="9" s="1"/>
  <c r="K48" i="9"/>
  <c r="K78" i="9" s="1"/>
  <c r="O48" i="9"/>
  <c r="O78" i="9" s="1"/>
  <c r="N48" i="9"/>
  <c r="N78" i="9" s="1"/>
  <c r="M48" i="9"/>
  <c r="M78" i="9" s="1"/>
  <c r="AA42" i="9" l="1"/>
  <c r="I92" i="9"/>
  <c r="H102" i="9"/>
  <c r="H111" i="9" s="1"/>
  <c r="B84" i="14"/>
  <c r="C7" i="14"/>
  <c r="C73" i="14" s="1"/>
  <c r="AB29" i="9"/>
  <c r="D27" i="14" s="1"/>
  <c r="D93" i="14" s="1"/>
  <c r="AB7" i="9"/>
  <c r="AB31" i="9"/>
  <c r="D29" i="14" s="1"/>
  <c r="D95" i="14" s="1"/>
  <c r="B9" i="14"/>
  <c r="AA9" i="9"/>
  <c r="AA40" i="9"/>
  <c r="C93" i="14"/>
  <c r="C95" i="14"/>
  <c r="B82" i="14"/>
  <c r="M93" i="9"/>
  <c r="L103" i="9"/>
  <c r="L112" i="9" s="1"/>
  <c r="L101" i="9"/>
  <c r="M91" i="9"/>
  <c r="K112" i="9"/>
  <c r="B73" i="14"/>
  <c r="C18" i="14"/>
  <c r="C84" i="14" s="1"/>
  <c r="E78" i="9"/>
  <c r="Q48" i="9"/>
  <c r="AB42" i="9" l="1"/>
  <c r="L110" i="9"/>
  <c r="B75" i="14"/>
  <c r="J92" i="9"/>
  <c r="I102" i="9"/>
  <c r="I111" i="9" s="1"/>
  <c r="N91" i="9"/>
  <c r="M101" i="9"/>
  <c r="M110" i="9" s="1"/>
  <c r="D18" i="14"/>
  <c r="D84" i="14" s="1"/>
  <c r="C9" i="14"/>
  <c r="C75" i="14" s="1"/>
  <c r="AC31" i="9"/>
  <c r="E29" i="14" s="1"/>
  <c r="AB9" i="9"/>
  <c r="N93" i="9"/>
  <c r="M103" i="9"/>
  <c r="M112" i="9" s="1"/>
  <c r="C16" i="14"/>
  <c r="C82" i="14" s="1"/>
  <c r="AB40" i="9"/>
  <c r="AC29" i="9"/>
  <c r="E27" i="14" s="1"/>
  <c r="E93" i="14" s="1"/>
  <c r="D7" i="14"/>
  <c r="D73" i="14" s="1"/>
  <c r="AC7" i="9"/>
  <c r="F76" i="23"/>
  <c r="F70" i="23"/>
  <c r="F73" i="23" s="1"/>
  <c r="F64" i="23"/>
  <c r="F63" i="23"/>
  <c r="F32" i="23"/>
  <c r="F35" i="23" s="1"/>
  <c r="AC42" i="9" l="1"/>
  <c r="E7" i="14"/>
  <c r="E73" i="14" s="1"/>
  <c r="AD29" i="9"/>
  <c r="F27" i="14" s="1"/>
  <c r="AD7" i="9"/>
  <c r="T51" i="9"/>
  <c r="T81" i="9" s="1"/>
  <c r="AE61" i="9"/>
  <c r="AC51" i="9"/>
  <c r="AC81" i="9" s="1"/>
  <c r="AF61" i="9"/>
  <c r="W51" i="9"/>
  <c r="W81" i="9" s="1"/>
  <c r="AA51" i="9"/>
  <c r="AA81" i="9" s="1"/>
  <c r="AH61" i="9"/>
  <c r="X51" i="9"/>
  <c r="X81" i="9" s="1"/>
  <c r="AI61" i="9"/>
  <c r="AK61" i="9"/>
  <c r="V51" i="9"/>
  <c r="V81" i="9" s="1"/>
  <c r="AJ61" i="9"/>
  <c r="AL61" i="9"/>
  <c r="AB51" i="9"/>
  <c r="AB81" i="9" s="1"/>
  <c r="U51" i="9"/>
  <c r="U81" i="9" s="1"/>
  <c r="S51" i="9"/>
  <c r="S81" i="9" s="1"/>
  <c r="R51" i="9"/>
  <c r="R81" i="9" s="1"/>
  <c r="Z51" i="9"/>
  <c r="Z81" i="9" s="1"/>
  <c r="AD61" i="9"/>
  <c r="Y51" i="9"/>
  <c r="Y81" i="9" s="1"/>
  <c r="AG61" i="9"/>
  <c r="D9" i="14"/>
  <c r="D75" i="14" s="1"/>
  <c r="AD31" i="9"/>
  <c r="F29" i="14" s="1"/>
  <c r="F95" i="14" s="1"/>
  <c r="AC9" i="9"/>
  <c r="E18" i="14"/>
  <c r="E84" i="14" s="1"/>
  <c r="E95" i="14"/>
  <c r="K92" i="9"/>
  <c r="J102" i="9"/>
  <c r="J111" i="9" s="1"/>
  <c r="D16" i="14"/>
  <c r="D82" i="14" s="1"/>
  <c r="AC40" i="9"/>
  <c r="O93" i="9"/>
  <c r="N103" i="9"/>
  <c r="N112" i="9" s="1"/>
  <c r="N101" i="9"/>
  <c r="N110" i="9" s="1"/>
  <c r="O91" i="9"/>
  <c r="F66" i="23"/>
  <c r="F74" i="23" s="1"/>
  <c r="AL21" i="9"/>
  <c r="AK21" i="9"/>
  <c r="AJ21" i="9"/>
  <c r="AI21" i="9"/>
  <c r="AH21" i="9"/>
  <c r="AG21" i="9"/>
  <c r="AF21" i="9"/>
  <c r="AE21" i="9"/>
  <c r="U4" i="24"/>
  <c r="AD21" i="9" s="1"/>
  <c r="R4" i="24"/>
  <c r="X15" i="9"/>
  <c r="Y15" i="9"/>
  <c r="Z15" i="9"/>
  <c r="AA15" i="9"/>
  <c r="AB15" i="9"/>
  <c r="AC15" i="9"/>
  <c r="Y16" i="9"/>
  <c r="Z16" i="9"/>
  <c r="AC16" i="9"/>
  <c r="X19" i="9"/>
  <c r="Y19" i="9"/>
  <c r="Z19" i="9"/>
  <c r="AA19" i="9"/>
  <c r="AB19" i="9"/>
  <c r="AC19" i="9"/>
  <c r="AG9" i="21"/>
  <c r="Y21" i="9"/>
  <c r="AG7" i="20"/>
  <c r="H31" i="23"/>
  <c r="H23" i="23"/>
  <c r="E9" i="14" l="1"/>
  <c r="E75" i="14" s="1"/>
  <c r="AE31" i="9"/>
  <c r="G29" i="14" s="1"/>
  <c r="AH63" i="9"/>
  <c r="R53" i="9"/>
  <c r="R83" i="9" s="1"/>
  <c r="W53" i="9"/>
  <c r="W83" i="9" s="1"/>
  <c r="AC53" i="9"/>
  <c r="AC83" i="9" s="1"/>
  <c r="AJ63" i="9"/>
  <c r="AD9" i="9"/>
  <c r="X53" i="9"/>
  <c r="X83" i="9" s="1"/>
  <c r="AL63" i="9"/>
  <c r="AE63" i="9"/>
  <c r="AA53" i="9"/>
  <c r="AA83" i="9" s="1"/>
  <c r="AF63" i="9"/>
  <c r="T53" i="9"/>
  <c r="T83" i="9" s="1"/>
  <c r="AB53" i="9"/>
  <c r="AB83" i="9" s="1"/>
  <c r="AG63" i="9"/>
  <c r="U53" i="9"/>
  <c r="U83" i="9" s="1"/>
  <c r="V53" i="9"/>
  <c r="V83" i="9" s="1"/>
  <c r="AI63" i="9"/>
  <c r="AK63" i="9"/>
  <c r="AD63" i="9"/>
  <c r="Z53" i="9"/>
  <c r="Z83" i="9" s="1"/>
  <c r="S53" i="9"/>
  <c r="S83" i="9" s="1"/>
  <c r="Y53" i="9"/>
  <c r="Y83" i="9" s="1"/>
  <c r="F93" i="14"/>
  <c r="P93" i="9"/>
  <c r="O103" i="9"/>
  <c r="O112" i="9" s="1"/>
  <c r="AD42" i="9"/>
  <c r="F7" i="14"/>
  <c r="F73" i="14" s="1"/>
  <c r="AE29" i="9"/>
  <c r="G27" i="14" s="1"/>
  <c r="G93" i="14" s="1"/>
  <c r="AE7" i="9"/>
  <c r="O101" i="9"/>
  <c r="O110" i="9" s="1"/>
  <c r="P91" i="9"/>
  <c r="R91" i="9" s="1"/>
  <c r="E16" i="14"/>
  <c r="E82" i="14" s="1"/>
  <c r="AD40" i="9"/>
  <c r="L92" i="9"/>
  <c r="K102" i="9"/>
  <c r="K111" i="9" s="1"/>
  <c r="AG7" i="21"/>
  <c r="AB16" i="9"/>
  <c r="X16" i="9"/>
  <c r="AG4" i="21"/>
  <c r="AG5" i="21"/>
  <c r="U15" i="21"/>
  <c r="AC17" i="9"/>
  <c r="X15" i="21"/>
  <c r="AG8" i="21"/>
  <c r="W15" i="21"/>
  <c r="AG6" i="21"/>
  <c r="AA16" i="9"/>
  <c r="R6" i="24"/>
  <c r="AA17" i="9"/>
  <c r="Y17" i="9"/>
  <c r="Z15" i="21"/>
  <c r="X21" i="9"/>
  <c r="Z17" i="9"/>
  <c r="AC21" i="9"/>
  <c r="X17" i="9"/>
  <c r="AA21" i="9"/>
  <c r="Z21" i="9"/>
  <c r="AB21" i="9"/>
  <c r="AB17" i="9"/>
  <c r="P103" i="9" l="1"/>
  <c r="Q93" i="9"/>
  <c r="R93" i="9"/>
  <c r="M92" i="9"/>
  <c r="L102" i="9"/>
  <c r="L111" i="9" s="1"/>
  <c r="F18" i="14"/>
  <c r="F84" i="14" s="1"/>
  <c r="AE42" i="9"/>
  <c r="G95" i="14"/>
  <c r="R101" i="9"/>
  <c r="R110" i="9" s="1"/>
  <c r="S91" i="9"/>
  <c r="F9" i="14"/>
  <c r="F75" i="14" s="1"/>
  <c r="AF31" i="9"/>
  <c r="H29" i="14" s="1"/>
  <c r="H95" i="14" s="1"/>
  <c r="AE9" i="9"/>
  <c r="P101" i="9"/>
  <c r="Q91" i="9"/>
  <c r="F16" i="14"/>
  <c r="F82" i="14" s="1"/>
  <c r="AE40" i="9"/>
  <c r="AF29" i="9"/>
  <c r="H27" i="14" s="1"/>
  <c r="H93" i="14" s="1"/>
  <c r="G7" i="14"/>
  <c r="G73" i="14" s="1"/>
  <c r="AF7" i="9"/>
  <c r="V15" i="21"/>
  <c r="AG10" i="21"/>
  <c r="Y15" i="21"/>
  <c r="S26" i="9"/>
  <c r="S4" i="9"/>
  <c r="AG11" i="21"/>
  <c r="AG15" i="21" s="1"/>
  <c r="R23" i="9"/>
  <c r="R30" i="9"/>
  <c r="R41" i="9" s="1"/>
  <c r="R8" i="9"/>
  <c r="S93" i="9" l="1"/>
  <c r="R103" i="9"/>
  <c r="R112" i="9" s="1"/>
  <c r="AG29" i="9"/>
  <c r="I27" i="14" s="1"/>
  <c r="I93" i="14" s="1"/>
  <c r="H7" i="14"/>
  <c r="H73" i="14" s="1"/>
  <c r="AG7" i="9"/>
  <c r="P110" i="9"/>
  <c r="Q110" i="9" s="1"/>
  <c r="Q101" i="9"/>
  <c r="S101" i="9"/>
  <c r="S110" i="9" s="1"/>
  <c r="T91" i="9"/>
  <c r="P112" i="9"/>
  <c r="Q112" i="9" s="1"/>
  <c r="Q103" i="9"/>
  <c r="G16" i="14"/>
  <c r="G82" i="14" s="1"/>
  <c r="AF40" i="9"/>
  <c r="G9" i="14"/>
  <c r="G75" i="14" s="1"/>
  <c r="AG31" i="9"/>
  <c r="I29" i="14" s="1"/>
  <c r="I95" i="14" s="1"/>
  <c r="AF9" i="9"/>
  <c r="G18" i="14"/>
  <c r="G84" i="14" s="1"/>
  <c r="AF42" i="9"/>
  <c r="N92" i="9"/>
  <c r="M102" i="9"/>
  <c r="M111" i="9" s="1"/>
  <c r="AG6" i="20"/>
  <c r="E28" i="9"/>
  <c r="T26" i="9"/>
  <c r="T4" i="9"/>
  <c r="S30" i="9"/>
  <c r="S41" i="9" s="1"/>
  <c r="S8" i="9"/>
  <c r="AG5" i="20"/>
  <c r="E32" i="9"/>
  <c r="AG6" i="24"/>
  <c r="H16" i="14" l="1"/>
  <c r="H82" i="14" s="1"/>
  <c r="AG40" i="9"/>
  <c r="H9" i="14"/>
  <c r="H75" i="14" s="1"/>
  <c r="AH31" i="9"/>
  <c r="J29" i="14" s="1"/>
  <c r="J95" i="14" s="1"/>
  <c r="AG9" i="9"/>
  <c r="U91" i="9"/>
  <c r="T101" i="9"/>
  <c r="T110" i="9" s="1"/>
  <c r="AH29" i="9"/>
  <c r="J27" i="14" s="1"/>
  <c r="J93" i="14" s="1"/>
  <c r="I7" i="14"/>
  <c r="I73" i="14" s="1"/>
  <c r="AH7" i="9"/>
  <c r="O92" i="9"/>
  <c r="N102" i="9"/>
  <c r="N111" i="9" s="1"/>
  <c r="S103" i="9"/>
  <c r="S112" i="9" s="1"/>
  <c r="T93" i="9"/>
  <c r="H18" i="14"/>
  <c r="H84" i="14" s="1"/>
  <c r="AG42" i="9"/>
  <c r="AG17" i="20"/>
  <c r="E39" i="9"/>
  <c r="E6" i="9"/>
  <c r="Q17" i="9"/>
  <c r="U26" i="9"/>
  <c r="U4" i="9"/>
  <c r="T8" i="9"/>
  <c r="T30" i="9"/>
  <c r="T41" i="9" s="1"/>
  <c r="Q21" i="9"/>
  <c r="E10" i="9"/>
  <c r="P92" i="9" l="1"/>
  <c r="O102" i="9"/>
  <c r="O111" i="9" s="1"/>
  <c r="U93" i="9"/>
  <c r="T103" i="9"/>
  <c r="T112" i="9" s="1"/>
  <c r="J7" i="14"/>
  <c r="J73" i="14" s="1"/>
  <c r="AI29" i="9"/>
  <c r="K27" i="14" s="1"/>
  <c r="K93" i="14" s="1"/>
  <c r="AI7" i="9"/>
  <c r="V91" i="9"/>
  <c r="U101" i="9"/>
  <c r="U110" i="9" s="1"/>
  <c r="I16" i="14"/>
  <c r="I82" i="14" s="1"/>
  <c r="AH40" i="9"/>
  <c r="I18" i="14"/>
  <c r="I84" i="14" s="1"/>
  <c r="AH42" i="9"/>
  <c r="AI31" i="9"/>
  <c r="K29" i="14" s="1"/>
  <c r="K95" i="14" s="1"/>
  <c r="I9" i="14"/>
  <c r="I75" i="14" s="1"/>
  <c r="AH9" i="9"/>
  <c r="F6" i="9"/>
  <c r="F28" i="9"/>
  <c r="F39" i="9" s="1"/>
  <c r="U8" i="9"/>
  <c r="U30" i="9"/>
  <c r="U41" i="9" s="1"/>
  <c r="V4" i="9"/>
  <c r="V26" i="9"/>
  <c r="F10" i="9"/>
  <c r="F32" i="9"/>
  <c r="E43" i="9"/>
  <c r="E45" i="9" s="1"/>
  <c r="E34" i="9"/>
  <c r="F28" i="23"/>
  <c r="U103" i="9" l="1"/>
  <c r="U112" i="9" s="1"/>
  <c r="V93" i="9"/>
  <c r="K7" i="14"/>
  <c r="K73" i="14" s="1"/>
  <c r="AJ29" i="9"/>
  <c r="L27" i="14" s="1"/>
  <c r="L93" i="14" s="1"/>
  <c r="AJ7" i="9"/>
  <c r="J18" i="14"/>
  <c r="J84" i="14" s="1"/>
  <c r="AI42" i="9"/>
  <c r="J16" i="14"/>
  <c r="J82" i="14" s="1"/>
  <c r="AI40" i="9"/>
  <c r="J9" i="14"/>
  <c r="J75" i="14" s="1"/>
  <c r="AJ31" i="9"/>
  <c r="L29" i="14" s="1"/>
  <c r="L95" i="14" s="1"/>
  <c r="AI9" i="9"/>
  <c r="W91" i="9"/>
  <c r="V101" i="9"/>
  <c r="V110" i="9" s="1"/>
  <c r="P102" i="9"/>
  <c r="Q92" i="9"/>
  <c r="G6" i="9"/>
  <c r="G28" i="9"/>
  <c r="G39" i="9" s="1"/>
  <c r="W26" i="9"/>
  <c r="W4" i="9"/>
  <c r="V8" i="9"/>
  <c r="V30" i="9"/>
  <c r="V41" i="9" s="1"/>
  <c r="F43" i="9"/>
  <c r="G10" i="9"/>
  <c r="G32" i="9"/>
  <c r="F77" i="23"/>
  <c r="F81" i="23" s="1"/>
  <c r="F53" i="23" s="1"/>
  <c r="F47" i="23"/>
  <c r="F49" i="23" s="1"/>
  <c r="F52" i="23" s="1"/>
  <c r="Q102" i="9" l="1"/>
  <c r="P111" i="9"/>
  <c r="Q111" i="9" s="1"/>
  <c r="K18" i="14"/>
  <c r="K84" i="14" s="1"/>
  <c r="AJ42" i="9"/>
  <c r="X91" i="9"/>
  <c r="W101" i="9"/>
  <c r="W110" i="9" s="1"/>
  <c r="W93" i="9"/>
  <c r="V103" i="9"/>
  <c r="V112" i="9" s="1"/>
  <c r="K9" i="14"/>
  <c r="K75" i="14" s="1"/>
  <c r="AK31" i="9"/>
  <c r="M29" i="14" s="1"/>
  <c r="M95" i="14" s="1"/>
  <c r="AJ9" i="9"/>
  <c r="K16" i="14"/>
  <c r="K82" i="14" s="1"/>
  <c r="AJ40" i="9"/>
  <c r="AK29" i="9"/>
  <c r="M27" i="14" s="1"/>
  <c r="M93" i="14" s="1"/>
  <c r="L7" i="14"/>
  <c r="L73" i="14" s="1"/>
  <c r="AK7" i="9"/>
  <c r="H28" i="9"/>
  <c r="H39" i="9" s="1"/>
  <c r="H6" i="9"/>
  <c r="W8" i="9"/>
  <c r="W30" i="9"/>
  <c r="W41" i="9" s="1"/>
  <c r="X4" i="9"/>
  <c r="X26" i="9"/>
  <c r="H10" i="9"/>
  <c r="H32" i="9"/>
  <c r="G43" i="9"/>
  <c r="F57" i="23"/>
  <c r="X93" i="9" l="1"/>
  <c r="W103" i="9"/>
  <c r="W112" i="9" s="1"/>
  <c r="L9" i="14"/>
  <c r="L75" i="14" s="1"/>
  <c r="AL31" i="9"/>
  <c r="N29" i="14" s="1"/>
  <c r="AK9" i="9"/>
  <c r="L16" i="14"/>
  <c r="L82" i="14" s="1"/>
  <c r="AK40" i="9"/>
  <c r="Y91" i="9"/>
  <c r="X101" i="9"/>
  <c r="X110" i="9" s="1"/>
  <c r="L18" i="14"/>
  <c r="L84" i="14" s="1"/>
  <c r="AK42" i="9"/>
  <c r="M7" i="14"/>
  <c r="M73" i="14" s="1"/>
  <c r="AL29" i="9"/>
  <c r="N27" i="14" s="1"/>
  <c r="AL7" i="9"/>
  <c r="I28" i="9"/>
  <c r="I39" i="9" s="1"/>
  <c r="I6" i="9"/>
  <c r="H43" i="9"/>
  <c r="Y4" i="9"/>
  <c r="Y26" i="9"/>
  <c r="X8" i="9"/>
  <c r="X30" i="9"/>
  <c r="X41" i="9" s="1"/>
  <c r="I10" i="9"/>
  <c r="I32" i="9"/>
  <c r="F88" i="23"/>
  <c r="F89" i="23" s="1"/>
  <c r="F83" i="23" s="1"/>
  <c r="R15" i="21"/>
  <c r="M18" i="14" l="1"/>
  <c r="M84" i="14" s="1"/>
  <c r="AL42" i="9"/>
  <c r="N18" i="14" s="1"/>
  <c r="Z91" i="9"/>
  <c r="Y101" i="9"/>
  <c r="Y110" i="9" s="1"/>
  <c r="N93" i="14"/>
  <c r="O93" i="14" s="1"/>
  <c r="O27" i="14"/>
  <c r="N95" i="14"/>
  <c r="O95" i="14" s="1"/>
  <c r="O29" i="14"/>
  <c r="N7" i="14"/>
  <c r="AK51" i="9"/>
  <c r="AK81" i="9" s="1"/>
  <c r="AL51" i="9"/>
  <c r="AL81" i="9" s="1"/>
  <c r="AJ51" i="9"/>
  <c r="AJ81" i="9" s="1"/>
  <c r="AH51" i="9"/>
  <c r="AH81" i="9" s="1"/>
  <c r="AD51" i="9"/>
  <c r="AD81" i="9" s="1"/>
  <c r="AF51" i="9"/>
  <c r="AF81" i="9" s="1"/>
  <c r="AE51" i="9"/>
  <c r="AE81" i="9" s="1"/>
  <c r="AI51" i="9"/>
  <c r="AI81" i="9" s="1"/>
  <c r="AG51" i="9"/>
  <c r="AG81" i="9" s="1"/>
  <c r="M16" i="14"/>
  <c r="M82" i="14" s="1"/>
  <c r="AL40" i="9"/>
  <c r="N16" i="14" s="1"/>
  <c r="M9" i="14"/>
  <c r="M75" i="14" s="1"/>
  <c r="AL9" i="9"/>
  <c r="Y93" i="9"/>
  <c r="X103" i="9"/>
  <c r="X112" i="9" s="1"/>
  <c r="I43" i="9"/>
  <c r="J28" i="9"/>
  <c r="J39" i="9" s="1"/>
  <c r="J6" i="9"/>
  <c r="Z4" i="9"/>
  <c r="Z26" i="9"/>
  <c r="Y30" i="9"/>
  <c r="Y41" i="9" s="1"/>
  <c r="Y8" i="9"/>
  <c r="J32" i="9"/>
  <c r="J10" i="9"/>
  <c r="Q74" i="9"/>
  <c r="Q69" i="9"/>
  <c r="Q70" i="9"/>
  <c r="Z101" i="9" l="1"/>
  <c r="Z110" i="9" s="1"/>
  <c r="AA91" i="9"/>
  <c r="N73" i="14"/>
  <c r="O73" i="14" s="1"/>
  <c r="O7" i="14"/>
  <c r="N84" i="14"/>
  <c r="O84" i="14" s="1"/>
  <c r="O18" i="14"/>
  <c r="Z93" i="9"/>
  <c r="Y103" i="9"/>
  <c r="Y112" i="9" s="1"/>
  <c r="N9" i="14"/>
  <c r="AF53" i="9"/>
  <c r="AF83" i="9" s="1"/>
  <c r="AK53" i="9"/>
  <c r="AK83" i="9" s="1"/>
  <c r="AI53" i="9"/>
  <c r="AI83" i="9" s="1"/>
  <c r="AH53" i="9"/>
  <c r="AH83" i="9" s="1"/>
  <c r="AG53" i="9"/>
  <c r="AG83" i="9" s="1"/>
  <c r="AL53" i="9"/>
  <c r="AL83" i="9" s="1"/>
  <c r="AJ53" i="9"/>
  <c r="AJ83" i="9" s="1"/>
  <c r="AE53" i="9"/>
  <c r="AE83" i="9" s="1"/>
  <c r="AD53" i="9"/>
  <c r="AD83" i="9" s="1"/>
  <c r="N82" i="14"/>
  <c r="O82" i="14" s="1"/>
  <c r="O16" i="14"/>
  <c r="Q66" i="9"/>
  <c r="Q76" i="9"/>
  <c r="J43" i="9"/>
  <c r="K28" i="9"/>
  <c r="K39" i="9" s="1"/>
  <c r="K6" i="9"/>
  <c r="Z30" i="9"/>
  <c r="Z41" i="9" s="1"/>
  <c r="Z8" i="9"/>
  <c r="B8" i="14" s="1"/>
  <c r="AA26" i="9"/>
  <c r="AA4" i="9"/>
  <c r="C4" i="14" s="1"/>
  <c r="K10" i="9"/>
  <c r="K32" i="9"/>
  <c r="B74" i="14" l="1"/>
  <c r="AA93" i="9"/>
  <c r="Z103" i="9"/>
  <c r="Z112" i="9" s="1"/>
  <c r="C70" i="14"/>
  <c r="N75" i="14"/>
  <c r="O75" i="14" s="1"/>
  <c r="O9" i="14"/>
  <c r="AA101" i="9"/>
  <c r="AA110" i="9" s="1"/>
  <c r="AB91" i="9"/>
  <c r="B17" i="14"/>
  <c r="K43" i="9"/>
  <c r="L6" i="9"/>
  <c r="L28" i="9"/>
  <c r="L39" i="9" s="1"/>
  <c r="AB26" i="9"/>
  <c r="D24" i="14" s="1"/>
  <c r="D90" i="14" s="1"/>
  <c r="AB4" i="9"/>
  <c r="D4" i="14" s="1"/>
  <c r="AA8" i="9"/>
  <c r="C8" i="14" s="1"/>
  <c r="C74" i="14" s="1"/>
  <c r="AA30" i="9"/>
  <c r="C28" i="14" s="1"/>
  <c r="L10" i="9"/>
  <c r="L32" i="9"/>
  <c r="C94" i="14" l="1"/>
  <c r="AB93" i="9"/>
  <c r="AA103" i="9"/>
  <c r="AA112" i="9" s="1"/>
  <c r="B83" i="14"/>
  <c r="AB101" i="9"/>
  <c r="AB110" i="9" s="1"/>
  <c r="AC91" i="9"/>
  <c r="D70" i="14"/>
  <c r="L43" i="9"/>
  <c r="M6" i="9"/>
  <c r="M28" i="9"/>
  <c r="M39" i="9" s="1"/>
  <c r="AB8" i="9"/>
  <c r="D8" i="14" s="1"/>
  <c r="D74" i="14" s="1"/>
  <c r="AB30" i="9"/>
  <c r="D28" i="14" s="1"/>
  <c r="D94" i="14" s="1"/>
  <c r="AA41" i="9"/>
  <c r="AC4" i="9"/>
  <c r="E4" i="14" s="1"/>
  <c r="AC26" i="9"/>
  <c r="E24" i="14" s="1"/>
  <c r="E90" i="14" s="1"/>
  <c r="M10" i="9"/>
  <c r="M32" i="9"/>
  <c r="AC93" i="9" l="1"/>
  <c r="AB103" i="9"/>
  <c r="AB112" i="9" s="1"/>
  <c r="AD91" i="9"/>
  <c r="AC101" i="9"/>
  <c r="AC110" i="9" s="1"/>
  <c r="E70" i="14"/>
  <c r="C17" i="14"/>
  <c r="C83" i="14" s="1"/>
  <c r="AH58" i="9"/>
  <c r="AL58" i="9"/>
  <c r="AF58" i="9"/>
  <c r="AE58" i="9"/>
  <c r="AI58" i="9"/>
  <c r="AK58" i="9"/>
  <c r="AD58" i="9"/>
  <c r="AG58" i="9"/>
  <c r="AJ58" i="9"/>
  <c r="M43" i="9"/>
  <c r="N28" i="9"/>
  <c r="N39" i="9" s="1"/>
  <c r="N6" i="9"/>
  <c r="AC30" i="9"/>
  <c r="E28" i="14" s="1"/>
  <c r="E94" i="14" s="1"/>
  <c r="AC8" i="9"/>
  <c r="E8" i="14" s="1"/>
  <c r="E74" i="14" s="1"/>
  <c r="S48" i="9"/>
  <c r="S78" i="9" s="1"/>
  <c r="U48" i="9"/>
  <c r="U78" i="9" s="1"/>
  <c r="W48" i="9"/>
  <c r="W78" i="9" s="1"/>
  <c r="AD26" i="9"/>
  <c r="F24" i="14" s="1"/>
  <c r="F90" i="14" s="1"/>
  <c r="Y48" i="9"/>
  <c r="Y78" i="9" s="1"/>
  <c r="AD4" i="9"/>
  <c r="F4" i="14" s="1"/>
  <c r="AA48" i="9"/>
  <c r="AA78" i="9" s="1"/>
  <c r="AC48" i="9"/>
  <c r="AC78" i="9" s="1"/>
  <c r="X48" i="9"/>
  <c r="X78" i="9" s="1"/>
  <c r="T48" i="9"/>
  <c r="T78" i="9" s="1"/>
  <c r="AB48" i="9"/>
  <c r="AB78" i="9" s="1"/>
  <c r="Z48" i="9"/>
  <c r="Z78" i="9" s="1"/>
  <c r="V48" i="9"/>
  <c r="V78" i="9" s="1"/>
  <c r="R48" i="9"/>
  <c r="R78" i="9" s="1"/>
  <c r="AB41" i="9"/>
  <c r="N32" i="9"/>
  <c r="N43" i="9" s="1"/>
  <c r="N10" i="9"/>
  <c r="AD101" i="9" l="1"/>
  <c r="AD110" i="9" s="1"/>
  <c r="AE91" i="9"/>
  <c r="D17" i="14"/>
  <c r="D83" i="14" s="1"/>
  <c r="F70" i="14"/>
  <c r="AC103" i="9"/>
  <c r="AC112" i="9" s="1"/>
  <c r="AD93" i="9"/>
  <c r="AH62" i="9"/>
  <c r="AL62" i="9"/>
  <c r="AE62" i="9"/>
  <c r="AI62" i="9"/>
  <c r="AK62" i="9"/>
  <c r="AF62" i="9"/>
  <c r="AG62" i="9"/>
  <c r="AD62" i="9"/>
  <c r="AJ62" i="9"/>
  <c r="O28" i="9"/>
  <c r="O39" i="9" s="1"/>
  <c r="O6" i="9"/>
  <c r="AE4" i="9"/>
  <c r="G4" i="14" s="1"/>
  <c r="G70" i="14" s="1"/>
  <c r="AE26" i="9"/>
  <c r="G24" i="14" s="1"/>
  <c r="G90" i="14" s="1"/>
  <c r="AC41" i="9"/>
  <c r="U52" i="9"/>
  <c r="U82" i="9" s="1"/>
  <c r="S52" i="9"/>
  <c r="S82" i="9" s="1"/>
  <c r="R52" i="9"/>
  <c r="R82" i="9" s="1"/>
  <c r="R92" i="9" s="1"/>
  <c r="AD30" i="9"/>
  <c r="F28" i="14" s="1"/>
  <c r="F94" i="14" s="1"/>
  <c r="AB52" i="9"/>
  <c r="AB82" i="9" s="1"/>
  <c r="Z52" i="9"/>
  <c r="Z82" i="9" s="1"/>
  <c r="AD8" i="9"/>
  <c r="F8" i="14" s="1"/>
  <c r="F74" i="14" s="1"/>
  <c r="T52" i="9"/>
  <c r="T82" i="9" s="1"/>
  <c r="Y52" i="9"/>
  <c r="Y82" i="9" s="1"/>
  <c r="W52" i="9"/>
  <c r="W82" i="9" s="1"/>
  <c r="AA52" i="9"/>
  <c r="AA82" i="9" s="1"/>
  <c r="X52" i="9"/>
  <c r="X82" i="9" s="1"/>
  <c r="AC52" i="9"/>
  <c r="AC82" i="9" s="1"/>
  <c r="V52" i="9"/>
  <c r="V82" i="9" s="1"/>
  <c r="O32" i="9"/>
  <c r="O43" i="9" s="1"/>
  <c r="O10" i="9"/>
  <c r="S92" i="9" l="1"/>
  <c r="R102" i="9"/>
  <c r="R111" i="9" s="1"/>
  <c r="E17" i="14"/>
  <c r="E83" i="14" s="1"/>
  <c r="AE93" i="9"/>
  <c r="AD103" i="9"/>
  <c r="AD112" i="9" s="1"/>
  <c r="AE101" i="9"/>
  <c r="AE110" i="9" s="1"/>
  <c r="AF91" i="9"/>
  <c r="P28" i="9"/>
  <c r="Q28" i="9" s="1"/>
  <c r="P6" i="9"/>
  <c r="AE8" i="9"/>
  <c r="G8" i="14" s="1"/>
  <c r="G74" i="14" s="1"/>
  <c r="AE30" i="9"/>
  <c r="G28" i="14" s="1"/>
  <c r="G94" i="14" s="1"/>
  <c r="AD41" i="9"/>
  <c r="AF4" i="9"/>
  <c r="H4" i="14" s="1"/>
  <c r="AF26" i="9"/>
  <c r="H24" i="14" s="1"/>
  <c r="H90" i="14" s="1"/>
  <c r="P32" i="9"/>
  <c r="Q32" i="9" s="1"/>
  <c r="P10" i="9"/>
  <c r="AF74" i="9" l="1"/>
  <c r="AJ74" i="9"/>
  <c r="AH74" i="9"/>
  <c r="AI74" i="9"/>
  <c r="AG74" i="9"/>
  <c r="AK74" i="9"/>
  <c r="AL74" i="9"/>
  <c r="AE74" i="9"/>
  <c r="AD74" i="9"/>
  <c r="AF101" i="9"/>
  <c r="AF110" i="9" s="1"/>
  <c r="AG91" i="9"/>
  <c r="AF93" i="9"/>
  <c r="AE103" i="9"/>
  <c r="AE112" i="9" s="1"/>
  <c r="H70" i="14"/>
  <c r="AF70" i="9"/>
  <c r="AJ70" i="9"/>
  <c r="AH70" i="9"/>
  <c r="AI70" i="9"/>
  <c r="AG70" i="9"/>
  <c r="AK70" i="9"/>
  <c r="AL70" i="9"/>
  <c r="AE70" i="9"/>
  <c r="P39" i="9"/>
  <c r="Q39" i="9" s="1"/>
  <c r="P43" i="9"/>
  <c r="T92" i="9"/>
  <c r="S102" i="9"/>
  <c r="S111" i="9" s="1"/>
  <c r="F17" i="14"/>
  <c r="F83" i="14" s="1"/>
  <c r="AD70" i="9"/>
  <c r="U60" i="9"/>
  <c r="Y60" i="9"/>
  <c r="AC60" i="9"/>
  <c r="V60" i="9"/>
  <c r="Z60" i="9"/>
  <c r="T60" i="9"/>
  <c r="AB60" i="9"/>
  <c r="W60" i="9"/>
  <c r="AA60" i="9"/>
  <c r="X60" i="9"/>
  <c r="S60" i="9"/>
  <c r="U64" i="9"/>
  <c r="Y64" i="9"/>
  <c r="AC64" i="9"/>
  <c r="V64" i="9"/>
  <c r="Z64" i="9"/>
  <c r="R64" i="9"/>
  <c r="X64" i="9"/>
  <c r="S64" i="9"/>
  <c r="AA64" i="9"/>
  <c r="T64" i="9"/>
  <c r="AB64" i="9"/>
  <c r="W64" i="9"/>
  <c r="I50" i="9"/>
  <c r="I80" i="9" s="1"/>
  <c r="L50" i="9"/>
  <c r="L80" i="9" s="1"/>
  <c r="F50" i="9"/>
  <c r="F80" i="9" s="1"/>
  <c r="J50" i="9"/>
  <c r="J80" i="9" s="1"/>
  <c r="G50" i="9"/>
  <c r="G80" i="9" s="1"/>
  <c r="M50" i="9"/>
  <c r="M80" i="9" s="1"/>
  <c r="R60" i="9"/>
  <c r="N50" i="9"/>
  <c r="N80" i="9" s="1"/>
  <c r="O50" i="9"/>
  <c r="O80" i="9" s="1"/>
  <c r="E50" i="9"/>
  <c r="E80" i="9" s="1"/>
  <c r="E90" i="9" s="1"/>
  <c r="Q6" i="9"/>
  <c r="R6" i="9" s="1"/>
  <c r="P50" i="9"/>
  <c r="P80" i="9" s="1"/>
  <c r="H50" i="9"/>
  <c r="H80" i="9" s="1"/>
  <c r="K50" i="9"/>
  <c r="K80" i="9" s="1"/>
  <c r="R28" i="9"/>
  <c r="AG4" i="9"/>
  <c r="I4" i="14" s="1"/>
  <c r="AG26" i="9"/>
  <c r="I24" i="14" s="1"/>
  <c r="I90" i="14" s="1"/>
  <c r="AF8" i="9"/>
  <c r="H8" i="14" s="1"/>
  <c r="H74" i="14" s="1"/>
  <c r="AF30" i="9"/>
  <c r="H28" i="14" s="1"/>
  <c r="H94" i="14" s="1"/>
  <c r="AE41" i="9"/>
  <c r="Q43" i="9"/>
  <c r="J54" i="9"/>
  <c r="J84" i="9" s="1"/>
  <c r="I54" i="9"/>
  <c r="I84" i="9" s="1"/>
  <c r="M54" i="9"/>
  <c r="M84" i="9" s="1"/>
  <c r="H54" i="9"/>
  <c r="H84" i="9" s="1"/>
  <c r="L54" i="9"/>
  <c r="L84" i="9" s="1"/>
  <c r="F54" i="9"/>
  <c r="F84" i="9" s="1"/>
  <c r="Q10" i="9"/>
  <c r="R10" i="9" s="1"/>
  <c r="O54" i="9"/>
  <c r="O84" i="9" s="1"/>
  <c r="G54" i="9"/>
  <c r="G84" i="9" s="1"/>
  <c r="P54" i="9"/>
  <c r="P84" i="9" s="1"/>
  <c r="E54" i="9"/>
  <c r="E84" i="9" s="1"/>
  <c r="E94" i="9" s="1"/>
  <c r="R32" i="9"/>
  <c r="K54" i="9"/>
  <c r="K84" i="9" s="1"/>
  <c r="N54" i="9"/>
  <c r="N84" i="9" s="1"/>
  <c r="AG101" i="9" l="1"/>
  <c r="AG110" i="9" s="1"/>
  <c r="AH91" i="9"/>
  <c r="AG93" i="9"/>
  <c r="AF103" i="9"/>
  <c r="AF112" i="9" s="1"/>
  <c r="E104" i="9"/>
  <c r="F94" i="9"/>
  <c r="G17" i="14"/>
  <c r="G83" i="14" s="1"/>
  <c r="Q84" i="9"/>
  <c r="U92" i="9"/>
  <c r="T102" i="9"/>
  <c r="T111" i="9" s="1"/>
  <c r="I70" i="14"/>
  <c r="Q80" i="9"/>
  <c r="F90" i="9"/>
  <c r="E100" i="9"/>
  <c r="R39" i="9"/>
  <c r="R43" i="9"/>
  <c r="S28" i="9"/>
  <c r="S6" i="9"/>
  <c r="AF41" i="9"/>
  <c r="AH4" i="9"/>
  <c r="J4" i="14" s="1"/>
  <c r="AH26" i="9"/>
  <c r="J24" i="14" s="1"/>
  <c r="J90" i="14" s="1"/>
  <c r="AG8" i="9"/>
  <c r="I8" i="14" s="1"/>
  <c r="I74" i="14" s="1"/>
  <c r="AG30" i="9"/>
  <c r="I28" i="14" s="1"/>
  <c r="I94" i="14" s="1"/>
  <c r="S32" i="9"/>
  <c r="S10" i="9"/>
  <c r="Q54" i="9"/>
  <c r="J70" i="14" l="1"/>
  <c r="V92" i="9"/>
  <c r="U102" i="9"/>
  <c r="U111" i="9" s="1"/>
  <c r="F104" i="9"/>
  <c r="F113" i="9" s="1"/>
  <c r="G94" i="9"/>
  <c r="AH93" i="9"/>
  <c r="AG103" i="9"/>
  <c r="AG112" i="9" s="1"/>
  <c r="H17" i="14"/>
  <c r="H83" i="14" s="1"/>
  <c r="AH101" i="9"/>
  <c r="AH110" i="9" s="1"/>
  <c r="AI91" i="9"/>
  <c r="E113" i="9"/>
  <c r="E109" i="9"/>
  <c r="F100" i="9"/>
  <c r="F109" i="9" s="1"/>
  <c r="G90" i="9"/>
  <c r="S39" i="9"/>
  <c r="S43" i="9"/>
  <c r="T6" i="9"/>
  <c r="T28" i="9"/>
  <c r="AH8" i="9"/>
  <c r="J8" i="14" s="1"/>
  <c r="J74" i="14" s="1"/>
  <c r="AH30" i="9"/>
  <c r="J28" i="14" s="1"/>
  <c r="J94" i="14" s="1"/>
  <c r="AI26" i="9"/>
  <c r="K24" i="14" s="1"/>
  <c r="K90" i="14" s="1"/>
  <c r="AI4" i="9"/>
  <c r="K4" i="14" s="1"/>
  <c r="AG41" i="9"/>
  <c r="T10" i="9"/>
  <c r="T32" i="9"/>
  <c r="T43" i="9" l="1"/>
  <c r="T39" i="9"/>
  <c r="AI93" i="9"/>
  <c r="AH103" i="9"/>
  <c r="AH112" i="9" s="1"/>
  <c r="W92" i="9"/>
  <c r="V102" i="9"/>
  <c r="V111" i="9" s="1"/>
  <c r="AI101" i="9"/>
  <c r="AI110" i="9" s="1"/>
  <c r="AJ91" i="9"/>
  <c r="H94" i="9"/>
  <c r="G104" i="9"/>
  <c r="I17" i="14"/>
  <c r="I83" i="14" s="1"/>
  <c r="K70" i="14"/>
  <c r="H90" i="9"/>
  <c r="G100" i="9"/>
  <c r="U28" i="9"/>
  <c r="U39" i="9" s="1"/>
  <c r="U6" i="9"/>
  <c r="AH41" i="9"/>
  <c r="AJ26" i="9"/>
  <c r="L24" i="14" s="1"/>
  <c r="L90" i="14" s="1"/>
  <c r="AJ4" i="9"/>
  <c r="L4" i="14" s="1"/>
  <c r="AI8" i="9"/>
  <c r="K8" i="14" s="1"/>
  <c r="K74" i="14" s="1"/>
  <c r="AI30" i="9"/>
  <c r="K28" i="14" s="1"/>
  <c r="K94" i="14" s="1"/>
  <c r="U32" i="9"/>
  <c r="U43" i="9" s="1"/>
  <c r="U10" i="9"/>
  <c r="L70" i="14" l="1"/>
  <c r="G113" i="9"/>
  <c r="AJ93" i="9"/>
  <c r="AI103" i="9"/>
  <c r="AI112" i="9" s="1"/>
  <c r="I94" i="9"/>
  <c r="H104" i="9"/>
  <c r="H113" i="9" s="1"/>
  <c r="J17" i="14"/>
  <c r="J83" i="14" s="1"/>
  <c r="AJ101" i="9"/>
  <c r="AJ110" i="9" s="1"/>
  <c r="AK91" i="9"/>
  <c r="X92" i="9"/>
  <c r="W102" i="9"/>
  <c r="W111" i="9" s="1"/>
  <c r="G109" i="9"/>
  <c r="I90" i="9"/>
  <c r="H100" i="9"/>
  <c r="H109" i="9" s="1"/>
  <c r="V6" i="9"/>
  <c r="V28" i="9"/>
  <c r="V39" i="9" s="1"/>
  <c r="AJ30" i="9"/>
  <c r="L28" i="14" s="1"/>
  <c r="L94" i="14" s="1"/>
  <c r="AJ8" i="9"/>
  <c r="L8" i="14" s="1"/>
  <c r="L74" i="14" s="1"/>
  <c r="AK4" i="9"/>
  <c r="M4" i="14" s="1"/>
  <c r="AK26" i="9"/>
  <c r="M24" i="14" s="1"/>
  <c r="M90" i="14" s="1"/>
  <c r="AI41" i="9"/>
  <c r="V32" i="9"/>
  <c r="V43" i="9" s="1"/>
  <c r="V10" i="9"/>
  <c r="J94" i="9" l="1"/>
  <c r="I104" i="9"/>
  <c r="Y92" i="9"/>
  <c r="X102" i="9"/>
  <c r="X111" i="9" s="1"/>
  <c r="K17" i="14"/>
  <c r="K83" i="14" s="1"/>
  <c r="AK101" i="9"/>
  <c r="AK110" i="9" s="1"/>
  <c r="AL91" i="9"/>
  <c r="AL101" i="9" s="1"/>
  <c r="AL110" i="9" s="1"/>
  <c r="M70" i="14"/>
  <c r="AK93" i="9"/>
  <c r="AJ103" i="9"/>
  <c r="AJ112" i="9" s="1"/>
  <c r="J90" i="9"/>
  <c r="I100" i="9"/>
  <c r="I109" i="9" s="1"/>
  <c r="W6" i="9"/>
  <c r="W28" i="9"/>
  <c r="W39" i="9" s="1"/>
  <c r="AJ41" i="9"/>
  <c r="AL4" i="9"/>
  <c r="N4" i="14" s="1"/>
  <c r="AL26" i="9"/>
  <c r="N24" i="14" s="1"/>
  <c r="N90" i="14" s="1"/>
  <c r="AK8" i="9"/>
  <c r="M8" i="14" s="1"/>
  <c r="M74" i="14" s="1"/>
  <c r="AK30" i="9"/>
  <c r="M28" i="14" s="1"/>
  <c r="M94" i="14" s="1"/>
  <c r="W10" i="9"/>
  <c r="W32" i="9"/>
  <c r="W43" i="9" s="1"/>
  <c r="I113" i="9" l="1"/>
  <c r="Z92" i="9"/>
  <c r="Y102" i="9"/>
  <c r="Y111" i="9" s="1"/>
  <c r="AL93" i="9"/>
  <c r="AL103" i="9" s="1"/>
  <c r="AL112" i="9" s="1"/>
  <c r="AK103" i="9"/>
  <c r="AK112" i="9" s="1"/>
  <c r="K94" i="9"/>
  <c r="J104" i="9"/>
  <c r="J113" i="9" s="1"/>
  <c r="L17" i="14"/>
  <c r="L83" i="14" s="1"/>
  <c r="N70" i="14"/>
  <c r="K90" i="9"/>
  <c r="J100" i="9"/>
  <c r="AF48" i="9"/>
  <c r="AF78" i="9" s="1"/>
  <c r="AJ48" i="9"/>
  <c r="AJ78" i="9" s="1"/>
  <c r="AG48" i="9"/>
  <c r="AG78" i="9" s="1"/>
  <c r="AK48" i="9"/>
  <c r="AK78" i="9" s="1"/>
  <c r="AE48" i="9"/>
  <c r="AE78" i="9" s="1"/>
  <c r="AH48" i="9"/>
  <c r="AI48" i="9"/>
  <c r="AI78" i="9" s="1"/>
  <c r="AL48" i="9"/>
  <c r="X28" i="9"/>
  <c r="X39" i="9" s="1"/>
  <c r="X6" i="9"/>
  <c r="AL78" i="9"/>
  <c r="AH78" i="9"/>
  <c r="AD48" i="9"/>
  <c r="AL8" i="9"/>
  <c r="N8" i="14" s="1"/>
  <c r="AL30" i="9"/>
  <c r="N28" i="14" s="1"/>
  <c r="AK41" i="9"/>
  <c r="X32" i="9"/>
  <c r="X43" i="9" s="1"/>
  <c r="X10" i="9"/>
  <c r="N74" i="14" l="1"/>
  <c r="O74" i="14" s="1"/>
  <c r="O8" i="14"/>
  <c r="G65" i="23" s="1"/>
  <c r="M17" i="14"/>
  <c r="M83" i="14" s="1"/>
  <c r="L94" i="9"/>
  <c r="K104" i="9"/>
  <c r="N94" i="14"/>
  <c r="O94" i="14" s="1"/>
  <c r="O28" i="14"/>
  <c r="AA92" i="9"/>
  <c r="Z102" i="9"/>
  <c r="Z111" i="9" s="1"/>
  <c r="J109" i="9"/>
  <c r="L90" i="9"/>
  <c r="K100" i="9"/>
  <c r="K109" i="9" s="1"/>
  <c r="AD78" i="9"/>
  <c r="AF52" i="9"/>
  <c r="AF82" i="9" s="1"/>
  <c r="AJ52" i="9"/>
  <c r="AJ82" i="9" s="1"/>
  <c r="AG52" i="9"/>
  <c r="AG82" i="9" s="1"/>
  <c r="AK52" i="9"/>
  <c r="AK82" i="9" s="1"/>
  <c r="AD52" i="9"/>
  <c r="AD82" i="9" s="1"/>
  <c r="AE52" i="9"/>
  <c r="AE82" i="9" s="1"/>
  <c r="AH52" i="9"/>
  <c r="AH82" i="9" s="1"/>
  <c r="AI52" i="9"/>
  <c r="AI82" i="9" s="1"/>
  <c r="AL52" i="9"/>
  <c r="AL82" i="9" s="1"/>
  <c r="Y6" i="9"/>
  <c r="Y28" i="9"/>
  <c r="Y39" i="9" s="1"/>
  <c r="AL41" i="9"/>
  <c r="N17" i="14" s="1"/>
  <c r="Y32" i="9"/>
  <c r="Y43" i="9" s="1"/>
  <c r="Y10" i="9"/>
  <c r="AB92" i="9" l="1"/>
  <c r="AA102" i="9"/>
  <c r="AA111" i="9" s="1"/>
  <c r="K113" i="9"/>
  <c r="N83" i="14"/>
  <c r="O83" i="14" s="1"/>
  <c r="O17" i="14"/>
  <c r="G72" i="23" s="1"/>
  <c r="M94" i="9"/>
  <c r="L104" i="9"/>
  <c r="L113" i="9" s="1"/>
  <c r="M90" i="9"/>
  <c r="L100" i="9"/>
  <c r="L109" i="9" s="1"/>
  <c r="Z28" i="9"/>
  <c r="Z39" i="9" s="1"/>
  <c r="B15" i="14" s="1"/>
  <c r="Z6" i="9"/>
  <c r="B6" i="14" s="1"/>
  <c r="H65" i="23"/>
  <c r="Z32" i="9"/>
  <c r="Z43" i="9" s="1"/>
  <c r="Z10" i="9"/>
  <c r="B10" i="14" s="1"/>
  <c r="B81" i="14" l="1"/>
  <c r="AC92" i="9"/>
  <c r="AB102" i="9"/>
  <c r="AB111" i="9" s="1"/>
  <c r="B72" i="14"/>
  <c r="B76" i="14"/>
  <c r="B19" i="14"/>
  <c r="N94" i="9"/>
  <c r="M104" i="9"/>
  <c r="M113" i="9" s="1"/>
  <c r="H72" i="23"/>
  <c r="N90" i="9"/>
  <c r="M100" i="9"/>
  <c r="M109" i="9" s="1"/>
  <c r="AA6" i="9"/>
  <c r="C6" i="14" s="1"/>
  <c r="C72" i="14" s="1"/>
  <c r="AA28" i="9"/>
  <c r="C26" i="14" s="1"/>
  <c r="AA32" i="9"/>
  <c r="C30" i="14" s="1"/>
  <c r="AA10" i="9"/>
  <c r="C10" i="14" s="1"/>
  <c r="C76" i="14" s="1"/>
  <c r="AD92" i="9" l="1"/>
  <c r="AC102" i="9"/>
  <c r="AC111" i="9" s="1"/>
  <c r="C96" i="14"/>
  <c r="O94" i="9"/>
  <c r="N104" i="9"/>
  <c r="N113" i="9" s="1"/>
  <c r="C92" i="14"/>
  <c r="B85" i="14"/>
  <c r="O90" i="9"/>
  <c r="N100" i="9"/>
  <c r="N109" i="9" s="1"/>
  <c r="AA39" i="9"/>
  <c r="C15" i="14" s="1"/>
  <c r="C81" i="14" s="1"/>
  <c r="AB6" i="9"/>
  <c r="D6" i="14" s="1"/>
  <c r="D72" i="14" s="1"/>
  <c r="AB28" i="9"/>
  <c r="D26" i="14" s="1"/>
  <c r="D92" i="14" s="1"/>
  <c r="AB32" i="9"/>
  <c r="D30" i="14" s="1"/>
  <c r="D96" i="14" s="1"/>
  <c r="AB10" i="9"/>
  <c r="D10" i="14" s="1"/>
  <c r="D76" i="14" s="1"/>
  <c r="AA43" i="9"/>
  <c r="P94" i="9" l="1"/>
  <c r="O104" i="9"/>
  <c r="O113" i="9" s="1"/>
  <c r="AE92" i="9"/>
  <c r="AD102" i="9"/>
  <c r="AD111" i="9" s="1"/>
  <c r="C19" i="14"/>
  <c r="C85" i="14" s="1"/>
  <c r="P90" i="9"/>
  <c r="O100" i="9"/>
  <c r="O109" i="9" s="1"/>
  <c r="AB39" i="9"/>
  <c r="D15" i="14" s="1"/>
  <c r="D81" i="14" s="1"/>
  <c r="AC28" i="9"/>
  <c r="E26" i="14" s="1"/>
  <c r="E92" i="14" s="1"/>
  <c r="AC6" i="9"/>
  <c r="E6" i="14" s="1"/>
  <c r="E72" i="14" s="1"/>
  <c r="AB43" i="9"/>
  <c r="AC10" i="9"/>
  <c r="E10" i="14" s="1"/>
  <c r="E76" i="14" s="1"/>
  <c r="AC32" i="9"/>
  <c r="E30" i="14" s="1"/>
  <c r="E96" i="14" s="1"/>
  <c r="AF92" i="9" l="1"/>
  <c r="AE102" i="9"/>
  <c r="AE111" i="9" s="1"/>
  <c r="D19" i="14"/>
  <c r="D85" i="14" s="1"/>
  <c r="P104" i="9"/>
  <c r="Q94" i="9"/>
  <c r="P100" i="9"/>
  <c r="Q90" i="9"/>
  <c r="AH64" i="9"/>
  <c r="AL64" i="9"/>
  <c r="AE64" i="9"/>
  <c r="AI64" i="9"/>
  <c r="AD64" i="9"/>
  <c r="AK64" i="9"/>
  <c r="AF64" i="9"/>
  <c r="AG64" i="9"/>
  <c r="AJ64" i="9"/>
  <c r="AH60" i="9"/>
  <c r="AL60" i="9"/>
  <c r="AE60" i="9"/>
  <c r="AI60" i="9"/>
  <c r="AD60" i="9"/>
  <c r="AK60" i="9"/>
  <c r="AF60" i="9"/>
  <c r="AG60" i="9"/>
  <c r="AJ60" i="9"/>
  <c r="AB50" i="9"/>
  <c r="AB80" i="9" s="1"/>
  <c r="AC50" i="9"/>
  <c r="AC80" i="9" s="1"/>
  <c r="W50" i="9"/>
  <c r="W80" i="9" s="1"/>
  <c r="Z50" i="9"/>
  <c r="Z80" i="9" s="1"/>
  <c r="Y50" i="9"/>
  <c r="Y80" i="9" s="1"/>
  <c r="S50" i="9"/>
  <c r="S80" i="9" s="1"/>
  <c r="X50" i="9"/>
  <c r="X80" i="9" s="1"/>
  <c r="AD28" i="9"/>
  <c r="F26" i="14" s="1"/>
  <c r="F92" i="14" s="1"/>
  <c r="R50" i="9"/>
  <c r="R80" i="9" s="1"/>
  <c r="R90" i="9" s="1"/>
  <c r="V50" i="9"/>
  <c r="V80" i="9" s="1"/>
  <c r="AA50" i="9"/>
  <c r="AA80" i="9" s="1"/>
  <c r="AD6" i="9"/>
  <c r="F6" i="14" s="1"/>
  <c r="F72" i="14" s="1"/>
  <c r="U50" i="9"/>
  <c r="U80" i="9" s="1"/>
  <c r="T50" i="9"/>
  <c r="T80" i="9" s="1"/>
  <c r="AC39" i="9"/>
  <c r="E15" i="14" s="1"/>
  <c r="E81" i="14" s="1"/>
  <c r="AD10" i="9"/>
  <c r="F10" i="14" s="1"/>
  <c r="F76" i="14" s="1"/>
  <c r="AB54" i="9"/>
  <c r="AB84" i="9" s="1"/>
  <c r="Y54" i="9"/>
  <c r="Y84" i="9" s="1"/>
  <c r="AC54" i="9"/>
  <c r="AC84" i="9" s="1"/>
  <c r="T54" i="9"/>
  <c r="T84" i="9" s="1"/>
  <c r="AA54" i="9"/>
  <c r="AA84" i="9" s="1"/>
  <c r="U54" i="9"/>
  <c r="U84" i="9" s="1"/>
  <c r="V54" i="9"/>
  <c r="V84" i="9" s="1"/>
  <c r="R54" i="9"/>
  <c r="R84" i="9" s="1"/>
  <c r="R94" i="9" s="1"/>
  <c r="S54" i="9"/>
  <c r="S84" i="9" s="1"/>
  <c r="AD32" i="9"/>
  <c r="F30" i="14" s="1"/>
  <c r="F96" i="14" s="1"/>
  <c r="X54" i="9"/>
  <c r="X84" i="9" s="1"/>
  <c r="Z54" i="9"/>
  <c r="Z84" i="9" s="1"/>
  <c r="W54" i="9"/>
  <c r="W84" i="9" s="1"/>
  <c r="AC43" i="9"/>
  <c r="S94" i="9" l="1"/>
  <c r="R104" i="9"/>
  <c r="R113" i="9" s="1"/>
  <c r="AG92" i="9"/>
  <c r="AF102" i="9"/>
  <c r="AF111" i="9" s="1"/>
  <c r="P113" i="9"/>
  <c r="Q113" i="9" s="1"/>
  <c r="Q104" i="9"/>
  <c r="E19" i="14"/>
  <c r="E85" i="14" s="1"/>
  <c r="R100" i="9"/>
  <c r="R109" i="9" s="1"/>
  <c r="S90" i="9"/>
  <c r="P109" i="9"/>
  <c r="Q109" i="9" s="1"/>
  <c r="Q100" i="9"/>
  <c r="AD39" i="9"/>
  <c r="F15" i="14" s="1"/>
  <c r="F81" i="14" s="1"/>
  <c r="AE6" i="9"/>
  <c r="G6" i="14" s="1"/>
  <c r="G72" i="14" s="1"/>
  <c r="AE28" i="9"/>
  <c r="G26" i="14" s="1"/>
  <c r="AE10" i="9"/>
  <c r="G10" i="14" s="1"/>
  <c r="AE32" i="9"/>
  <c r="G30" i="14" s="1"/>
  <c r="G96" i="14" s="1"/>
  <c r="AD43" i="9"/>
  <c r="G76" i="14" l="1"/>
  <c r="G92" i="14"/>
  <c r="AH92" i="9"/>
  <c r="AG102" i="9"/>
  <c r="AG111" i="9" s="1"/>
  <c r="T94" i="9"/>
  <c r="S104" i="9"/>
  <c r="S113" i="9" s="1"/>
  <c r="F19" i="14"/>
  <c r="F85" i="14" s="1"/>
  <c r="T90" i="9"/>
  <c r="S100" i="9"/>
  <c r="S109" i="9" s="1"/>
  <c r="AF6" i="9"/>
  <c r="H6" i="14" s="1"/>
  <c r="H72" i="14" s="1"/>
  <c r="AF28" i="9"/>
  <c r="H26" i="14" s="1"/>
  <c r="H92" i="14" s="1"/>
  <c r="AE39" i="9"/>
  <c r="G15" i="14" s="1"/>
  <c r="G81" i="14" s="1"/>
  <c r="AE43" i="9"/>
  <c r="AF32" i="9"/>
  <c r="H30" i="14" s="1"/>
  <c r="H96" i="14" s="1"/>
  <c r="AF10" i="9"/>
  <c r="H10" i="14" s="1"/>
  <c r="H76" i="14" s="1"/>
  <c r="U94" i="9" l="1"/>
  <c r="T104" i="9"/>
  <c r="T113" i="9" s="1"/>
  <c r="G19" i="14"/>
  <c r="G85" i="14" s="1"/>
  <c r="AI92" i="9"/>
  <c r="AH102" i="9"/>
  <c r="AH111" i="9" s="1"/>
  <c r="T100" i="9"/>
  <c r="T109" i="9" s="1"/>
  <c r="U90" i="9"/>
  <c r="AF39" i="9"/>
  <c r="H15" i="14" s="1"/>
  <c r="H81" i="14" s="1"/>
  <c r="AG6" i="9"/>
  <c r="I6" i="14" s="1"/>
  <c r="I72" i="14" s="1"/>
  <c r="AG28" i="9"/>
  <c r="I26" i="14" s="1"/>
  <c r="I92" i="14" s="1"/>
  <c r="AG10" i="9"/>
  <c r="I10" i="14" s="1"/>
  <c r="I76" i="14" s="1"/>
  <c r="AG32" i="9"/>
  <c r="I30" i="14" s="1"/>
  <c r="I96" i="14" s="1"/>
  <c r="AF43" i="9"/>
  <c r="H19" i="14" l="1"/>
  <c r="H85" i="14" s="1"/>
  <c r="AJ92" i="9"/>
  <c r="AI102" i="9"/>
  <c r="AI111" i="9" s="1"/>
  <c r="V94" i="9"/>
  <c r="U104" i="9"/>
  <c r="U113" i="9" s="1"/>
  <c r="V90" i="9"/>
  <c r="U100" i="9"/>
  <c r="U109" i="9" s="1"/>
  <c r="AH28" i="9"/>
  <c r="J26" i="14" s="1"/>
  <c r="J92" i="14" s="1"/>
  <c r="AH6" i="9"/>
  <c r="J6" i="14" s="1"/>
  <c r="J72" i="14" s="1"/>
  <c r="AG39" i="9"/>
  <c r="I15" i="14" s="1"/>
  <c r="I81" i="14" s="1"/>
  <c r="AH10" i="9"/>
  <c r="J10" i="14" s="1"/>
  <c r="J76" i="14" s="1"/>
  <c r="AH32" i="9"/>
  <c r="J30" i="14" s="1"/>
  <c r="J96" i="14" s="1"/>
  <c r="AG43" i="9"/>
  <c r="AK92" i="9" l="1"/>
  <c r="AJ102" i="9"/>
  <c r="AJ111" i="9" s="1"/>
  <c r="I19" i="14"/>
  <c r="I85" i="14" s="1"/>
  <c r="W94" i="9"/>
  <c r="V104" i="9"/>
  <c r="V113" i="9" s="1"/>
  <c r="W90" i="9"/>
  <c r="V100" i="9"/>
  <c r="V109" i="9" s="1"/>
  <c r="AI6" i="9"/>
  <c r="K6" i="14" s="1"/>
  <c r="K72" i="14" s="1"/>
  <c r="AI28" i="9"/>
  <c r="K26" i="14" s="1"/>
  <c r="K92" i="14" s="1"/>
  <c r="AH39" i="9"/>
  <c r="J15" i="14" s="1"/>
  <c r="J81" i="14" s="1"/>
  <c r="AI32" i="9"/>
  <c r="K30" i="14" s="1"/>
  <c r="K96" i="14" s="1"/>
  <c r="AI10" i="9"/>
  <c r="K10" i="14" s="1"/>
  <c r="K76" i="14" s="1"/>
  <c r="AH43" i="9"/>
  <c r="J19" i="14" l="1"/>
  <c r="J85" i="14" s="1"/>
  <c r="X94" i="9"/>
  <c r="W104" i="9"/>
  <c r="W113" i="9" s="1"/>
  <c r="AL92" i="9"/>
  <c r="AL102" i="9" s="1"/>
  <c r="AL111" i="9" s="1"/>
  <c r="AK102" i="9"/>
  <c r="AK111" i="9" s="1"/>
  <c r="X90" i="9"/>
  <c r="W100" i="9"/>
  <c r="W109" i="9" s="1"/>
  <c r="AJ6" i="9"/>
  <c r="L6" i="14" s="1"/>
  <c r="L72" i="14" s="1"/>
  <c r="AJ28" i="9"/>
  <c r="L26" i="14" s="1"/>
  <c r="L92" i="14" s="1"/>
  <c r="AI39" i="9"/>
  <c r="K15" i="14" s="1"/>
  <c r="K81" i="14" s="1"/>
  <c r="AJ10" i="9"/>
  <c r="L10" i="14" s="1"/>
  <c r="L76" i="14" s="1"/>
  <c r="AJ32" i="9"/>
  <c r="L30" i="14" s="1"/>
  <c r="L96" i="14" s="1"/>
  <c r="AI43" i="9"/>
  <c r="Z23" i="9"/>
  <c r="E5" i="9"/>
  <c r="F27" i="9" s="1"/>
  <c r="F34" i="9" s="1"/>
  <c r="Y94" i="9" l="1"/>
  <c r="X104" i="9"/>
  <c r="X113" i="9" s="1"/>
  <c r="K19" i="14"/>
  <c r="K85" i="14" s="1"/>
  <c r="Y90" i="9"/>
  <c r="X100" i="9"/>
  <c r="X109" i="9" s="1"/>
  <c r="AJ39" i="9"/>
  <c r="L15" i="14" s="1"/>
  <c r="L81" i="14" s="1"/>
  <c r="AK6" i="9"/>
  <c r="M6" i="14" s="1"/>
  <c r="M72" i="14" s="1"/>
  <c r="AK28" i="9"/>
  <c r="M26" i="14" s="1"/>
  <c r="M92" i="14" s="1"/>
  <c r="AK10" i="9"/>
  <c r="M10" i="14" s="1"/>
  <c r="M76" i="14" s="1"/>
  <c r="AK32" i="9"/>
  <c r="M30" i="14" s="1"/>
  <c r="M96" i="14" s="1"/>
  <c r="AJ43" i="9"/>
  <c r="F38" i="9"/>
  <c r="F5" i="9"/>
  <c r="G27" i="9" s="1"/>
  <c r="Q16" i="9"/>
  <c r="Q23" i="9" s="1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L19" i="14" l="1"/>
  <c r="L85" i="14" s="1"/>
  <c r="Z94" i="9"/>
  <c r="Y104" i="9"/>
  <c r="Y113" i="9" s="1"/>
  <c r="Z90" i="9"/>
  <c r="Y100" i="9"/>
  <c r="Y109" i="9" s="1"/>
  <c r="AL28" i="9"/>
  <c r="N26" i="14" s="1"/>
  <c r="AL6" i="9"/>
  <c r="N6" i="14" s="1"/>
  <c r="AK39" i="9"/>
  <c r="M15" i="14" s="1"/>
  <c r="M81" i="14" s="1"/>
  <c r="AK43" i="9"/>
  <c r="AL32" i="9"/>
  <c r="N30" i="14" s="1"/>
  <c r="AL10" i="9"/>
  <c r="N10" i="14" s="1"/>
  <c r="G38" i="9"/>
  <c r="G5" i="9"/>
  <c r="N96" i="14" l="1"/>
  <c r="O96" i="14" s="1"/>
  <c r="O30" i="14"/>
  <c r="G43" i="23" s="1"/>
  <c r="N72" i="14"/>
  <c r="O72" i="14" s="1"/>
  <c r="O6" i="14"/>
  <c r="G62" i="23" s="1"/>
  <c r="N92" i="14"/>
  <c r="O92" i="14" s="1"/>
  <c r="O26" i="14"/>
  <c r="AA94" i="9"/>
  <c r="Z104" i="9"/>
  <c r="Z113" i="9" s="1"/>
  <c r="M19" i="14"/>
  <c r="M85" i="14" s="1"/>
  <c r="N76" i="14"/>
  <c r="O76" i="14" s="1"/>
  <c r="O10" i="14"/>
  <c r="AA90" i="9"/>
  <c r="Z100" i="9"/>
  <c r="Z109" i="9" s="1"/>
  <c r="AF50" i="9"/>
  <c r="AF80" i="9" s="1"/>
  <c r="AJ50" i="9"/>
  <c r="AJ80" i="9" s="1"/>
  <c r="AG50" i="9"/>
  <c r="AG80" i="9" s="1"/>
  <c r="AK50" i="9"/>
  <c r="AK80" i="9" s="1"/>
  <c r="AE50" i="9"/>
  <c r="AE80" i="9" s="1"/>
  <c r="AH50" i="9"/>
  <c r="AH80" i="9" s="1"/>
  <c r="AI50" i="9"/>
  <c r="AI80" i="9" s="1"/>
  <c r="AD50" i="9"/>
  <c r="AD80" i="9" s="1"/>
  <c r="AL50" i="9"/>
  <c r="AL80" i="9" s="1"/>
  <c r="AF54" i="9"/>
  <c r="AF84" i="9" s="1"/>
  <c r="AJ54" i="9"/>
  <c r="AJ84" i="9" s="1"/>
  <c r="AG54" i="9"/>
  <c r="AG84" i="9" s="1"/>
  <c r="AK54" i="9"/>
  <c r="AK84" i="9" s="1"/>
  <c r="AE54" i="9"/>
  <c r="AE84" i="9" s="1"/>
  <c r="AD54" i="9"/>
  <c r="AD84" i="9" s="1"/>
  <c r="AH54" i="9"/>
  <c r="AH84" i="9" s="1"/>
  <c r="AI54" i="9"/>
  <c r="AI84" i="9" s="1"/>
  <c r="AL54" i="9"/>
  <c r="AL84" i="9" s="1"/>
  <c r="AL39" i="9"/>
  <c r="N15" i="14" s="1"/>
  <c r="H43" i="23"/>
  <c r="AL43" i="9"/>
  <c r="N19" i="14" s="1"/>
  <c r="H5" i="9"/>
  <c r="H27" i="9"/>
  <c r="AB94" i="9" l="1"/>
  <c r="AA104" i="9"/>
  <c r="AA113" i="9" s="1"/>
  <c r="N85" i="14"/>
  <c r="O85" i="14" s="1"/>
  <c r="O19" i="14"/>
  <c r="G68" i="23" s="1"/>
  <c r="H68" i="23" s="1"/>
  <c r="N81" i="14"/>
  <c r="O81" i="14" s="1"/>
  <c r="O15" i="14"/>
  <c r="G69" i="23" s="1"/>
  <c r="H69" i="23" s="1"/>
  <c r="AB90" i="9"/>
  <c r="AA100" i="9"/>
  <c r="AA109" i="9" s="1"/>
  <c r="G46" i="23"/>
  <c r="H46" i="23" s="1"/>
  <c r="H62" i="23"/>
  <c r="G61" i="23"/>
  <c r="H61" i="23" s="1"/>
  <c r="H38" i="9"/>
  <c r="I5" i="9"/>
  <c r="I27" i="9"/>
  <c r="AC94" i="9" l="1"/>
  <c r="AB104" i="9"/>
  <c r="AB113" i="9" s="1"/>
  <c r="AC90" i="9"/>
  <c r="AB100" i="9"/>
  <c r="AB109" i="9" s="1"/>
  <c r="I38" i="9"/>
  <c r="J5" i="9"/>
  <c r="J27" i="9"/>
  <c r="AD94" i="9" l="1"/>
  <c r="AC104" i="9"/>
  <c r="AC113" i="9" s="1"/>
  <c r="AD90" i="9"/>
  <c r="AC100" i="9"/>
  <c r="AC109" i="9" s="1"/>
  <c r="K5" i="9"/>
  <c r="K27" i="9"/>
  <c r="J38" i="9"/>
  <c r="AE94" i="9" l="1"/>
  <c r="AD104" i="9"/>
  <c r="AD113" i="9" s="1"/>
  <c r="AE90" i="9"/>
  <c r="AD100" i="9"/>
  <c r="AD109" i="9" s="1"/>
  <c r="K38" i="9"/>
  <c r="L5" i="9"/>
  <c r="L27" i="9"/>
  <c r="AF94" i="9" l="1"/>
  <c r="AE104" i="9"/>
  <c r="AE113" i="9" s="1"/>
  <c r="AF90" i="9"/>
  <c r="AE100" i="9"/>
  <c r="AE109" i="9" s="1"/>
  <c r="L38" i="9"/>
  <c r="M5" i="9"/>
  <c r="M27" i="9"/>
  <c r="AG94" i="9" l="1"/>
  <c r="AF104" i="9"/>
  <c r="AF113" i="9" s="1"/>
  <c r="AG90" i="9"/>
  <c r="AF100" i="9"/>
  <c r="AF109" i="9" s="1"/>
  <c r="M38" i="9"/>
  <c r="N5" i="9"/>
  <c r="N27" i="9"/>
  <c r="AH94" i="9" l="1"/>
  <c r="AG104" i="9"/>
  <c r="AG113" i="9" s="1"/>
  <c r="AH90" i="9"/>
  <c r="AG100" i="9"/>
  <c r="AG109" i="9" s="1"/>
  <c r="N38" i="9"/>
  <c r="O5" i="9"/>
  <c r="O27" i="9"/>
  <c r="AI94" i="9" l="1"/>
  <c r="AH104" i="9"/>
  <c r="AH113" i="9" s="1"/>
  <c r="AI90" i="9"/>
  <c r="AH100" i="9"/>
  <c r="AH109" i="9" s="1"/>
  <c r="O38" i="9"/>
  <c r="P5" i="9"/>
  <c r="P27" i="9"/>
  <c r="Q27" i="9" s="1"/>
  <c r="Q34" i="9" s="1"/>
  <c r="AF69" i="9" l="1"/>
  <c r="AJ69" i="9"/>
  <c r="AH69" i="9"/>
  <c r="AI69" i="9"/>
  <c r="AI76" i="9" s="1"/>
  <c r="AG69" i="9"/>
  <c r="AK69" i="9"/>
  <c r="AL69" i="9"/>
  <c r="AE69" i="9"/>
  <c r="P38" i="9"/>
  <c r="AJ94" i="9"/>
  <c r="AI104" i="9"/>
  <c r="AI113" i="9" s="1"/>
  <c r="AJ90" i="9"/>
  <c r="AI100" i="9"/>
  <c r="AI109" i="9" s="1"/>
  <c r="T59" i="9"/>
  <c r="X59" i="9"/>
  <c r="X66" i="9" s="1"/>
  <c r="AB59" i="9"/>
  <c r="AB66" i="9" s="1"/>
  <c r="AD69" i="9"/>
  <c r="AD76" i="9" s="1"/>
  <c r="U59" i="9"/>
  <c r="Y59" i="9"/>
  <c r="AC59" i="9"/>
  <c r="AC66" i="9" s="1"/>
  <c r="W59" i="9"/>
  <c r="W66" i="9" s="1"/>
  <c r="Z59" i="9"/>
  <c r="S59" i="9"/>
  <c r="AA59" i="9"/>
  <c r="AA66" i="9" s="1"/>
  <c r="V59" i="9"/>
  <c r="V66" i="9" s="1"/>
  <c r="AJ76" i="9"/>
  <c r="AK76" i="9"/>
  <c r="AH76" i="9"/>
  <c r="U66" i="9"/>
  <c r="AL76" i="9"/>
  <c r="Y66" i="9"/>
  <c r="AE76" i="9"/>
  <c r="Z66" i="9"/>
  <c r="R59" i="9"/>
  <c r="R66" i="9" s="1"/>
  <c r="AF76" i="9"/>
  <c r="S66" i="9"/>
  <c r="AG76" i="9"/>
  <c r="T66" i="9"/>
  <c r="R27" i="9"/>
  <c r="R34" i="9" s="1"/>
  <c r="O49" i="9"/>
  <c r="O79" i="9" s="1"/>
  <c r="M49" i="9"/>
  <c r="M79" i="9" s="1"/>
  <c r="P49" i="9"/>
  <c r="P79" i="9" s="1"/>
  <c r="G49" i="9"/>
  <c r="G79" i="9" s="1"/>
  <c r="K49" i="9"/>
  <c r="K79" i="9" s="1"/>
  <c r="J49" i="9"/>
  <c r="J79" i="9" s="1"/>
  <c r="F49" i="9"/>
  <c r="F79" i="9" s="1"/>
  <c r="H49" i="9"/>
  <c r="H79" i="9" s="1"/>
  <c r="N49" i="9"/>
  <c r="N79" i="9" s="1"/>
  <c r="E49" i="9"/>
  <c r="E79" i="9" s="1"/>
  <c r="E89" i="9" s="1"/>
  <c r="I49" i="9"/>
  <c r="I79" i="9" s="1"/>
  <c r="L49" i="9"/>
  <c r="L79" i="9" s="1"/>
  <c r="Q5" i="9"/>
  <c r="AK94" i="9" l="1"/>
  <c r="AJ104" i="9"/>
  <c r="AJ113" i="9" s="1"/>
  <c r="E99" i="9"/>
  <c r="F89" i="9"/>
  <c r="Q79" i="9"/>
  <c r="AK90" i="9"/>
  <c r="AJ100" i="9"/>
  <c r="AJ109" i="9" s="1"/>
  <c r="N56" i="9"/>
  <c r="M56" i="9"/>
  <c r="J56" i="9"/>
  <c r="L56" i="9"/>
  <c r="H56" i="9"/>
  <c r="K56" i="9"/>
  <c r="O56" i="9"/>
  <c r="I56" i="9"/>
  <c r="G56" i="9"/>
  <c r="F56" i="9"/>
  <c r="P56" i="9"/>
  <c r="E56" i="9"/>
  <c r="Q49" i="9"/>
  <c r="R5" i="9"/>
  <c r="S27" i="9" s="1"/>
  <c r="Q38" i="9"/>
  <c r="R38" i="9" s="1"/>
  <c r="AL94" i="9" l="1"/>
  <c r="AL104" i="9" s="1"/>
  <c r="AL113" i="9" s="1"/>
  <c r="AK104" i="9"/>
  <c r="AK113" i="9" s="1"/>
  <c r="G89" i="9"/>
  <c r="F99" i="9"/>
  <c r="F108" i="9" s="1"/>
  <c r="E108" i="9"/>
  <c r="AL90" i="9"/>
  <c r="AL100" i="9" s="1"/>
  <c r="AL109" i="9" s="1"/>
  <c r="AK100" i="9"/>
  <c r="AK109" i="9" s="1"/>
  <c r="E88" i="9"/>
  <c r="Q78" i="9"/>
  <c r="S38" i="9"/>
  <c r="R12" i="9"/>
  <c r="S5" i="9"/>
  <c r="T27" i="9" s="1"/>
  <c r="H89" i="9" l="1"/>
  <c r="G99" i="9"/>
  <c r="F88" i="9"/>
  <c r="E98" i="9"/>
  <c r="E107" i="9" s="1"/>
  <c r="T38" i="9"/>
  <c r="T5" i="9"/>
  <c r="U27" i="9" s="1"/>
  <c r="G88" i="9" l="1"/>
  <c r="F98" i="9"/>
  <c r="G108" i="9"/>
  <c r="I89" i="9"/>
  <c r="H99" i="9"/>
  <c r="H108" i="9" s="1"/>
  <c r="U5" i="9"/>
  <c r="V27" i="9" s="1"/>
  <c r="U38" i="9"/>
  <c r="J89" i="9" l="1"/>
  <c r="I99" i="9"/>
  <c r="H88" i="9"/>
  <c r="G98" i="9"/>
  <c r="F107" i="9"/>
  <c r="V38" i="9"/>
  <c r="V5" i="9"/>
  <c r="W27" i="9" s="1"/>
  <c r="AH33" i="9"/>
  <c r="I88" i="9" l="1"/>
  <c r="H98" i="9"/>
  <c r="I108" i="9"/>
  <c r="K89" i="9"/>
  <c r="J99" i="9"/>
  <c r="J108" i="9" s="1"/>
  <c r="G107" i="9"/>
  <c r="W38" i="9"/>
  <c r="W5" i="9"/>
  <c r="X27" i="9" s="1"/>
  <c r="AI33" i="9"/>
  <c r="L89" i="9" l="1"/>
  <c r="K99" i="9"/>
  <c r="J88" i="9"/>
  <c r="I98" i="9"/>
  <c r="X38" i="9"/>
  <c r="H107" i="9"/>
  <c r="X5" i="9"/>
  <c r="Y27" i="9" s="1"/>
  <c r="AJ33" i="9"/>
  <c r="K88" i="9" l="1"/>
  <c r="J98" i="9"/>
  <c r="K108" i="9"/>
  <c r="M89" i="9"/>
  <c r="L99" i="9"/>
  <c r="L108" i="9" s="1"/>
  <c r="Y38" i="9"/>
  <c r="I107" i="9"/>
  <c r="Y5" i="9"/>
  <c r="Z27" i="9" s="1"/>
  <c r="AK33" i="9"/>
  <c r="Z38" i="9" l="1"/>
  <c r="B14" i="14" s="1"/>
  <c r="N89" i="9"/>
  <c r="M99" i="9"/>
  <c r="L88" i="9"/>
  <c r="K98" i="9"/>
  <c r="J107" i="9"/>
  <c r="Z5" i="9"/>
  <c r="AL33" i="9"/>
  <c r="AA27" i="9" l="1"/>
  <c r="B5" i="14"/>
  <c r="B80" i="14"/>
  <c r="M108" i="9"/>
  <c r="O89" i="9"/>
  <c r="N99" i="9"/>
  <c r="N108" i="9" s="1"/>
  <c r="M88" i="9"/>
  <c r="L98" i="9"/>
  <c r="AA5" i="9"/>
  <c r="K107" i="9"/>
  <c r="AB5" i="9" l="1"/>
  <c r="D5" i="14" s="1"/>
  <c r="C5" i="14"/>
  <c r="B71" i="14"/>
  <c r="AA38" i="9"/>
  <c r="C14" i="14" s="1"/>
  <c r="C80" i="14" s="1"/>
  <c r="C25" i="14"/>
  <c r="P89" i="9"/>
  <c r="O99" i="9"/>
  <c r="O108" i="9" s="1"/>
  <c r="N88" i="9"/>
  <c r="M98" i="9"/>
  <c r="AC27" i="9"/>
  <c r="E25" i="14" s="1"/>
  <c r="E91" i="14" s="1"/>
  <c r="AB27" i="9"/>
  <c r="D25" i="14" s="1"/>
  <c r="D91" i="14" s="1"/>
  <c r="L107" i="9"/>
  <c r="AC5" i="9" l="1"/>
  <c r="E5" i="14" s="1"/>
  <c r="C91" i="14"/>
  <c r="C71" i="14"/>
  <c r="C11" i="14"/>
  <c r="C77" i="14" s="1"/>
  <c r="D71" i="14"/>
  <c r="D11" i="14"/>
  <c r="D77" i="14" s="1"/>
  <c r="O88" i="9"/>
  <c r="N98" i="9"/>
  <c r="P99" i="9"/>
  <c r="Q89" i="9"/>
  <c r="R49" i="9"/>
  <c r="R79" i="9" s="1"/>
  <c r="R89" i="9" s="1"/>
  <c r="AH59" i="9"/>
  <c r="AL59" i="9"/>
  <c r="AE59" i="9"/>
  <c r="AI59" i="9"/>
  <c r="AK59" i="9"/>
  <c r="AF59" i="9"/>
  <c r="AJ59" i="9"/>
  <c r="AG59" i="9"/>
  <c r="AD59" i="9"/>
  <c r="AD27" i="9"/>
  <c r="F25" i="14" s="1"/>
  <c r="F91" i="14" s="1"/>
  <c r="AB38" i="9"/>
  <c r="D14" i="14" s="1"/>
  <c r="D80" i="14" s="1"/>
  <c r="M107" i="9"/>
  <c r="AC49" i="9"/>
  <c r="AC79" i="9" s="1"/>
  <c r="Y49" i="9"/>
  <c r="Y79" i="9" s="1"/>
  <c r="U49" i="9"/>
  <c r="U79" i="9" s="1"/>
  <c r="Z49" i="9"/>
  <c r="Z79" i="9" s="1"/>
  <c r="AB49" i="9"/>
  <c r="AB79" i="9" s="1"/>
  <c r="X49" i="9"/>
  <c r="X79" i="9" s="1"/>
  <c r="T49" i="9"/>
  <c r="T79" i="9" s="1"/>
  <c r="V49" i="9"/>
  <c r="V79" i="9" s="1"/>
  <c r="AA49" i="9"/>
  <c r="AA79" i="9" s="1"/>
  <c r="W49" i="9"/>
  <c r="W79" i="9" s="1"/>
  <c r="S49" i="9"/>
  <c r="S79" i="9" s="1"/>
  <c r="AD5" i="9"/>
  <c r="F5" i="14" s="1"/>
  <c r="F71" i="14" l="1"/>
  <c r="F11" i="14"/>
  <c r="F77" i="14" s="1"/>
  <c r="E71" i="14"/>
  <c r="E11" i="14"/>
  <c r="E77" i="14" s="1"/>
  <c r="P108" i="9"/>
  <c r="Q108" i="9" s="1"/>
  <c r="Q99" i="9"/>
  <c r="R99" i="9"/>
  <c r="R108" i="9" s="1"/>
  <c r="S89" i="9"/>
  <c r="P88" i="9"/>
  <c r="P98" i="9" s="1"/>
  <c r="O98" i="9"/>
  <c r="AC38" i="9"/>
  <c r="E14" i="14" s="1"/>
  <c r="E80" i="14" s="1"/>
  <c r="AE27" i="9"/>
  <c r="G25" i="14" s="1"/>
  <c r="G91" i="14" s="1"/>
  <c r="N107" i="9"/>
  <c r="AE5" i="9"/>
  <c r="G5" i="14" s="1"/>
  <c r="G71" i="14" l="1"/>
  <c r="G11" i="14"/>
  <c r="G77" i="14" s="1"/>
  <c r="T89" i="9"/>
  <c r="S99" i="9"/>
  <c r="S108" i="9" s="1"/>
  <c r="AD38" i="9"/>
  <c r="F14" i="14" s="1"/>
  <c r="F80" i="14" s="1"/>
  <c r="AF27" i="9"/>
  <c r="H25" i="14" s="1"/>
  <c r="H91" i="14" s="1"/>
  <c r="R88" i="9"/>
  <c r="S88" i="9" s="1"/>
  <c r="Q88" i="9"/>
  <c r="O107" i="9"/>
  <c r="AF5" i="9"/>
  <c r="H5" i="14" s="1"/>
  <c r="H71" i="14" l="1"/>
  <c r="H11" i="14"/>
  <c r="H77" i="14" s="1"/>
  <c r="T88" i="9"/>
  <c r="U89" i="9"/>
  <c r="T99" i="9"/>
  <c r="T108" i="9" s="1"/>
  <c r="AE38" i="9"/>
  <c r="G14" i="14" s="1"/>
  <c r="G80" i="14" s="1"/>
  <c r="AG27" i="9"/>
  <c r="I25" i="14" s="1"/>
  <c r="I91" i="14" s="1"/>
  <c r="P107" i="9"/>
  <c r="Q107" i="9" s="1"/>
  <c r="Q98" i="9"/>
  <c r="AG5" i="9"/>
  <c r="I5" i="14" s="1"/>
  <c r="I71" i="14" l="1"/>
  <c r="I11" i="14"/>
  <c r="I77" i="14" s="1"/>
  <c r="U88" i="9"/>
  <c r="V89" i="9"/>
  <c r="U99" i="9"/>
  <c r="U108" i="9" s="1"/>
  <c r="AF38" i="9"/>
  <c r="H14" i="14" s="1"/>
  <c r="H80" i="14" s="1"/>
  <c r="AH27" i="9"/>
  <c r="J25" i="14" s="1"/>
  <c r="AH5" i="9"/>
  <c r="J5" i="14" s="1"/>
  <c r="J91" i="14" l="1"/>
  <c r="J71" i="14"/>
  <c r="J11" i="14"/>
  <c r="J77" i="14" s="1"/>
  <c r="V88" i="9"/>
  <c r="W89" i="9"/>
  <c r="V99" i="9"/>
  <c r="V108" i="9" s="1"/>
  <c r="AG38" i="9"/>
  <c r="I14" i="14" s="1"/>
  <c r="I80" i="14" s="1"/>
  <c r="AI27" i="9"/>
  <c r="K25" i="14" s="1"/>
  <c r="K91" i="14" s="1"/>
  <c r="AI5" i="9"/>
  <c r="K5" i="14" s="1"/>
  <c r="K71" i="14" l="1"/>
  <c r="K11" i="14"/>
  <c r="K77" i="14" s="1"/>
  <c r="X89" i="9"/>
  <c r="W99" i="9"/>
  <c r="W108" i="9" s="1"/>
  <c r="W88" i="9"/>
  <c r="AH38" i="9"/>
  <c r="J14" i="14" s="1"/>
  <c r="J80" i="14" s="1"/>
  <c r="AJ27" i="9"/>
  <c r="L25" i="14" s="1"/>
  <c r="L91" i="14" s="1"/>
  <c r="AJ5" i="9"/>
  <c r="L5" i="14" s="1"/>
  <c r="L71" i="14" l="1"/>
  <c r="L11" i="14"/>
  <c r="L77" i="14" s="1"/>
  <c r="X88" i="9"/>
  <c r="Y89" i="9"/>
  <c r="X99" i="9"/>
  <c r="X108" i="9" s="1"/>
  <c r="AI38" i="9"/>
  <c r="K14" i="14" s="1"/>
  <c r="K80" i="14" s="1"/>
  <c r="AK27" i="9"/>
  <c r="M25" i="14" s="1"/>
  <c r="M91" i="14" s="1"/>
  <c r="AK5" i="9"/>
  <c r="M5" i="14" s="1"/>
  <c r="M71" i="14" l="1"/>
  <c r="M11" i="14"/>
  <c r="M77" i="14" s="1"/>
  <c r="Z89" i="9"/>
  <c r="Y99" i="9"/>
  <c r="Y108" i="9" s="1"/>
  <c r="Y88" i="9"/>
  <c r="AJ38" i="9"/>
  <c r="L14" i="14" s="1"/>
  <c r="L80" i="14" s="1"/>
  <c r="AL27" i="9"/>
  <c r="N25" i="14" s="1"/>
  <c r="AL5" i="9"/>
  <c r="N5" i="14" s="1"/>
  <c r="N91" i="14" l="1"/>
  <c r="O91" i="14" s="1"/>
  <c r="O25" i="14"/>
  <c r="G25" i="23" s="1"/>
  <c r="N71" i="14"/>
  <c r="O71" i="14" s="1"/>
  <c r="N11" i="14"/>
  <c r="N77" i="14" s="1"/>
  <c r="O5" i="14"/>
  <c r="Z88" i="9"/>
  <c r="AA89" i="9"/>
  <c r="Z99" i="9"/>
  <c r="Z108" i="9" s="1"/>
  <c r="AF49" i="9"/>
  <c r="AF79" i="9" s="1"/>
  <c r="AJ49" i="9"/>
  <c r="AJ79" i="9" s="1"/>
  <c r="AD49" i="9"/>
  <c r="AG49" i="9"/>
  <c r="AG79" i="9" s="1"/>
  <c r="AK49" i="9"/>
  <c r="AK79" i="9" s="1"/>
  <c r="AE49" i="9"/>
  <c r="AE79" i="9" s="1"/>
  <c r="AH49" i="9"/>
  <c r="AH79" i="9" s="1"/>
  <c r="AL49" i="9"/>
  <c r="AL79" i="9" s="1"/>
  <c r="AI49" i="9"/>
  <c r="AI79" i="9" s="1"/>
  <c r="AK38" i="9"/>
  <c r="M14" i="14" s="1"/>
  <c r="M80" i="14" s="1"/>
  <c r="AD56" i="9" l="1"/>
  <c r="AD79" i="9"/>
  <c r="AB89" i="9"/>
  <c r="AA99" i="9"/>
  <c r="AA108" i="9" s="1"/>
  <c r="AA88" i="9"/>
  <c r="AL38" i="9"/>
  <c r="N14" i="14" s="1"/>
  <c r="AF56" i="9"/>
  <c r="AK56" i="9"/>
  <c r="AJ56" i="9"/>
  <c r="AH56" i="9"/>
  <c r="AE56" i="9"/>
  <c r="AI56" i="9"/>
  <c r="AG56" i="9"/>
  <c r="AL56" i="9"/>
  <c r="W23" i="9"/>
  <c r="X23" i="9"/>
  <c r="Y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N80" i="14" l="1"/>
  <c r="O80" i="14" s="1"/>
  <c r="O14" i="14"/>
  <c r="AC89" i="9"/>
  <c r="AB99" i="9"/>
  <c r="AB108" i="9" s="1"/>
  <c r="AB88" i="9"/>
  <c r="S23" i="9"/>
  <c r="T23" i="9"/>
  <c r="U23" i="9"/>
  <c r="V23" i="9"/>
  <c r="AC88" i="9" l="1"/>
  <c r="AD89" i="9"/>
  <c r="AC99" i="9"/>
  <c r="AC108" i="9" s="1"/>
  <c r="AE89" i="9" l="1"/>
  <c r="AD99" i="9"/>
  <c r="AD108" i="9" s="1"/>
  <c r="AD88" i="9"/>
  <c r="AE88" i="9" l="1"/>
  <c r="AF89" i="9"/>
  <c r="AE99" i="9"/>
  <c r="AE108" i="9" s="1"/>
  <c r="AG89" i="9" l="1"/>
  <c r="AF99" i="9"/>
  <c r="AF108" i="9" s="1"/>
  <c r="AF88" i="9"/>
  <c r="AH89" i="9" l="1"/>
  <c r="AG99" i="9"/>
  <c r="AG108" i="9" s="1"/>
  <c r="AG88" i="9"/>
  <c r="AH88" i="9" l="1"/>
  <c r="AI89" i="9"/>
  <c r="AH99" i="9"/>
  <c r="AH108" i="9" s="1"/>
  <c r="AJ89" i="9" l="1"/>
  <c r="AI99" i="9"/>
  <c r="AI108" i="9" s="1"/>
  <c r="AI88" i="9"/>
  <c r="AJ88" i="9" l="1"/>
  <c r="AK89" i="9"/>
  <c r="AJ99" i="9"/>
  <c r="AJ108" i="9" s="1"/>
  <c r="AL89" i="9" l="1"/>
  <c r="AL99" i="9" s="1"/>
  <c r="AL108" i="9" s="1"/>
  <c r="AK99" i="9"/>
  <c r="AK108" i="9" s="1"/>
  <c r="AK88" i="9"/>
  <c r="AL88" i="9" l="1"/>
  <c r="G70" i="23" l="1"/>
  <c r="G63" i="23"/>
  <c r="G28" i="23" l="1"/>
  <c r="H25" i="23"/>
  <c r="H63" i="23"/>
  <c r="H70" i="23"/>
  <c r="I23" i="9"/>
  <c r="H23" i="9"/>
  <c r="G23" i="9"/>
  <c r="N23" i="9"/>
  <c r="O23" i="9"/>
  <c r="M23" i="9"/>
  <c r="K23" i="9"/>
  <c r="P23" i="9"/>
  <c r="F23" i="9"/>
  <c r="E23" i="9"/>
  <c r="L23" i="9"/>
  <c r="J23" i="9"/>
  <c r="H28" i="23" l="1"/>
  <c r="F12" i="9"/>
  <c r="E12" i="9"/>
  <c r="H34" i="9" l="1"/>
  <c r="G34" i="9"/>
  <c r="G12" i="9" l="1"/>
  <c r="F45" i="9"/>
  <c r="H12" i="9"/>
  <c r="I34" i="9"/>
  <c r="I12" i="9" l="1"/>
  <c r="G45" i="9"/>
  <c r="K34" i="9" l="1"/>
  <c r="J12" i="9"/>
  <c r="J34" i="9"/>
  <c r="H45" i="9"/>
  <c r="K12" i="9" l="1"/>
  <c r="I45" i="9"/>
  <c r="L12" i="9" l="1"/>
  <c r="M34" i="9"/>
  <c r="J45" i="9"/>
  <c r="L34" i="9"/>
  <c r="M12" i="9" l="1"/>
  <c r="K45" i="9"/>
  <c r="N12" i="9" l="1"/>
  <c r="O34" i="9"/>
  <c r="L45" i="9"/>
  <c r="N34" i="9"/>
  <c r="M45" i="9" l="1"/>
  <c r="O12" i="9"/>
  <c r="P34" i="9" l="1"/>
  <c r="N45" i="9"/>
  <c r="P12" i="9"/>
  <c r="E85" i="9" l="1"/>
  <c r="Q12" i="9"/>
  <c r="G85" i="9"/>
  <c r="K85" i="9"/>
  <c r="F85" i="9"/>
  <c r="H85" i="9"/>
  <c r="J85" i="9"/>
  <c r="Q50" i="9"/>
  <c r="Q56" i="9" s="1"/>
  <c r="P85" i="9"/>
  <c r="M85" i="9"/>
  <c r="O85" i="9"/>
  <c r="N85" i="9"/>
  <c r="L85" i="9"/>
  <c r="I85" i="9"/>
  <c r="O45" i="9"/>
  <c r="E105" i="9" l="1"/>
  <c r="E95" i="9"/>
  <c r="Q85" i="9"/>
  <c r="S34" i="9"/>
  <c r="Q37" i="9"/>
  <c r="P45" i="9"/>
  <c r="R37" i="9" l="1"/>
  <c r="S37" i="9" s="1"/>
  <c r="S98" i="9" s="1"/>
  <c r="Q45" i="9"/>
  <c r="E114" i="9"/>
  <c r="S12" i="9"/>
  <c r="T34" i="9"/>
  <c r="T37" i="9" l="1"/>
  <c r="T98" i="9" s="1"/>
  <c r="S107" i="9"/>
  <c r="R45" i="9"/>
  <c r="R98" i="9"/>
  <c r="R107" i="9" s="1"/>
  <c r="F105" i="9"/>
  <c r="F95" i="9"/>
  <c r="S45" i="9"/>
  <c r="T12" i="9"/>
  <c r="U34" i="9"/>
  <c r="U37" i="9" l="1"/>
  <c r="U98" i="9" s="1"/>
  <c r="T107" i="9"/>
  <c r="G105" i="9"/>
  <c r="G95" i="9"/>
  <c r="F114" i="9"/>
  <c r="V34" i="9"/>
  <c r="U12" i="9"/>
  <c r="V37" i="9" l="1"/>
  <c r="V98" i="9" s="1"/>
  <c r="U107" i="9"/>
  <c r="H105" i="9"/>
  <c r="H95" i="9"/>
  <c r="G114" i="9"/>
  <c r="T45" i="9"/>
  <c r="V12" i="9"/>
  <c r="W34" i="9"/>
  <c r="W37" i="9" l="1"/>
  <c r="W98" i="9" s="1"/>
  <c r="V107" i="9"/>
  <c r="I105" i="9"/>
  <c r="I95" i="9"/>
  <c r="H114" i="9"/>
  <c r="X34" i="9"/>
  <c r="W12" i="9"/>
  <c r="U45" i="9"/>
  <c r="X37" i="9" l="1"/>
  <c r="X98" i="9" s="1"/>
  <c r="W107" i="9"/>
  <c r="J105" i="9"/>
  <c r="J95" i="9"/>
  <c r="I114" i="9"/>
  <c r="V45" i="9"/>
  <c r="Y34" i="9"/>
  <c r="X12" i="9"/>
  <c r="Y37" i="9" l="1"/>
  <c r="Y98" i="9" s="1"/>
  <c r="X107" i="9"/>
  <c r="K105" i="9"/>
  <c r="K95" i="9"/>
  <c r="J114" i="9"/>
  <c r="Z34" i="9"/>
  <c r="Y12" i="9"/>
  <c r="W45" i="9"/>
  <c r="Z37" i="9" l="1"/>
  <c r="Z98" i="9" s="1"/>
  <c r="Y107" i="9"/>
  <c r="L105" i="9"/>
  <c r="L95" i="9"/>
  <c r="K114" i="9"/>
  <c r="Z12" i="9"/>
  <c r="B4" i="14"/>
  <c r="X45" i="9"/>
  <c r="B11" i="14" l="1"/>
  <c r="B70" i="14"/>
  <c r="O70" i="14" s="1"/>
  <c r="AA37" i="9"/>
  <c r="Z107" i="9"/>
  <c r="M105" i="9"/>
  <c r="M95" i="9"/>
  <c r="B77" i="14"/>
  <c r="L114" i="9"/>
  <c r="B13" i="14"/>
  <c r="B20" i="14" s="1"/>
  <c r="B86" i="14" s="1"/>
  <c r="Y45" i="9"/>
  <c r="AA34" i="9"/>
  <c r="C24" i="14"/>
  <c r="AA12" i="9"/>
  <c r="AA98" i="9" l="1"/>
  <c r="C13" i="14"/>
  <c r="C79" i="14" s="1"/>
  <c r="AB37" i="9"/>
  <c r="AA107" i="9"/>
  <c r="N105" i="9"/>
  <c r="N95" i="9"/>
  <c r="C90" i="14"/>
  <c r="C31" i="14"/>
  <c r="C97" i="14" s="1"/>
  <c r="M114" i="9"/>
  <c r="B79" i="14"/>
  <c r="Z45" i="9"/>
  <c r="AB12" i="9"/>
  <c r="D31" i="14"/>
  <c r="AB34" i="9"/>
  <c r="AB98" i="9" l="1"/>
  <c r="D13" i="14"/>
  <c r="D79" i="14" s="1"/>
  <c r="AC37" i="9"/>
  <c r="AB107" i="9"/>
  <c r="O105" i="9"/>
  <c r="O95" i="9"/>
  <c r="D97" i="14"/>
  <c r="AD66" i="9"/>
  <c r="AK66" i="9"/>
  <c r="AG66" i="9"/>
  <c r="AL66" i="9"/>
  <c r="AJ66" i="9"/>
  <c r="AF66" i="9"/>
  <c r="AC56" i="9"/>
  <c r="AI66" i="9"/>
  <c r="AE66" i="9"/>
  <c r="AH66" i="9"/>
  <c r="N114" i="9"/>
  <c r="AC12" i="9"/>
  <c r="E31" i="14"/>
  <c r="AC34" i="9"/>
  <c r="C20" i="14"/>
  <c r="C86" i="14" s="1"/>
  <c r="AA45" i="9"/>
  <c r="AC98" i="9" l="1"/>
  <c r="AC107" i="9" s="1"/>
  <c r="E13" i="14"/>
  <c r="E79" i="14" s="1"/>
  <c r="AD37" i="9"/>
  <c r="S85" i="9"/>
  <c r="S56" i="9"/>
  <c r="W85" i="9"/>
  <c r="W56" i="9"/>
  <c r="AA85" i="9"/>
  <c r="AA56" i="9"/>
  <c r="Z85" i="9"/>
  <c r="Z56" i="9"/>
  <c r="T85" i="9"/>
  <c r="T56" i="9"/>
  <c r="AB85" i="9"/>
  <c r="AB56" i="9"/>
  <c r="U85" i="9"/>
  <c r="U56" i="9"/>
  <c r="V85" i="9"/>
  <c r="V56" i="9"/>
  <c r="Y85" i="9"/>
  <c r="Y56" i="9"/>
  <c r="P95" i="9"/>
  <c r="X85" i="9"/>
  <c r="X56" i="9"/>
  <c r="R56" i="9"/>
  <c r="AC85" i="9"/>
  <c r="E97" i="14"/>
  <c r="Q95" i="9"/>
  <c r="O114" i="9"/>
  <c r="AD12" i="9"/>
  <c r="AD34" i="9"/>
  <c r="AB45" i="9"/>
  <c r="D20" i="14"/>
  <c r="D86" i="14" s="1"/>
  <c r="AD98" i="9" l="1"/>
  <c r="F13" i="14"/>
  <c r="F79" i="14" s="1"/>
  <c r="AE37" i="9"/>
  <c r="AD107" i="9"/>
  <c r="R95" i="9"/>
  <c r="R85" i="9"/>
  <c r="P114" i="9"/>
  <c r="P105" i="9"/>
  <c r="F31" i="14"/>
  <c r="F97" i="14" s="1"/>
  <c r="Q105" i="9"/>
  <c r="AC45" i="9"/>
  <c r="E20" i="14"/>
  <c r="E86" i="14" s="1"/>
  <c r="G31" i="14"/>
  <c r="AE34" i="9"/>
  <c r="AE12" i="9"/>
  <c r="AE98" i="9" l="1"/>
  <c r="G13" i="14"/>
  <c r="G79" i="14" s="1"/>
  <c r="AF37" i="9"/>
  <c r="AE107" i="9"/>
  <c r="S95" i="9"/>
  <c r="G97" i="14"/>
  <c r="Q114" i="9"/>
  <c r="AD45" i="9"/>
  <c r="F20" i="14"/>
  <c r="F86" i="14" s="1"/>
  <c r="H31" i="14"/>
  <c r="AF34" i="9"/>
  <c r="AF12" i="9"/>
  <c r="AF98" i="9" l="1"/>
  <c r="AF107" i="9" s="1"/>
  <c r="H13" i="14"/>
  <c r="H79" i="14" s="1"/>
  <c r="AG37" i="9"/>
  <c r="T95" i="9"/>
  <c r="R105" i="9"/>
  <c r="R114" i="9"/>
  <c r="H97" i="14"/>
  <c r="AE45" i="9"/>
  <c r="G20" i="14"/>
  <c r="G86" i="14" s="1"/>
  <c r="AG12" i="9"/>
  <c r="I31" i="14"/>
  <c r="AG34" i="9"/>
  <c r="AG98" i="9" l="1"/>
  <c r="I13" i="14"/>
  <c r="I79" i="14" s="1"/>
  <c r="AH37" i="9"/>
  <c r="AG107" i="9"/>
  <c r="U95" i="9"/>
  <c r="S114" i="9"/>
  <c r="S105" i="9"/>
  <c r="I97" i="14"/>
  <c r="J31" i="14"/>
  <c r="AH34" i="9"/>
  <c r="AF45" i="9"/>
  <c r="H20" i="14"/>
  <c r="H86" i="14" s="1"/>
  <c r="AH12" i="9"/>
  <c r="AH98" i="9" l="1"/>
  <c r="J13" i="14"/>
  <c r="J79" i="14" s="1"/>
  <c r="T114" i="9"/>
  <c r="T105" i="9"/>
  <c r="AI37" i="9"/>
  <c r="AH107" i="9"/>
  <c r="V95" i="9"/>
  <c r="J97" i="14"/>
  <c r="K31" i="14"/>
  <c r="AI34" i="9"/>
  <c r="AG45" i="9"/>
  <c r="I20" i="14"/>
  <c r="I86" i="14" s="1"/>
  <c r="AI12" i="9"/>
  <c r="AI98" i="9" l="1"/>
  <c r="AI107" i="9" s="1"/>
  <c r="K13" i="14"/>
  <c r="K79" i="14" s="1"/>
  <c r="AJ37" i="9"/>
  <c r="V114" i="9"/>
  <c r="W95" i="9"/>
  <c r="U114" i="9"/>
  <c r="U105" i="9"/>
  <c r="K97" i="14"/>
  <c r="AJ12" i="9"/>
  <c r="AJ34" i="9"/>
  <c r="L31" i="14"/>
  <c r="J20" i="14"/>
  <c r="J86" i="14" s="1"/>
  <c r="AH45" i="9"/>
  <c r="AJ98" i="9" l="1"/>
  <c r="L13" i="14"/>
  <c r="L79" i="14" s="1"/>
  <c r="V105" i="9"/>
  <c r="AK37" i="9"/>
  <c r="AJ107" i="9"/>
  <c r="L97" i="14"/>
  <c r="AK12" i="9"/>
  <c r="K20" i="14"/>
  <c r="K86" i="14" s="1"/>
  <c r="AI45" i="9"/>
  <c r="M31" i="14"/>
  <c r="AK34" i="9"/>
  <c r="AK98" i="9" l="1"/>
  <c r="M13" i="14"/>
  <c r="M79" i="14" s="1"/>
  <c r="AL37" i="9"/>
  <c r="AK107" i="9"/>
  <c r="W114" i="9"/>
  <c r="X114" i="9"/>
  <c r="Y95" i="9"/>
  <c r="X95" i="9"/>
  <c r="W105" i="9"/>
  <c r="M97" i="14"/>
  <c r="AH85" i="9"/>
  <c r="AD85" i="9"/>
  <c r="AI85" i="9"/>
  <c r="AK85" i="9"/>
  <c r="AG85" i="9"/>
  <c r="AJ85" i="9"/>
  <c r="AE85" i="9"/>
  <c r="AF85" i="9"/>
  <c r="AL34" i="9"/>
  <c r="AL12" i="9"/>
  <c r="AJ45" i="9"/>
  <c r="L20" i="14"/>
  <c r="L86" i="14" s="1"/>
  <c r="AL98" i="9" l="1"/>
  <c r="N13" i="14"/>
  <c r="N79" i="14" s="1"/>
  <c r="X105" i="9"/>
  <c r="AL45" i="9"/>
  <c r="AL107" i="9"/>
  <c r="AL85" i="9"/>
  <c r="O90" i="14"/>
  <c r="O97" i="14" s="1"/>
  <c r="N31" i="14"/>
  <c r="N97" i="14" s="1"/>
  <c r="O77" i="14"/>
  <c r="O4" i="14"/>
  <c r="O11" i="14" s="1"/>
  <c r="M20" i="14"/>
  <c r="M86" i="14" s="1"/>
  <c r="AK45" i="9"/>
  <c r="O24" i="14"/>
  <c r="Y114" i="9" l="1"/>
  <c r="Z114" i="9"/>
  <c r="AA95" i="9"/>
  <c r="Z95" i="9"/>
  <c r="Y105" i="9"/>
  <c r="G64" i="23"/>
  <c r="G66" i="23" s="1"/>
  <c r="G32" i="23"/>
  <c r="H32" i="23" s="1"/>
  <c r="O31" i="14"/>
  <c r="H64" i="23" l="1"/>
  <c r="Z105" i="9"/>
  <c r="AB95" i="9"/>
  <c r="B22" i="14"/>
  <c r="B88" i="14" s="1"/>
  <c r="G35" i="23"/>
  <c r="O79" i="14"/>
  <c r="O86" i="14" s="1"/>
  <c r="N20" i="14"/>
  <c r="N86" i="14" s="1"/>
  <c r="H66" i="23"/>
  <c r="O13" i="14"/>
  <c r="AA114" i="9" l="1"/>
  <c r="C22" i="14" s="1"/>
  <c r="C88" i="14" s="1"/>
  <c r="G47" i="23"/>
  <c r="G49" i="23" s="1"/>
  <c r="AB114" i="9"/>
  <c r="D22" i="14" s="1"/>
  <c r="D88" i="14" s="1"/>
  <c r="AA105" i="9"/>
  <c r="H35" i="23"/>
  <c r="O20" i="14"/>
  <c r="G71" i="23"/>
  <c r="H47" i="23" l="1"/>
  <c r="H71" i="23"/>
  <c r="G73" i="23"/>
  <c r="G74" i="23" s="1"/>
  <c r="AC114" i="9"/>
  <c r="E22" i="14" s="1"/>
  <c r="E88" i="14" s="1"/>
  <c r="AD95" i="9"/>
  <c r="AC95" i="9"/>
  <c r="AB105" i="9"/>
  <c r="G52" i="23"/>
  <c r="H52" i="23" s="1"/>
  <c r="H49" i="23"/>
  <c r="H73" i="23" l="1"/>
  <c r="AD114" i="9"/>
  <c r="F22" i="14" s="1"/>
  <c r="F88" i="14" s="1"/>
  <c r="AC105" i="9"/>
  <c r="H74" i="23"/>
  <c r="AF95" i="9" l="1"/>
  <c r="AE95" i="9"/>
  <c r="AD105" i="9"/>
  <c r="AE114" i="9" l="1"/>
  <c r="G22" i="14" s="1"/>
  <c r="G88" i="14" s="1"/>
  <c r="AE105" i="9"/>
  <c r="AF114" i="9" l="1"/>
  <c r="H22" i="14" s="1"/>
  <c r="H88" i="14" s="1"/>
  <c r="AG95" i="9"/>
  <c r="AF105" i="9"/>
  <c r="AG114" i="9" l="1"/>
  <c r="I22" i="14" s="1"/>
  <c r="I88" i="14" s="1"/>
  <c r="AH114" i="9"/>
  <c r="J22" i="14" s="1"/>
  <c r="J88" i="14" s="1"/>
  <c r="AH95" i="9"/>
  <c r="AG105" i="9"/>
  <c r="AH105" i="9" l="1"/>
  <c r="AI95" i="9"/>
  <c r="AJ114" i="9" l="1"/>
  <c r="L22" i="14" s="1"/>
  <c r="L88" i="14" s="1"/>
  <c r="AK95" i="9"/>
  <c r="AI114" i="9"/>
  <c r="K22" i="14" s="1"/>
  <c r="K88" i="14" s="1"/>
  <c r="AI105" i="9"/>
  <c r="AJ95" i="9"/>
  <c r="AJ105" i="9" l="1"/>
  <c r="AK114" i="9"/>
  <c r="M22" i="14" s="1"/>
  <c r="M88" i="14" s="1"/>
  <c r="AK105" i="9" l="1"/>
  <c r="AL114" i="9"/>
  <c r="N22" i="14" s="1"/>
  <c r="N88" i="14" s="1"/>
  <c r="AL95" i="9"/>
  <c r="AL105" i="9" l="1"/>
  <c r="O22" i="14"/>
  <c r="G76" i="23" s="1"/>
  <c r="G77" i="23" s="1"/>
  <c r="O88" i="14"/>
  <c r="H76" i="23" l="1"/>
  <c r="G81" i="23" l="1"/>
  <c r="G53" i="23" s="1"/>
  <c r="H77" i="23"/>
  <c r="H81" i="23" l="1"/>
  <c r="H53" i="23" l="1"/>
  <c r="G57" i="23"/>
  <c r="H57" i="23" l="1"/>
  <c r="G88" i="23"/>
  <c r="H88" i="23" l="1"/>
  <c r="G89" i="23"/>
  <c r="H89" i="23" l="1"/>
  <c r="G83" i="23"/>
  <c r="H83" i="23" s="1"/>
</calcChain>
</file>

<file path=xl/comments1.xml><?xml version="1.0" encoding="utf-8"?>
<comments xmlns="http://schemas.openxmlformats.org/spreadsheetml/2006/main">
  <authors>
    <author>tc={A34BD15E-D8A1-4C9A-982E-F4EDBAA63163}</author>
    <author>tc={B9D1A5A2-8109-43B1-880E-0BCB2598AFDF}</author>
    <author>tc={2AF566FD-2451-436D-AB74-BED760B8E7A0}</author>
  </authors>
  <commentList>
    <comment ref="F23" authorId="0" shapeId="0">
      <text>
        <r>
          <rPr>
            <sz val="10"/>
            <color theme="1"/>
            <rFont val="Tahom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Operating expenses include incremental labor $780k, IT expense $220k, and CAISO/Utilicast $386k</t>
        </r>
      </text>
    </comment>
    <comment ref="G23" authorId="1" shapeId="0">
      <text>
        <r>
          <rPr>
            <sz val="10"/>
            <color theme="1"/>
            <rFont val="Tahom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Labor est $1,436; IT $220k; CAISO/Utilicast $386k</t>
        </r>
      </text>
    </comment>
    <comment ref="D53" authorId="2" shapeId="0">
      <text>
        <r>
          <rPr>
            <sz val="10"/>
            <color theme="1"/>
            <rFont val="Tahoma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  </r>
      </text>
    </comment>
  </commentList>
</comments>
</file>

<file path=xl/sharedStrings.xml><?xml version="1.0" encoding="utf-8"?>
<sst xmlns="http://schemas.openxmlformats.org/spreadsheetml/2006/main" count="564" uniqueCount="161">
  <si>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</si>
  <si>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</si>
  <si>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</si>
  <si>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</si>
  <si>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</si>
  <si>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</si>
  <si>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</si>
  <si>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</si>
  <si>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</si>
  <si>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</si>
  <si>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</si>
  <si>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</si>
  <si>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</si>
  <si>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</si>
  <si>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</si>
  <si>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</si>
  <si>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</si>
  <si>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</si>
  <si>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</si>
  <si>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</si>
  <si>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</si>
  <si>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</si>
  <si>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</si>
  <si>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</si>
  <si>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</si>
  <si>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</si>
  <si>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</si>
  <si>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</si>
  <si>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</si>
  <si>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</si>
  <si>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</si>
  <si>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</si>
  <si>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</si>
  <si>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</si>
  <si>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</si>
  <si>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</si>
  <si>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</si>
  <si>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</si>
  <si>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</si>
  <si>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</si>
  <si>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</si>
  <si>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</si>
  <si>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</si>
  <si>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</si>
  <si>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</si>
  <si>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</si>
  <si>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</si>
  <si>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</si>
  <si>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</si>
  <si>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</si>
  <si>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</si>
  <si>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</si>
  <si>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</si>
  <si>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</si>
  <si>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</si>
  <si>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</si>
  <si>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</si>
  <si>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</si>
  <si>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</si>
  <si>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</si>
  <si>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</si>
  <si>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</si>
  <si>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</si>
  <si>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</si>
  <si>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</si>
  <si>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</si>
  <si>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</si>
  <si>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</si>
  <si>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</si>
  <si>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</si>
  <si>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</si>
  <si>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</si>
  <si>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</si>
  <si>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</si>
  <si>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</si>
  <si>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</si>
  <si>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</si>
  <si>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</si>
  <si>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</si>
  <si>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</si>
  <si>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</si>
  <si>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</si>
  <si>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</si>
  <si>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</si>
  <si>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</si>
  <si>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</si>
  <si>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</si>
  <si>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</si>
  <si>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</si>
  <si>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</si>
  <si>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</si>
  <si>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</si>
  <si>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</si>
  <si>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</si>
  <si>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</si>
  <si>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</si>
  <si>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</si>
  <si>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</si>
  <si>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</si>
  <si>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</si>
  <si>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</si>
  <si>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</si>
  <si>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 xml:space="preserve">Revenue Conversion Factor </t>
  </si>
  <si>
    <t>NOI Requirement</t>
  </si>
  <si>
    <t xml:space="preserve">Revenue Requirement </t>
  </si>
  <si>
    <t>As Filed</t>
  </si>
  <si>
    <t>2020 Actual</t>
  </si>
  <si>
    <t>Revised Forecast</t>
  </si>
  <si>
    <t>Depreciation Category</t>
  </si>
  <si>
    <t>BI_BI Desc</t>
  </si>
  <si>
    <t>Jurisdiction</t>
  </si>
  <si>
    <t>ID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</si>
  <si>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</si>
  <si>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</si>
  <si>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</si>
  <si>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</si>
  <si>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</si>
  <si>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</si>
  <si>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</si>
  <si>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</si>
  <si>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 xml:space="preserve">System Total </t>
  </si>
  <si>
    <t>Forecast (including Residual CWIP)</t>
  </si>
  <si>
    <t>Software 303</t>
  </si>
  <si>
    <t xml:space="preserve">Washington Electric 2020 Energy Imbalance Market (EIM) Additions </t>
  </si>
  <si>
    <t>EIM 2022 PF</t>
  </si>
  <si>
    <t>BI_XS907 - Trans SS BI Substation Metering - EIM</t>
  </si>
  <si>
    <t>BI_XS909 - Trans SS BI High Side Metering - EIM</t>
  </si>
  <si>
    <t>BI_19H07 - EIM Transmission Facilities Upgrade</t>
  </si>
  <si>
    <t>BI_AG019 - EIM Low Side Metering Upgrades - Generation</t>
  </si>
  <si>
    <t>BI_AG020 - EIM High Side Metering Upgrades - Generation</t>
  </si>
  <si>
    <t>BI_20N09 - ET BI Hardware/Software - EIM</t>
  </si>
  <si>
    <t>BI_19N09 - ET BI Network - EIM</t>
  </si>
  <si>
    <t>Facilities 390-391</t>
  </si>
  <si>
    <t>Hydro 331-336</t>
  </si>
  <si>
    <t>CD</t>
  </si>
  <si>
    <t>BI_YS908 - System Ops Scada Upgrades - EIM</t>
  </si>
  <si>
    <t>BI_AG021 - EIM Control Upgrades - Generation</t>
  </si>
  <si>
    <t>EIM 2021 PF</t>
  </si>
  <si>
    <t>Jur</t>
  </si>
  <si>
    <t>General</t>
  </si>
  <si>
    <t>AA</t>
  </si>
  <si>
    <r>
      <t>Depreciation/Amortization</t>
    </r>
    <r>
      <rPr>
        <vertAlign val="superscript"/>
        <sz val="9"/>
        <rFont val="Times New Roman"/>
        <family val="1"/>
      </rPr>
      <t xml:space="preserve">  1</t>
    </r>
  </si>
  <si>
    <t>Production - Hydro</t>
  </si>
  <si>
    <t>EIM</t>
  </si>
  <si>
    <t>Expenditures</t>
  </si>
  <si>
    <t>E-PEIM</t>
  </si>
  <si>
    <r>
      <t xml:space="preserve">NET PLANT </t>
    </r>
    <r>
      <rPr>
        <vertAlign val="superscript"/>
        <sz val="9"/>
        <rFont val="Times New Roman"/>
        <family val="1"/>
      </rPr>
      <t>1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</si>
  <si>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Figures were adjusted for rounding to match filed Revenue Requirement Model.</t>
    </r>
  </si>
  <si>
    <t>General 389 / 393-395 / 397-398</t>
  </si>
  <si>
    <t>Other Elec Production / Turbines 340-346</t>
  </si>
  <si>
    <t>General - Hardware</t>
  </si>
  <si>
    <t>Hardware</t>
  </si>
  <si>
    <t xml:space="preserve">Increase / (Decrease) </t>
  </si>
  <si>
    <t>To filed Case</t>
  </si>
  <si>
    <t>Expenses</t>
  </si>
  <si>
    <t>Net Plant After ADFIT</t>
  </si>
  <si>
    <t>Revised Revenue Requirement</t>
  </si>
  <si>
    <t xml:space="preserve">System </t>
  </si>
  <si>
    <t xml:space="preserve"> WA  EIM 2020 PF</t>
  </si>
  <si>
    <t>WA Share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</si>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</sst>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  <numFmt numFmtId="169" formatCode="#,##0;&quot;(&quot;#,##0&quot;)&quot;"/>
  </numFmts>
  <fonts count="3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8"/>
      <color rgb="FF000000"/>
      <name val="Microsoft Sans Serif"/>
      <family val="2"/>
    </font>
    <font>
      <sz val="8"/>
      <color theme="1"/>
      <name val="Microsoft Sans Serif"/>
      <family val="2"/>
    </font>
    <font>
      <sz val="10"/>
      <color theme="1"/>
      <name val="Calibri"/>
      <family val="2"/>
      <scheme val="minor"/>
    </font>
    <font>
      <vertAlign val="superscript"/>
      <sz val="9"/>
      <name val="Times New Roman"/>
      <family val="1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" fillId="0" borderId="0"/>
    <xf numFmtId="9" fontId="1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13" fillId="0" borderId="0" xfId="0" applyFont="1"/>
    <xf numFmtId="164" fontId="0" fillId="0" borderId="0" xfId="1" applyNumberFormat="1" applyFont="1"/>
    <xf numFmtId="164" fontId="0" fillId="0" borderId="0" xfId="0" applyNumberFormat="1"/>
    <xf numFmtId="165" fontId="13" fillId="0" borderId="0" xfId="1" applyNumberFormat="1" applyFont="1"/>
    <xf numFmtId="164" fontId="0" fillId="0" borderId="1" xfId="1" applyNumberFormat="1" applyFont="1" applyBorder="1"/>
    <xf numFmtId="0" fontId="13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13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10" fontId="0" fillId="0" borderId="0" xfId="0" applyNumberFormat="1"/>
    <xf numFmtId="164" fontId="11" fillId="2" borderId="0" xfId="1" applyNumberFormat="1" applyFont="1" applyFill="1"/>
    <xf numFmtId="0" fontId="0" fillId="0" borderId="0" xfId="10" applyFont="1"/>
    <xf numFmtId="0" fontId="8" fillId="0" borderId="0" xfId="10"/>
    <xf numFmtId="164" fontId="8" fillId="0" borderId="0" xfId="11" applyNumberFormat="1"/>
    <xf numFmtId="41" fontId="12" fillId="2" borderId="3" xfId="10" applyNumberFormat="1" applyFont="1" applyFill="1" applyBorder="1"/>
    <xf numFmtId="0" fontId="12" fillId="0" borderId="0" xfId="10" applyFont="1"/>
    <xf numFmtId="41" fontId="12" fillId="0" borderId="3" xfId="10" applyNumberFormat="1" applyFont="1" applyBorder="1"/>
    <xf numFmtId="0" fontId="15" fillId="0" borderId="0" xfId="10" applyFont="1" applyAlignment="1">
      <alignment horizontal="right"/>
    </xf>
    <xf numFmtId="164" fontId="0" fillId="0" borderId="0" xfId="12" applyNumberFormat="1" applyFont="1"/>
    <xf numFmtId="164" fontId="8" fillId="0" borderId="0" xfId="12" applyNumberFormat="1"/>
    <xf numFmtId="166" fontId="8" fillId="0" borderId="0" xfId="10" applyNumberFormat="1"/>
    <xf numFmtId="164" fontId="11" fillId="4" borderId="0" xfId="1" applyNumberFormat="1" applyFont="1" applyFill="1"/>
    <xf numFmtId="164" fontId="0" fillId="4" borderId="0" xfId="1" applyNumberFormat="1" applyFont="1" applyFill="1"/>
    <xf numFmtId="0" fontId="7" fillId="0" borderId="0" xfId="10" applyFont="1"/>
    <xf numFmtId="0" fontId="17" fillId="0" borderId="0" xfId="14" applyFont="1" applyAlignment="1">
      <alignment horizontal="center"/>
    </xf>
    <xf numFmtId="0" fontId="17" fillId="0" borderId="0" xfId="14" applyFont="1"/>
    <xf numFmtId="0" fontId="19" fillId="0" borderId="0" xfId="14" applyFont="1" applyAlignment="1">
      <alignment horizontal="left"/>
    </xf>
    <xf numFmtId="41" fontId="21" fillId="0" borderId="4" xfId="14" applyNumberFormat="1" applyFont="1" applyBorder="1" applyAlignment="1">
      <alignment horizontal="center"/>
    </xf>
    <xf numFmtId="0" fontId="17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5" xfId="14" applyFont="1" applyBorder="1" applyAlignment="1">
      <alignment horizontal="center"/>
    </xf>
    <xf numFmtId="0" fontId="21" fillId="0" borderId="6" xfId="14" applyFont="1" applyBorder="1" applyAlignment="1">
      <alignment horizontal="center"/>
    </xf>
    <xf numFmtId="0" fontId="21" fillId="0" borderId="7" xfId="14" applyFont="1" applyBorder="1" applyAlignment="1">
      <alignment horizontal="center"/>
    </xf>
    <xf numFmtId="0" fontId="21" fillId="0" borderId="4" xfId="14" applyFont="1" applyBorder="1" applyAlignment="1">
      <alignment horizontal="center"/>
    </xf>
    <xf numFmtId="0" fontId="21" fillId="0" borderId="8" xfId="14" applyFont="1" applyBorder="1" applyAlignment="1">
      <alignment horizontal="center"/>
    </xf>
    <xf numFmtId="0" fontId="21" fillId="0" borderId="9" xfId="14" applyFont="1" applyBorder="1" applyAlignment="1">
      <alignment horizontal="center"/>
    </xf>
    <xf numFmtId="0" fontId="21" fillId="0" borderId="10" xfId="14" applyFont="1" applyBorder="1" applyAlignment="1">
      <alignment horizontal="center"/>
    </xf>
    <xf numFmtId="0" fontId="21" fillId="0" borderId="11" xfId="14" applyFont="1" applyBorder="1" applyAlignment="1">
      <alignment horizontal="center"/>
    </xf>
    <xf numFmtId="41" fontId="21" fillId="0" borderId="9" xfId="14" applyNumberFormat="1" applyFont="1" applyBorder="1" applyAlignment="1">
      <alignment horizontal="center"/>
    </xf>
    <xf numFmtId="2" fontId="21" fillId="0" borderId="0" xfId="14" applyNumberFormat="1" applyFont="1" applyAlignment="1">
      <alignment horizontal="center"/>
    </xf>
    <xf numFmtId="2" fontId="17" fillId="0" borderId="0" xfId="14" applyNumberFormat="1" applyFont="1" applyAlignment="1">
      <alignment horizontal="left"/>
    </xf>
    <xf numFmtId="2" fontId="21" fillId="0" borderId="0" xfId="16" applyNumberFormat="1" applyFont="1" applyAlignment="1" applyProtection="1">
      <alignment horizontal="center"/>
    </xf>
    <xf numFmtId="41" fontId="17" fillId="0" borderId="0" xfId="14" applyNumberFormat="1" applyFont="1"/>
    <xf numFmtId="37" fontId="17" fillId="0" borderId="0" xfId="14" applyNumberFormat="1" applyFont="1" applyAlignment="1">
      <alignment horizontal="center"/>
    </xf>
    <xf numFmtId="5" fontId="17" fillId="0" borderId="0" xfId="14" applyNumberFormat="1" applyFont="1"/>
    <xf numFmtId="37" fontId="17" fillId="0" borderId="0" xfId="14" applyNumberFormat="1" applyFont="1"/>
    <xf numFmtId="37" fontId="17" fillId="0" borderId="11" xfId="14" applyNumberFormat="1" applyFont="1" applyBorder="1"/>
    <xf numFmtId="1" fontId="17" fillId="0" borderId="0" xfId="17" applyNumberFormat="1" applyFont="1" applyAlignment="1">
      <alignment horizontal="center"/>
    </xf>
    <xf numFmtId="9" fontId="17" fillId="0" borderId="0" xfId="6" applyFont="1"/>
    <xf numFmtId="3" fontId="17" fillId="0" borderId="0" xfId="17" applyNumberFormat="1" applyFont="1" applyAlignment="1">
      <alignment horizontal="center"/>
    </xf>
    <xf numFmtId="5" fontId="17" fillId="0" borderId="12" xfId="14" applyNumberFormat="1" applyFont="1" applyBorder="1"/>
    <xf numFmtId="41" fontId="17" fillId="0" borderId="7" xfId="14" applyNumberFormat="1" applyFont="1" applyBorder="1"/>
    <xf numFmtId="10" fontId="17" fillId="0" borderId="0" xfId="6" applyNumberFormat="1" applyFont="1"/>
    <xf numFmtId="41" fontId="17" fillId="0" borderId="0" xfId="6" applyNumberFormat="1" applyFont="1"/>
    <xf numFmtId="41" fontId="17" fillId="0" borderId="11" xfId="14" applyNumberFormat="1" applyFont="1" applyBorder="1"/>
    <xf numFmtId="41" fontId="17" fillId="0" borderId="0" xfId="14" applyNumberFormat="1" applyFont="1" applyFill="1"/>
    <xf numFmtId="0" fontId="17" fillId="0" borderId="0" xfId="14" applyFont="1" applyAlignment="1">
      <alignment vertical="top"/>
    </xf>
    <xf numFmtId="41" fontId="17" fillId="0" borderId="0" xfId="14" applyNumberFormat="1" applyFont="1" applyAlignment="1">
      <alignment vertical="top"/>
    </xf>
    <xf numFmtId="41" fontId="17" fillId="0" borderId="0" xfId="14" applyNumberFormat="1" applyFont="1" applyAlignment="1">
      <alignment horizontal="right"/>
    </xf>
    <xf numFmtId="41" fontId="17" fillId="0" borderId="2" xfId="14" applyNumberFormat="1" applyFont="1" applyBorder="1"/>
    <xf numFmtId="10" fontId="17" fillId="0" borderId="0" xfId="14" applyNumberFormat="1" applyFont="1"/>
    <xf numFmtId="167" fontId="17" fillId="0" borderId="0" xfId="14" applyNumberFormat="1" applyFont="1"/>
    <xf numFmtId="3" fontId="20" fillId="0" borderId="0" xfId="15" applyNumberFormat="1" applyFont="1" applyBorder="1" applyAlignment="1">
      <alignment horizontal="center"/>
    </xf>
    <xf numFmtId="0" fontId="17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21" fillId="0" borderId="0" xfId="15" applyNumberFormat="1" applyFont="1" applyBorder="1" applyAlignment="1">
      <alignment horizontal="center"/>
    </xf>
    <xf numFmtId="41" fontId="21" fillId="0" borderId="0" xfId="14" applyNumberFormat="1" applyFont="1" applyBorder="1" applyAlignment="1">
      <alignment horizontal="center"/>
    </xf>
    <xf numFmtId="0" fontId="23" fillId="0" borderId="0" xfId="0" applyFont="1"/>
    <xf numFmtId="0" fontId="7" fillId="0" borderId="0" xfId="10" applyFont="1" applyFill="1"/>
    <xf numFmtId="0" fontId="6" fillId="0" borderId="0" xfId="10" applyFont="1"/>
    <xf numFmtId="41" fontId="8" fillId="0" borderId="0" xfId="10" applyNumberFormat="1" applyFill="1"/>
    <xf numFmtId="164" fontId="8" fillId="0" borderId="0" xfId="1" applyNumberFormat="1" applyFont="1"/>
    <xf numFmtId="0" fontId="8" fillId="0" borderId="0" xfId="10" applyFill="1"/>
    <xf numFmtId="0" fontId="6" fillId="0" borderId="0" xfId="10" applyFont="1" applyAlignment="1">
      <alignment wrapText="1"/>
    </xf>
    <xf numFmtId="0" fontId="25" fillId="0" borderId="0" xfId="0" applyFont="1"/>
    <xf numFmtId="5" fontId="25" fillId="0" borderId="0" xfId="0" applyNumberFormat="1" applyFont="1"/>
    <xf numFmtId="0" fontId="5" fillId="0" borderId="0" xfId="10" applyFont="1"/>
    <xf numFmtId="0" fontId="12" fillId="0" borderId="0" xfId="10" applyFont="1" applyFill="1"/>
    <xf numFmtId="10" fontId="8" fillId="0" borderId="0" xfId="10" applyNumberFormat="1" applyFill="1"/>
    <xf numFmtId="0" fontId="5" fillId="0" borderId="0" xfId="10" applyFont="1" applyFill="1"/>
    <xf numFmtId="0" fontId="0" fillId="0" borderId="0" xfId="0" applyFont="1"/>
    <xf numFmtId="0" fontId="13" fillId="5" borderId="0" xfId="0" applyFont="1" applyFill="1" applyBorder="1"/>
    <xf numFmtId="41" fontId="12" fillId="0" borderId="0" xfId="10" applyNumberFormat="1" applyFont="1" applyBorder="1"/>
    <xf numFmtId="41" fontId="8" fillId="0" borderId="3" xfId="10" applyNumberFormat="1" applyBorder="1"/>
    <xf numFmtId="10" fontId="0" fillId="0" borderId="0" xfId="19" applyNumberFormat="1" applyFont="1"/>
    <xf numFmtId="10" fontId="8" fillId="0" borderId="0" xfId="10" applyNumberFormat="1" applyFill="1" applyBorder="1"/>
    <xf numFmtId="37" fontId="17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15" fillId="0" borderId="0" xfId="10" applyFont="1" applyFill="1" applyAlignment="1">
      <alignment horizontal="right"/>
    </xf>
    <xf numFmtId="169" fontId="0" fillId="0" borderId="0" xfId="0" applyNumberFormat="1" applyFill="1"/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4" fillId="0" borderId="0" xfId="10" applyFont="1"/>
    <xf numFmtId="169" fontId="27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center"/>
    </xf>
    <xf numFmtId="164" fontId="28" fillId="0" borderId="0" xfId="1" applyNumberFormat="1" applyFont="1"/>
    <xf numFmtId="10" fontId="0" fillId="0" borderId="0" xfId="0" applyNumberFormat="1" applyFill="1"/>
    <xf numFmtId="0" fontId="17" fillId="0" borderId="0" xfId="14" applyFont="1" applyFill="1"/>
    <xf numFmtId="10" fontId="0" fillId="0" borderId="0" xfId="19" applyNumberFormat="1" applyFont="1" applyFill="1"/>
    <xf numFmtId="164" fontId="8" fillId="0" borderId="0" xfId="10" applyNumberFormat="1"/>
    <xf numFmtId="164" fontId="26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Alignment="1">
      <alignment horizontal="right"/>
    </xf>
    <xf numFmtId="5" fontId="25" fillId="0" borderId="11" xfId="0" applyNumberFormat="1" applyFont="1" applyBorder="1"/>
    <xf numFmtId="5" fontId="30" fillId="0" borderId="12" xfId="0" applyNumberFormat="1" applyFont="1" applyBorder="1"/>
    <xf numFmtId="37" fontId="21" fillId="0" borderId="12" xfId="14" applyNumberFormat="1" applyFont="1" applyBorder="1"/>
    <xf numFmtId="5" fontId="30" fillId="2" borderId="12" xfId="0" applyNumberFormat="1" applyFont="1" applyFill="1" applyBorder="1"/>
    <xf numFmtId="0" fontId="2" fillId="0" borderId="0" xfId="10" applyFont="1" applyAlignment="1">
      <alignment horizontal="center"/>
    </xf>
    <xf numFmtId="0" fontId="12" fillId="0" borderId="0" xfId="10" applyFont="1" applyAlignment="1">
      <alignment horizontal="center"/>
    </xf>
    <xf numFmtId="3" fontId="20" fillId="7" borderId="0" xfId="15" applyNumberFormat="1" applyFont="1" applyFill="1" applyBorder="1" applyAlignment="1">
      <alignment horizontal="center"/>
    </xf>
    <xf numFmtId="3" fontId="20" fillId="2" borderId="0" xfId="15" applyNumberFormat="1" applyFont="1" applyFill="1" applyBorder="1" applyAlignment="1">
      <alignment horizontal="center"/>
    </xf>
    <xf numFmtId="0" fontId="1" fillId="0" borderId="0" xfId="10" applyFont="1"/>
    <xf numFmtId="37" fontId="21" fillId="0" borderId="0" xfId="14" applyNumberFormat="1" applyFont="1" applyAlignment="1">
      <alignment horizontal="center" wrapText="1"/>
    </xf>
    <xf numFmtId="37" fontId="21" fillId="2" borderId="0" xfId="14" applyNumberFormat="1" applyFont="1" applyFill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1" fillId="2" borderId="0" xfId="14" applyFont="1" applyFill="1" applyAlignment="1">
      <alignment horizontal="center"/>
    </xf>
    <xf numFmtId="0" fontId="21" fillId="2" borderId="11" xfId="14" applyFont="1" applyFill="1" applyBorder="1" applyAlignment="1">
      <alignment horizontal="center"/>
    </xf>
  </cellXfs>
  <cellStyles count="21">
    <cellStyle name="Comma" xfId="1" builtinId="3"/>
    <cellStyle name="Comma 14" xfId="12"/>
    <cellStyle name="Comma 2" xfId="9"/>
    <cellStyle name="Comma 2 2" xfId="7"/>
    <cellStyle name="Comma 3" xfId="11"/>
    <cellStyle name="Currency 2" xfId="13"/>
    <cellStyle name="Followed Hyperlink" xfId="16" builtinId="9"/>
    <cellStyle name="Normal" xfId="0" builtinId="0"/>
    <cellStyle name="Normal 2" xfId="2"/>
    <cellStyle name="Normal 2 2" xfId="5"/>
    <cellStyle name="Normal 3" xfId="18"/>
    <cellStyle name="Normal 77" xfId="4"/>
    <cellStyle name="Normal 77 2" xfId="10"/>
    <cellStyle name="Normal 77 3" xfId="20"/>
    <cellStyle name="Normal_DFIT-WaEle_SUM" xfId="17"/>
    <cellStyle name="Normal_WAElec6_97" xfId="14"/>
    <cellStyle name="Normal_WAGas6_97" xfId="15"/>
    <cellStyle name="Percent" xfId="19" builtinId="5"/>
    <cellStyle name="Percent 2" xfId="3"/>
    <cellStyle name="Percent 2 2" xfId="6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3" dT="2021-02-16T23:14:36.69" personId="{7F3DE498-CFE2-4A14-8DE8-51C7EBD7EA6B}" id="{A34BD15E-D8A1-4C9A-982E-F4EDBAA63163}">
    <text>Operating expenses include incremental labor $780k, IT expense $220k, and CAISO/Utilicast $386k</text>
  </threadedComment>
  <threadedComment ref="G23" dT="2021-02-17T15:01:36.39" personId="{7F3DE498-CFE2-4A14-8DE8-51C7EBD7EA6B}" id="{B9D1A5A2-8109-43B1-880E-0BCB2598AFDF}">
    <text>Labor est $1,436; IT $220k; CAISO/Utilicast $386k</text>
  </threadedComment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"/>
  <sheetViews>
    <sheetView tabSelected="1" topLeftCell="A53" zoomScaleNormal="100" workbookViewId="0">
      <selection activeCell="G61" sqref="G61"/>
    </sheetView>
  </sheetViews>
  <sheetFormatPr defaultRowHeight="13.2"/>
  <cols>
    <col min="1" max="1" width="4.5546875" customWidth="1"/>
    <col min="2" max="3" width="1.6640625" customWidth="1"/>
    <col min="4" max="4" width="25.88671875" customWidth="1"/>
    <col min="5" max="5" width="7.109375" bestFit="1" customWidth="1"/>
    <col min="6" max="6" width="11.6640625" bestFit="1" customWidth="1"/>
    <col min="7" max="7" width="11.88671875" bestFit="1" customWidth="1"/>
    <col min="8" max="8" width="11.5546875" bestFit="1" customWidth="1"/>
  </cols>
  <sheetData>
    <row r="1" spans="1:19">
      <c r="A1" s="30"/>
      <c r="B1" s="31"/>
      <c r="C1" s="31"/>
      <c r="D1" s="124"/>
      <c r="E1" s="124"/>
      <c r="F1" s="124"/>
    </row>
    <row r="2" spans="1:19">
      <c r="A2" s="32" t="s">
        <v>45</v>
      </c>
      <c r="B2" s="31"/>
      <c r="C2" s="31"/>
      <c r="D2" s="30"/>
      <c r="E2" s="30"/>
      <c r="F2" s="119" t="s">
        <v>105</v>
      </c>
      <c r="G2" s="120" t="s">
        <v>106</v>
      </c>
      <c r="H2" s="125" t="s">
        <v>152</v>
      </c>
      <c r="I2" s="125"/>
    </row>
    <row r="3" spans="1:19">
      <c r="A3" s="32" t="s">
        <v>46</v>
      </c>
      <c r="B3" s="31"/>
      <c r="C3" s="31"/>
      <c r="D3" s="30"/>
      <c r="E3" s="30"/>
      <c r="F3" s="69"/>
      <c r="G3" s="68"/>
      <c r="H3" s="126" t="s">
        <v>153</v>
      </c>
      <c r="I3" s="126"/>
    </row>
    <row r="4" spans="1:19">
      <c r="A4" s="32" t="s">
        <v>47</v>
      </c>
      <c r="B4" s="31"/>
      <c r="C4" s="31"/>
      <c r="D4" s="30"/>
      <c r="E4" s="30"/>
      <c r="F4" s="71"/>
      <c r="G4" s="70"/>
      <c r="H4" s="70"/>
    </row>
    <row r="5" spans="1:19">
      <c r="A5" s="32" t="s">
        <v>48</v>
      </c>
      <c r="B5" s="31"/>
      <c r="C5" s="31"/>
      <c r="D5" s="30"/>
      <c r="E5" s="30"/>
      <c r="F5" s="72"/>
      <c r="G5" s="70"/>
      <c r="H5" s="70"/>
    </row>
    <row r="6" spans="1:19">
      <c r="A6" s="34"/>
      <c r="B6" s="35"/>
      <c r="C6" s="35"/>
      <c r="D6" s="35"/>
      <c r="E6" s="35"/>
      <c r="F6" s="35"/>
    </row>
    <row r="7" spans="1:19">
      <c r="A7" s="36"/>
      <c r="B7" s="37"/>
      <c r="C7" s="38"/>
      <c r="D7" s="38"/>
      <c r="E7" s="38"/>
      <c r="F7" s="36" t="s">
        <v>101</v>
      </c>
      <c r="G7" s="36" t="s">
        <v>101</v>
      </c>
    </row>
    <row r="8" spans="1:19">
      <c r="A8" s="39" t="s">
        <v>49</v>
      </c>
      <c r="B8" s="40"/>
      <c r="C8" s="35"/>
      <c r="D8" s="35"/>
      <c r="E8" s="35"/>
      <c r="F8" s="33" t="s">
        <v>143</v>
      </c>
      <c r="G8" s="33" t="s">
        <v>143</v>
      </c>
      <c r="H8" s="80"/>
    </row>
    <row r="9" spans="1:19">
      <c r="A9" s="41" t="s">
        <v>50</v>
      </c>
      <c r="B9" s="42"/>
      <c r="C9" s="43"/>
      <c r="D9" s="43" t="s">
        <v>51</v>
      </c>
      <c r="E9" s="43"/>
      <c r="F9" s="44" t="s">
        <v>144</v>
      </c>
      <c r="G9" s="44" t="s">
        <v>144</v>
      </c>
      <c r="H9" s="80"/>
    </row>
    <row r="10" spans="1:19">
      <c r="A10" s="45"/>
      <c r="B10" s="46" t="s">
        <v>52</v>
      </c>
      <c r="C10" s="45"/>
      <c r="D10" s="45"/>
      <c r="E10" s="45"/>
      <c r="F10" s="47">
        <v>3.1799999999999962</v>
      </c>
      <c r="G10" s="47">
        <v>3.1799999999999962</v>
      </c>
      <c r="H10" s="80"/>
    </row>
    <row r="11" spans="1:19">
      <c r="A11" s="45"/>
      <c r="B11" s="46" t="s">
        <v>53</v>
      </c>
      <c r="C11" s="45"/>
      <c r="D11" s="45"/>
      <c r="E11" s="45"/>
      <c r="F11" s="47" t="s">
        <v>145</v>
      </c>
      <c r="G11" s="47" t="s">
        <v>145</v>
      </c>
      <c r="H11" s="80"/>
    </row>
    <row r="12" spans="1:19">
      <c r="A12" s="45"/>
      <c r="B12" s="46"/>
      <c r="C12" s="45"/>
      <c r="D12" s="45"/>
      <c r="E12" s="45"/>
      <c r="F12" s="47"/>
      <c r="G12" s="47"/>
      <c r="H12" s="80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</row>
    <row r="13" spans="1:19">
      <c r="A13" s="30"/>
      <c r="B13" s="31" t="s">
        <v>54</v>
      </c>
      <c r="C13" s="31"/>
      <c r="D13" s="31"/>
      <c r="E13" s="31"/>
      <c r="F13" s="48"/>
      <c r="G13" s="48"/>
      <c r="H13" s="80"/>
    </row>
    <row r="14" spans="1:19">
      <c r="A14" s="49">
        <v>1</v>
      </c>
      <c r="B14" s="50" t="s">
        <v>55</v>
      </c>
      <c r="C14" s="50"/>
      <c r="D14" s="50"/>
      <c r="E14" s="50"/>
      <c r="F14" s="50">
        <v>0</v>
      </c>
      <c r="G14" s="50">
        <v>0</v>
      </c>
      <c r="H14" s="81"/>
    </row>
    <row r="15" spans="1:19">
      <c r="A15" s="49">
        <v>2</v>
      </c>
      <c r="B15" s="51" t="s">
        <v>56</v>
      </c>
      <c r="C15" s="51"/>
      <c r="D15" s="51"/>
      <c r="E15" s="51"/>
      <c r="F15" s="51">
        <v>0</v>
      </c>
      <c r="G15" s="51">
        <v>0</v>
      </c>
      <c r="H15" s="81"/>
    </row>
    <row r="16" spans="1:19">
      <c r="A16" s="49">
        <v>3</v>
      </c>
      <c r="B16" s="51" t="s">
        <v>57</v>
      </c>
      <c r="C16" s="51"/>
      <c r="D16" s="51"/>
      <c r="E16" s="51"/>
      <c r="F16" s="52">
        <v>0</v>
      </c>
      <c r="G16" s="52">
        <v>0</v>
      </c>
      <c r="H16" s="81"/>
    </row>
    <row r="17" spans="1:9">
      <c r="A17" s="49">
        <v>4</v>
      </c>
      <c r="B17" s="51" t="s">
        <v>58</v>
      </c>
      <c r="C17" s="51"/>
      <c r="D17" s="51"/>
      <c r="E17" s="51"/>
      <c r="F17" s="51">
        <v>0</v>
      </c>
      <c r="G17" s="51">
        <v>0</v>
      </c>
      <c r="H17" s="81"/>
    </row>
    <row r="18" spans="1:9">
      <c r="A18" s="49">
        <v>5</v>
      </c>
      <c r="B18" s="51" t="s">
        <v>59</v>
      </c>
      <c r="C18" s="51"/>
      <c r="D18" s="51"/>
      <c r="E18" s="51"/>
      <c r="F18" s="52">
        <v>0</v>
      </c>
      <c r="G18" s="52">
        <v>0</v>
      </c>
      <c r="H18" s="81"/>
    </row>
    <row r="19" spans="1:9">
      <c r="A19" s="49">
        <v>6</v>
      </c>
      <c r="B19" s="51" t="s">
        <v>60</v>
      </c>
      <c r="C19" s="51"/>
      <c r="D19" s="51"/>
      <c r="E19" s="51"/>
      <c r="F19" s="51">
        <v>0</v>
      </c>
      <c r="G19" s="51">
        <v>0</v>
      </c>
      <c r="H19" s="81"/>
    </row>
    <row r="20" spans="1:9">
      <c r="A20" s="49"/>
      <c r="B20" s="51"/>
      <c r="C20" s="51"/>
      <c r="D20" s="51"/>
      <c r="E20" s="51"/>
      <c r="F20" s="51"/>
      <c r="G20" s="51"/>
      <c r="H20" s="81"/>
    </row>
    <row r="21" spans="1:9">
      <c r="A21" s="49"/>
      <c r="B21" s="51" t="s">
        <v>61</v>
      </c>
      <c r="C21" s="51"/>
      <c r="D21" s="51"/>
      <c r="E21" s="51"/>
      <c r="F21" s="51"/>
      <c r="G21" s="51"/>
      <c r="H21" s="81"/>
    </row>
    <row r="22" spans="1:9">
      <c r="A22" s="49"/>
      <c r="B22" s="51" t="s">
        <v>62</v>
      </c>
      <c r="C22" s="51"/>
      <c r="D22" s="51"/>
      <c r="E22" s="51"/>
      <c r="F22" s="51"/>
      <c r="G22" s="51"/>
      <c r="H22" s="81"/>
      <c r="I22" s="80"/>
    </row>
    <row r="23" spans="1:9">
      <c r="A23" s="49">
        <v>7</v>
      </c>
      <c r="B23" s="51"/>
      <c r="C23" s="51" t="s">
        <v>63</v>
      </c>
      <c r="D23" s="51"/>
      <c r="E23" s="51"/>
      <c r="F23" s="92">
        <v>1386</v>
      </c>
      <c r="G23" s="92">
        <v>0</v>
      </c>
      <c r="H23" s="81">
        <f t="shared" ref="H23:H77" si="0">+G23-F23</f>
        <v>-1386</v>
      </c>
      <c r="I23" s="80"/>
    </row>
    <row r="24" spans="1:9">
      <c r="A24" s="49">
        <v>8</v>
      </c>
      <c r="B24" s="51"/>
      <c r="C24" s="51" t="s">
        <v>64</v>
      </c>
      <c r="D24" s="51"/>
      <c r="E24" s="51"/>
      <c r="F24" s="51">
        <v>0</v>
      </c>
      <c r="G24" s="51">
        <v>0</v>
      </c>
      <c r="H24" s="81"/>
      <c r="I24" s="80"/>
    </row>
    <row r="25" spans="1:9" ht="14.4">
      <c r="A25" s="49">
        <v>9</v>
      </c>
      <c r="B25" s="51"/>
      <c r="C25" s="51" t="s">
        <v>141</v>
      </c>
      <c r="D25" s="51"/>
      <c r="E25" s="51"/>
      <c r="F25" s="51">
        <f>+('ADJ-E'!O58+'ADJ-E'!O59)/1000+1</f>
        <v>91.423730134155974</v>
      </c>
      <c r="G25" s="51">
        <f>SUM('ADJ-E'!O25:O27)/1000</f>
        <v>0</v>
      </c>
      <c r="H25" s="81">
        <f t="shared" si="0"/>
        <v>-91.423730134155974</v>
      </c>
      <c r="I25" s="80"/>
    </row>
    <row r="26" spans="1:9">
      <c r="A26" s="49">
        <v>10</v>
      </c>
      <c r="B26" s="51"/>
      <c r="C26" s="51" t="s">
        <v>65</v>
      </c>
      <c r="D26" s="51"/>
      <c r="E26" s="51"/>
      <c r="F26" s="51">
        <v>0</v>
      </c>
      <c r="G26" s="51">
        <v>0</v>
      </c>
      <c r="H26" s="81"/>
      <c r="I26" s="80"/>
    </row>
    <row r="27" spans="1:9">
      <c r="A27" s="49">
        <v>11</v>
      </c>
      <c r="B27" s="51"/>
      <c r="C27" s="51" t="s">
        <v>66</v>
      </c>
      <c r="D27" s="51"/>
      <c r="E27" s="51"/>
      <c r="F27" s="52">
        <v>0</v>
      </c>
      <c r="G27" s="52">
        <v>0</v>
      </c>
      <c r="H27" s="81"/>
      <c r="I27" s="80"/>
    </row>
    <row r="28" spans="1:9">
      <c r="A28" s="49">
        <v>12</v>
      </c>
      <c r="B28" s="51" t="s">
        <v>67</v>
      </c>
      <c r="C28" s="51"/>
      <c r="D28" s="51"/>
      <c r="E28" s="51"/>
      <c r="F28" s="48">
        <f t="shared" ref="F28:G28" si="1">SUM(F23:F27)</f>
        <v>1477.4237301341559</v>
      </c>
      <c r="G28" s="48">
        <f t="shared" si="1"/>
        <v>0</v>
      </c>
      <c r="H28" s="81">
        <f t="shared" si="0"/>
        <v>-1477.4237301341559</v>
      </c>
      <c r="I28" s="80"/>
    </row>
    <row r="29" spans="1:9">
      <c r="A29" s="49"/>
      <c r="B29" s="51"/>
      <c r="C29" s="51"/>
      <c r="D29" s="51"/>
      <c r="E29" s="51"/>
      <c r="F29" s="51"/>
      <c r="G29" s="51"/>
      <c r="H29" s="81"/>
      <c r="I29" s="80"/>
    </row>
    <row r="30" spans="1:9">
      <c r="A30" s="49"/>
      <c r="B30" s="51" t="s">
        <v>68</v>
      </c>
      <c r="C30" s="51"/>
      <c r="D30" s="51"/>
      <c r="E30" s="51"/>
      <c r="F30" s="51"/>
      <c r="G30" s="51"/>
      <c r="H30" s="81"/>
      <c r="I30" s="80"/>
    </row>
    <row r="31" spans="1:9">
      <c r="A31" s="49">
        <v>13</v>
      </c>
      <c r="B31" s="51"/>
      <c r="C31" s="51" t="s">
        <v>63</v>
      </c>
      <c r="D31" s="51"/>
      <c r="E31" s="51"/>
      <c r="F31" s="92">
        <v>0</v>
      </c>
      <c r="G31" s="92">
        <v>0</v>
      </c>
      <c r="H31" s="81">
        <f t="shared" si="0"/>
        <v>0</v>
      </c>
      <c r="I31" s="80"/>
    </row>
    <row r="32" spans="1:9">
      <c r="A32" s="49">
        <v>14</v>
      </c>
      <c r="B32" s="51"/>
      <c r="C32" s="51" t="s">
        <v>69</v>
      </c>
      <c r="D32" s="51"/>
      <c r="E32" s="51"/>
      <c r="F32" s="51">
        <f>+('ADJ-E'!O57)/1000</f>
        <v>0</v>
      </c>
      <c r="G32" s="51">
        <f>+('ADJ-E'!O24)/1000</f>
        <v>0</v>
      </c>
      <c r="H32" s="81">
        <f t="shared" si="0"/>
        <v>0</v>
      </c>
      <c r="I32" s="80"/>
    </row>
    <row r="33" spans="1:9">
      <c r="A33" s="49"/>
      <c r="B33" s="51"/>
      <c r="C33" s="51" t="s">
        <v>65</v>
      </c>
      <c r="D33" s="51"/>
      <c r="E33" s="51"/>
      <c r="F33" s="51"/>
      <c r="G33" s="51"/>
      <c r="H33" s="81"/>
      <c r="I33" s="80"/>
    </row>
    <row r="34" spans="1:9">
      <c r="A34" s="49">
        <v>15</v>
      </c>
      <c r="B34" s="51"/>
      <c r="C34" s="51" t="s">
        <v>66</v>
      </c>
      <c r="D34" s="51"/>
      <c r="E34" s="51"/>
      <c r="F34" s="52">
        <v>0</v>
      </c>
      <c r="G34" s="52">
        <v>0</v>
      </c>
      <c r="H34" s="81"/>
    </row>
    <row r="35" spans="1:9">
      <c r="A35" s="49">
        <v>16</v>
      </c>
      <c r="B35" s="51" t="s">
        <v>70</v>
      </c>
      <c r="C35" s="51"/>
      <c r="D35" s="51"/>
      <c r="E35" s="51"/>
      <c r="F35" s="48">
        <f>SUM(F31:F34)</f>
        <v>0</v>
      </c>
      <c r="G35" s="48">
        <f t="shared" ref="G35" si="2">SUM(G31:G34)</f>
        <v>0</v>
      </c>
      <c r="H35" s="81">
        <f t="shared" si="0"/>
        <v>0</v>
      </c>
    </row>
    <row r="36" spans="1:9">
      <c r="A36" s="51"/>
      <c r="B36" s="51"/>
      <c r="C36" s="51"/>
      <c r="D36" s="51"/>
      <c r="E36" s="51"/>
      <c r="F36" s="51"/>
      <c r="G36" s="51"/>
      <c r="H36" s="81"/>
    </row>
    <row r="37" spans="1:9">
      <c r="A37" s="49">
        <v>17</v>
      </c>
      <c r="B37" s="51" t="s">
        <v>71</v>
      </c>
      <c r="C37" s="51"/>
      <c r="D37" s="51"/>
      <c r="E37" s="51"/>
      <c r="F37" s="51">
        <v>0</v>
      </c>
      <c r="G37" s="51">
        <v>0</v>
      </c>
      <c r="H37" s="81"/>
    </row>
    <row r="38" spans="1:9">
      <c r="A38" s="49">
        <v>18</v>
      </c>
      <c r="B38" s="51" t="s">
        <v>72</v>
      </c>
      <c r="C38" s="51"/>
      <c r="D38" s="51"/>
      <c r="E38" s="51"/>
      <c r="F38" s="51">
        <v>0</v>
      </c>
      <c r="G38" s="51">
        <v>0</v>
      </c>
      <c r="H38" s="81"/>
    </row>
    <row r="39" spans="1:9">
      <c r="A39" s="49">
        <v>19</v>
      </c>
      <c r="B39" s="51" t="s">
        <v>73</v>
      </c>
      <c r="C39" s="51"/>
      <c r="D39" s="51"/>
      <c r="E39" s="51"/>
      <c r="F39" s="51">
        <v>0</v>
      </c>
      <c r="G39" s="51">
        <v>0</v>
      </c>
      <c r="H39" s="81"/>
    </row>
    <row r="40" spans="1:9">
      <c r="A40" s="49"/>
      <c r="B40" s="51"/>
      <c r="C40" s="51"/>
      <c r="D40" s="51"/>
      <c r="E40" s="51"/>
      <c r="F40" s="51"/>
      <c r="G40" s="51"/>
      <c r="H40" s="81"/>
    </row>
    <row r="41" spans="1:9">
      <c r="A41" s="51"/>
      <c r="B41" s="51" t="s">
        <v>74</v>
      </c>
      <c r="C41" s="51"/>
      <c r="D41" s="51"/>
      <c r="E41" s="51"/>
      <c r="F41" s="51"/>
      <c r="G41" s="51"/>
      <c r="H41" s="81"/>
    </row>
    <row r="42" spans="1:9">
      <c r="A42" s="49">
        <v>20</v>
      </c>
      <c r="B42" s="51"/>
      <c r="C42" s="51" t="s">
        <v>63</v>
      </c>
      <c r="D42" s="51"/>
      <c r="E42" s="51"/>
      <c r="F42" s="51">
        <v>0</v>
      </c>
      <c r="G42" s="92">
        <v>0</v>
      </c>
      <c r="H42" s="81"/>
    </row>
    <row r="43" spans="1:9">
      <c r="A43" s="49">
        <v>21</v>
      </c>
      <c r="B43" s="51"/>
      <c r="C43" s="51" t="s">
        <v>69</v>
      </c>
      <c r="D43" s="51"/>
      <c r="E43" s="51"/>
      <c r="F43" s="51">
        <f>+('ADJ-E'!O61+'ADJ-E'!O63)/1000</f>
        <v>1319.0159739367818</v>
      </c>
      <c r="G43" s="51">
        <f>SUM('ADJ-E'!O28:O30)/1000</f>
        <v>819.78123048249995</v>
      </c>
      <c r="H43" s="81">
        <f t="shared" si="0"/>
        <v>-499.2347434542819</v>
      </c>
    </row>
    <row r="44" spans="1:9">
      <c r="A44" s="49">
        <v>22</v>
      </c>
      <c r="B44" s="51"/>
      <c r="C44" s="51" t="s">
        <v>75</v>
      </c>
      <c r="D44" s="51"/>
      <c r="E44" s="51"/>
      <c r="F44" s="51">
        <v>0</v>
      </c>
      <c r="G44" s="51">
        <v>0</v>
      </c>
      <c r="H44" s="81"/>
    </row>
    <row r="45" spans="1:9">
      <c r="A45" s="49">
        <v>23</v>
      </c>
      <c r="B45" s="51"/>
      <c r="C45" s="51" t="s">
        <v>66</v>
      </c>
      <c r="D45" s="51"/>
      <c r="E45" s="51"/>
      <c r="F45" s="52">
        <v>0</v>
      </c>
      <c r="G45" s="52">
        <v>0</v>
      </c>
      <c r="H45" s="81"/>
    </row>
    <row r="46" spans="1:9">
      <c r="A46" s="49">
        <v>24</v>
      </c>
      <c r="B46" s="51" t="s">
        <v>76</v>
      </c>
      <c r="C46" s="51"/>
      <c r="D46" s="51"/>
      <c r="E46" s="51"/>
      <c r="F46" s="65">
        <f>SUM(F42:F45)</f>
        <v>1319.0159739367818</v>
      </c>
      <c r="G46" s="65">
        <f>SUM(G42:G45)</f>
        <v>819.78123048249995</v>
      </c>
      <c r="H46" s="113">
        <f t="shared" si="0"/>
        <v>-499.2347434542819</v>
      </c>
    </row>
    <row r="47" spans="1:9" ht="13.8" thickBot="1">
      <c r="A47" s="49">
        <v>25</v>
      </c>
      <c r="B47" s="51" t="s">
        <v>77</v>
      </c>
      <c r="C47" s="51"/>
      <c r="D47" s="51"/>
      <c r="E47" s="51"/>
      <c r="F47" s="60">
        <f t="shared" ref="F47" si="3">F46+F39+F38+F37+F35+F28</f>
        <v>2796.4397040709378</v>
      </c>
      <c r="G47" s="60">
        <f>G46+G39+G38+G37+G35+G28</f>
        <v>819.78123048249995</v>
      </c>
      <c r="H47" s="114">
        <f t="shared" si="0"/>
        <v>-1976.6584735884378</v>
      </c>
      <c r="I47" s="115" t="s">
        <v>154</v>
      </c>
    </row>
    <row r="48" spans="1:9" ht="13.8" thickTop="1">
      <c r="A48" s="51"/>
      <c r="B48" s="51"/>
      <c r="C48" s="51"/>
      <c r="D48" s="51"/>
      <c r="E48" s="51"/>
      <c r="F48" s="51"/>
      <c r="G48" s="51"/>
      <c r="H48" s="81"/>
    </row>
    <row r="49" spans="1:8">
      <c r="A49" s="49">
        <v>26</v>
      </c>
      <c r="B49" s="51" t="s">
        <v>78</v>
      </c>
      <c r="C49" s="51"/>
      <c r="D49" s="51"/>
      <c r="E49" s="51"/>
      <c r="F49" s="48">
        <f>F19-F47</f>
        <v>-2796.4397040709378</v>
      </c>
      <c r="G49" s="48">
        <f>G19-G47</f>
        <v>-819.78123048249995</v>
      </c>
      <c r="H49" s="81">
        <f t="shared" si="0"/>
        <v>1976.6584735884378</v>
      </c>
    </row>
    <row r="50" spans="1:8">
      <c r="A50" s="49"/>
      <c r="B50" s="51"/>
      <c r="C50" s="51"/>
      <c r="D50" s="51"/>
      <c r="E50" s="51"/>
      <c r="F50" s="51"/>
      <c r="G50" s="51"/>
      <c r="H50" s="81"/>
    </row>
    <row r="51" spans="1:8">
      <c r="A51" s="53"/>
      <c r="B51" s="51" t="s">
        <v>79</v>
      </c>
      <c r="C51" s="51"/>
      <c r="D51" s="51"/>
      <c r="E51" s="51"/>
      <c r="F51" s="51"/>
      <c r="G51" s="51"/>
      <c r="H51" s="81"/>
    </row>
    <row r="52" spans="1:8">
      <c r="A52" s="49">
        <v>27</v>
      </c>
      <c r="B52" s="51" t="s">
        <v>80</v>
      </c>
      <c r="C52" s="51"/>
      <c r="D52" s="54"/>
      <c r="E52" s="54"/>
      <c r="F52" s="48">
        <f>F49*0.21</f>
        <v>-587.25233785489695</v>
      </c>
      <c r="G52" s="48">
        <f>G49*0.21</f>
        <v>-172.15405840132499</v>
      </c>
      <c r="H52" s="81">
        <f t="shared" si="0"/>
        <v>415.09827945357199</v>
      </c>
    </row>
    <row r="53" spans="1:8">
      <c r="A53" s="49">
        <v>28</v>
      </c>
      <c r="B53" s="51" t="s">
        <v>81</v>
      </c>
      <c r="C53" s="51"/>
      <c r="D53" s="51"/>
      <c r="E53" s="51"/>
      <c r="F53" s="61">
        <f>(F81*0.0248*-0.21)</f>
        <v>-48.734485611815245</v>
      </c>
      <c r="G53" s="61">
        <f>(G81*0.0248*-0.21)</f>
        <v>-20.054512338721096</v>
      </c>
      <c r="H53" s="81">
        <f t="shared" si="0"/>
        <v>28.679973273094149</v>
      </c>
    </row>
    <row r="54" spans="1:8">
      <c r="A54" s="49">
        <v>29</v>
      </c>
      <c r="B54" s="51" t="s">
        <v>82</v>
      </c>
      <c r="C54" s="51"/>
      <c r="D54" s="51"/>
      <c r="E54" s="51"/>
      <c r="F54" s="51">
        <v>0</v>
      </c>
      <c r="G54" s="51">
        <v>0</v>
      </c>
      <c r="H54" s="81"/>
    </row>
    <row r="55" spans="1:8">
      <c r="A55" s="53">
        <v>30</v>
      </c>
      <c r="B55" s="51" t="s">
        <v>83</v>
      </c>
      <c r="C55" s="51"/>
      <c r="D55" s="51"/>
      <c r="E55" s="51"/>
      <c r="F55" s="52">
        <v>0</v>
      </c>
      <c r="G55" s="52">
        <v>0</v>
      </c>
      <c r="H55" s="81"/>
    </row>
    <row r="56" spans="1:8">
      <c r="A56" s="30"/>
      <c r="B56" s="31"/>
      <c r="C56" s="31"/>
      <c r="D56" s="31"/>
      <c r="E56" s="31"/>
      <c r="F56" s="48"/>
      <c r="G56" s="48"/>
      <c r="H56" s="81"/>
    </row>
    <row r="57" spans="1:8" ht="13.8" thickBot="1">
      <c r="A57" s="55">
        <v>31</v>
      </c>
      <c r="B57" s="50" t="s">
        <v>84</v>
      </c>
      <c r="C57" s="50"/>
      <c r="D57" s="50"/>
      <c r="E57" s="50"/>
      <c r="F57" s="56">
        <f t="shared" ref="F57:G57" si="4">F49-SUM(F52:F55)</f>
        <v>-2160.4528806042254</v>
      </c>
      <c r="G57" s="56">
        <f t="shared" si="4"/>
        <v>-627.57265974245388</v>
      </c>
      <c r="H57" s="81">
        <f t="shared" si="0"/>
        <v>1532.8802208617715</v>
      </c>
    </row>
    <row r="58" spans="1:8" ht="13.8" thickTop="1">
      <c r="A58" s="55"/>
      <c r="B58" s="31"/>
      <c r="C58" s="31"/>
      <c r="D58" s="31"/>
      <c r="E58" s="31"/>
      <c r="F58" s="48"/>
      <c r="G58" s="48"/>
      <c r="H58" s="81"/>
    </row>
    <row r="59" spans="1:8">
      <c r="A59" s="55"/>
      <c r="B59" s="31" t="s">
        <v>85</v>
      </c>
      <c r="C59" s="31"/>
      <c r="D59" s="31"/>
      <c r="E59" s="31"/>
      <c r="F59" s="48"/>
      <c r="G59" s="48"/>
      <c r="H59" s="81"/>
    </row>
    <row r="60" spans="1:8">
      <c r="A60" s="30"/>
      <c r="B60" s="31" t="s">
        <v>86</v>
      </c>
      <c r="C60" s="31"/>
      <c r="D60" s="31"/>
      <c r="E60" s="31"/>
      <c r="F60" s="48"/>
      <c r="G60" s="48"/>
      <c r="H60" s="81"/>
    </row>
    <row r="61" spans="1:8">
      <c r="A61" s="55">
        <v>32</v>
      </c>
      <c r="B61" s="50"/>
      <c r="C61" s="50" t="s">
        <v>87</v>
      </c>
      <c r="D61" s="50"/>
      <c r="E61" s="50"/>
      <c r="F61" s="51">
        <f>+('ADJ-E'!O43)/1000</f>
        <v>6595.0798696839101</v>
      </c>
      <c r="G61" s="51">
        <f>+('ADJ-E'!O10)/1000</f>
        <v>4098.9061524125</v>
      </c>
      <c r="H61" s="81">
        <f t="shared" si="0"/>
        <v>-2496.1737172714102</v>
      </c>
    </row>
    <row r="62" spans="1:8">
      <c r="A62" s="55">
        <v>33</v>
      </c>
      <c r="B62" s="51"/>
      <c r="C62" s="51" t="s">
        <v>88</v>
      </c>
      <c r="D62" s="51"/>
      <c r="E62" s="51"/>
      <c r="F62" s="51">
        <f>+('ADJ-E'!O39)/1000</f>
        <v>3081.8888883600007</v>
      </c>
      <c r="G62" s="51">
        <f>+('ADJ-E'!O6+'ADJ-E'!O7)/1000</f>
        <v>0</v>
      </c>
      <c r="H62" s="81">
        <f t="shared" si="0"/>
        <v>-3081.8888883600007</v>
      </c>
    </row>
    <row r="63" spans="1:8">
      <c r="A63" s="55">
        <v>34</v>
      </c>
      <c r="B63" s="51"/>
      <c r="C63" s="51" t="s">
        <v>89</v>
      </c>
      <c r="D63" s="51"/>
      <c r="E63" s="51"/>
      <c r="F63" s="51">
        <f>+('ADJ-E'!O38)/1000</f>
        <v>1098.1638150600002</v>
      </c>
      <c r="G63" s="51">
        <f>+('ADJ-E'!O5)/1000</f>
        <v>0</v>
      </c>
      <c r="H63" s="81">
        <f t="shared" si="0"/>
        <v>-1098.1638150600002</v>
      </c>
    </row>
    <row r="64" spans="1:8">
      <c r="A64" s="55">
        <v>35</v>
      </c>
      <c r="B64" s="51"/>
      <c r="C64" s="51" t="s">
        <v>68</v>
      </c>
      <c r="D64" s="51"/>
      <c r="E64" s="51"/>
      <c r="F64" s="51">
        <f>+('ADJ-E'!O37)/1000</f>
        <v>0</v>
      </c>
      <c r="G64" s="51">
        <f>+('ADJ-E'!O4)/1000</f>
        <v>0</v>
      </c>
      <c r="H64" s="81">
        <f t="shared" si="0"/>
        <v>0</v>
      </c>
    </row>
    <row r="65" spans="1:10">
      <c r="A65" s="55">
        <v>36</v>
      </c>
      <c r="B65" s="51"/>
      <c r="C65" s="51" t="s">
        <v>90</v>
      </c>
      <c r="D65" s="51"/>
      <c r="E65" s="51"/>
      <c r="F65" s="52">
        <f>+('ADJ-E'!O41)/1000</f>
        <v>0</v>
      </c>
      <c r="G65" s="52">
        <f>+('ADJ-E'!O8+'ADJ-E'!O9)/1000</f>
        <v>0</v>
      </c>
      <c r="H65" s="81">
        <f t="shared" si="0"/>
        <v>0</v>
      </c>
    </row>
    <row r="66" spans="1:10">
      <c r="A66" s="55">
        <v>37</v>
      </c>
      <c r="B66" s="51" t="s">
        <v>91</v>
      </c>
      <c r="C66" s="51"/>
      <c r="D66" s="51"/>
      <c r="E66" s="51"/>
      <c r="F66" s="48">
        <f>SUM(F61:F65)</f>
        <v>10775.132573103911</v>
      </c>
      <c r="G66" s="48">
        <f>SUM(G61:G65)</f>
        <v>4098.9061524125</v>
      </c>
      <c r="H66" s="81">
        <f t="shared" si="0"/>
        <v>-6676.2264206914106</v>
      </c>
    </row>
    <row r="67" spans="1:10">
      <c r="A67" s="55"/>
      <c r="B67" s="51" t="s">
        <v>92</v>
      </c>
      <c r="C67" s="51"/>
      <c r="D67" s="51"/>
      <c r="E67" s="51"/>
      <c r="F67" s="48"/>
      <c r="G67" s="48"/>
      <c r="H67" s="81"/>
    </row>
    <row r="68" spans="1:10">
      <c r="A68" s="55">
        <v>38</v>
      </c>
      <c r="B68" s="51"/>
      <c r="C68" s="50" t="s">
        <v>87</v>
      </c>
      <c r="D68" s="51"/>
      <c r="E68" s="51"/>
      <c r="F68" s="51">
        <f>+'ADJ-E'!O52/1000</f>
        <v>-989.58410808072983</v>
      </c>
      <c r="G68" s="51">
        <f>+('ADJ-E'!O19)/1000</f>
        <v>-215.16085355887728</v>
      </c>
      <c r="H68" s="81">
        <f t="shared" si="0"/>
        <v>774.42325452185253</v>
      </c>
    </row>
    <row r="69" spans="1:10">
      <c r="A69" s="55">
        <v>39</v>
      </c>
      <c r="B69" s="51"/>
      <c r="C69" s="51" t="s">
        <v>88</v>
      </c>
      <c r="D69" s="51"/>
      <c r="E69" s="51"/>
      <c r="F69" s="51">
        <f>+'ADJ-E'!O48/1000</f>
        <v>-79.548515840364985</v>
      </c>
      <c r="G69" s="51">
        <f>+('ADJ-E'!O15+'ADJ-E'!O16)/1000</f>
        <v>0</v>
      </c>
      <c r="H69" s="81">
        <f t="shared" si="0"/>
        <v>79.548515840364985</v>
      </c>
    </row>
    <row r="70" spans="1:10">
      <c r="A70" s="55">
        <v>40</v>
      </c>
      <c r="B70" s="51"/>
      <c r="C70" s="51" t="s">
        <v>89</v>
      </c>
      <c r="D70" s="51"/>
      <c r="E70" s="51"/>
      <c r="F70" s="51">
        <f>+('ADJ-E'!O47)/1000</f>
        <v>-30.406321322699004</v>
      </c>
      <c r="G70" s="51">
        <f>+('ADJ-E'!O14)/1000</f>
        <v>0</v>
      </c>
      <c r="H70" s="81">
        <f t="shared" si="0"/>
        <v>30.406321322699004</v>
      </c>
    </row>
    <row r="71" spans="1:10">
      <c r="A71" s="55">
        <v>41</v>
      </c>
      <c r="B71" s="51"/>
      <c r="C71" s="51" t="s">
        <v>68</v>
      </c>
      <c r="D71" s="51"/>
      <c r="E71" s="51"/>
      <c r="F71" s="51">
        <f>+'ADJ-E'!O46/1000</f>
        <v>0</v>
      </c>
      <c r="G71" s="51">
        <f>+('ADJ-E'!O13)/1000</f>
        <v>0</v>
      </c>
      <c r="H71" s="81">
        <f t="shared" si="0"/>
        <v>0</v>
      </c>
    </row>
    <row r="72" spans="1:10">
      <c r="A72" s="55">
        <v>42</v>
      </c>
      <c r="B72" s="51"/>
      <c r="C72" s="51" t="s">
        <v>90</v>
      </c>
      <c r="D72" s="51"/>
      <c r="E72" s="51"/>
      <c r="F72" s="52">
        <f>+'ADJ-E'!O50/1000</f>
        <v>0</v>
      </c>
      <c r="G72" s="51">
        <f>+('ADJ-E'!O17+'ADJ-E'!O18)/1000</f>
        <v>0</v>
      </c>
      <c r="H72" s="81">
        <f t="shared" si="0"/>
        <v>0</v>
      </c>
    </row>
    <row r="73" spans="1:10">
      <c r="A73" s="55">
        <v>43</v>
      </c>
      <c r="B73" s="51" t="s">
        <v>93</v>
      </c>
      <c r="C73" s="51"/>
      <c r="D73" s="51"/>
      <c r="E73" s="51"/>
      <c r="F73" s="57">
        <f>SUM(F68:F72)</f>
        <v>-1099.5389452437939</v>
      </c>
      <c r="G73" s="57">
        <f>SUM(G68:G72)</f>
        <v>-215.16085355887728</v>
      </c>
      <c r="H73" s="81">
        <f t="shared" si="0"/>
        <v>884.37809168491663</v>
      </c>
    </row>
    <row r="74" spans="1:10" ht="14.4">
      <c r="A74" s="55">
        <v>44</v>
      </c>
      <c r="B74" s="51" t="s">
        <v>146</v>
      </c>
      <c r="C74" s="51"/>
      <c r="D74" s="51"/>
      <c r="E74" s="51"/>
      <c r="F74" s="57">
        <f>F66+F73-1</f>
        <v>9674.5936278601166</v>
      </c>
      <c r="G74" s="57">
        <f>G66+G73</f>
        <v>3883.7452988536229</v>
      </c>
      <c r="H74" s="81">
        <f t="shared" si="0"/>
        <v>-5790.8483290064942</v>
      </c>
    </row>
    <row r="75" spans="1:10">
      <c r="A75" s="55"/>
      <c r="B75" s="51"/>
      <c r="C75" s="51"/>
      <c r="D75" s="51"/>
      <c r="E75" s="51"/>
      <c r="F75" s="48"/>
      <c r="G75" s="48"/>
      <c r="H75" s="81"/>
    </row>
    <row r="76" spans="1:10">
      <c r="A76" s="53">
        <v>45</v>
      </c>
      <c r="B76" s="51" t="s">
        <v>94</v>
      </c>
      <c r="C76" s="51"/>
      <c r="D76" s="51"/>
      <c r="E76" s="51"/>
      <c r="F76" s="52">
        <f>+('ADJ-E'!O55)/1000</f>
        <v>-316.97350270357845</v>
      </c>
      <c r="G76" s="52">
        <f>+('ADJ-E'!O22)/1000</f>
        <v>-33.032484199034478</v>
      </c>
      <c r="H76" s="81">
        <f t="shared" si="0"/>
        <v>283.94101850454399</v>
      </c>
    </row>
    <row r="77" spans="1:10">
      <c r="A77" s="53">
        <v>46</v>
      </c>
      <c r="B77" s="51"/>
      <c r="C77" s="51" t="s">
        <v>95</v>
      </c>
      <c r="D77" s="51"/>
      <c r="E77" s="51"/>
      <c r="F77" s="48">
        <f t="shared" ref="F77" si="5">SUM(F74:F76)</f>
        <v>9357.6201251565381</v>
      </c>
      <c r="G77" s="48">
        <f>SUM(G74:G76)</f>
        <v>3850.7128146545883</v>
      </c>
      <c r="H77" s="81">
        <f t="shared" si="0"/>
        <v>-5506.9073105019497</v>
      </c>
    </row>
    <row r="78" spans="1:10">
      <c r="A78" s="55">
        <v>47</v>
      </c>
      <c r="B78" s="51" t="s">
        <v>96</v>
      </c>
      <c r="C78" s="51"/>
      <c r="D78" s="51"/>
      <c r="E78" s="51"/>
      <c r="F78" s="51">
        <v>0</v>
      </c>
      <c r="G78" s="51">
        <v>0</v>
      </c>
      <c r="H78" s="81"/>
    </row>
    <row r="79" spans="1:10">
      <c r="A79" s="55">
        <v>48</v>
      </c>
      <c r="B79" s="51" t="s">
        <v>97</v>
      </c>
      <c r="C79" s="51"/>
      <c r="D79" s="51"/>
      <c r="E79" s="51"/>
      <c r="F79" s="52">
        <v>0</v>
      </c>
      <c r="G79" s="52">
        <v>0</v>
      </c>
      <c r="H79" s="81"/>
    </row>
    <row r="80" spans="1:10">
      <c r="A80" s="53"/>
      <c r="B80" s="51"/>
      <c r="C80" s="51"/>
      <c r="D80" s="51"/>
      <c r="E80" s="51"/>
      <c r="F80" s="48"/>
      <c r="G80" s="48"/>
      <c r="H80" s="81"/>
      <c r="I80" s="122" t="s">
        <v>155</v>
      </c>
      <c r="J80" s="122"/>
    </row>
    <row r="81" spans="1:10" ht="13.8" thickBot="1">
      <c r="A81" s="49">
        <v>49</v>
      </c>
      <c r="B81" s="50" t="s">
        <v>98</v>
      </c>
      <c r="C81" s="50"/>
      <c r="D81" s="50"/>
      <c r="E81" s="50"/>
      <c r="F81" s="56">
        <f t="shared" ref="F81:G81" si="6">SUM(F77:F79)</f>
        <v>9357.6201251565381</v>
      </c>
      <c r="G81" s="56">
        <f t="shared" si="6"/>
        <v>3850.7128146545883</v>
      </c>
      <c r="H81" s="114">
        <f t="shared" ref="H81:H89" si="7">+G81-F81</f>
        <v>-5506.9073105019497</v>
      </c>
      <c r="I81" s="122"/>
      <c r="J81" s="122"/>
    </row>
    <row r="82" spans="1:10" ht="13.8" thickTop="1">
      <c r="A82" s="49">
        <v>50</v>
      </c>
      <c r="B82" s="31" t="s">
        <v>99</v>
      </c>
      <c r="C82" s="31"/>
      <c r="D82" s="31"/>
      <c r="E82" s="31"/>
      <c r="F82" s="58"/>
      <c r="G82" s="58"/>
      <c r="H82" s="81"/>
      <c r="I82" s="123" t="s">
        <v>156</v>
      </c>
      <c r="J82" s="123"/>
    </row>
    <row r="83" spans="1:10" ht="13.8" thickBot="1">
      <c r="A83" s="30">
        <v>51</v>
      </c>
      <c r="B83" s="31" t="s">
        <v>100</v>
      </c>
      <c r="C83" s="31"/>
      <c r="D83" s="31"/>
      <c r="E83" s="31"/>
      <c r="F83" s="59">
        <f t="shared" ref="F83" si="8">F89</f>
        <v>3780.9636773998809</v>
      </c>
      <c r="G83" s="59">
        <f>G89</f>
        <v>1209.70835291251</v>
      </c>
      <c r="H83" s="116">
        <f t="shared" si="7"/>
        <v>-2571.2553244873707</v>
      </c>
      <c r="I83" s="123"/>
      <c r="J83" s="123"/>
    </row>
    <row r="84" spans="1:10" ht="13.8" thickTop="1">
      <c r="A84" s="30"/>
      <c r="B84" s="62"/>
      <c r="C84" s="31"/>
      <c r="D84" s="31"/>
      <c r="E84" s="31"/>
      <c r="F84" s="63"/>
      <c r="G84" s="63"/>
      <c r="H84" s="81"/>
    </row>
    <row r="85" spans="1:10">
      <c r="A85" s="30"/>
      <c r="B85" s="31"/>
      <c r="C85" s="31"/>
      <c r="D85" s="31"/>
      <c r="E85" s="31"/>
      <c r="F85" s="64"/>
      <c r="G85" s="64"/>
      <c r="H85" s="81"/>
    </row>
    <row r="86" spans="1:10">
      <c r="A86" s="30"/>
      <c r="B86" s="31"/>
      <c r="C86" s="31"/>
      <c r="D86" s="31"/>
      <c r="E86" s="66">
        <v>7.4300000000000005E-2</v>
      </c>
      <c r="F86" s="48"/>
      <c r="G86" s="48"/>
      <c r="H86" s="81"/>
    </row>
    <row r="87" spans="1:10">
      <c r="A87" s="30"/>
      <c r="B87" s="31"/>
      <c r="C87" s="31"/>
      <c r="D87" s="31" t="s">
        <v>102</v>
      </c>
      <c r="E87" s="67">
        <v>0.75529000000000002</v>
      </c>
      <c r="H87" s="81"/>
    </row>
    <row r="88" spans="1:10">
      <c r="A88" s="30"/>
      <c r="B88" s="31"/>
      <c r="C88" s="31"/>
      <c r="D88" s="31" t="s">
        <v>103</v>
      </c>
      <c r="E88" s="31"/>
      <c r="F88" s="65">
        <f>F81*E86-F57</f>
        <v>2855.7240559033562</v>
      </c>
      <c r="G88" s="65">
        <f>G81*E86-G57</f>
        <v>913.68062187128976</v>
      </c>
      <c r="H88" s="81">
        <f t="shared" si="7"/>
        <v>-1942.0434340320664</v>
      </c>
    </row>
    <row r="89" spans="1:10">
      <c r="A89" s="30"/>
      <c r="B89" s="31"/>
      <c r="C89" s="31"/>
      <c r="D89" s="31" t="s">
        <v>104</v>
      </c>
      <c r="E89" s="31"/>
      <c r="F89" s="60">
        <f>F88/E87</f>
        <v>3780.9636773998809</v>
      </c>
      <c r="G89" s="60">
        <f>G88/E87</f>
        <v>1209.70835291251</v>
      </c>
      <c r="H89" s="81">
        <f t="shared" si="7"/>
        <v>-2571.2553244873707</v>
      </c>
    </row>
    <row r="90" spans="1:10">
      <c r="H90" s="80"/>
    </row>
    <row r="91" spans="1:10">
      <c r="H91" s="80"/>
    </row>
    <row r="92" spans="1:10" ht="14.4">
      <c r="D92" s="108" t="s">
        <v>147</v>
      </c>
    </row>
  </sheetData>
  <mergeCells count="5">
    <mergeCell ref="I80:J81"/>
    <mergeCell ref="I82:J83"/>
    <mergeCell ref="D1:F1"/>
    <mergeCell ref="H2:I2"/>
    <mergeCell ref="H3:I3"/>
  </mergeCells>
  <pageMargins left="0.7" right="0.7" top="0.75" bottom="0.75" header="0.3" footer="0.3"/>
  <pageSetup scale="56" orientation="portrait" horizontalDpi="1200" verticalDpi="1200" r:id="rId1"/>
  <headerFooter>
    <oddFooter>&amp;LAvista
&amp;F
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97"/>
  <sheetViews>
    <sheetView zoomScaleNormal="100" workbookViewId="0">
      <selection activeCell="H9" sqref="H9"/>
    </sheetView>
  </sheetViews>
  <sheetFormatPr defaultRowHeight="13.2"/>
  <cols>
    <col min="1" max="1" width="17" bestFit="1" customWidth="1"/>
    <col min="2" max="2" width="13.6640625" bestFit="1" customWidth="1"/>
    <col min="3" max="3" width="15.33203125" bestFit="1" customWidth="1"/>
    <col min="4" max="14" width="13.6640625" bestFit="1" customWidth="1"/>
    <col min="15" max="15" width="14.33203125" bestFit="1" customWidth="1"/>
    <col min="17" max="17" width="22.88671875" customWidth="1"/>
  </cols>
  <sheetData>
    <row r="2" spans="1:16384">
      <c r="A2" s="73" t="s">
        <v>107</v>
      </c>
    </row>
    <row r="3" spans="1:16384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6384" s="2" customFormat="1">
      <c r="A4" t="s">
        <v>17</v>
      </c>
      <c r="B4" s="8">
        <f>'Summary-Cost-E'!Z4</f>
        <v>0</v>
      </c>
      <c r="C4" s="8">
        <f>'Summary-Cost-E'!AA4</f>
        <v>0</v>
      </c>
      <c r="D4" s="8">
        <f>'Summary-Cost-E'!AB4</f>
        <v>0</v>
      </c>
      <c r="E4" s="8">
        <f>'Summary-Cost-E'!AC4</f>
        <v>0</v>
      </c>
      <c r="F4" s="8">
        <f>'Summary-Cost-E'!AD4</f>
        <v>0</v>
      </c>
      <c r="G4" s="8">
        <f>'Summary-Cost-E'!AE4</f>
        <v>0</v>
      </c>
      <c r="H4" s="8">
        <f>'Summary-Cost-E'!AF4</f>
        <v>0</v>
      </c>
      <c r="I4" s="8">
        <f>'Summary-Cost-E'!AG4</f>
        <v>0</v>
      </c>
      <c r="J4" s="8">
        <f>'Summary-Cost-E'!AH4</f>
        <v>0</v>
      </c>
      <c r="K4" s="8">
        <f>'Summary-Cost-E'!AI4</f>
        <v>0</v>
      </c>
      <c r="L4" s="8">
        <f>'Summary-Cost-E'!AJ4</f>
        <v>0</v>
      </c>
      <c r="M4" s="8">
        <f>'Summary-Cost-E'!AK4</f>
        <v>0</v>
      </c>
      <c r="N4" s="8">
        <f>'Summary-Cost-E'!AL4</f>
        <v>0</v>
      </c>
      <c r="O4" s="27">
        <f>(((B4+N4)/2)+C4+D4+E4+F4+G4+H4+I4+J4+K4+L4+M4)/12</f>
        <v>0</v>
      </c>
    </row>
    <row r="5" spans="1:16384" s="2" customFormat="1">
      <c r="A5" t="s">
        <v>13</v>
      </c>
      <c r="B5" s="8">
        <f>'Summary-Cost-E'!Z5</f>
        <v>0</v>
      </c>
      <c r="C5" s="8">
        <f>'Summary-Cost-E'!AA5</f>
        <v>0</v>
      </c>
      <c r="D5" s="8">
        <f>'Summary-Cost-E'!AB5</f>
        <v>0</v>
      </c>
      <c r="E5" s="8">
        <f>'Summary-Cost-E'!AC5</f>
        <v>0</v>
      </c>
      <c r="F5" s="8">
        <f>'Summary-Cost-E'!AD5</f>
        <v>0</v>
      </c>
      <c r="G5" s="8">
        <f>'Summary-Cost-E'!AE5</f>
        <v>0</v>
      </c>
      <c r="H5" s="8">
        <f>'Summary-Cost-E'!AF5</f>
        <v>0</v>
      </c>
      <c r="I5" s="8">
        <f>'Summary-Cost-E'!AG5</f>
        <v>0</v>
      </c>
      <c r="J5" s="8">
        <f>'Summary-Cost-E'!AH5</f>
        <v>0</v>
      </c>
      <c r="K5" s="8">
        <f>'Summary-Cost-E'!AI5</f>
        <v>0</v>
      </c>
      <c r="L5" s="8">
        <f>'Summary-Cost-E'!AJ5</f>
        <v>0</v>
      </c>
      <c r="M5" s="8">
        <f>'Summary-Cost-E'!AK5</f>
        <v>0</v>
      </c>
      <c r="N5" s="8">
        <f>'Summary-Cost-E'!AL5</f>
        <v>0</v>
      </c>
      <c r="O5" s="27">
        <f t="shared" ref="O5:O10" si="0">(((B5+N5)/2)+C5+D5+E5+F5+G5+H5+I5+J5+K5+L5+M5)/12</f>
        <v>0</v>
      </c>
    </row>
    <row r="6" spans="1:16384" s="2" customFormat="1">
      <c r="A6" t="s">
        <v>142</v>
      </c>
      <c r="B6" s="8">
        <f>'Summary-Cost-E'!Z6</f>
        <v>0</v>
      </c>
      <c r="C6" s="8">
        <f>'Summary-Cost-E'!AA6</f>
        <v>0</v>
      </c>
      <c r="D6" s="8">
        <f>'Summary-Cost-E'!AB6</f>
        <v>0</v>
      </c>
      <c r="E6" s="8">
        <f>'Summary-Cost-E'!AC6</f>
        <v>0</v>
      </c>
      <c r="F6" s="8">
        <f>'Summary-Cost-E'!AD6</f>
        <v>0</v>
      </c>
      <c r="G6" s="8">
        <f>'Summary-Cost-E'!AE6</f>
        <v>0</v>
      </c>
      <c r="H6" s="8">
        <f>'Summary-Cost-E'!AF6</f>
        <v>0</v>
      </c>
      <c r="I6" s="8">
        <f>'Summary-Cost-E'!AG6</f>
        <v>0</v>
      </c>
      <c r="J6" s="8">
        <f>'Summary-Cost-E'!AH6</f>
        <v>0</v>
      </c>
      <c r="K6" s="8">
        <f>'Summary-Cost-E'!AI6</f>
        <v>0</v>
      </c>
      <c r="L6" s="8">
        <f>'Summary-Cost-E'!AJ6</f>
        <v>0</v>
      </c>
      <c r="M6" s="8">
        <f>'Summary-Cost-E'!AK6</f>
        <v>0</v>
      </c>
      <c r="N6" s="8">
        <f>'Summary-Cost-E'!AL6</f>
        <v>0</v>
      </c>
      <c r="O6" s="27">
        <f t="shared" si="0"/>
        <v>0</v>
      </c>
    </row>
    <row r="7" spans="1:16384" s="2" customFormat="1">
      <c r="A7" t="s">
        <v>149</v>
      </c>
      <c r="B7" s="8">
        <f>'Summary-Cost-E'!Z7</f>
        <v>0</v>
      </c>
      <c r="C7" s="8">
        <f>'Summary-Cost-E'!AA7</f>
        <v>0</v>
      </c>
      <c r="D7" s="8">
        <f>'Summary-Cost-E'!AB7</f>
        <v>0</v>
      </c>
      <c r="E7" s="8">
        <f>'Summary-Cost-E'!AC7</f>
        <v>0</v>
      </c>
      <c r="F7" s="8">
        <f>'Summary-Cost-E'!AD7</f>
        <v>0</v>
      </c>
      <c r="G7" s="8">
        <f>'Summary-Cost-E'!AE7</f>
        <v>0</v>
      </c>
      <c r="H7" s="8">
        <f>'Summary-Cost-E'!AF7</f>
        <v>0</v>
      </c>
      <c r="I7" s="8">
        <f>'Summary-Cost-E'!AG7</f>
        <v>0</v>
      </c>
      <c r="J7" s="8">
        <f>'Summary-Cost-E'!AH7</f>
        <v>0</v>
      </c>
      <c r="K7" s="8">
        <f>'Summary-Cost-E'!AI7</f>
        <v>0</v>
      </c>
      <c r="L7" s="8">
        <f>'Summary-Cost-E'!AJ7</f>
        <v>0</v>
      </c>
      <c r="M7" s="8">
        <f>'Summary-Cost-E'!AK7</f>
        <v>0</v>
      </c>
      <c r="N7" s="8">
        <f>'Summary-Cost-E'!AL7</f>
        <v>0</v>
      </c>
      <c r="O7" s="27">
        <f t="shared" si="0"/>
        <v>0</v>
      </c>
    </row>
    <row r="8" spans="1:16384" s="2" customFormat="1">
      <c r="A8" t="s">
        <v>139</v>
      </c>
      <c r="B8" s="8">
        <f>'Summary-Cost-E'!Z8</f>
        <v>0</v>
      </c>
      <c r="C8" s="8">
        <f>'Summary-Cost-E'!AA8</f>
        <v>0</v>
      </c>
      <c r="D8" s="8">
        <f>'Summary-Cost-E'!AB8</f>
        <v>0</v>
      </c>
      <c r="E8" s="8">
        <f>'Summary-Cost-E'!AC8</f>
        <v>0</v>
      </c>
      <c r="F8" s="8">
        <f>'Summary-Cost-E'!AD8</f>
        <v>0</v>
      </c>
      <c r="G8" s="8">
        <f>'Summary-Cost-E'!AE8</f>
        <v>0</v>
      </c>
      <c r="H8" s="8">
        <f>'Summary-Cost-E'!AF8</f>
        <v>0</v>
      </c>
      <c r="I8" s="8">
        <f>'Summary-Cost-E'!AG8</f>
        <v>0</v>
      </c>
      <c r="J8" s="8">
        <f>'Summary-Cost-E'!AH8</f>
        <v>0</v>
      </c>
      <c r="K8" s="8">
        <f>'Summary-Cost-E'!AI8</f>
        <v>0</v>
      </c>
      <c r="L8" s="8">
        <f>'Summary-Cost-E'!AJ8</f>
        <v>0</v>
      </c>
      <c r="M8" s="8">
        <f>'Summary-Cost-E'!AK8</f>
        <v>0</v>
      </c>
      <c r="N8" s="8">
        <f>'Summary-Cost-E'!AL8</f>
        <v>0</v>
      </c>
      <c r="O8" s="27">
        <f t="shared" si="0"/>
        <v>0</v>
      </c>
    </row>
    <row r="9" spans="1:16384" s="2" customFormat="1">
      <c r="A9" t="s">
        <v>151</v>
      </c>
      <c r="B9" s="8">
        <f>'Summary-Cost-E'!Z9</f>
        <v>0</v>
      </c>
      <c r="C9" s="8">
        <f>'Summary-Cost-E'!AA9</f>
        <v>0</v>
      </c>
      <c r="D9" s="8">
        <f>'Summary-Cost-E'!AB9</f>
        <v>0</v>
      </c>
      <c r="E9" s="8">
        <f>'Summary-Cost-E'!AC9</f>
        <v>0</v>
      </c>
      <c r="F9" s="8">
        <f>'Summary-Cost-E'!AD9</f>
        <v>0</v>
      </c>
      <c r="G9" s="8">
        <f>'Summary-Cost-E'!AE9</f>
        <v>0</v>
      </c>
      <c r="H9" s="8">
        <f>'Summary-Cost-E'!AF9</f>
        <v>0</v>
      </c>
      <c r="I9" s="8">
        <f>'Summary-Cost-E'!AG9</f>
        <v>0</v>
      </c>
      <c r="J9" s="8">
        <f>'Summary-Cost-E'!AH9</f>
        <v>0</v>
      </c>
      <c r="K9" s="8">
        <f>'Summary-Cost-E'!AI9</f>
        <v>0</v>
      </c>
      <c r="L9" s="8">
        <f>'Summary-Cost-E'!AJ9</f>
        <v>0</v>
      </c>
      <c r="M9" s="8">
        <f>'Summary-Cost-E'!AK9</f>
        <v>0</v>
      </c>
      <c r="N9" s="8">
        <f>'Summary-Cost-E'!AL9</f>
        <v>0</v>
      </c>
      <c r="O9" s="27">
        <f t="shared" si="0"/>
        <v>0</v>
      </c>
    </row>
    <row r="10" spans="1:16384" s="2" customFormat="1">
      <c r="A10" t="s">
        <v>19</v>
      </c>
      <c r="B10" s="8">
        <f>'Summary-Cost-E'!Z10</f>
        <v>0</v>
      </c>
      <c r="C10" s="8">
        <f>'Summary-Cost-E'!AA10</f>
        <v>0</v>
      </c>
      <c r="D10" s="8">
        <f>'Summary-Cost-E'!AB10</f>
        <v>0</v>
      </c>
      <c r="E10" s="8">
        <f>'Summary-Cost-E'!AC10</f>
        <v>0</v>
      </c>
      <c r="F10" s="8">
        <f>'Summary-Cost-E'!AD10</f>
        <v>0</v>
      </c>
      <c r="G10" s="8">
        <f>'Summary-Cost-E'!AE10</f>
        <v>0</v>
      </c>
      <c r="H10" s="8">
        <f>'Summary-Cost-E'!AF10</f>
        <v>6297776.6624666657</v>
      </c>
      <c r="I10" s="8">
        <f>'Summary-Cost-E'!AG10</f>
        <v>7140240.7908333326</v>
      </c>
      <c r="J10" s="8">
        <f>'Summary-Cost-E'!AH10</f>
        <v>7944190.3056999994</v>
      </c>
      <c r="K10" s="8">
        <f>'Summary-Cost-E'!AI10</f>
        <v>7944190.3056999994</v>
      </c>
      <c r="L10" s="8">
        <f>'Summary-Cost-E'!AJ10</f>
        <v>7944190.3056999994</v>
      </c>
      <c r="M10" s="8">
        <f>'Summary-Cost-E'!AK10</f>
        <v>7944190.3056999994</v>
      </c>
      <c r="N10" s="8">
        <f>'Summary-Cost-E'!AL10</f>
        <v>7944190.3056999994</v>
      </c>
      <c r="O10" s="27">
        <f t="shared" si="0"/>
        <v>4098906.1524124998</v>
      </c>
    </row>
    <row r="11" spans="1:16384" ht="13.8" thickBot="1">
      <c r="A11" t="s">
        <v>7</v>
      </c>
      <c r="B11" s="5">
        <f>SUM(B4:B10)</f>
        <v>0</v>
      </c>
      <c r="C11" s="5">
        <f t="shared" ref="C11:N11" si="1">SUM(C4:C10)</f>
        <v>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6297776.6624666657</v>
      </c>
      <c r="I11" s="5">
        <f t="shared" si="1"/>
        <v>7140240.7908333326</v>
      </c>
      <c r="J11" s="5">
        <f t="shared" si="1"/>
        <v>7944190.3056999994</v>
      </c>
      <c r="K11" s="5">
        <f t="shared" si="1"/>
        <v>7944190.3056999994</v>
      </c>
      <c r="L11" s="5">
        <f t="shared" si="1"/>
        <v>7944190.3056999994</v>
      </c>
      <c r="M11" s="5">
        <f t="shared" si="1"/>
        <v>7944190.3056999994</v>
      </c>
      <c r="N11" s="5">
        <f t="shared" si="1"/>
        <v>7944190.3056999994</v>
      </c>
      <c r="O11" s="7">
        <f>SUM(O4:O10)</f>
        <v>4098906.1524124998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pans="1:16384">
      <c r="Q12" s="2"/>
    </row>
    <row r="13" spans="1:16384">
      <c r="A13" t="s">
        <v>17</v>
      </c>
      <c r="B13" s="2">
        <f>'Summary-Cost-E'!Z37</f>
        <v>0</v>
      </c>
      <c r="C13" s="2">
        <f>'Summary-Cost-E'!AA37</f>
        <v>0</v>
      </c>
      <c r="D13" s="2">
        <f>'Summary-Cost-E'!AB37</f>
        <v>0</v>
      </c>
      <c r="E13" s="2">
        <f>'Summary-Cost-E'!AC37</f>
        <v>0</v>
      </c>
      <c r="F13" s="2">
        <f>'Summary-Cost-E'!AD37</f>
        <v>0</v>
      </c>
      <c r="G13" s="2">
        <f>'Summary-Cost-E'!AE37</f>
        <v>0</v>
      </c>
      <c r="H13" s="2">
        <f>'Summary-Cost-E'!AF37</f>
        <v>0</v>
      </c>
      <c r="I13" s="2">
        <f>'Summary-Cost-E'!AG37</f>
        <v>0</v>
      </c>
      <c r="J13" s="2">
        <f>'Summary-Cost-E'!AH37</f>
        <v>0</v>
      </c>
      <c r="K13" s="2">
        <f>'Summary-Cost-E'!AI37</f>
        <v>0</v>
      </c>
      <c r="L13" s="2">
        <f>'Summary-Cost-E'!AJ37</f>
        <v>0</v>
      </c>
      <c r="M13" s="2">
        <f>'Summary-Cost-E'!AK37</f>
        <v>0</v>
      </c>
      <c r="N13" s="2">
        <f>'Summary-Cost-E'!AL37</f>
        <v>0</v>
      </c>
      <c r="O13" s="28">
        <f t="shared" ref="O13:O19" si="2">(((B13+N13)/2)+C13+D13+E13+F13+G13+H13+I13+J13+K13+L13+M13)/12</f>
        <v>0</v>
      </c>
    </row>
    <row r="14" spans="1:16384">
      <c r="A14" t="s">
        <v>13</v>
      </c>
      <c r="B14" s="2">
        <f>'Summary-Cost-E'!Z38</f>
        <v>0</v>
      </c>
      <c r="C14" s="2">
        <f>'Summary-Cost-E'!AA38</f>
        <v>0</v>
      </c>
      <c r="D14" s="2">
        <f>'Summary-Cost-E'!AB38</f>
        <v>0</v>
      </c>
      <c r="E14" s="2">
        <f>'Summary-Cost-E'!AC38</f>
        <v>0</v>
      </c>
      <c r="F14" s="2">
        <f>'Summary-Cost-E'!AD38</f>
        <v>0</v>
      </c>
      <c r="G14" s="2">
        <f>'Summary-Cost-E'!AE38</f>
        <v>0</v>
      </c>
      <c r="H14" s="2">
        <f>'Summary-Cost-E'!AF38</f>
        <v>0</v>
      </c>
      <c r="I14" s="2">
        <f>'Summary-Cost-E'!AG38</f>
        <v>0</v>
      </c>
      <c r="J14" s="2">
        <f>'Summary-Cost-E'!AH38</f>
        <v>0</v>
      </c>
      <c r="K14" s="2">
        <f>'Summary-Cost-E'!AI38</f>
        <v>0</v>
      </c>
      <c r="L14" s="2">
        <f>'Summary-Cost-E'!AJ38</f>
        <v>0</v>
      </c>
      <c r="M14" s="2">
        <f>'Summary-Cost-E'!AK38</f>
        <v>0</v>
      </c>
      <c r="N14" s="2">
        <f>'Summary-Cost-E'!AL38</f>
        <v>0</v>
      </c>
      <c r="O14" s="28">
        <f t="shared" si="2"/>
        <v>0</v>
      </c>
    </row>
    <row r="15" spans="1:16384">
      <c r="A15" t="s">
        <v>142</v>
      </c>
      <c r="B15" s="2">
        <f>'Summary-Cost-E'!Z39</f>
        <v>0</v>
      </c>
      <c r="C15" s="2">
        <f>'Summary-Cost-E'!AA39</f>
        <v>0</v>
      </c>
      <c r="D15" s="2">
        <f>'Summary-Cost-E'!AB39</f>
        <v>0</v>
      </c>
      <c r="E15" s="2">
        <f>'Summary-Cost-E'!AC39</f>
        <v>0</v>
      </c>
      <c r="F15" s="2">
        <f>'Summary-Cost-E'!AD39</f>
        <v>0</v>
      </c>
      <c r="G15" s="2">
        <f>'Summary-Cost-E'!AE39</f>
        <v>0</v>
      </c>
      <c r="H15" s="2">
        <f>'Summary-Cost-E'!AF39</f>
        <v>0</v>
      </c>
      <c r="I15" s="2">
        <f>'Summary-Cost-E'!AG39</f>
        <v>0</v>
      </c>
      <c r="J15" s="2">
        <f>'Summary-Cost-E'!AH39</f>
        <v>0</v>
      </c>
      <c r="K15" s="2">
        <f>'Summary-Cost-E'!AI39</f>
        <v>0</v>
      </c>
      <c r="L15" s="2">
        <f>'Summary-Cost-E'!AJ39</f>
        <v>0</v>
      </c>
      <c r="M15" s="2">
        <f>'Summary-Cost-E'!AK39</f>
        <v>0</v>
      </c>
      <c r="N15" s="2">
        <f>'Summary-Cost-E'!AL39</f>
        <v>0</v>
      </c>
      <c r="O15" s="28">
        <f t="shared" si="2"/>
        <v>0</v>
      </c>
    </row>
    <row r="16" spans="1:16384">
      <c r="A16" t="s">
        <v>149</v>
      </c>
      <c r="B16" s="2">
        <f>'Summary-Cost-E'!Z40</f>
        <v>0</v>
      </c>
      <c r="C16" s="2">
        <f>'Summary-Cost-E'!AA40</f>
        <v>0</v>
      </c>
      <c r="D16" s="2">
        <f>'Summary-Cost-E'!AB40</f>
        <v>0</v>
      </c>
      <c r="E16" s="2">
        <f>'Summary-Cost-E'!AC40</f>
        <v>0</v>
      </c>
      <c r="F16" s="2">
        <f>'Summary-Cost-E'!AD40</f>
        <v>0</v>
      </c>
      <c r="G16" s="2">
        <f>'Summary-Cost-E'!AE40</f>
        <v>0</v>
      </c>
      <c r="H16" s="2">
        <f>'Summary-Cost-E'!AF40</f>
        <v>0</v>
      </c>
      <c r="I16" s="2">
        <f>'Summary-Cost-E'!AG40</f>
        <v>0</v>
      </c>
      <c r="J16" s="2">
        <f>'Summary-Cost-E'!AH40</f>
        <v>0</v>
      </c>
      <c r="K16" s="2">
        <f>'Summary-Cost-E'!AI40</f>
        <v>0</v>
      </c>
      <c r="L16" s="2">
        <f>'Summary-Cost-E'!AJ40</f>
        <v>0</v>
      </c>
      <c r="M16" s="2">
        <f>'Summary-Cost-E'!AK40</f>
        <v>0</v>
      </c>
      <c r="N16" s="2">
        <f>'Summary-Cost-E'!AL40</f>
        <v>0</v>
      </c>
      <c r="O16" s="28">
        <f t="shared" si="2"/>
        <v>0</v>
      </c>
    </row>
    <row r="17" spans="1:15">
      <c r="A17" t="s">
        <v>139</v>
      </c>
      <c r="B17" s="2">
        <f>'Summary-Cost-E'!Z41</f>
        <v>0</v>
      </c>
      <c r="C17" s="2">
        <f>'Summary-Cost-E'!AA41</f>
        <v>0</v>
      </c>
      <c r="D17" s="2">
        <f>'Summary-Cost-E'!AB41</f>
        <v>0</v>
      </c>
      <c r="E17" s="2">
        <f>'Summary-Cost-E'!AC41</f>
        <v>0</v>
      </c>
      <c r="F17" s="2">
        <f>'Summary-Cost-E'!AD41</f>
        <v>0</v>
      </c>
      <c r="G17" s="2">
        <f>'Summary-Cost-E'!AE41</f>
        <v>0</v>
      </c>
      <c r="H17" s="2">
        <f>'Summary-Cost-E'!AF41</f>
        <v>0</v>
      </c>
      <c r="I17" s="2">
        <f>'Summary-Cost-E'!AG41</f>
        <v>0</v>
      </c>
      <c r="J17" s="2">
        <f>'Summary-Cost-E'!AH41</f>
        <v>0</v>
      </c>
      <c r="K17" s="2">
        <f>'Summary-Cost-E'!AI41</f>
        <v>0</v>
      </c>
      <c r="L17" s="2">
        <f>'Summary-Cost-E'!AJ41</f>
        <v>0</v>
      </c>
      <c r="M17" s="2">
        <f>'Summary-Cost-E'!AK41</f>
        <v>0</v>
      </c>
      <c r="N17" s="2">
        <f>'Summary-Cost-E'!AL41</f>
        <v>0</v>
      </c>
      <c r="O17" s="28">
        <f t="shared" si="2"/>
        <v>0</v>
      </c>
    </row>
    <row r="18" spans="1:15">
      <c r="A18" t="s">
        <v>151</v>
      </c>
      <c r="B18" s="2">
        <f>'Summary-Cost-E'!Z42</f>
        <v>0</v>
      </c>
      <c r="C18" s="2">
        <f>'Summary-Cost-E'!AA42</f>
        <v>0</v>
      </c>
      <c r="D18" s="2">
        <f>'Summary-Cost-E'!AB42</f>
        <v>0</v>
      </c>
      <c r="E18" s="2">
        <f>'Summary-Cost-E'!AC42</f>
        <v>0</v>
      </c>
      <c r="F18" s="2">
        <f>'Summary-Cost-E'!AD42</f>
        <v>0</v>
      </c>
      <c r="G18" s="2">
        <f>'Summary-Cost-E'!AE42</f>
        <v>0</v>
      </c>
      <c r="H18" s="2">
        <f>'Summary-Cost-E'!AF42</f>
        <v>0</v>
      </c>
      <c r="I18" s="2">
        <f>'Summary-Cost-E'!AG42</f>
        <v>0</v>
      </c>
      <c r="J18" s="2">
        <f>'Summary-Cost-E'!AH42</f>
        <v>0</v>
      </c>
      <c r="K18" s="2">
        <f>'Summary-Cost-E'!AI42</f>
        <v>0</v>
      </c>
      <c r="L18" s="2">
        <f>'Summary-Cost-E'!AJ42</f>
        <v>0</v>
      </c>
      <c r="M18" s="2">
        <f>'Summary-Cost-E'!AK42</f>
        <v>0</v>
      </c>
      <c r="N18" s="2">
        <f>'Summary-Cost-E'!AL42</f>
        <v>0</v>
      </c>
      <c r="O18" s="28">
        <f t="shared" si="2"/>
        <v>0</v>
      </c>
    </row>
    <row r="19" spans="1:15">
      <c r="A19" t="s">
        <v>19</v>
      </c>
      <c r="B19" s="2">
        <f>'Summary-Cost-E'!Z43</f>
        <v>0</v>
      </c>
      <c r="C19" s="2">
        <f>'Summary-Cost-E'!AA43</f>
        <v>0</v>
      </c>
      <c r="D19" s="2">
        <f>'Summary-Cost-E'!AB43</f>
        <v>0</v>
      </c>
      <c r="E19" s="2">
        <f>'Summary-Cost-E'!AC43</f>
        <v>0</v>
      </c>
      <c r="F19" s="2">
        <f>'Summary-Cost-E'!AD43</f>
        <v>0</v>
      </c>
      <c r="G19" s="2">
        <f>'Summary-Cost-E'!AE43</f>
        <v>0</v>
      </c>
      <c r="H19" s="2">
        <f>'Summary-Cost-E'!AF43</f>
        <v>-52481.472187222214</v>
      </c>
      <c r="I19" s="2">
        <f>'Summary-Cost-E'!AG43</f>
        <v>-164464.9509647222</v>
      </c>
      <c r="J19" s="2">
        <f>'Summary-Cost-E'!AH43</f>
        <v>-290168.5434358333</v>
      </c>
      <c r="K19" s="2">
        <f>'Summary-Cost-E'!AI43</f>
        <v>-422571.71519749996</v>
      </c>
      <c r="L19" s="2">
        <f>'Summary-Cost-E'!AJ43</f>
        <v>-554974.88695916662</v>
      </c>
      <c r="M19" s="2">
        <f>'Summary-Cost-E'!AK43</f>
        <v>-687378.05872083327</v>
      </c>
      <c r="N19" s="2">
        <f>'Summary-Cost-E'!AL43</f>
        <v>-819781.23048249993</v>
      </c>
      <c r="O19" s="28">
        <f t="shared" si="2"/>
        <v>-215160.85355887728</v>
      </c>
    </row>
    <row r="20" spans="1:15" ht="13.8" thickBot="1">
      <c r="A20" t="s">
        <v>10</v>
      </c>
      <c r="B20" s="5">
        <f t="shared" ref="B20:M20" si="3">SUM(B13:B19)</f>
        <v>0</v>
      </c>
      <c r="C20" s="5">
        <f t="shared" si="3"/>
        <v>0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-52481.472187222214</v>
      </c>
      <c r="I20" s="5">
        <f t="shared" si="3"/>
        <v>-164464.9509647222</v>
      </c>
      <c r="J20" s="5">
        <f t="shared" si="3"/>
        <v>-290168.5434358333</v>
      </c>
      <c r="K20" s="5">
        <f t="shared" si="3"/>
        <v>-422571.71519749996</v>
      </c>
      <c r="L20" s="5">
        <f t="shared" si="3"/>
        <v>-554974.88695916662</v>
      </c>
      <c r="M20" s="5">
        <f t="shared" si="3"/>
        <v>-687378.05872083327</v>
      </c>
      <c r="N20" s="5">
        <f>SUM(N13:N19)</f>
        <v>-819781.23048249993</v>
      </c>
      <c r="O20" s="7">
        <f>SUM(O13:O19)</f>
        <v>-215160.85355887728</v>
      </c>
    </row>
    <row r="22" spans="1:15">
      <c r="A22" t="s">
        <v>11</v>
      </c>
      <c r="B22" s="2">
        <f>'Summary-Cost-E'!Z114</f>
        <v>0</v>
      </c>
      <c r="C22" s="2">
        <f>'Summary-Cost-E'!AA114</f>
        <v>0</v>
      </c>
      <c r="D22" s="2">
        <f>'Summary-Cost-E'!AB114</f>
        <v>0</v>
      </c>
      <c r="E22" s="2">
        <f>'Summary-Cost-E'!AC114</f>
        <v>0</v>
      </c>
      <c r="F22" s="2">
        <f>'Summary-Cost-E'!AD114</f>
        <v>-23175.189169303325</v>
      </c>
      <c r="G22" s="2">
        <f>'Summary-Cost-E'!AE114</f>
        <v>-46350.37833860665</v>
      </c>
      <c r="H22" s="2">
        <f>'Summary-Cost-E'!AF114</f>
        <v>-58504.458348593304</v>
      </c>
      <c r="I22" s="2">
        <f>'Summary-Cost-E'!AG114</f>
        <v>-58163.116974621633</v>
      </c>
      <c r="J22" s="2">
        <f>'Summary-Cost-E'!AH114</f>
        <v>-54940.55172499163</v>
      </c>
      <c r="K22" s="2">
        <f>'Summary-Cost-E'!AI114</f>
        <v>-50311.074824344949</v>
      </c>
      <c r="L22" s="2">
        <f>'Summary-Cost-E'!AJ114</f>
        <v>-45681.59792369826</v>
      </c>
      <c r="M22" s="2">
        <f>'Summary-Cost-E'!AK114</f>
        <v>-41052.121023051579</v>
      </c>
      <c r="N22" s="2">
        <f>'Summary-Cost-E'!AL114</f>
        <v>-36422.644122404898</v>
      </c>
      <c r="O22" s="16">
        <f>(((B22+N22)/2)+C22+D22+E22+F22+G22+H22+I22+J22+K22+L22+M22)/12</f>
        <v>-33032.484199034479</v>
      </c>
    </row>
    <row r="24" spans="1:15">
      <c r="A24" t="s">
        <v>17</v>
      </c>
      <c r="C24" s="2">
        <f>'Summary-Cost-E'!AA26</f>
        <v>0</v>
      </c>
      <c r="D24" s="2">
        <f>'Summary-Cost-E'!AB26</f>
        <v>0</v>
      </c>
      <c r="E24" s="2">
        <f>'Summary-Cost-E'!AC26</f>
        <v>0</v>
      </c>
      <c r="F24" s="2">
        <f>'Summary-Cost-E'!AD26</f>
        <v>0</v>
      </c>
      <c r="G24" s="2">
        <f>'Summary-Cost-E'!AE26</f>
        <v>0</v>
      </c>
      <c r="H24" s="2">
        <f>'Summary-Cost-E'!AF26</f>
        <v>0</v>
      </c>
      <c r="I24" s="2">
        <f>'Summary-Cost-E'!AG26</f>
        <v>0</v>
      </c>
      <c r="J24" s="2">
        <f>'Summary-Cost-E'!AH26</f>
        <v>0</v>
      </c>
      <c r="K24" s="2">
        <f>'Summary-Cost-E'!AI26</f>
        <v>0</v>
      </c>
      <c r="L24" s="2">
        <f>'Summary-Cost-E'!AJ26</f>
        <v>0</v>
      </c>
      <c r="M24" s="2">
        <f>'Summary-Cost-E'!AK26</f>
        <v>0</v>
      </c>
      <c r="N24" s="2">
        <f>'Summary-Cost-E'!AL26</f>
        <v>0</v>
      </c>
      <c r="O24" s="3">
        <f>SUM(C24:N24)</f>
        <v>0</v>
      </c>
    </row>
    <row r="25" spans="1:15">
      <c r="A25" t="s">
        <v>13</v>
      </c>
      <c r="C25" s="2">
        <f>'Summary-Cost-E'!AA27</f>
        <v>0</v>
      </c>
      <c r="D25" s="2">
        <f>'Summary-Cost-E'!AB27</f>
        <v>0</v>
      </c>
      <c r="E25" s="2">
        <f>'Summary-Cost-E'!AC27</f>
        <v>0</v>
      </c>
      <c r="F25" s="2">
        <f>'Summary-Cost-E'!AD27</f>
        <v>0</v>
      </c>
      <c r="G25" s="2">
        <f>'Summary-Cost-E'!AE27</f>
        <v>0</v>
      </c>
      <c r="H25" s="2">
        <f>'Summary-Cost-E'!AF27</f>
        <v>0</v>
      </c>
      <c r="I25" s="2">
        <f>'Summary-Cost-E'!AG27</f>
        <v>0</v>
      </c>
      <c r="J25" s="2">
        <f>'Summary-Cost-E'!AH27</f>
        <v>0</v>
      </c>
      <c r="K25" s="2">
        <f>'Summary-Cost-E'!AI27</f>
        <v>0</v>
      </c>
      <c r="L25" s="2">
        <f>'Summary-Cost-E'!AJ27</f>
        <v>0</v>
      </c>
      <c r="M25" s="2">
        <f>'Summary-Cost-E'!AK27</f>
        <v>0</v>
      </c>
      <c r="N25" s="2">
        <f>'Summary-Cost-E'!AL27</f>
        <v>0</v>
      </c>
      <c r="O25" s="3">
        <f t="shared" ref="O25:O30" si="4">SUM(C25:N25)</f>
        <v>0</v>
      </c>
    </row>
    <row r="26" spans="1:15">
      <c r="A26" t="s">
        <v>142</v>
      </c>
      <c r="C26" s="2">
        <f>'Summary-Cost-E'!AA28</f>
        <v>0</v>
      </c>
      <c r="D26" s="2">
        <f>'Summary-Cost-E'!AB28</f>
        <v>0</v>
      </c>
      <c r="E26" s="2">
        <f>'Summary-Cost-E'!AC28</f>
        <v>0</v>
      </c>
      <c r="F26" s="2">
        <f>'Summary-Cost-E'!AD28</f>
        <v>0</v>
      </c>
      <c r="G26" s="2">
        <f>'Summary-Cost-E'!AE28</f>
        <v>0</v>
      </c>
      <c r="H26" s="2">
        <f>'Summary-Cost-E'!AF28</f>
        <v>0</v>
      </c>
      <c r="I26" s="2">
        <f>'Summary-Cost-E'!AG28</f>
        <v>0</v>
      </c>
      <c r="J26" s="2">
        <f>'Summary-Cost-E'!AH28</f>
        <v>0</v>
      </c>
      <c r="K26" s="2">
        <f>'Summary-Cost-E'!AI28</f>
        <v>0</v>
      </c>
      <c r="L26" s="2">
        <f>'Summary-Cost-E'!AJ28</f>
        <v>0</v>
      </c>
      <c r="M26" s="2">
        <f>'Summary-Cost-E'!AK28</f>
        <v>0</v>
      </c>
      <c r="N26" s="2">
        <f>'Summary-Cost-E'!AL28</f>
        <v>0</v>
      </c>
      <c r="O26" s="3">
        <f t="shared" si="4"/>
        <v>0</v>
      </c>
    </row>
    <row r="27" spans="1:15">
      <c r="A27" t="s">
        <v>149</v>
      </c>
      <c r="C27" s="2">
        <f>'Summary-Cost-E'!AA29</f>
        <v>0</v>
      </c>
      <c r="D27" s="2">
        <f>'Summary-Cost-E'!AB29</f>
        <v>0</v>
      </c>
      <c r="E27" s="2">
        <f>'Summary-Cost-E'!AC29</f>
        <v>0</v>
      </c>
      <c r="F27" s="2">
        <f>'Summary-Cost-E'!AD29</f>
        <v>0</v>
      </c>
      <c r="G27" s="2">
        <f>'Summary-Cost-E'!AE29</f>
        <v>0</v>
      </c>
      <c r="H27" s="2">
        <f>'Summary-Cost-E'!AF29</f>
        <v>0</v>
      </c>
      <c r="I27" s="2">
        <f>'Summary-Cost-E'!AG29</f>
        <v>0</v>
      </c>
      <c r="J27" s="2">
        <f>'Summary-Cost-E'!AH29</f>
        <v>0</v>
      </c>
      <c r="K27" s="2">
        <f>'Summary-Cost-E'!AI29</f>
        <v>0</v>
      </c>
      <c r="L27" s="2">
        <f>'Summary-Cost-E'!AJ29</f>
        <v>0</v>
      </c>
      <c r="M27" s="2">
        <f>'Summary-Cost-E'!AK29</f>
        <v>0</v>
      </c>
      <c r="N27" s="2">
        <f>'Summary-Cost-E'!AL29</f>
        <v>0</v>
      </c>
      <c r="O27" s="3">
        <f t="shared" si="4"/>
        <v>0</v>
      </c>
    </row>
    <row r="28" spans="1:15">
      <c r="A28" t="s">
        <v>139</v>
      </c>
      <c r="C28" s="2">
        <f>'Summary-Cost-E'!AA30</f>
        <v>0</v>
      </c>
      <c r="D28" s="2">
        <f>'Summary-Cost-E'!AB30</f>
        <v>0</v>
      </c>
      <c r="E28" s="2">
        <f>'Summary-Cost-E'!AC30</f>
        <v>0</v>
      </c>
      <c r="F28" s="2">
        <f>'Summary-Cost-E'!AD30</f>
        <v>0</v>
      </c>
      <c r="G28" s="2">
        <f>'Summary-Cost-E'!AE30</f>
        <v>0</v>
      </c>
      <c r="H28" s="2">
        <f>'Summary-Cost-E'!AF30</f>
        <v>0</v>
      </c>
      <c r="I28" s="2">
        <f>'Summary-Cost-E'!AG30</f>
        <v>0</v>
      </c>
      <c r="J28" s="2">
        <f>'Summary-Cost-E'!AH30</f>
        <v>0</v>
      </c>
      <c r="K28" s="2">
        <f>'Summary-Cost-E'!AI30</f>
        <v>0</v>
      </c>
      <c r="L28" s="2">
        <f>'Summary-Cost-E'!AJ30</f>
        <v>0</v>
      </c>
      <c r="M28" s="2">
        <f>'Summary-Cost-E'!AK30</f>
        <v>0</v>
      </c>
      <c r="N28" s="2">
        <f>'Summary-Cost-E'!AL30</f>
        <v>0</v>
      </c>
      <c r="O28" s="3">
        <f t="shared" si="4"/>
        <v>0</v>
      </c>
    </row>
    <row r="29" spans="1:15">
      <c r="A29" t="s">
        <v>151</v>
      </c>
      <c r="C29" s="2">
        <f>'Summary-Cost-E'!AA31</f>
        <v>0</v>
      </c>
      <c r="D29" s="2">
        <f>'Summary-Cost-E'!AB31</f>
        <v>0</v>
      </c>
      <c r="E29" s="2">
        <f>'Summary-Cost-E'!AC31</f>
        <v>0</v>
      </c>
      <c r="F29" s="2">
        <f>'Summary-Cost-E'!AD31</f>
        <v>0</v>
      </c>
      <c r="G29" s="2">
        <f>'Summary-Cost-E'!AE31</f>
        <v>0</v>
      </c>
      <c r="H29" s="2">
        <f>'Summary-Cost-E'!AF31</f>
        <v>0</v>
      </c>
      <c r="I29" s="2">
        <f>'Summary-Cost-E'!AG31</f>
        <v>0</v>
      </c>
      <c r="J29" s="2">
        <f>'Summary-Cost-E'!AH31</f>
        <v>0</v>
      </c>
      <c r="K29" s="2">
        <f>'Summary-Cost-E'!AI31</f>
        <v>0</v>
      </c>
      <c r="L29" s="2">
        <f>'Summary-Cost-E'!AJ31</f>
        <v>0</v>
      </c>
      <c r="M29" s="2">
        <f>'Summary-Cost-E'!AK31</f>
        <v>0</v>
      </c>
      <c r="N29" s="2">
        <f>'Summary-Cost-E'!AL31</f>
        <v>0</v>
      </c>
      <c r="O29" s="3">
        <f t="shared" si="4"/>
        <v>0</v>
      </c>
    </row>
    <row r="30" spans="1:15">
      <c r="A30" t="s">
        <v>19</v>
      </c>
      <c r="C30" s="2">
        <f>'Summary-Cost-E'!AA32</f>
        <v>0</v>
      </c>
      <c r="D30" s="2">
        <f>'Summary-Cost-E'!AB32</f>
        <v>0</v>
      </c>
      <c r="E30" s="2">
        <f>'Summary-Cost-E'!AC32</f>
        <v>0</v>
      </c>
      <c r="F30" s="2">
        <f>'Summary-Cost-E'!AD32</f>
        <v>0</v>
      </c>
      <c r="G30" s="2">
        <f>'Summary-Cost-E'!AE32</f>
        <v>0</v>
      </c>
      <c r="H30" s="2">
        <f>'Summary-Cost-E'!AF32</f>
        <v>52481.472187222214</v>
      </c>
      <c r="I30" s="2">
        <f>'Summary-Cost-E'!AG32</f>
        <v>111983.47877749999</v>
      </c>
      <c r="J30" s="2">
        <f>'Summary-Cost-E'!AH32</f>
        <v>125703.5924711111</v>
      </c>
      <c r="K30" s="2">
        <f>'Summary-Cost-E'!AI32</f>
        <v>132403.17176166666</v>
      </c>
      <c r="L30" s="2">
        <f>'Summary-Cost-E'!AJ32</f>
        <v>132403.17176166666</v>
      </c>
      <c r="M30" s="2">
        <f>'Summary-Cost-E'!AK32</f>
        <v>132403.17176166666</v>
      </c>
      <c r="N30" s="2">
        <f>'Summary-Cost-E'!AL32</f>
        <v>132403.17176166666</v>
      </c>
      <c r="O30" s="3">
        <f t="shared" si="4"/>
        <v>819781.23048249993</v>
      </c>
    </row>
    <row r="31" spans="1:15" ht="13.8" thickBot="1">
      <c r="A31" t="s">
        <v>12</v>
      </c>
      <c r="C31" s="5">
        <f>SUM(C24:C30)</f>
        <v>0</v>
      </c>
      <c r="D31" s="5">
        <f t="shared" ref="D31:M31" si="5">SUM(D24:D30)</f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  <c r="H31" s="5">
        <f t="shared" si="5"/>
        <v>52481.472187222214</v>
      </c>
      <c r="I31" s="5">
        <f t="shared" si="5"/>
        <v>111983.47877749999</v>
      </c>
      <c r="J31" s="5">
        <f t="shared" si="5"/>
        <v>125703.5924711111</v>
      </c>
      <c r="K31" s="5">
        <f t="shared" si="5"/>
        <v>132403.17176166666</v>
      </c>
      <c r="L31" s="5">
        <f t="shared" si="5"/>
        <v>132403.17176166666</v>
      </c>
      <c r="M31" s="5">
        <f t="shared" si="5"/>
        <v>132403.17176166666</v>
      </c>
      <c r="N31" s="5">
        <f>SUM(N24:N30)</f>
        <v>132403.17176166666</v>
      </c>
      <c r="O31" s="7">
        <f>SUM(O24:O30)</f>
        <v>819781.23048249993</v>
      </c>
    </row>
    <row r="35" spans="1:15">
      <c r="A35" s="73" t="s">
        <v>105</v>
      </c>
    </row>
    <row r="36" spans="1:15">
      <c r="B36" s="6">
        <v>202109</v>
      </c>
      <c r="C36" s="6">
        <v>202110</v>
      </c>
      <c r="D36" s="6">
        <v>202111</v>
      </c>
      <c r="E36" s="6">
        <v>202112</v>
      </c>
      <c r="F36" s="6">
        <v>202201</v>
      </c>
      <c r="G36" s="6">
        <v>202202</v>
      </c>
      <c r="H36" s="6">
        <v>202203</v>
      </c>
      <c r="I36" s="6">
        <v>202204</v>
      </c>
      <c r="J36" s="6">
        <v>202205</v>
      </c>
      <c r="K36" s="6">
        <v>202206</v>
      </c>
      <c r="L36" s="6">
        <v>202207</v>
      </c>
      <c r="M36" s="6">
        <v>202208</v>
      </c>
      <c r="N36" s="6">
        <v>202209</v>
      </c>
      <c r="O36" s="6" t="s">
        <v>9</v>
      </c>
    </row>
    <row r="37" spans="1:15">
      <c r="A37" t="s">
        <v>17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7"/>
    </row>
    <row r="38" spans="1:15">
      <c r="A38" t="s">
        <v>13</v>
      </c>
      <c r="B38" s="8">
        <v>1098163.8150599999</v>
      </c>
      <c r="C38" s="8">
        <v>1098163.8150599999</v>
      </c>
      <c r="D38" s="8">
        <v>1098163.8150599999</v>
      </c>
      <c r="E38" s="8">
        <v>1098163.8150599999</v>
      </c>
      <c r="F38" s="8">
        <v>1098163.8150599999</v>
      </c>
      <c r="G38" s="8">
        <v>1098163.8150599999</v>
      </c>
      <c r="H38" s="8">
        <v>1098163.8150599999</v>
      </c>
      <c r="I38" s="8">
        <v>1098163.8150599999</v>
      </c>
      <c r="J38" s="8">
        <v>1098163.8150599999</v>
      </c>
      <c r="K38" s="8">
        <v>1098163.8150599999</v>
      </c>
      <c r="L38" s="8">
        <v>1098163.8150599999</v>
      </c>
      <c r="M38" s="8">
        <v>1098163.8150599999</v>
      </c>
      <c r="N38" s="8">
        <v>1098163.8150599999</v>
      </c>
      <c r="O38" s="27">
        <v>1098163.8150600002</v>
      </c>
    </row>
    <row r="39" spans="1:15">
      <c r="A39" t="s">
        <v>142</v>
      </c>
      <c r="B39" s="8">
        <v>3081888.8883600002</v>
      </c>
      <c r="C39" s="8">
        <v>3081888.8883600002</v>
      </c>
      <c r="D39" s="8">
        <v>3081888.8883600002</v>
      </c>
      <c r="E39" s="8">
        <v>3081888.8883600002</v>
      </c>
      <c r="F39" s="8">
        <v>3081888.8883600002</v>
      </c>
      <c r="G39" s="8">
        <v>3081888.8883600002</v>
      </c>
      <c r="H39" s="8">
        <v>3081888.8883600002</v>
      </c>
      <c r="I39" s="8">
        <v>3081888.8883600002</v>
      </c>
      <c r="J39" s="8">
        <v>3081888.8883600002</v>
      </c>
      <c r="K39" s="8">
        <v>3081888.8883600002</v>
      </c>
      <c r="L39" s="8">
        <v>3081888.8883600002</v>
      </c>
      <c r="M39" s="8">
        <v>3081888.8883600002</v>
      </c>
      <c r="N39" s="8">
        <v>3081888.8883600002</v>
      </c>
      <c r="O39" s="27">
        <v>3081888.8883600007</v>
      </c>
    </row>
    <row r="40" spans="1:15">
      <c r="A40" t="s">
        <v>149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7">
        <v>0</v>
      </c>
    </row>
    <row r="41" spans="1:15">
      <c r="A41" t="s">
        <v>139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7">
        <v>0</v>
      </c>
    </row>
    <row r="42" spans="1:15">
      <c r="A42" t="s">
        <v>151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7">
        <v>0</v>
      </c>
    </row>
    <row r="43" spans="1:15">
      <c r="A43" t="s">
        <v>19</v>
      </c>
      <c r="B43" s="8">
        <v>2475337.82292266</v>
      </c>
      <c r="C43" s="8">
        <v>2475337.82292266</v>
      </c>
      <c r="D43" s="8">
        <v>2475337.82292266</v>
      </c>
      <c r="E43" s="8">
        <v>2475337.82292266</v>
      </c>
      <c r="F43" s="8">
        <v>2475337.82292266</v>
      </c>
      <c r="G43" s="8">
        <v>2475337.82292266</v>
      </c>
      <c r="H43" s="8">
        <v>10081015.44771266</v>
      </c>
      <c r="I43" s="8">
        <v>10081015.44771266</v>
      </c>
      <c r="J43" s="8">
        <v>10081015.44771266</v>
      </c>
      <c r="K43" s="8">
        <v>10081015.44771266</v>
      </c>
      <c r="L43" s="8">
        <v>10081015.44771266</v>
      </c>
      <c r="M43" s="8">
        <v>10081015.44771266</v>
      </c>
      <c r="N43" s="8">
        <v>10081015.44771266</v>
      </c>
      <c r="O43" s="27">
        <v>6595079.8696839102</v>
      </c>
    </row>
    <row r="44" spans="1:15" ht="13.8" thickBot="1">
      <c r="A44" t="s">
        <v>7</v>
      </c>
      <c r="B44" s="5">
        <v>6655390.5263426602</v>
      </c>
      <c r="C44" s="5">
        <v>6655390.5263426602</v>
      </c>
      <c r="D44" s="5">
        <v>6655390.5263426602</v>
      </c>
      <c r="E44" s="5">
        <v>6655390.5263426602</v>
      </c>
      <c r="F44" s="5">
        <v>6655390.5263426602</v>
      </c>
      <c r="G44" s="5">
        <v>6655390.5263426602</v>
      </c>
      <c r="H44" s="5">
        <v>14261068.15113266</v>
      </c>
      <c r="I44" s="5">
        <v>14261068.15113266</v>
      </c>
      <c r="J44" s="5">
        <v>14261068.15113266</v>
      </c>
      <c r="K44" s="5">
        <v>14261068.15113266</v>
      </c>
      <c r="L44" s="5">
        <v>14261068.15113266</v>
      </c>
      <c r="M44" s="5">
        <v>14261068.15113266</v>
      </c>
      <c r="N44" s="5">
        <v>14261068.15113266</v>
      </c>
      <c r="O44" s="7">
        <v>10775132.573103912</v>
      </c>
    </row>
    <row r="46" spans="1:15">
      <c r="A46" t="s">
        <v>17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8"/>
    </row>
    <row r="47" spans="1:15">
      <c r="A47" t="s">
        <v>13</v>
      </c>
      <c r="B47" s="2">
        <v>-19095.234027580998</v>
      </c>
      <c r="C47" s="2">
        <v>-20980.415243433999</v>
      </c>
      <c r="D47" s="2">
        <v>-22865.596459287</v>
      </c>
      <c r="E47" s="2">
        <v>-24750.777675140002</v>
      </c>
      <c r="F47" s="2">
        <v>-26635.958890993003</v>
      </c>
      <c r="G47" s="2">
        <v>-28521.140106846004</v>
      </c>
      <c r="H47" s="2">
        <v>-30406.321322699005</v>
      </c>
      <c r="I47" s="2">
        <v>-32291.502538552006</v>
      </c>
      <c r="J47" s="2">
        <v>-34176.683754405007</v>
      </c>
      <c r="K47" s="2">
        <v>-36061.864970258008</v>
      </c>
      <c r="L47" s="2">
        <v>-37947.046186111009</v>
      </c>
      <c r="M47" s="2">
        <v>-39832.22740196401</v>
      </c>
      <c r="N47" s="2">
        <v>-41717.408617817011</v>
      </c>
      <c r="O47" s="28">
        <v>-30406.321322699005</v>
      </c>
    </row>
    <row r="48" spans="1:15">
      <c r="A48" t="s">
        <v>142</v>
      </c>
      <c r="B48" s="2">
        <v>-45647.738068404993</v>
      </c>
      <c r="C48" s="2">
        <v>-51297.86769706499</v>
      </c>
      <c r="D48" s="2">
        <v>-56947.997325724988</v>
      </c>
      <c r="E48" s="2">
        <v>-62598.126954384985</v>
      </c>
      <c r="F48" s="2">
        <v>-68248.256583044989</v>
      </c>
      <c r="G48" s="2">
        <v>-73898.386211704987</v>
      </c>
      <c r="H48" s="2">
        <v>-79548.515840364984</v>
      </c>
      <c r="I48" s="2">
        <v>-85198.645469024981</v>
      </c>
      <c r="J48" s="2">
        <v>-90848.775097684978</v>
      </c>
      <c r="K48" s="2">
        <v>-96498.904726344976</v>
      </c>
      <c r="L48" s="2">
        <v>-102149.03435500497</v>
      </c>
      <c r="M48" s="2">
        <v>-107799.16398366497</v>
      </c>
      <c r="N48" s="2">
        <v>-113449.29361232497</v>
      </c>
      <c r="O48" s="28">
        <v>-79548.515840364984</v>
      </c>
    </row>
    <row r="49" spans="1:15">
      <c r="A49" t="s">
        <v>149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7">
        <v>0</v>
      </c>
    </row>
    <row r="50" spans="1:15">
      <c r="A50" t="s">
        <v>139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8">
        <v>0</v>
      </c>
    </row>
    <row r="51" spans="1:15">
      <c r="A51" t="s">
        <v>151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7">
        <v>0</v>
      </c>
    </row>
    <row r="52" spans="1:15">
      <c r="A52" t="s">
        <v>19</v>
      </c>
      <c r="B52" s="2">
        <v>-517577.20144570339</v>
      </c>
      <c r="C52" s="2">
        <v>-558832.83182774775</v>
      </c>
      <c r="D52" s="2">
        <v>-600088.46220979211</v>
      </c>
      <c r="E52" s="2">
        <v>-641344.09259183647</v>
      </c>
      <c r="F52" s="2">
        <v>-682599.72297388082</v>
      </c>
      <c r="G52" s="2">
        <v>-723855.35335592518</v>
      </c>
      <c r="H52" s="2">
        <v>-828491.63061121956</v>
      </c>
      <c r="I52" s="2">
        <v>-996508.55473976396</v>
      </c>
      <c r="J52" s="2">
        <v>-1164525.4788683082</v>
      </c>
      <c r="K52" s="2">
        <v>-1332542.4029968525</v>
      </c>
      <c r="L52" s="2">
        <v>-1500559.3271253968</v>
      </c>
      <c r="M52" s="2">
        <v>-1668576.2512539411</v>
      </c>
      <c r="N52" s="2">
        <v>-1836593.1753824854</v>
      </c>
      <c r="O52" s="28">
        <v>-989584.10808072984</v>
      </c>
    </row>
    <row r="53" spans="1:15" ht="13.8" thickBot="1">
      <c r="A53" t="s">
        <v>10</v>
      </c>
      <c r="B53" s="5">
        <v>-582320.17354168941</v>
      </c>
      <c r="C53" s="5">
        <v>-631111.11476824677</v>
      </c>
      <c r="D53" s="5">
        <v>-679902.05599480413</v>
      </c>
      <c r="E53" s="5">
        <v>-728692.9972213615</v>
      </c>
      <c r="F53" s="5">
        <v>-777483.93844791886</v>
      </c>
      <c r="G53" s="5">
        <v>-826274.87967447611</v>
      </c>
      <c r="H53" s="5">
        <v>-938446.46777428361</v>
      </c>
      <c r="I53" s="5">
        <v>-1113998.702747341</v>
      </c>
      <c r="J53" s="5">
        <v>-1289550.9377203982</v>
      </c>
      <c r="K53" s="5">
        <v>-1465103.1726934556</v>
      </c>
      <c r="L53" s="5">
        <v>-1640655.4076665128</v>
      </c>
      <c r="M53" s="5">
        <v>-1816207.6426395702</v>
      </c>
      <c r="N53" s="5">
        <v>-1991759.8776126273</v>
      </c>
      <c r="O53" s="7">
        <v>-1099538.9452437938</v>
      </c>
    </row>
    <row r="55" spans="1:15">
      <c r="A55" t="s">
        <v>11</v>
      </c>
      <c r="B55" s="2">
        <v>-159616.25569550914</v>
      </c>
      <c r="C55" s="2">
        <v>-170007.24705407926</v>
      </c>
      <c r="D55" s="2">
        <v>-180398.23841264934</v>
      </c>
      <c r="E55" s="2">
        <v>-190789.22977121948</v>
      </c>
      <c r="F55" s="2">
        <v>-243298.93371308688</v>
      </c>
      <c r="G55" s="2">
        <v>-295808.63765495428</v>
      </c>
      <c r="H55" s="2">
        <v>-335008.40575343912</v>
      </c>
      <c r="I55" s="2">
        <v>-360898.23800854152</v>
      </c>
      <c r="J55" s="2">
        <v>-386788.07026364387</v>
      </c>
      <c r="K55" s="2">
        <v>-412677.90251874633</v>
      </c>
      <c r="L55" s="2">
        <v>-438567.73477384873</v>
      </c>
      <c r="M55" s="2">
        <v>-464457.56702895113</v>
      </c>
      <c r="N55" s="2">
        <v>-490347.39928405359</v>
      </c>
      <c r="O55" s="16">
        <v>-316973.50270357844</v>
      </c>
    </row>
    <row r="57" spans="1:15">
      <c r="A57" t="s">
        <v>17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</row>
    <row r="58" spans="1:15">
      <c r="A58" t="s">
        <v>13</v>
      </c>
      <c r="C58" s="2">
        <v>1885.1812158529999</v>
      </c>
      <c r="D58" s="2">
        <v>1885.1812158529999</v>
      </c>
      <c r="E58" s="2">
        <v>1885.1812158529999</v>
      </c>
      <c r="F58" s="2">
        <v>1885.1812158529999</v>
      </c>
      <c r="G58" s="2">
        <v>1885.1812158529999</v>
      </c>
      <c r="H58" s="2">
        <v>1885.1812158529999</v>
      </c>
      <c r="I58" s="2">
        <v>1885.1812158529999</v>
      </c>
      <c r="J58" s="2">
        <v>1885.1812158529999</v>
      </c>
      <c r="K58" s="2">
        <v>1885.1812158529999</v>
      </c>
      <c r="L58" s="2">
        <v>1885.1812158529999</v>
      </c>
      <c r="M58" s="2">
        <v>1885.1812158529999</v>
      </c>
      <c r="N58" s="2">
        <v>1885.1812158529999</v>
      </c>
      <c r="O58" s="3">
        <v>22622.174590236002</v>
      </c>
    </row>
    <row r="59" spans="1:15">
      <c r="A59" t="s">
        <v>142</v>
      </c>
      <c r="C59" s="2">
        <v>5650.12962866</v>
      </c>
      <c r="D59" s="2">
        <v>5650.12962866</v>
      </c>
      <c r="E59" s="2">
        <v>5650.12962866</v>
      </c>
      <c r="F59" s="2">
        <v>5650.12962866</v>
      </c>
      <c r="G59" s="2">
        <v>5650.12962866</v>
      </c>
      <c r="H59" s="2">
        <v>5650.12962866</v>
      </c>
      <c r="I59" s="2">
        <v>5650.12962866</v>
      </c>
      <c r="J59" s="2">
        <v>5650.12962866</v>
      </c>
      <c r="K59" s="2">
        <v>5650.12962866</v>
      </c>
      <c r="L59" s="2">
        <v>5650.12962866</v>
      </c>
      <c r="M59" s="2">
        <v>5650.12962866</v>
      </c>
      <c r="N59" s="2">
        <v>5650.12962866</v>
      </c>
      <c r="O59" s="2">
        <v>67801.555543919982</v>
      </c>
    </row>
    <row r="60" spans="1:15">
      <c r="A60" t="s">
        <v>149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>
      <c r="A61" t="s">
        <v>139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>
      <c r="A62" t="s">
        <v>151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>
      <c r="A63" t="s">
        <v>19</v>
      </c>
      <c r="C63" s="2">
        <v>41255.630382044335</v>
      </c>
      <c r="D63" s="2">
        <v>41255.630382044335</v>
      </c>
      <c r="E63" s="2">
        <v>41255.630382044335</v>
      </c>
      <c r="F63" s="2">
        <v>41255.630382044335</v>
      </c>
      <c r="G63" s="2">
        <v>41255.630382044335</v>
      </c>
      <c r="H63" s="2">
        <v>104636.27725529434</v>
      </c>
      <c r="I63" s="2">
        <v>168016.92412854434</v>
      </c>
      <c r="J63" s="2">
        <v>168016.92412854434</v>
      </c>
      <c r="K63" s="2">
        <v>168016.92412854434</v>
      </c>
      <c r="L63" s="2">
        <v>168016.92412854434</v>
      </c>
      <c r="M63" s="2">
        <v>168016.92412854434</v>
      </c>
      <c r="N63" s="2">
        <v>168016.92412854434</v>
      </c>
      <c r="O63" s="2">
        <v>1319015.9739367818</v>
      </c>
    </row>
    <row r="64" spans="1:15" ht="13.8" thickBot="1">
      <c r="A64" t="s">
        <v>12</v>
      </c>
      <c r="C64" s="5">
        <v>48790.941226557334</v>
      </c>
      <c r="D64" s="5">
        <v>48790.941226557334</v>
      </c>
      <c r="E64" s="5">
        <v>48790.941226557334</v>
      </c>
      <c r="F64" s="5">
        <v>48790.941226557334</v>
      </c>
      <c r="G64" s="5">
        <v>48790.941226557334</v>
      </c>
      <c r="H64" s="5">
        <v>112171.58809980734</v>
      </c>
      <c r="I64" s="5">
        <v>175552.23497305735</v>
      </c>
      <c r="J64" s="5">
        <v>175552.23497305735</v>
      </c>
      <c r="K64" s="5">
        <v>175552.23497305735</v>
      </c>
      <c r="L64" s="5">
        <v>175552.23497305735</v>
      </c>
      <c r="M64" s="5">
        <v>175552.23497305735</v>
      </c>
      <c r="N64" s="5">
        <v>175552.23497305735</v>
      </c>
      <c r="O64" s="7">
        <v>1409439.7040709378</v>
      </c>
    </row>
    <row r="68" spans="1:15">
      <c r="A68" s="73" t="s">
        <v>44</v>
      </c>
    </row>
    <row r="69" spans="1:15">
      <c r="B69" s="6">
        <v>202109</v>
      </c>
      <c r="C69" s="6">
        <v>202110</v>
      </c>
      <c r="D69" s="6">
        <v>202111</v>
      </c>
      <c r="E69" s="6">
        <v>202112</v>
      </c>
      <c r="F69" s="6">
        <v>202201</v>
      </c>
      <c r="G69" s="6">
        <v>202202</v>
      </c>
      <c r="H69" s="6">
        <v>202203</v>
      </c>
      <c r="I69" s="6">
        <v>202204</v>
      </c>
      <c r="J69" s="6">
        <v>202205</v>
      </c>
      <c r="K69" s="6">
        <v>202206</v>
      </c>
      <c r="L69" s="6">
        <v>202207</v>
      </c>
      <c r="M69" s="6">
        <v>202208</v>
      </c>
      <c r="N69" s="6">
        <v>202209</v>
      </c>
      <c r="O69" s="6" t="s">
        <v>9</v>
      </c>
    </row>
    <row r="70" spans="1:15">
      <c r="A70" t="s">
        <v>17</v>
      </c>
      <c r="B70" s="8">
        <f>+B37-B4</f>
        <v>0</v>
      </c>
      <c r="C70" s="8">
        <f t="shared" ref="C70:N70" si="6">+C37-C4</f>
        <v>0</v>
      </c>
      <c r="D70" s="8">
        <f t="shared" si="6"/>
        <v>0</v>
      </c>
      <c r="E70" s="8">
        <f t="shared" si="6"/>
        <v>0</v>
      </c>
      <c r="F70" s="8">
        <f t="shared" si="6"/>
        <v>0</v>
      </c>
      <c r="G70" s="8">
        <f t="shared" si="6"/>
        <v>0</v>
      </c>
      <c r="H70" s="8">
        <f t="shared" si="6"/>
        <v>0</v>
      </c>
      <c r="I70" s="8">
        <f t="shared" si="6"/>
        <v>0</v>
      </c>
      <c r="J70" s="8">
        <f t="shared" si="6"/>
        <v>0</v>
      </c>
      <c r="K70" s="8">
        <f t="shared" si="6"/>
        <v>0</v>
      </c>
      <c r="L70" s="8">
        <f t="shared" si="6"/>
        <v>0</v>
      </c>
      <c r="M70" s="8">
        <f t="shared" si="6"/>
        <v>0</v>
      </c>
      <c r="N70" s="8">
        <f t="shared" si="6"/>
        <v>0</v>
      </c>
      <c r="O70" s="27">
        <f>(((B70+N70)/2)+C70+D70+E70+F70+G70+H70+I70+J70+K70+L70+M70)/12</f>
        <v>0</v>
      </c>
    </row>
    <row r="71" spans="1:15">
      <c r="A71" t="s">
        <v>13</v>
      </c>
      <c r="B71" s="8">
        <f t="shared" ref="B71:N76" si="7">+B38-B5</f>
        <v>1098163.8150599999</v>
      </c>
      <c r="C71" s="8">
        <f t="shared" si="7"/>
        <v>1098163.8150599999</v>
      </c>
      <c r="D71" s="8">
        <f t="shared" si="7"/>
        <v>1098163.8150599999</v>
      </c>
      <c r="E71" s="8">
        <f t="shared" si="7"/>
        <v>1098163.8150599999</v>
      </c>
      <c r="F71" s="8">
        <f t="shared" si="7"/>
        <v>1098163.8150599999</v>
      </c>
      <c r="G71" s="8">
        <f t="shared" si="7"/>
        <v>1098163.8150599999</v>
      </c>
      <c r="H71" s="8">
        <f t="shared" si="7"/>
        <v>1098163.8150599999</v>
      </c>
      <c r="I71" s="8">
        <f t="shared" si="7"/>
        <v>1098163.8150599999</v>
      </c>
      <c r="J71" s="8">
        <f t="shared" si="7"/>
        <v>1098163.8150599999</v>
      </c>
      <c r="K71" s="8">
        <f t="shared" si="7"/>
        <v>1098163.8150599999</v>
      </c>
      <c r="L71" s="8">
        <f t="shared" si="7"/>
        <v>1098163.8150599999</v>
      </c>
      <c r="M71" s="8">
        <f t="shared" si="7"/>
        <v>1098163.8150599999</v>
      </c>
      <c r="N71" s="8">
        <f t="shared" si="7"/>
        <v>1098163.8150599999</v>
      </c>
      <c r="O71" s="27">
        <f t="shared" ref="O71:O76" si="8">(((B71+N71)/2)+C71+D71+E71+F71+G71+H71+I71+J71+K71+L71+M71)/12</f>
        <v>1098163.8150600002</v>
      </c>
    </row>
    <row r="72" spans="1:15">
      <c r="A72" t="s">
        <v>142</v>
      </c>
      <c r="B72" s="8">
        <f t="shared" si="7"/>
        <v>3081888.8883600002</v>
      </c>
      <c r="C72" s="8">
        <f t="shared" si="7"/>
        <v>3081888.8883600002</v>
      </c>
      <c r="D72" s="8">
        <f t="shared" si="7"/>
        <v>3081888.8883600002</v>
      </c>
      <c r="E72" s="8">
        <f t="shared" si="7"/>
        <v>3081888.8883600002</v>
      </c>
      <c r="F72" s="8">
        <f t="shared" si="7"/>
        <v>3081888.8883600002</v>
      </c>
      <c r="G72" s="8">
        <f t="shared" si="7"/>
        <v>3081888.8883600002</v>
      </c>
      <c r="H72" s="8">
        <f t="shared" si="7"/>
        <v>3081888.8883600002</v>
      </c>
      <c r="I72" s="8">
        <f t="shared" si="7"/>
        <v>3081888.8883600002</v>
      </c>
      <c r="J72" s="8">
        <f t="shared" si="7"/>
        <v>3081888.8883600002</v>
      </c>
      <c r="K72" s="8">
        <f t="shared" si="7"/>
        <v>3081888.8883600002</v>
      </c>
      <c r="L72" s="8">
        <f t="shared" si="7"/>
        <v>3081888.8883600002</v>
      </c>
      <c r="M72" s="8">
        <f t="shared" si="7"/>
        <v>3081888.8883600002</v>
      </c>
      <c r="N72" s="8">
        <f t="shared" si="7"/>
        <v>3081888.8883600002</v>
      </c>
      <c r="O72" s="27">
        <f t="shared" si="8"/>
        <v>3081888.8883600007</v>
      </c>
    </row>
    <row r="73" spans="1:15">
      <c r="A73" t="s">
        <v>149</v>
      </c>
      <c r="B73" s="8">
        <f t="shared" si="7"/>
        <v>0</v>
      </c>
      <c r="C73" s="8">
        <f t="shared" si="7"/>
        <v>0</v>
      </c>
      <c r="D73" s="8">
        <f t="shared" si="7"/>
        <v>0</v>
      </c>
      <c r="E73" s="8">
        <f t="shared" si="7"/>
        <v>0</v>
      </c>
      <c r="F73" s="8">
        <f t="shared" si="7"/>
        <v>0</v>
      </c>
      <c r="G73" s="8">
        <f t="shared" si="7"/>
        <v>0</v>
      </c>
      <c r="H73" s="8">
        <f t="shared" si="7"/>
        <v>0</v>
      </c>
      <c r="I73" s="8">
        <f t="shared" si="7"/>
        <v>0</v>
      </c>
      <c r="J73" s="8">
        <f t="shared" si="7"/>
        <v>0</v>
      </c>
      <c r="K73" s="8">
        <f t="shared" si="7"/>
        <v>0</v>
      </c>
      <c r="L73" s="8">
        <f t="shared" si="7"/>
        <v>0</v>
      </c>
      <c r="M73" s="8">
        <f t="shared" si="7"/>
        <v>0</v>
      </c>
      <c r="N73" s="8">
        <f t="shared" si="7"/>
        <v>0</v>
      </c>
      <c r="O73" s="27">
        <f t="shared" si="8"/>
        <v>0</v>
      </c>
    </row>
    <row r="74" spans="1:15">
      <c r="A74" t="s">
        <v>139</v>
      </c>
      <c r="B74" s="8">
        <f t="shared" si="7"/>
        <v>0</v>
      </c>
      <c r="C74" s="8">
        <f t="shared" si="7"/>
        <v>0</v>
      </c>
      <c r="D74" s="8">
        <f t="shared" si="7"/>
        <v>0</v>
      </c>
      <c r="E74" s="8">
        <f t="shared" si="7"/>
        <v>0</v>
      </c>
      <c r="F74" s="8">
        <f t="shared" si="7"/>
        <v>0</v>
      </c>
      <c r="G74" s="8">
        <f t="shared" si="7"/>
        <v>0</v>
      </c>
      <c r="H74" s="8">
        <f t="shared" si="7"/>
        <v>0</v>
      </c>
      <c r="I74" s="8">
        <f t="shared" si="7"/>
        <v>0</v>
      </c>
      <c r="J74" s="8">
        <f t="shared" si="7"/>
        <v>0</v>
      </c>
      <c r="K74" s="8">
        <f t="shared" si="7"/>
        <v>0</v>
      </c>
      <c r="L74" s="8">
        <f t="shared" si="7"/>
        <v>0</v>
      </c>
      <c r="M74" s="8">
        <f t="shared" si="7"/>
        <v>0</v>
      </c>
      <c r="N74" s="8">
        <f t="shared" si="7"/>
        <v>0</v>
      </c>
      <c r="O74" s="27">
        <f t="shared" si="8"/>
        <v>0</v>
      </c>
    </row>
    <row r="75" spans="1:15">
      <c r="A75" t="s">
        <v>151</v>
      </c>
      <c r="B75" s="8">
        <f t="shared" si="7"/>
        <v>0</v>
      </c>
      <c r="C75" s="8">
        <f t="shared" si="7"/>
        <v>0</v>
      </c>
      <c r="D75" s="8">
        <f t="shared" si="7"/>
        <v>0</v>
      </c>
      <c r="E75" s="8">
        <f t="shared" si="7"/>
        <v>0</v>
      </c>
      <c r="F75" s="8">
        <f t="shared" si="7"/>
        <v>0</v>
      </c>
      <c r="G75" s="8">
        <f t="shared" si="7"/>
        <v>0</v>
      </c>
      <c r="H75" s="8">
        <f t="shared" si="7"/>
        <v>0</v>
      </c>
      <c r="I75" s="8">
        <f t="shared" si="7"/>
        <v>0</v>
      </c>
      <c r="J75" s="8">
        <f t="shared" si="7"/>
        <v>0</v>
      </c>
      <c r="K75" s="8">
        <f t="shared" si="7"/>
        <v>0</v>
      </c>
      <c r="L75" s="8">
        <f t="shared" si="7"/>
        <v>0</v>
      </c>
      <c r="M75" s="8">
        <f t="shared" si="7"/>
        <v>0</v>
      </c>
      <c r="N75" s="8">
        <f t="shared" si="7"/>
        <v>0</v>
      </c>
      <c r="O75" s="27">
        <f t="shared" si="8"/>
        <v>0</v>
      </c>
    </row>
    <row r="76" spans="1:15">
      <c r="A76" t="s">
        <v>19</v>
      </c>
      <c r="B76" s="8">
        <f t="shared" si="7"/>
        <v>2475337.82292266</v>
      </c>
      <c r="C76" s="8">
        <f t="shared" si="7"/>
        <v>2475337.82292266</v>
      </c>
      <c r="D76" s="8">
        <f t="shared" si="7"/>
        <v>2475337.82292266</v>
      </c>
      <c r="E76" s="8">
        <f t="shared" si="7"/>
        <v>2475337.82292266</v>
      </c>
      <c r="F76" s="8">
        <f t="shared" si="7"/>
        <v>2475337.82292266</v>
      </c>
      <c r="G76" s="8">
        <f t="shared" si="7"/>
        <v>2475337.82292266</v>
      </c>
      <c r="H76" s="8">
        <f t="shared" si="7"/>
        <v>3783238.7852459941</v>
      </c>
      <c r="I76" s="8">
        <f t="shared" si="7"/>
        <v>2940774.6568793273</v>
      </c>
      <c r="J76" s="8">
        <f t="shared" si="7"/>
        <v>2136825.1420126604</v>
      </c>
      <c r="K76" s="8">
        <f t="shared" si="7"/>
        <v>2136825.1420126604</v>
      </c>
      <c r="L76" s="8">
        <f t="shared" si="7"/>
        <v>2136825.1420126604</v>
      </c>
      <c r="M76" s="8">
        <f t="shared" si="7"/>
        <v>2136825.1420126604</v>
      </c>
      <c r="N76" s="8">
        <f t="shared" si="7"/>
        <v>2136825.1420126604</v>
      </c>
      <c r="O76" s="27">
        <f t="shared" si="8"/>
        <v>2496173.7172714099</v>
      </c>
    </row>
    <row r="77" spans="1:15" ht="13.8" thickBot="1">
      <c r="A77" t="s">
        <v>7</v>
      </c>
      <c r="B77" s="5">
        <f>+B44-B11</f>
        <v>6655390.5263426602</v>
      </c>
      <c r="C77" s="5">
        <f t="shared" ref="C77:N77" si="9">+C44-C11</f>
        <v>6655390.5263426602</v>
      </c>
      <c r="D77" s="5">
        <f t="shared" si="9"/>
        <v>6655390.5263426602</v>
      </c>
      <c r="E77" s="5">
        <f t="shared" si="9"/>
        <v>6655390.5263426602</v>
      </c>
      <c r="F77" s="5">
        <f t="shared" si="9"/>
        <v>6655390.5263426602</v>
      </c>
      <c r="G77" s="5">
        <f t="shared" si="9"/>
        <v>6655390.5263426602</v>
      </c>
      <c r="H77" s="5">
        <f t="shared" si="9"/>
        <v>7963291.4886659943</v>
      </c>
      <c r="I77" s="5">
        <f t="shared" si="9"/>
        <v>7120827.3602993274</v>
      </c>
      <c r="J77" s="5">
        <f t="shared" si="9"/>
        <v>6316877.8454326605</v>
      </c>
      <c r="K77" s="5">
        <f t="shared" si="9"/>
        <v>6316877.8454326605</v>
      </c>
      <c r="L77" s="5">
        <f t="shared" si="9"/>
        <v>6316877.8454326605</v>
      </c>
      <c r="M77" s="5">
        <f t="shared" si="9"/>
        <v>6316877.8454326605</v>
      </c>
      <c r="N77" s="5">
        <f t="shared" si="9"/>
        <v>6316877.8454326605</v>
      </c>
      <c r="O77" s="7">
        <f>SUM(O70:O76)</f>
        <v>6676226.420691411</v>
      </c>
    </row>
    <row r="79" spans="1:15">
      <c r="A79" t="s">
        <v>17</v>
      </c>
      <c r="B79" s="8">
        <f>+B46-B13</f>
        <v>0</v>
      </c>
      <c r="C79" s="8">
        <f t="shared" ref="C79:N79" si="10">+C46-C13</f>
        <v>0</v>
      </c>
      <c r="D79" s="8">
        <f t="shared" si="10"/>
        <v>0</v>
      </c>
      <c r="E79" s="8">
        <f t="shared" si="10"/>
        <v>0</v>
      </c>
      <c r="F79" s="8">
        <f t="shared" si="10"/>
        <v>0</v>
      </c>
      <c r="G79" s="8">
        <f t="shared" si="10"/>
        <v>0</v>
      </c>
      <c r="H79" s="8">
        <f t="shared" si="10"/>
        <v>0</v>
      </c>
      <c r="I79" s="8">
        <f t="shared" si="10"/>
        <v>0</v>
      </c>
      <c r="J79" s="8">
        <f t="shared" si="10"/>
        <v>0</v>
      </c>
      <c r="K79" s="8">
        <f t="shared" si="10"/>
        <v>0</v>
      </c>
      <c r="L79" s="8">
        <f t="shared" si="10"/>
        <v>0</v>
      </c>
      <c r="M79" s="8">
        <f t="shared" si="10"/>
        <v>0</v>
      </c>
      <c r="N79" s="8">
        <f t="shared" si="10"/>
        <v>0</v>
      </c>
      <c r="O79" s="28">
        <f t="shared" ref="O79:O85" si="11">(((B79+N79)/2)+C79+D79+E79+F79+G79+H79+I79+J79+K79+L79+M79)/12</f>
        <v>0</v>
      </c>
    </row>
    <row r="80" spans="1:15">
      <c r="A80" t="s">
        <v>13</v>
      </c>
      <c r="B80" s="8">
        <f t="shared" ref="B80:N85" si="12">+B47-B14</f>
        <v>-19095.234027580998</v>
      </c>
      <c r="C80" s="8">
        <f t="shared" si="12"/>
        <v>-20980.415243433999</v>
      </c>
      <c r="D80" s="8">
        <f t="shared" si="12"/>
        <v>-22865.596459287</v>
      </c>
      <c r="E80" s="8">
        <f t="shared" si="12"/>
        <v>-24750.777675140002</v>
      </c>
      <c r="F80" s="8">
        <f t="shared" si="12"/>
        <v>-26635.958890993003</v>
      </c>
      <c r="G80" s="8">
        <f t="shared" si="12"/>
        <v>-28521.140106846004</v>
      </c>
      <c r="H80" s="8">
        <f t="shared" si="12"/>
        <v>-30406.321322699005</v>
      </c>
      <c r="I80" s="8">
        <f t="shared" si="12"/>
        <v>-32291.502538552006</v>
      </c>
      <c r="J80" s="8">
        <f t="shared" si="12"/>
        <v>-34176.683754405007</v>
      </c>
      <c r="K80" s="8">
        <f t="shared" si="12"/>
        <v>-36061.864970258008</v>
      </c>
      <c r="L80" s="8">
        <f t="shared" si="12"/>
        <v>-37947.046186111009</v>
      </c>
      <c r="M80" s="8">
        <f t="shared" si="12"/>
        <v>-39832.22740196401</v>
      </c>
      <c r="N80" s="8">
        <f t="shared" si="12"/>
        <v>-41717.408617817011</v>
      </c>
      <c r="O80" s="28">
        <f t="shared" si="11"/>
        <v>-30406.321322699005</v>
      </c>
    </row>
    <row r="81" spans="1:15">
      <c r="A81" t="s">
        <v>142</v>
      </c>
      <c r="B81" s="8">
        <f t="shared" si="12"/>
        <v>-45647.738068404993</v>
      </c>
      <c r="C81" s="8">
        <f t="shared" si="12"/>
        <v>-51297.86769706499</v>
      </c>
      <c r="D81" s="8">
        <f t="shared" si="12"/>
        <v>-56947.997325724988</v>
      </c>
      <c r="E81" s="8">
        <f t="shared" si="12"/>
        <v>-62598.126954384985</v>
      </c>
      <c r="F81" s="8">
        <f t="shared" si="12"/>
        <v>-68248.256583044989</v>
      </c>
      <c r="G81" s="8">
        <f t="shared" si="12"/>
        <v>-73898.386211704987</v>
      </c>
      <c r="H81" s="8">
        <f t="shared" si="12"/>
        <v>-79548.515840364984</v>
      </c>
      <c r="I81" s="8">
        <f t="shared" si="12"/>
        <v>-85198.645469024981</v>
      </c>
      <c r="J81" s="8">
        <f t="shared" si="12"/>
        <v>-90848.775097684978</v>
      </c>
      <c r="K81" s="8">
        <f t="shared" si="12"/>
        <v>-96498.904726344976</v>
      </c>
      <c r="L81" s="8">
        <f t="shared" si="12"/>
        <v>-102149.03435500497</v>
      </c>
      <c r="M81" s="8">
        <f t="shared" si="12"/>
        <v>-107799.16398366497</v>
      </c>
      <c r="N81" s="8">
        <f t="shared" si="12"/>
        <v>-113449.29361232497</v>
      </c>
      <c r="O81" s="28">
        <f t="shared" si="11"/>
        <v>-79548.515840364984</v>
      </c>
    </row>
    <row r="82" spans="1:15">
      <c r="A82" t="s">
        <v>149</v>
      </c>
      <c r="B82" s="8">
        <f t="shared" si="12"/>
        <v>0</v>
      </c>
      <c r="C82" s="8">
        <f t="shared" si="12"/>
        <v>0</v>
      </c>
      <c r="D82" s="8">
        <f t="shared" si="12"/>
        <v>0</v>
      </c>
      <c r="E82" s="8">
        <f t="shared" si="12"/>
        <v>0</v>
      </c>
      <c r="F82" s="8">
        <f t="shared" si="12"/>
        <v>0</v>
      </c>
      <c r="G82" s="8">
        <f t="shared" si="12"/>
        <v>0</v>
      </c>
      <c r="H82" s="8">
        <f t="shared" si="12"/>
        <v>0</v>
      </c>
      <c r="I82" s="8">
        <f t="shared" si="12"/>
        <v>0</v>
      </c>
      <c r="J82" s="8">
        <f t="shared" si="12"/>
        <v>0</v>
      </c>
      <c r="K82" s="8">
        <f t="shared" si="12"/>
        <v>0</v>
      </c>
      <c r="L82" s="8">
        <f t="shared" si="12"/>
        <v>0</v>
      </c>
      <c r="M82" s="8">
        <f t="shared" si="12"/>
        <v>0</v>
      </c>
      <c r="N82" s="8">
        <f t="shared" si="12"/>
        <v>0</v>
      </c>
      <c r="O82" s="28">
        <f t="shared" si="11"/>
        <v>0</v>
      </c>
    </row>
    <row r="83" spans="1:15">
      <c r="A83" t="s">
        <v>139</v>
      </c>
      <c r="B83" s="8">
        <f t="shared" si="12"/>
        <v>0</v>
      </c>
      <c r="C83" s="8">
        <f t="shared" si="12"/>
        <v>0</v>
      </c>
      <c r="D83" s="8">
        <f t="shared" si="12"/>
        <v>0</v>
      </c>
      <c r="E83" s="8">
        <f t="shared" si="12"/>
        <v>0</v>
      </c>
      <c r="F83" s="8">
        <f t="shared" si="12"/>
        <v>0</v>
      </c>
      <c r="G83" s="8">
        <f t="shared" si="12"/>
        <v>0</v>
      </c>
      <c r="H83" s="8">
        <f t="shared" si="12"/>
        <v>0</v>
      </c>
      <c r="I83" s="8">
        <f t="shared" si="12"/>
        <v>0</v>
      </c>
      <c r="J83" s="8">
        <f t="shared" si="12"/>
        <v>0</v>
      </c>
      <c r="K83" s="8">
        <f t="shared" si="12"/>
        <v>0</v>
      </c>
      <c r="L83" s="8">
        <f t="shared" si="12"/>
        <v>0</v>
      </c>
      <c r="M83" s="8">
        <f t="shared" si="12"/>
        <v>0</v>
      </c>
      <c r="N83" s="8">
        <f t="shared" si="12"/>
        <v>0</v>
      </c>
      <c r="O83" s="28">
        <f t="shared" si="11"/>
        <v>0</v>
      </c>
    </row>
    <row r="84" spans="1:15">
      <c r="A84" t="s">
        <v>151</v>
      </c>
      <c r="B84" s="8">
        <f t="shared" si="12"/>
        <v>0</v>
      </c>
      <c r="C84" s="8">
        <f t="shared" si="12"/>
        <v>0</v>
      </c>
      <c r="D84" s="8">
        <f t="shared" si="12"/>
        <v>0</v>
      </c>
      <c r="E84" s="8">
        <f t="shared" si="12"/>
        <v>0</v>
      </c>
      <c r="F84" s="8">
        <f t="shared" si="12"/>
        <v>0</v>
      </c>
      <c r="G84" s="8">
        <f t="shared" si="12"/>
        <v>0</v>
      </c>
      <c r="H84" s="8">
        <f t="shared" si="12"/>
        <v>0</v>
      </c>
      <c r="I84" s="8">
        <f t="shared" si="12"/>
        <v>0</v>
      </c>
      <c r="J84" s="8">
        <f t="shared" si="12"/>
        <v>0</v>
      </c>
      <c r="K84" s="8">
        <f t="shared" si="12"/>
        <v>0</v>
      </c>
      <c r="L84" s="8">
        <f t="shared" si="12"/>
        <v>0</v>
      </c>
      <c r="M84" s="8">
        <f t="shared" si="12"/>
        <v>0</v>
      </c>
      <c r="N84" s="8">
        <f t="shared" si="12"/>
        <v>0</v>
      </c>
      <c r="O84" s="28">
        <f t="shared" si="11"/>
        <v>0</v>
      </c>
    </row>
    <row r="85" spans="1:15">
      <c r="A85" t="s">
        <v>19</v>
      </c>
      <c r="B85" s="8">
        <f t="shared" si="12"/>
        <v>-517577.20144570339</v>
      </c>
      <c r="C85" s="8">
        <f t="shared" si="12"/>
        <v>-558832.83182774775</v>
      </c>
      <c r="D85" s="8">
        <f t="shared" si="12"/>
        <v>-600088.46220979211</v>
      </c>
      <c r="E85" s="8">
        <f t="shared" si="12"/>
        <v>-641344.09259183647</v>
      </c>
      <c r="F85" s="8">
        <f t="shared" si="12"/>
        <v>-682599.72297388082</v>
      </c>
      <c r="G85" s="8">
        <f t="shared" si="12"/>
        <v>-723855.35335592518</v>
      </c>
      <c r="H85" s="8">
        <f t="shared" si="12"/>
        <v>-776010.15842399735</v>
      </c>
      <c r="I85" s="8">
        <f t="shared" si="12"/>
        <v>-832043.60377504176</v>
      </c>
      <c r="J85" s="8">
        <f t="shared" si="12"/>
        <v>-874356.93543247494</v>
      </c>
      <c r="K85" s="8">
        <f t="shared" si="12"/>
        <v>-909970.68779935257</v>
      </c>
      <c r="L85" s="8">
        <f t="shared" si="12"/>
        <v>-945584.4401662302</v>
      </c>
      <c r="M85" s="8">
        <f t="shared" si="12"/>
        <v>-981198.19253310782</v>
      </c>
      <c r="N85" s="8">
        <f t="shared" si="12"/>
        <v>-1016811.9448999855</v>
      </c>
      <c r="O85" s="28">
        <f t="shared" si="11"/>
        <v>-774423.25452185271</v>
      </c>
    </row>
    <row r="86" spans="1:15" ht="13.8" thickBot="1">
      <c r="A86" t="s">
        <v>10</v>
      </c>
      <c r="B86" s="5">
        <f>+B53-B20</f>
        <v>-582320.17354168941</v>
      </c>
      <c r="C86" s="5">
        <f t="shared" ref="C86:N86" si="13">+C53-C20</f>
        <v>-631111.11476824677</v>
      </c>
      <c r="D86" s="5">
        <f t="shared" si="13"/>
        <v>-679902.05599480413</v>
      </c>
      <c r="E86" s="5">
        <f t="shared" si="13"/>
        <v>-728692.9972213615</v>
      </c>
      <c r="F86" s="5">
        <f t="shared" si="13"/>
        <v>-777483.93844791886</v>
      </c>
      <c r="G86" s="5">
        <f t="shared" si="13"/>
        <v>-826274.87967447611</v>
      </c>
      <c r="H86" s="5">
        <f t="shared" si="13"/>
        <v>-885964.99558706139</v>
      </c>
      <c r="I86" s="5">
        <f t="shared" si="13"/>
        <v>-949533.75178261881</v>
      </c>
      <c r="J86" s="5">
        <f t="shared" si="13"/>
        <v>-999382.39428456489</v>
      </c>
      <c r="K86" s="5">
        <f t="shared" si="13"/>
        <v>-1042531.4574959556</v>
      </c>
      <c r="L86" s="5">
        <f t="shared" si="13"/>
        <v>-1085680.520707346</v>
      </c>
      <c r="M86" s="5">
        <f t="shared" si="13"/>
        <v>-1128829.5839187368</v>
      </c>
      <c r="N86" s="5">
        <f t="shared" si="13"/>
        <v>-1171978.6471301275</v>
      </c>
      <c r="O86" s="7">
        <f>SUM(O79:O85)</f>
        <v>-884378.09168491676</v>
      </c>
    </row>
    <row r="88" spans="1:15">
      <c r="A88" t="s">
        <v>11</v>
      </c>
      <c r="B88" s="8">
        <f t="shared" ref="B88:N88" si="14">+B55-B22</f>
        <v>-159616.25569550914</v>
      </c>
      <c r="C88" s="8">
        <f t="shared" si="14"/>
        <v>-170007.24705407926</v>
      </c>
      <c r="D88" s="8">
        <f t="shared" si="14"/>
        <v>-180398.23841264934</v>
      </c>
      <c r="E88" s="8">
        <f t="shared" si="14"/>
        <v>-190789.22977121948</v>
      </c>
      <c r="F88" s="8">
        <f t="shared" si="14"/>
        <v>-220123.74454378354</v>
      </c>
      <c r="G88" s="8">
        <f t="shared" si="14"/>
        <v>-249458.25931634763</v>
      </c>
      <c r="H88" s="8">
        <f t="shared" si="14"/>
        <v>-276503.94740484579</v>
      </c>
      <c r="I88" s="8">
        <f t="shared" si="14"/>
        <v>-302735.12103391986</v>
      </c>
      <c r="J88" s="8">
        <f t="shared" si="14"/>
        <v>-331847.51853865222</v>
      </c>
      <c r="K88" s="8">
        <f t="shared" si="14"/>
        <v>-362366.82769440138</v>
      </c>
      <c r="L88" s="8">
        <f t="shared" si="14"/>
        <v>-392886.13685015048</v>
      </c>
      <c r="M88" s="8">
        <f t="shared" si="14"/>
        <v>-423405.44600589958</v>
      </c>
      <c r="N88" s="8">
        <f t="shared" si="14"/>
        <v>-453924.75516164867</v>
      </c>
      <c r="O88" s="16">
        <f>(((B88+N88)/2)+C88+D88+E88+F88+G88+H88+I88+J88+K88+L88+M88)/12</f>
        <v>-283941.01850454393</v>
      </c>
    </row>
    <row r="90" spans="1:15">
      <c r="A90" t="s">
        <v>17</v>
      </c>
      <c r="C90" s="8">
        <f>+C57-C24</f>
        <v>0</v>
      </c>
      <c r="D90" s="8">
        <f t="shared" ref="D90:N90" si="15">+D57-D24</f>
        <v>0</v>
      </c>
      <c r="E90" s="8">
        <f t="shared" si="15"/>
        <v>0</v>
      </c>
      <c r="F90" s="8">
        <f t="shared" si="15"/>
        <v>0</v>
      </c>
      <c r="G90" s="8">
        <f t="shared" si="15"/>
        <v>0</v>
      </c>
      <c r="H90" s="8">
        <f t="shared" si="15"/>
        <v>0</v>
      </c>
      <c r="I90" s="8">
        <f t="shared" si="15"/>
        <v>0</v>
      </c>
      <c r="J90" s="8">
        <f t="shared" si="15"/>
        <v>0</v>
      </c>
      <c r="K90" s="8">
        <f t="shared" si="15"/>
        <v>0</v>
      </c>
      <c r="L90" s="8">
        <f t="shared" si="15"/>
        <v>0</v>
      </c>
      <c r="M90" s="8">
        <f t="shared" si="15"/>
        <v>0</v>
      </c>
      <c r="N90" s="8">
        <f t="shared" si="15"/>
        <v>0</v>
      </c>
      <c r="O90" s="3">
        <f>SUM(C90:N90)</f>
        <v>0</v>
      </c>
    </row>
    <row r="91" spans="1:15">
      <c r="A91" t="s">
        <v>13</v>
      </c>
      <c r="C91" s="8">
        <f t="shared" ref="C91:N96" si="16">+C58-C25</f>
        <v>1885.1812158529999</v>
      </c>
      <c r="D91" s="8">
        <f t="shared" si="16"/>
        <v>1885.1812158529999</v>
      </c>
      <c r="E91" s="8">
        <f t="shared" si="16"/>
        <v>1885.1812158529999</v>
      </c>
      <c r="F91" s="8">
        <f t="shared" si="16"/>
        <v>1885.1812158529999</v>
      </c>
      <c r="G91" s="8">
        <f t="shared" si="16"/>
        <v>1885.1812158529999</v>
      </c>
      <c r="H91" s="8">
        <f t="shared" si="16"/>
        <v>1885.1812158529999</v>
      </c>
      <c r="I91" s="8">
        <f t="shared" si="16"/>
        <v>1885.1812158529999</v>
      </c>
      <c r="J91" s="8">
        <f t="shared" si="16"/>
        <v>1885.1812158529999</v>
      </c>
      <c r="K91" s="8">
        <f t="shared" si="16"/>
        <v>1885.1812158529999</v>
      </c>
      <c r="L91" s="8">
        <f t="shared" si="16"/>
        <v>1885.1812158529999</v>
      </c>
      <c r="M91" s="8">
        <f t="shared" si="16"/>
        <v>1885.1812158529999</v>
      </c>
      <c r="N91" s="8">
        <f t="shared" si="16"/>
        <v>1885.1812158529999</v>
      </c>
      <c r="O91" s="3">
        <f t="shared" ref="O91:O96" si="17">SUM(C91:N91)</f>
        <v>22622.174590236002</v>
      </c>
    </row>
    <row r="92" spans="1:15">
      <c r="A92" t="s">
        <v>142</v>
      </c>
      <c r="C92" s="8">
        <f t="shared" si="16"/>
        <v>5650.12962866</v>
      </c>
      <c r="D92" s="8">
        <f t="shared" si="16"/>
        <v>5650.12962866</v>
      </c>
      <c r="E92" s="8">
        <f t="shared" si="16"/>
        <v>5650.12962866</v>
      </c>
      <c r="F92" s="8">
        <f t="shared" si="16"/>
        <v>5650.12962866</v>
      </c>
      <c r="G92" s="8">
        <f t="shared" si="16"/>
        <v>5650.12962866</v>
      </c>
      <c r="H92" s="8">
        <f t="shared" si="16"/>
        <v>5650.12962866</v>
      </c>
      <c r="I92" s="8">
        <f t="shared" si="16"/>
        <v>5650.12962866</v>
      </c>
      <c r="J92" s="8">
        <f t="shared" si="16"/>
        <v>5650.12962866</v>
      </c>
      <c r="K92" s="8">
        <f t="shared" si="16"/>
        <v>5650.12962866</v>
      </c>
      <c r="L92" s="8">
        <f t="shared" si="16"/>
        <v>5650.12962866</v>
      </c>
      <c r="M92" s="8">
        <f t="shared" si="16"/>
        <v>5650.12962866</v>
      </c>
      <c r="N92" s="8">
        <f t="shared" si="16"/>
        <v>5650.12962866</v>
      </c>
      <c r="O92" s="3">
        <f t="shared" si="17"/>
        <v>67801.555543919982</v>
      </c>
    </row>
    <row r="93" spans="1:15">
      <c r="A93" t="s">
        <v>149</v>
      </c>
      <c r="C93" s="8">
        <f t="shared" si="16"/>
        <v>0</v>
      </c>
      <c r="D93" s="8">
        <f t="shared" si="16"/>
        <v>0</v>
      </c>
      <c r="E93" s="8">
        <f t="shared" si="16"/>
        <v>0</v>
      </c>
      <c r="F93" s="8">
        <f t="shared" si="16"/>
        <v>0</v>
      </c>
      <c r="G93" s="8">
        <f t="shared" si="16"/>
        <v>0</v>
      </c>
      <c r="H93" s="8">
        <f t="shared" si="16"/>
        <v>0</v>
      </c>
      <c r="I93" s="8">
        <f t="shared" si="16"/>
        <v>0</v>
      </c>
      <c r="J93" s="8">
        <f t="shared" si="16"/>
        <v>0</v>
      </c>
      <c r="K93" s="8">
        <f t="shared" si="16"/>
        <v>0</v>
      </c>
      <c r="L93" s="8">
        <f t="shared" si="16"/>
        <v>0</v>
      </c>
      <c r="M93" s="8">
        <f t="shared" si="16"/>
        <v>0</v>
      </c>
      <c r="N93" s="8">
        <f t="shared" si="16"/>
        <v>0</v>
      </c>
      <c r="O93" s="3">
        <f t="shared" si="17"/>
        <v>0</v>
      </c>
    </row>
    <row r="94" spans="1:15">
      <c r="A94" t="s">
        <v>139</v>
      </c>
      <c r="C94" s="8">
        <f t="shared" si="16"/>
        <v>0</v>
      </c>
      <c r="D94" s="8">
        <f t="shared" si="16"/>
        <v>0</v>
      </c>
      <c r="E94" s="8">
        <f t="shared" si="16"/>
        <v>0</v>
      </c>
      <c r="F94" s="8">
        <f t="shared" si="16"/>
        <v>0</v>
      </c>
      <c r="G94" s="8">
        <f t="shared" si="16"/>
        <v>0</v>
      </c>
      <c r="H94" s="8">
        <f t="shared" si="16"/>
        <v>0</v>
      </c>
      <c r="I94" s="8">
        <f t="shared" si="16"/>
        <v>0</v>
      </c>
      <c r="J94" s="8">
        <f t="shared" si="16"/>
        <v>0</v>
      </c>
      <c r="K94" s="8">
        <f t="shared" si="16"/>
        <v>0</v>
      </c>
      <c r="L94" s="8">
        <f t="shared" si="16"/>
        <v>0</v>
      </c>
      <c r="M94" s="8">
        <f t="shared" si="16"/>
        <v>0</v>
      </c>
      <c r="N94" s="8">
        <f t="shared" si="16"/>
        <v>0</v>
      </c>
      <c r="O94" s="3">
        <f t="shared" si="17"/>
        <v>0</v>
      </c>
    </row>
    <row r="95" spans="1:15">
      <c r="A95" t="s">
        <v>151</v>
      </c>
      <c r="C95" s="8">
        <f t="shared" si="16"/>
        <v>0</v>
      </c>
      <c r="D95" s="8">
        <f t="shared" si="16"/>
        <v>0</v>
      </c>
      <c r="E95" s="8">
        <f t="shared" si="16"/>
        <v>0</v>
      </c>
      <c r="F95" s="8">
        <f t="shared" si="16"/>
        <v>0</v>
      </c>
      <c r="G95" s="8">
        <f t="shared" si="16"/>
        <v>0</v>
      </c>
      <c r="H95" s="8">
        <f t="shared" si="16"/>
        <v>0</v>
      </c>
      <c r="I95" s="8">
        <f t="shared" si="16"/>
        <v>0</v>
      </c>
      <c r="J95" s="8">
        <f t="shared" si="16"/>
        <v>0</v>
      </c>
      <c r="K95" s="8">
        <f t="shared" si="16"/>
        <v>0</v>
      </c>
      <c r="L95" s="8">
        <f t="shared" si="16"/>
        <v>0</v>
      </c>
      <c r="M95" s="8">
        <f t="shared" si="16"/>
        <v>0</v>
      </c>
      <c r="N95" s="8">
        <f t="shared" si="16"/>
        <v>0</v>
      </c>
      <c r="O95" s="3">
        <f t="shared" si="17"/>
        <v>0</v>
      </c>
    </row>
    <row r="96" spans="1:15">
      <c r="A96" t="s">
        <v>19</v>
      </c>
      <c r="C96" s="8">
        <f t="shared" si="16"/>
        <v>41255.630382044335</v>
      </c>
      <c r="D96" s="8">
        <f t="shared" si="16"/>
        <v>41255.630382044335</v>
      </c>
      <c r="E96" s="8">
        <f t="shared" si="16"/>
        <v>41255.630382044335</v>
      </c>
      <c r="F96" s="8">
        <f t="shared" si="16"/>
        <v>41255.630382044335</v>
      </c>
      <c r="G96" s="8">
        <f t="shared" si="16"/>
        <v>41255.630382044335</v>
      </c>
      <c r="H96" s="8">
        <f t="shared" si="16"/>
        <v>52154.805068072121</v>
      </c>
      <c r="I96" s="8">
        <f t="shared" si="16"/>
        <v>56033.445351044356</v>
      </c>
      <c r="J96" s="8">
        <f t="shared" si="16"/>
        <v>42313.331657433242</v>
      </c>
      <c r="K96" s="8">
        <f t="shared" si="16"/>
        <v>35613.752366877685</v>
      </c>
      <c r="L96" s="8">
        <f t="shared" si="16"/>
        <v>35613.752366877685</v>
      </c>
      <c r="M96" s="8">
        <f t="shared" si="16"/>
        <v>35613.752366877685</v>
      </c>
      <c r="N96" s="8">
        <f t="shared" si="16"/>
        <v>35613.752366877685</v>
      </c>
      <c r="O96" s="3">
        <f t="shared" si="17"/>
        <v>499234.74345428211</v>
      </c>
    </row>
    <row r="97" spans="1:15" ht="13.8" thickBot="1">
      <c r="A97" t="s">
        <v>12</v>
      </c>
      <c r="C97" s="5">
        <f t="shared" ref="C97:N97" si="18">+C64-C31</f>
        <v>48790.941226557334</v>
      </c>
      <c r="D97" s="5">
        <f t="shared" si="18"/>
        <v>48790.941226557334</v>
      </c>
      <c r="E97" s="5">
        <f t="shared" si="18"/>
        <v>48790.941226557334</v>
      </c>
      <c r="F97" s="5">
        <f t="shared" si="18"/>
        <v>48790.941226557334</v>
      </c>
      <c r="G97" s="5">
        <f t="shared" si="18"/>
        <v>48790.941226557334</v>
      </c>
      <c r="H97" s="5">
        <f t="shared" si="18"/>
        <v>59690.115912585126</v>
      </c>
      <c r="I97" s="5">
        <f t="shared" si="18"/>
        <v>63568.756195557362</v>
      </c>
      <c r="J97" s="5">
        <f t="shared" si="18"/>
        <v>49848.642501946248</v>
      </c>
      <c r="K97" s="5">
        <f t="shared" si="18"/>
        <v>43149.06321139069</v>
      </c>
      <c r="L97" s="5">
        <f t="shared" si="18"/>
        <v>43149.06321139069</v>
      </c>
      <c r="M97" s="5">
        <f t="shared" si="18"/>
        <v>43149.06321139069</v>
      </c>
      <c r="N97" s="5">
        <f t="shared" si="18"/>
        <v>43149.06321139069</v>
      </c>
      <c r="O97" s="7">
        <f>SUM(O90:O96)</f>
        <v>589658.47358843812</v>
      </c>
    </row>
  </sheetData>
  <pageMargins left="0.7" right="0.7" top="0.75" bottom="0.75" header="0.3" footer="0.3"/>
  <pageSetup scale="40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114"/>
  <sheetViews>
    <sheetView zoomScaleNormal="10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P15" sqref="E15:P22"/>
    </sheetView>
  </sheetViews>
  <sheetFormatPr defaultRowHeight="13.2"/>
  <cols>
    <col min="1" max="1" width="29.5546875" style="1" bestFit="1" customWidth="1"/>
    <col min="3" max="3" width="13.33203125" customWidth="1"/>
    <col min="5" max="13" width="11.6640625" customWidth="1"/>
    <col min="14" max="16" width="12.33203125" customWidth="1"/>
    <col min="17" max="18" width="13.5546875" customWidth="1"/>
    <col min="19" max="19" width="12.44140625" style="2" customWidth="1"/>
    <col min="20" max="20" width="12.44140625" customWidth="1"/>
    <col min="21" max="34" width="12.88671875" bestFit="1" customWidth="1"/>
    <col min="35" max="36" width="12.6640625" bestFit="1" customWidth="1"/>
    <col min="37" max="38" width="13.5546875" bestFit="1" customWidth="1"/>
    <col min="39" max="39" width="11.5546875" bestFit="1" customWidth="1"/>
  </cols>
  <sheetData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E15</f>
        <v>0</v>
      </c>
      <c r="F4" s="3">
        <f t="shared" ref="F4:P4" si="0">F15+E4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10">
        <f>P4</f>
        <v>0</v>
      </c>
      <c r="R4" s="3">
        <f t="shared" ref="R4:AL4" si="1">Q4+R15</f>
        <v>0</v>
      </c>
      <c r="S4" s="3">
        <f t="shared" si="1"/>
        <v>0</v>
      </c>
      <c r="T4" s="3">
        <f t="shared" si="1"/>
        <v>0</v>
      </c>
      <c r="U4" s="3">
        <f t="shared" si="1"/>
        <v>0</v>
      </c>
      <c r="V4" s="3">
        <f t="shared" si="1"/>
        <v>0</v>
      </c>
      <c r="W4" s="3">
        <f t="shared" si="1"/>
        <v>0</v>
      </c>
      <c r="X4" s="3">
        <f t="shared" si="1"/>
        <v>0</v>
      </c>
      <c r="Y4" s="3">
        <f t="shared" si="1"/>
        <v>0</v>
      </c>
      <c r="Z4" s="3">
        <f t="shared" si="1"/>
        <v>0</v>
      </c>
      <c r="AA4" s="3">
        <f t="shared" si="1"/>
        <v>0</v>
      </c>
      <c r="AB4" s="3">
        <f t="shared" si="1"/>
        <v>0</v>
      </c>
      <c r="AC4" s="3">
        <f t="shared" si="1"/>
        <v>0</v>
      </c>
      <c r="AD4" s="3">
        <f t="shared" si="1"/>
        <v>0</v>
      </c>
      <c r="AE4" s="3">
        <f t="shared" si="1"/>
        <v>0</v>
      </c>
      <c r="AF4" s="3">
        <f t="shared" si="1"/>
        <v>0</v>
      </c>
      <c r="AG4" s="3">
        <f t="shared" si="1"/>
        <v>0</v>
      </c>
      <c r="AH4" s="3">
        <f t="shared" si="1"/>
        <v>0</v>
      </c>
      <c r="AI4" s="3">
        <f t="shared" si="1"/>
        <v>0</v>
      </c>
      <c r="AJ4" s="3">
        <f t="shared" si="1"/>
        <v>0</v>
      </c>
      <c r="AK4" s="3">
        <f t="shared" si="1"/>
        <v>0</v>
      </c>
      <c r="AL4" s="3">
        <f t="shared" si="1"/>
        <v>0</v>
      </c>
    </row>
    <row r="5" spans="1:39">
      <c r="C5" t="s">
        <v>13</v>
      </c>
      <c r="D5">
        <v>2.06E-2</v>
      </c>
      <c r="E5" s="3">
        <f>E16</f>
        <v>0</v>
      </c>
      <c r="F5" s="3">
        <f t="shared" ref="F5:P5" si="2">F16+E5</f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10">
        <f>P5</f>
        <v>0</v>
      </c>
      <c r="R5" s="3">
        <f t="shared" ref="R5:AL5" si="3">Q5+R16</f>
        <v>0</v>
      </c>
      <c r="S5" s="3">
        <f t="shared" si="3"/>
        <v>0</v>
      </c>
      <c r="T5" s="3">
        <f t="shared" si="3"/>
        <v>0</v>
      </c>
      <c r="U5" s="3">
        <f t="shared" si="3"/>
        <v>0</v>
      </c>
      <c r="V5" s="3">
        <f t="shared" si="3"/>
        <v>0</v>
      </c>
      <c r="W5" s="3">
        <f t="shared" si="3"/>
        <v>0</v>
      </c>
      <c r="X5" s="3">
        <f t="shared" si="3"/>
        <v>0</v>
      </c>
      <c r="Y5" s="3">
        <f t="shared" si="3"/>
        <v>0</v>
      </c>
      <c r="Z5" s="3">
        <f t="shared" si="3"/>
        <v>0</v>
      </c>
      <c r="AA5" s="3">
        <f t="shared" si="3"/>
        <v>0</v>
      </c>
      <c r="AB5" s="3">
        <f t="shared" si="3"/>
        <v>0</v>
      </c>
      <c r="AC5" s="3">
        <f t="shared" si="3"/>
        <v>0</v>
      </c>
      <c r="AD5" s="3">
        <f t="shared" si="3"/>
        <v>0</v>
      </c>
      <c r="AE5" s="3">
        <f t="shared" si="3"/>
        <v>0</v>
      </c>
      <c r="AF5" s="3">
        <f t="shared" si="3"/>
        <v>0</v>
      </c>
      <c r="AG5" s="3">
        <f t="shared" si="3"/>
        <v>0</v>
      </c>
      <c r="AH5" s="3">
        <f t="shared" si="3"/>
        <v>0</v>
      </c>
      <c r="AI5" s="3">
        <f t="shared" si="3"/>
        <v>0</v>
      </c>
      <c r="AJ5" s="3">
        <f t="shared" si="3"/>
        <v>0</v>
      </c>
      <c r="AK5" s="3">
        <f t="shared" si="3"/>
        <v>0</v>
      </c>
      <c r="AL5" s="3">
        <f t="shared" si="3"/>
        <v>0</v>
      </c>
    </row>
    <row r="6" spans="1:39">
      <c r="C6" t="s">
        <v>142</v>
      </c>
      <c r="D6">
        <v>2.1999999999999999E-2</v>
      </c>
      <c r="E6" s="3">
        <f t="shared" ref="E6:E7" si="4">E17</f>
        <v>0</v>
      </c>
      <c r="F6" s="3">
        <f t="shared" ref="F6:P6" si="5">F17+E6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0</v>
      </c>
      <c r="K6" s="3">
        <f t="shared" si="5"/>
        <v>0</v>
      </c>
      <c r="L6" s="3">
        <f t="shared" si="5"/>
        <v>0</v>
      </c>
      <c r="M6" s="3">
        <f t="shared" si="5"/>
        <v>0</v>
      </c>
      <c r="N6" s="3">
        <f t="shared" si="5"/>
        <v>0</v>
      </c>
      <c r="O6" s="3">
        <f t="shared" si="5"/>
        <v>0</v>
      </c>
      <c r="P6" s="3">
        <f t="shared" si="5"/>
        <v>0</v>
      </c>
      <c r="Q6" s="10">
        <f t="shared" ref="Q6:Q8" si="6">P6</f>
        <v>0</v>
      </c>
      <c r="R6" s="3">
        <f>Q6+R17</f>
        <v>0</v>
      </c>
      <c r="S6" s="3">
        <f t="shared" ref="S6:AL6" si="7">R6+S17</f>
        <v>0</v>
      </c>
      <c r="T6" s="3">
        <f t="shared" si="7"/>
        <v>0</v>
      </c>
      <c r="U6" s="3">
        <f t="shared" si="7"/>
        <v>0</v>
      </c>
      <c r="V6" s="3">
        <f t="shared" si="7"/>
        <v>0</v>
      </c>
      <c r="W6" s="3">
        <f t="shared" si="7"/>
        <v>0</v>
      </c>
      <c r="X6" s="3">
        <f t="shared" si="7"/>
        <v>0</v>
      </c>
      <c r="Y6" s="3">
        <f t="shared" si="7"/>
        <v>0</v>
      </c>
      <c r="Z6" s="3">
        <f t="shared" si="7"/>
        <v>0</v>
      </c>
      <c r="AA6" s="3">
        <f t="shared" si="7"/>
        <v>0</v>
      </c>
      <c r="AB6" s="3">
        <f t="shared" si="7"/>
        <v>0</v>
      </c>
      <c r="AC6" s="3">
        <f t="shared" si="7"/>
        <v>0</v>
      </c>
      <c r="AD6" s="3">
        <f t="shared" si="7"/>
        <v>0</v>
      </c>
      <c r="AE6" s="3">
        <f t="shared" si="7"/>
        <v>0</v>
      </c>
      <c r="AF6" s="3">
        <f t="shared" si="7"/>
        <v>0</v>
      </c>
      <c r="AG6" s="3">
        <f t="shared" si="7"/>
        <v>0</v>
      </c>
      <c r="AH6" s="3">
        <f t="shared" si="7"/>
        <v>0</v>
      </c>
      <c r="AI6" s="3">
        <f t="shared" si="7"/>
        <v>0</v>
      </c>
      <c r="AJ6" s="3">
        <f t="shared" si="7"/>
        <v>0</v>
      </c>
      <c r="AK6" s="3">
        <f t="shared" si="7"/>
        <v>0</v>
      </c>
      <c r="AL6" s="3">
        <f t="shared" si="7"/>
        <v>0</v>
      </c>
    </row>
    <row r="7" spans="1:39">
      <c r="C7" t="s">
        <v>149</v>
      </c>
      <c r="D7">
        <v>3.56E-2</v>
      </c>
      <c r="E7" s="3">
        <f t="shared" si="4"/>
        <v>0</v>
      </c>
      <c r="F7" s="3">
        <f t="shared" ref="F7" si="8">F18+E7</f>
        <v>0</v>
      </c>
      <c r="G7" s="3">
        <f t="shared" ref="G7" si="9">G18+F7</f>
        <v>0</v>
      </c>
      <c r="H7" s="3">
        <f t="shared" ref="H7" si="10">H18+G7</f>
        <v>0</v>
      </c>
      <c r="I7" s="3">
        <f t="shared" ref="I7" si="11">I18+H7</f>
        <v>0</v>
      </c>
      <c r="J7" s="3">
        <f t="shared" ref="J7" si="12">J18+I7</f>
        <v>0</v>
      </c>
      <c r="K7" s="3">
        <f t="shared" ref="K7" si="13">K18+J7</f>
        <v>0</v>
      </c>
      <c r="L7" s="3">
        <f t="shared" ref="L7" si="14">L18+K7</f>
        <v>0</v>
      </c>
      <c r="M7" s="3">
        <f t="shared" ref="M7" si="15">M18+L7</f>
        <v>0</v>
      </c>
      <c r="N7" s="3">
        <f t="shared" ref="N7" si="16">N18+M7</f>
        <v>0</v>
      </c>
      <c r="O7" s="3">
        <f t="shared" ref="O7" si="17">O18+N7</f>
        <v>0</v>
      </c>
      <c r="P7" s="3">
        <f t="shared" ref="P7" si="18">P18+O7</f>
        <v>0</v>
      </c>
      <c r="Q7" s="10">
        <f t="shared" ref="Q7" si="19">P7</f>
        <v>0</v>
      </c>
      <c r="R7" s="3">
        <f>Q7+R18</f>
        <v>0</v>
      </c>
      <c r="S7" s="3">
        <f t="shared" ref="S7" si="20">R7+S18</f>
        <v>0</v>
      </c>
      <c r="T7" s="3">
        <f t="shared" ref="T7" si="21">S7+T18</f>
        <v>0</v>
      </c>
      <c r="U7" s="3">
        <f t="shared" ref="U7" si="22">T7+U18</f>
        <v>0</v>
      </c>
      <c r="V7" s="3">
        <f t="shared" ref="V7" si="23">U7+V18</f>
        <v>0</v>
      </c>
      <c r="W7" s="3">
        <f t="shared" ref="W7" si="24">V7+W18</f>
        <v>0</v>
      </c>
      <c r="X7" s="3">
        <f t="shared" ref="X7" si="25">W7+X18</f>
        <v>0</v>
      </c>
      <c r="Y7" s="3">
        <f t="shared" ref="Y7" si="26">X7+Y18</f>
        <v>0</v>
      </c>
      <c r="Z7" s="3">
        <f t="shared" ref="Z7" si="27">Y7+Z18</f>
        <v>0</v>
      </c>
      <c r="AA7" s="3">
        <f t="shared" ref="AA7" si="28">Z7+AA18</f>
        <v>0</v>
      </c>
      <c r="AB7" s="3">
        <f t="shared" ref="AB7" si="29">AA7+AB18</f>
        <v>0</v>
      </c>
      <c r="AC7" s="3">
        <f t="shared" ref="AC7" si="30">AB7+AC18</f>
        <v>0</v>
      </c>
      <c r="AD7" s="3">
        <f t="shared" ref="AD7" si="31">AC7+AD18</f>
        <v>0</v>
      </c>
      <c r="AE7" s="3">
        <f t="shared" ref="AE7" si="32">AD7+AE18</f>
        <v>0</v>
      </c>
      <c r="AF7" s="3">
        <f t="shared" ref="AF7" si="33">AE7+AF18</f>
        <v>0</v>
      </c>
      <c r="AG7" s="3">
        <f t="shared" ref="AG7" si="34">AF7+AG18</f>
        <v>0</v>
      </c>
      <c r="AH7" s="3">
        <f t="shared" ref="AH7" si="35">AG7+AH18</f>
        <v>0</v>
      </c>
      <c r="AI7" s="3">
        <f t="shared" ref="AI7" si="36">AH7+AI18</f>
        <v>0</v>
      </c>
      <c r="AJ7" s="3">
        <f t="shared" ref="AJ7" si="37">AI7+AJ18</f>
        <v>0</v>
      </c>
      <c r="AK7" s="3">
        <f t="shared" ref="AK7" si="38">AJ7+AK18</f>
        <v>0</v>
      </c>
      <c r="AL7" s="3">
        <f t="shared" ref="AL7" si="39">AK7+AL18</f>
        <v>0</v>
      </c>
    </row>
    <row r="8" spans="1:39">
      <c r="C8" t="s">
        <v>139</v>
      </c>
      <c r="D8" s="93">
        <v>3.7900000000000003E-2</v>
      </c>
      <c r="E8" s="3">
        <f>E19</f>
        <v>0</v>
      </c>
      <c r="F8" s="3">
        <f t="shared" ref="F8:P8" si="40">F19+E8</f>
        <v>0</v>
      </c>
      <c r="G8" s="3">
        <f t="shared" si="40"/>
        <v>0</v>
      </c>
      <c r="H8" s="3">
        <f t="shared" si="40"/>
        <v>0</v>
      </c>
      <c r="I8" s="3">
        <f t="shared" si="40"/>
        <v>0</v>
      </c>
      <c r="J8" s="3">
        <f t="shared" si="40"/>
        <v>0</v>
      </c>
      <c r="K8" s="3">
        <f t="shared" si="40"/>
        <v>0</v>
      </c>
      <c r="L8" s="3">
        <f t="shared" si="40"/>
        <v>0</v>
      </c>
      <c r="M8" s="3">
        <f t="shared" si="40"/>
        <v>0</v>
      </c>
      <c r="N8" s="3">
        <f t="shared" si="40"/>
        <v>0</v>
      </c>
      <c r="O8" s="3">
        <f t="shared" si="40"/>
        <v>0</v>
      </c>
      <c r="P8" s="3">
        <f t="shared" si="40"/>
        <v>0</v>
      </c>
      <c r="Q8" s="10">
        <f t="shared" si="6"/>
        <v>0</v>
      </c>
      <c r="R8" s="3">
        <f>Q8+R19</f>
        <v>0</v>
      </c>
      <c r="S8" s="3">
        <f t="shared" ref="S8:AL8" si="41">R8+S19</f>
        <v>0</v>
      </c>
      <c r="T8" s="3">
        <f t="shared" si="41"/>
        <v>0</v>
      </c>
      <c r="U8" s="3">
        <f t="shared" si="41"/>
        <v>0</v>
      </c>
      <c r="V8" s="3">
        <f t="shared" si="41"/>
        <v>0</v>
      </c>
      <c r="W8" s="3">
        <f t="shared" si="41"/>
        <v>0</v>
      </c>
      <c r="X8" s="3">
        <f t="shared" si="41"/>
        <v>0</v>
      </c>
      <c r="Y8" s="3">
        <f t="shared" si="41"/>
        <v>0</v>
      </c>
      <c r="Z8" s="3">
        <f t="shared" si="41"/>
        <v>0</v>
      </c>
      <c r="AA8" s="3">
        <f t="shared" si="41"/>
        <v>0</v>
      </c>
      <c r="AB8" s="3">
        <f t="shared" si="41"/>
        <v>0</v>
      </c>
      <c r="AC8" s="3">
        <f t="shared" si="41"/>
        <v>0</v>
      </c>
      <c r="AD8" s="3">
        <f t="shared" si="41"/>
        <v>0</v>
      </c>
      <c r="AE8" s="3">
        <f t="shared" si="41"/>
        <v>0</v>
      </c>
      <c r="AF8" s="3">
        <f t="shared" si="41"/>
        <v>0</v>
      </c>
      <c r="AG8" s="3">
        <f t="shared" si="41"/>
        <v>0</v>
      </c>
      <c r="AH8" s="3">
        <f t="shared" si="41"/>
        <v>0</v>
      </c>
      <c r="AI8" s="3">
        <f t="shared" si="41"/>
        <v>0</v>
      </c>
      <c r="AJ8" s="3">
        <f t="shared" si="41"/>
        <v>0</v>
      </c>
      <c r="AK8" s="3">
        <f t="shared" si="41"/>
        <v>0</v>
      </c>
      <c r="AL8" s="3">
        <f t="shared" si="41"/>
        <v>0</v>
      </c>
    </row>
    <row r="9" spans="1:39">
      <c r="C9" t="s">
        <v>151</v>
      </c>
      <c r="D9" s="94">
        <v>0.2</v>
      </c>
      <c r="E9" s="3">
        <f>E20</f>
        <v>0</v>
      </c>
      <c r="F9" s="3">
        <f t="shared" ref="F9" si="42">F20+E9</f>
        <v>0</v>
      </c>
      <c r="G9" s="3">
        <f t="shared" ref="G9" si="43">G20+F9</f>
        <v>0</v>
      </c>
      <c r="H9" s="3">
        <f t="shared" ref="H9" si="44">H20+G9</f>
        <v>0</v>
      </c>
      <c r="I9" s="3">
        <f t="shared" ref="I9" si="45">I20+H9</f>
        <v>0</v>
      </c>
      <c r="J9" s="3">
        <f t="shared" ref="J9" si="46">J20+I9</f>
        <v>0</v>
      </c>
      <c r="K9" s="3">
        <f t="shared" ref="K9" si="47">K20+J9</f>
        <v>0</v>
      </c>
      <c r="L9" s="3">
        <f t="shared" ref="L9" si="48">L20+K9</f>
        <v>0</v>
      </c>
      <c r="M9" s="3">
        <f t="shared" ref="M9" si="49">M20+L9</f>
        <v>0</v>
      </c>
      <c r="N9" s="3">
        <f t="shared" ref="N9" si="50">N20+M9</f>
        <v>0</v>
      </c>
      <c r="O9" s="3">
        <f t="shared" ref="O9" si="51">O20+N9</f>
        <v>0</v>
      </c>
      <c r="P9" s="3">
        <f t="shared" ref="P9" si="52">P20+O9</f>
        <v>0</v>
      </c>
      <c r="Q9" s="10">
        <f t="shared" ref="Q9" si="53">P9</f>
        <v>0</v>
      </c>
      <c r="R9" s="3">
        <f>Q9+R20</f>
        <v>0</v>
      </c>
      <c r="S9" s="3">
        <f t="shared" ref="S9" si="54">R9+S20</f>
        <v>0</v>
      </c>
      <c r="T9" s="3">
        <f t="shared" ref="T9" si="55">S9+T20</f>
        <v>0</v>
      </c>
      <c r="U9" s="3">
        <f t="shared" ref="U9" si="56">T9+U20</f>
        <v>0</v>
      </c>
      <c r="V9" s="3">
        <f t="shared" ref="V9" si="57">U9+V20</f>
        <v>0</v>
      </c>
      <c r="W9" s="3">
        <f t="shared" ref="W9" si="58">V9+W20</f>
        <v>0</v>
      </c>
      <c r="X9" s="3">
        <f t="shared" ref="X9" si="59">W9+X20</f>
        <v>0</v>
      </c>
      <c r="Y9" s="3">
        <f t="shared" ref="Y9" si="60">X9+Y20</f>
        <v>0</v>
      </c>
      <c r="Z9" s="3">
        <f t="shared" ref="Z9" si="61">Y9+Z20</f>
        <v>0</v>
      </c>
      <c r="AA9" s="3">
        <f t="shared" ref="AA9" si="62">Z9+AA20</f>
        <v>0</v>
      </c>
      <c r="AB9" s="3">
        <f t="shared" ref="AB9" si="63">AA9+AB20</f>
        <v>0</v>
      </c>
      <c r="AC9" s="3">
        <f t="shared" ref="AC9" si="64">AB9+AC20</f>
        <v>0</v>
      </c>
      <c r="AD9" s="3">
        <f t="shared" ref="AD9" si="65">AC9+AD20</f>
        <v>0</v>
      </c>
      <c r="AE9" s="3">
        <f t="shared" ref="AE9" si="66">AD9+AE20</f>
        <v>0</v>
      </c>
      <c r="AF9" s="3">
        <f t="shared" ref="AF9" si="67">AE9+AF20</f>
        <v>0</v>
      </c>
      <c r="AG9" s="3">
        <f t="shared" ref="AG9" si="68">AF9+AG20</f>
        <v>0</v>
      </c>
      <c r="AH9" s="3">
        <f t="shared" ref="AH9" si="69">AG9+AH20</f>
        <v>0</v>
      </c>
      <c r="AI9" s="3">
        <f t="shared" ref="AI9" si="70">AH9+AI20</f>
        <v>0</v>
      </c>
      <c r="AJ9" s="3">
        <f t="shared" ref="AJ9" si="71">AI9+AJ20</f>
        <v>0</v>
      </c>
      <c r="AK9" s="3">
        <f t="shared" ref="AK9" si="72">AJ9+AK20</f>
        <v>0</v>
      </c>
      <c r="AL9" s="3">
        <f t="shared" ref="AL9" si="73">AK9+AL20</f>
        <v>0</v>
      </c>
    </row>
    <row r="10" spans="1:39">
      <c r="C10" t="s">
        <v>19</v>
      </c>
      <c r="D10" s="94">
        <v>0.2</v>
      </c>
      <c r="E10" s="3">
        <f>E21</f>
        <v>0</v>
      </c>
      <c r="F10" s="3">
        <f t="shared" ref="F10:P10" si="74">F21+E10</f>
        <v>0</v>
      </c>
      <c r="G10" s="3">
        <f t="shared" si="74"/>
        <v>0</v>
      </c>
      <c r="H10" s="3">
        <f t="shared" si="74"/>
        <v>0</v>
      </c>
      <c r="I10" s="3">
        <f t="shared" si="74"/>
        <v>0</v>
      </c>
      <c r="J10" s="3">
        <f t="shared" si="74"/>
        <v>0</v>
      </c>
      <c r="K10" s="3">
        <f t="shared" si="74"/>
        <v>0</v>
      </c>
      <c r="L10" s="3">
        <f t="shared" si="74"/>
        <v>0</v>
      </c>
      <c r="M10" s="3">
        <f t="shared" si="74"/>
        <v>0</v>
      </c>
      <c r="N10" s="3">
        <f t="shared" si="74"/>
        <v>0</v>
      </c>
      <c r="O10" s="3">
        <f t="shared" si="74"/>
        <v>0</v>
      </c>
      <c r="P10" s="3">
        <f t="shared" si="74"/>
        <v>0</v>
      </c>
      <c r="Q10" s="10">
        <f>P10</f>
        <v>0</v>
      </c>
      <c r="R10" s="3">
        <f>Q10+R21</f>
        <v>0</v>
      </c>
      <c r="S10" s="3">
        <f t="shared" ref="S10:AL10" si="75">R10+S21</f>
        <v>0</v>
      </c>
      <c r="T10" s="3">
        <f t="shared" si="75"/>
        <v>0</v>
      </c>
      <c r="U10" s="3">
        <f t="shared" si="75"/>
        <v>0</v>
      </c>
      <c r="V10" s="3">
        <f t="shared" si="75"/>
        <v>0</v>
      </c>
      <c r="W10" s="3">
        <f t="shared" si="75"/>
        <v>0</v>
      </c>
      <c r="X10" s="3">
        <f t="shared" si="75"/>
        <v>0</v>
      </c>
      <c r="Y10" s="3">
        <f t="shared" si="75"/>
        <v>0</v>
      </c>
      <c r="Z10" s="3">
        <f t="shared" si="75"/>
        <v>0</v>
      </c>
      <c r="AA10" s="3">
        <f t="shared" si="75"/>
        <v>0</v>
      </c>
      <c r="AB10" s="3">
        <f t="shared" si="75"/>
        <v>0</v>
      </c>
      <c r="AC10" s="3">
        <f t="shared" si="75"/>
        <v>0</v>
      </c>
      <c r="AD10" s="3">
        <f t="shared" si="75"/>
        <v>0</v>
      </c>
      <c r="AE10" s="3">
        <f t="shared" si="75"/>
        <v>0</v>
      </c>
      <c r="AF10" s="3">
        <f t="shared" si="75"/>
        <v>6297776.6624666657</v>
      </c>
      <c r="AG10" s="3">
        <f t="shared" si="75"/>
        <v>7140240.7908333326</v>
      </c>
      <c r="AH10" s="3">
        <f t="shared" si="75"/>
        <v>7944190.3056999994</v>
      </c>
      <c r="AI10" s="3">
        <f t="shared" si="75"/>
        <v>7944190.3056999994</v>
      </c>
      <c r="AJ10" s="3">
        <f t="shared" si="75"/>
        <v>7944190.3056999994</v>
      </c>
      <c r="AK10" s="3">
        <f t="shared" si="75"/>
        <v>7944190.3056999994</v>
      </c>
      <c r="AL10" s="3">
        <f t="shared" si="75"/>
        <v>7944190.3056999994</v>
      </c>
    </row>
    <row r="11" spans="1:39">
      <c r="C11" s="93"/>
      <c r="D11" s="94"/>
      <c r="E11" s="3">
        <f>E22</f>
        <v>0</v>
      </c>
      <c r="F11" s="3">
        <f t="shared" ref="F11:P11" si="76">F22+E11</f>
        <v>0</v>
      </c>
      <c r="G11" s="3">
        <f t="shared" si="76"/>
        <v>0</v>
      </c>
      <c r="H11" s="3">
        <f t="shared" si="76"/>
        <v>0</v>
      </c>
      <c r="I11" s="3">
        <f t="shared" si="76"/>
        <v>0</v>
      </c>
      <c r="J11" s="3">
        <f t="shared" si="76"/>
        <v>0</v>
      </c>
      <c r="K11" s="3">
        <f t="shared" si="76"/>
        <v>0</v>
      </c>
      <c r="L11" s="3">
        <f t="shared" si="76"/>
        <v>0</v>
      </c>
      <c r="M11" s="3">
        <f t="shared" si="76"/>
        <v>0</v>
      </c>
      <c r="N11" s="3">
        <f t="shared" si="76"/>
        <v>0</v>
      </c>
      <c r="O11" s="3">
        <f t="shared" si="76"/>
        <v>0</v>
      </c>
      <c r="P11" s="3">
        <f t="shared" si="76"/>
        <v>0</v>
      </c>
      <c r="Q11" s="10">
        <f>P11</f>
        <v>0</v>
      </c>
      <c r="R11" s="3">
        <f t="shared" ref="R11:AL11" si="77">Q11+R22</f>
        <v>0</v>
      </c>
      <c r="S11" s="3">
        <f t="shared" si="77"/>
        <v>0</v>
      </c>
      <c r="T11" s="3">
        <f t="shared" si="77"/>
        <v>0</v>
      </c>
      <c r="U11" s="3">
        <f t="shared" si="77"/>
        <v>0</v>
      </c>
      <c r="V11" s="3">
        <f t="shared" si="77"/>
        <v>0</v>
      </c>
      <c r="W11" s="3">
        <f t="shared" si="77"/>
        <v>0</v>
      </c>
      <c r="X11" s="3">
        <f t="shared" si="77"/>
        <v>0</v>
      </c>
      <c r="Y11" s="3">
        <f t="shared" si="77"/>
        <v>0</v>
      </c>
      <c r="Z11" s="3">
        <f t="shared" si="77"/>
        <v>0</v>
      </c>
      <c r="AA11" s="3">
        <f t="shared" si="77"/>
        <v>0</v>
      </c>
      <c r="AB11" s="3">
        <f t="shared" si="77"/>
        <v>0</v>
      </c>
      <c r="AC11" s="3">
        <f t="shared" si="77"/>
        <v>0</v>
      </c>
      <c r="AD11" s="3">
        <f t="shared" si="77"/>
        <v>0</v>
      </c>
      <c r="AE11" s="3">
        <f t="shared" si="77"/>
        <v>0</v>
      </c>
      <c r="AF11" s="3">
        <f t="shared" si="77"/>
        <v>0</v>
      </c>
      <c r="AG11" s="3">
        <f t="shared" si="77"/>
        <v>0</v>
      </c>
      <c r="AH11" s="3">
        <f t="shared" si="77"/>
        <v>0</v>
      </c>
      <c r="AI11" s="3">
        <f t="shared" si="77"/>
        <v>0</v>
      </c>
      <c r="AJ11" s="3">
        <f t="shared" si="77"/>
        <v>0</v>
      </c>
      <c r="AK11" s="3">
        <f t="shared" si="77"/>
        <v>0</v>
      </c>
      <c r="AL11" s="3">
        <f t="shared" si="77"/>
        <v>0</v>
      </c>
    </row>
    <row r="12" spans="1:39" ht="13.8" thickBot="1">
      <c r="B12" t="s">
        <v>2</v>
      </c>
      <c r="E12" s="5">
        <f t="shared" ref="E12:AL12" si="78">SUM(E4:E11)</f>
        <v>0</v>
      </c>
      <c r="F12" s="5">
        <f t="shared" si="78"/>
        <v>0</v>
      </c>
      <c r="G12" s="5">
        <f t="shared" si="78"/>
        <v>0</v>
      </c>
      <c r="H12" s="5">
        <f t="shared" si="78"/>
        <v>0</v>
      </c>
      <c r="I12" s="5">
        <f t="shared" si="78"/>
        <v>0</v>
      </c>
      <c r="J12" s="5">
        <f t="shared" si="78"/>
        <v>0</v>
      </c>
      <c r="K12" s="5">
        <f t="shared" si="78"/>
        <v>0</v>
      </c>
      <c r="L12" s="5">
        <f t="shared" si="78"/>
        <v>0</v>
      </c>
      <c r="M12" s="5">
        <f t="shared" si="78"/>
        <v>0</v>
      </c>
      <c r="N12" s="5">
        <f t="shared" si="78"/>
        <v>0</v>
      </c>
      <c r="O12" s="5">
        <f t="shared" si="78"/>
        <v>0</v>
      </c>
      <c r="P12" s="5">
        <f t="shared" si="78"/>
        <v>0</v>
      </c>
      <c r="Q12" s="11">
        <f t="shared" si="78"/>
        <v>0</v>
      </c>
      <c r="R12" s="5">
        <f t="shared" si="78"/>
        <v>0</v>
      </c>
      <c r="S12" s="5">
        <f t="shared" si="78"/>
        <v>0</v>
      </c>
      <c r="T12" s="5">
        <f t="shared" si="78"/>
        <v>0</v>
      </c>
      <c r="U12" s="5">
        <f t="shared" si="78"/>
        <v>0</v>
      </c>
      <c r="V12" s="5">
        <f t="shared" si="78"/>
        <v>0</v>
      </c>
      <c r="W12" s="5">
        <f t="shared" si="78"/>
        <v>0</v>
      </c>
      <c r="X12" s="5">
        <f t="shared" si="78"/>
        <v>0</v>
      </c>
      <c r="Y12" s="5">
        <f t="shared" si="78"/>
        <v>0</v>
      </c>
      <c r="Z12" s="5">
        <f t="shared" si="78"/>
        <v>0</v>
      </c>
      <c r="AA12" s="5">
        <f t="shared" si="78"/>
        <v>0</v>
      </c>
      <c r="AB12" s="5">
        <f t="shared" si="78"/>
        <v>0</v>
      </c>
      <c r="AC12" s="5">
        <f t="shared" si="78"/>
        <v>0</v>
      </c>
      <c r="AD12" s="5">
        <f t="shared" si="78"/>
        <v>0</v>
      </c>
      <c r="AE12" s="5">
        <f t="shared" si="78"/>
        <v>0</v>
      </c>
      <c r="AF12" s="5">
        <f t="shared" si="78"/>
        <v>6297776.6624666657</v>
      </c>
      <c r="AG12" s="5">
        <f t="shared" si="78"/>
        <v>7140240.7908333326</v>
      </c>
      <c r="AH12" s="5">
        <f t="shared" si="78"/>
        <v>7944190.3056999994</v>
      </c>
      <c r="AI12" s="5">
        <f t="shared" si="78"/>
        <v>7944190.3056999994</v>
      </c>
      <c r="AJ12" s="5">
        <f t="shared" si="78"/>
        <v>7944190.3056999994</v>
      </c>
      <c r="AK12" s="5">
        <f t="shared" si="78"/>
        <v>7944190.3056999994</v>
      </c>
      <c r="AL12" s="5">
        <f t="shared" si="78"/>
        <v>7944190.3056999994</v>
      </c>
      <c r="AM12" s="3"/>
    </row>
    <row r="13" spans="1:39">
      <c r="Q13" s="12"/>
      <c r="S13"/>
    </row>
    <row r="14" spans="1:39">
      <c r="Q14" s="12"/>
      <c r="S14"/>
    </row>
    <row r="15" spans="1:39">
      <c r="A15" s="1" t="s">
        <v>5</v>
      </c>
      <c r="B15" t="s">
        <v>1</v>
      </c>
      <c r="C15" t="s">
        <v>17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0">
        <f t="shared" ref="Q15" si="79">SUM(E15:P15)</f>
        <v>0</v>
      </c>
      <c r="R15" s="2"/>
      <c r="T15" s="2"/>
      <c r="U15" s="2"/>
      <c r="V15" s="2"/>
      <c r="W15" s="2"/>
      <c r="X15" s="2">
        <f>SUMIF('EIM - 2021 WA E Detail '!$C$4:$C$14,"Elec Distribution 360-373",'EIM - 2021 WA E Detail '!AA$4:AA$14)</f>
        <v>0</v>
      </c>
      <c r="Y15" s="2">
        <f>SUMIF('EIM - 2021 WA E Detail '!$C$4:$C$14,"Elec Distribution 360-373",'EIM - 2021 WA E Detail '!AB$4:AB$14)</f>
        <v>0</v>
      </c>
      <c r="Z15" s="2">
        <f>SUMIF('EIM - 2021 WA E Detail '!$C$4:$C$14,"Elec Distribution 360-373",'EIM - 2021 WA E Detail '!AC$4:AC$14)</f>
        <v>0</v>
      </c>
      <c r="AA15" s="2">
        <f>SUMIF('EIM - 2021 WA E Detail '!$C$4:$C$14,"Elec Distribution 360-373",'EIM - 2021 WA E Detail '!AD$4:AD$14)</f>
        <v>0</v>
      </c>
      <c r="AB15" s="2">
        <f>SUMIF('EIM - 2021 WA E Detail '!$C$4:$C$14,"Elec Distribution 360-373",'EIM - 2021 WA E Detail '!AE$4:AE$14)</f>
        <v>0</v>
      </c>
      <c r="AC15" s="2">
        <f>SUMIF('EIM - 2021 WA E Detail '!$C$4:$C$14,"Elec Distribution 360-373",'EIM - 2021 WA E Detail '!AF$4:AF$14)</f>
        <v>0</v>
      </c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C16" t="s">
        <v>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0">
        <f t="shared" ref="Q16:Q21" si="80">SUM(E16:P16)</f>
        <v>0</v>
      </c>
      <c r="R16" s="2"/>
      <c r="T16" s="2"/>
      <c r="U16" s="2"/>
      <c r="V16" s="2"/>
      <c r="W16" s="2"/>
      <c r="X16" s="2">
        <f>SUMIF('EIM - 2021 WA E Detail '!$C$4:$C$14,"Elec Transmission 350-359",'EIM - 2021 WA E Detail '!AA$4:AA$14)</f>
        <v>0</v>
      </c>
      <c r="Y16" s="2">
        <f>SUMIF('EIM - 2021 WA E Detail '!$C$4:$C$14,"Elec Transmission 350-359",'EIM - 2021 WA E Detail '!AB$4:AB$14)</f>
        <v>0</v>
      </c>
      <c r="Z16" s="2">
        <f>SUMIF('EIM - 2021 WA E Detail '!$C$4:$C$14,"Elec Transmission 350-359",'EIM - 2021 WA E Detail '!AC$4:AC$14)</f>
        <v>0</v>
      </c>
      <c r="AA16" s="2">
        <f>SUMIF('EIM - 2021 WA E Detail '!$C$4:$C$14,"Elec Transmission 350-359",'EIM - 2021 WA E Detail '!AD$4:AD$14)</f>
        <v>0</v>
      </c>
      <c r="AB16" s="2">
        <f>SUMIF('EIM - 2021 WA E Detail '!$C$4:$C$14,"Elec Transmission 350-359",'EIM - 2021 WA E Detail '!AE$4:AE$14)</f>
        <v>0</v>
      </c>
      <c r="AC16" s="2">
        <f>SUMIF('EIM - 2021 WA E Detail '!$C$4:$C$14,"Elec Transmission 350-359",'EIM - 2021 WA E Detail '!AF$4:AF$14)</f>
        <v>0</v>
      </c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C17" t="s">
        <v>142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0">
        <f t="shared" si="80"/>
        <v>0</v>
      </c>
      <c r="R17" s="2"/>
      <c r="T17" s="2"/>
      <c r="U17" s="2"/>
      <c r="V17" s="2"/>
      <c r="W17" s="2"/>
      <c r="X17" s="2">
        <f>SUMIF('EIM - 2021 WA E Detail '!$C$4:$C$14,"Hydro 331-336",'EIM - 2021 WA E Detail '!AA$4:AA$14)</f>
        <v>0</v>
      </c>
      <c r="Y17" s="2">
        <f>SUMIF('EIM - 2021 WA E Detail '!$C$4:$C$14,"Hydro 331-336",'EIM - 2021 WA E Detail '!AB$4:AB$14)</f>
        <v>0</v>
      </c>
      <c r="Z17" s="2">
        <f>SUMIF('EIM - 2021 WA E Detail '!$C$4:$C$14,"Hydro 331-336",'EIM - 2021 WA E Detail '!AC$4:AC$14)</f>
        <v>0</v>
      </c>
      <c r="AA17" s="2">
        <f>SUMIF('EIM - 2021 WA E Detail '!$C$4:$C$14,"Hydro 331-336",'EIM - 2021 WA E Detail '!AD$4:AD$14)</f>
        <v>0</v>
      </c>
      <c r="AB17" s="2">
        <f>SUMIF('EIM - 2021 WA E Detail '!$C$4:$C$14,"Hydro 331-336",'EIM - 2021 WA E Detail '!AE$4:AE$14)</f>
        <v>0</v>
      </c>
      <c r="AC17" s="2">
        <f>SUMIF('EIM - 2021 WA E Detail '!$C$4:$C$14,"Hydro 331-336",'EIM - 2021 WA E Detail '!AF$4:AF$14)</f>
        <v>0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C18" t="s">
        <v>149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0">
        <f t="shared" si="80"/>
        <v>0</v>
      </c>
      <c r="R18" s="2"/>
      <c r="T18" s="2"/>
      <c r="U18" s="2"/>
      <c r="V18" s="2"/>
      <c r="W18" s="2"/>
      <c r="X18" s="2">
        <f>SUMIF('EIM - 2021 WA E Detail '!$C$4:$C$14,"Other Elec Production / Turbines 340-346",'EIM - 2021 WA E Detail '!AA$4:AA$14)</f>
        <v>0</v>
      </c>
      <c r="Y18" s="2">
        <f>SUMIF('EIM - 2021 WA E Detail '!$C$4:$C$14,"Other Elec Production / Turbines 340-346",'EIM - 2021 WA E Detail '!AB$4:AB$14)</f>
        <v>0</v>
      </c>
      <c r="Z18" s="2">
        <f>SUMIF('EIM - 2021 WA E Detail '!$C$4:$C$14,"Other Elec Production / Turbines 340-346",'EIM - 2021 WA E Detail '!AC$4:AC$14)</f>
        <v>0</v>
      </c>
      <c r="AA18" s="2">
        <f>SUMIF('EIM - 2021 WA E Detail '!$C$4:$C$14,"Other Elec Production / Turbines 340-346",'EIM - 2021 WA E Detail '!AD$4:AD$14)</f>
        <v>0</v>
      </c>
      <c r="AB18" s="2">
        <f>SUMIF('EIM - 2021 WA E Detail '!$C$4:$C$14,"Other Elec Production / Turbines 340-346",'EIM - 2021 WA E Detail '!AE$4:AE$14)</f>
        <v>0</v>
      </c>
      <c r="AC18" s="2">
        <f>SUMIF('EIM - 2021 WA E Detail '!$C$4:$C$14,"Other Elec Production / Turbines 340-346",'EIM - 2021 WA E Detail '!AF$4:AF$14)</f>
        <v>0</v>
      </c>
      <c r="AD18" s="2">
        <f>SUMIF('EIM - 2021 WA E Detail '!$C$4:$C$14,"Other Elec Production / Turbines 340-346",'EIM - 2021 WA E Detail '!AG$4:AG$14)</f>
        <v>0</v>
      </c>
      <c r="AE18" s="2">
        <f>SUMIF('EIM - 2021 WA E Detail '!$C$4:$C$14,"Other Elec Production / Turbines 340-346",'EIM - 2021 WA E Detail '!AH$4:AH$14)</f>
        <v>0</v>
      </c>
      <c r="AF18" s="2">
        <f>SUMIF('EIM - 2021 WA E Detail '!$C$4:$C$14,"Other Elec Production / Turbines 340-346",'EIM - 2021 WA E Detail '!AI$4:AI$14)</f>
        <v>0</v>
      </c>
      <c r="AG18" s="2">
        <f>SUMIF('EIM - 2021 WA E Detail '!$C$4:$C$14,"Other Elec Production / Turbines 340-346",'EIM - 2021 WA E Detail '!AJ$4:AJ$14)</f>
        <v>0</v>
      </c>
      <c r="AH18" s="2">
        <f>SUMIF('EIM - 2021 WA E Detail '!$C$4:$C$14,"Other Elec Production / Turbines 340-346",'EIM - 2021 WA E Detail '!AK$4:AK$14)</f>
        <v>0</v>
      </c>
      <c r="AI18" s="2">
        <f>SUMIF('EIM - 2021 WA E Detail '!$C$4:$C$14,"Other Elec Production / Turbines 340-346",'EIM - 2021 WA E Detail '!AL$4:AL$14)</f>
        <v>0</v>
      </c>
      <c r="AJ18" s="2">
        <f>SUMIF('EIM - 2021 WA E Detail '!$C$4:$C$14,"Other Elec Production / Turbines 340-346",'EIM - 2021 WA E Detail '!AM$4:AM$14)</f>
        <v>0</v>
      </c>
      <c r="AK18" s="2">
        <f>SUMIF('EIM - 2021 WA E Detail '!$C$4:$C$14,"Other Elec Production / Turbines 340-346",'EIM - 2021 WA E Detail '!AN$4:AN$14)</f>
        <v>0</v>
      </c>
      <c r="AL18" s="2">
        <f>SUMIF('EIM - 2021 WA E Detail '!$C$4:$C$14,"Other Elec Production / Turbines 340-346",'EIM - 2021 WA E Detail '!AO$4:AO$14)</f>
        <v>0</v>
      </c>
    </row>
    <row r="19" spans="1:38">
      <c r="C19" t="s">
        <v>139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>
        <f t="shared" si="80"/>
        <v>0</v>
      </c>
      <c r="R19" s="2"/>
      <c r="T19" s="2"/>
      <c r="U19" s="2"/>
      <c r="V19" s="2"/>
      <c r="W19" s="2"/>
      <c r="X19" s="2">
        <f>SUMIF('EIM - 2021 WA E Detail '!$C$4:$C$14,"Facilities 390-391",'EIM - 2021 WA E Detail '!AA$4:AA$14)</f>
        <v>0</v>
      </c>
      <c r="Y19" s="2">
        <f>SUMIF('EIM - 2021 WA E Detail '!$C$4:$C$14,"Facilities 390-391",'EIM - 2021 WA E Detail '!AB$4:AB$14)</f>
        <v>0</v>
      </c>
      <c r="Z19" s="2">
        <f>SUMIF('EIM - 2021 WA E Detail '!$C$4:$C$14,"Facilities 390-391",'EIM - 2021 WA E Detail '!AC$4:AC$14)</f>
        <v>0</v>
      </c>
      <c r="AA19" s="2">
        <f>SUMIF('EIM - 2021 WA E Detail '!$C$4:$C$14,"Facilities 390-391",'EIM - 2021 WA E Detail '!AD$4:AD$14)</f>
        <v>0</v>
      </c>
      <c r="AB19" s="2">
        <f>SUMIF('EIM - 2021 WA E Detail '!$C$4:$C$14,"Facilities 390-391",'EIM - 2021 WA E Detail '!AE$4:AE$14)</f>
        <v>0</v>
      </c>
      <c r="AC19" s="2">
        <f>SUMIF('EIM - 2021 WA E Detail '!$C$4:$C$14,"Facilities 390-391",'EIM - 2021 WA E Detail '!AF$4:AF$14)</f>
        <v>0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C20" t="s">
        <v>151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0">
        <f t="shared" si="80"/>
        <v>0</v>
      </c>
      <c r="R20" s="2"/>
      <c r="T20" s="2"/>
      <c r="U20" s="2"/>
      <c r="V20" s="2"/>
      <c r="W20" s="2"/>
      <c r="X20" s="2">
        <f>SUMIF('EIM - 2021 WA E Detail '!$C$4:$C$14,"General - Hardware",'EIM - 2021 WA E Detail '!AA$4:AA$14)</f>
        <v>0</v>
      </c>
      <c r="Y20" s="2">
        <f>SUMIF('EIM - 2021 WA E Detail '!$C$4:$C$14,"General - Hardware",'EIM - 2021 WA E Detail '!AB$4:AB$14)</f>
        <v>0</v>
      </c>
      <c r="Z20" s="2">
        <f>SUMIF('EIM - 2021 WA E Detail '!$C$4:$C$14,"General - Hardware",'EIM - 2021 WA E Detail '!AC$4:AC$14)</f>
        <v>0</v>
      </c>
      <c r="AA20" s="2">
        <f>SUMIF('EIM - 2021 WA E Detail '!$C$4:$C$14,"General - Hardware",'EIM - 2021 WA E Detail '!AD$4:AD$14)</f>
        <v>0</v>
      </c>
      <c r="AB20" s="2">
        <f>SUMIF('EIM - 2021 WA E Detail '!$C$4:$C$14,"General - Hardware",'EIM - 2021 WA E Detail '!AE$4:AE$14)</f>
        <v>0</v>
      </c>
      <c r="AC20" s="2">
        <f>SUMIF('EIM - 2021 WA E Detail '!$C$4:$C$14,"General - Hardware",'EIM - 2021 WA E Detail '!AF$4:AF$14)</f>
        <v>0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C21" t="s">
        <v>19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0">
        <f t="shared" si="80"/>
        <v>0</v>
      </c>
      <c r="R21" s="2"/>
      <c r="T21" s="2"/>
      <c r="U21" s="2"/>
      <c r="V21" s="2"/>
      <c r="W21" s="2"/>
      <c r="X21" s="2">
        <f>SUMIF('EIM - 2021 WA E Detail '!$C$4:$C$14,"Software 303",'EIM - 2021 WA E Detail '!AA$4:AA$14)</f>
        <v>0</v>
      </c>
      <c r="Y21" s="2">
        <f>SUMIF('EIM - 2021 WA E Detail '!$C$4:$C$14,"Software 303",'EIM - 2021 WA E Detail '!AB$4:AB$14)</f>
        <v>0</v>
      </c>
      <c r="Z21" s="2">
        <f>SUMIF('EIM - 2021 WA E Detail '!$C$4:$C$14,"Software 303",'EIM - 2021 WA E Detail '!AC$4:AC$14)</f>
        <v>0</v>
      </c>
      <c r="AA21" s="2">
        <f>SUMIF('EIM - 2021 WA E Detail '!$C$4:$C$14,"Software 303",'EIM - 2021 WA E Detail '!AD$4:AD$14)</f>
        <v>0</v>
      </c>
      <c r="AB21" s="2">
        <f>SUMIF('EIM - 2021 WA E Detail '!$C$4:$C$14,"Software 303",'EIM - 2021 WA E Detail '!AE$4:AE$14)</f>
        <v>0</v>
      </c>
      <c r="AC21" s="2">
        <f>SUMIF('EIM - 2021 WA E Detail '!$C$4:$C$14,"Software 303",'EIM - 2021 WA E Detail '!AF$4:AF$14)</f>
        <v>0</v>
      </c>
      <c r="AD21" s="2">
        <f>+'EIM - 2022 WA E Detail'!U4</f>
        <v>0</v>
      </c>
      <c r="AE21" s="2">
        <f>+'EIM - 2022 WA E Detail'!V4</f>
        <v>0</v>
      </c>
      <c r="AF21" s="2">
        <f>+'EIM - 2022 WA E Detail'!W4</f>
        <v>6297776.6624666657</v>
      </c>
      <c r="AG21" s="2">
        <f>+'EIM - 2022 WA E Detail'!X4</f>
        <v>842464.1283666665</v>
      </c>
      <c r="AH21" s="2">
        <f>+'EIM - 2022 WA E Detail'!Y4</f>
        <v>803949.51486666652</v>
      </c>
      <c r="AI21" s="2">
        <f>+'EIM - 2022 WA E Detail'!Z4</f>
        <v>0</v>
      </c>
      <c r="AJ21" s="2">
        <f>+'EIM - 2022 WA E Detail'!AA4</f>
        <v>0</v>
      </c>
      <c r="AK21" s="2">
        <f>+'EIM - 2022 WA E Detail'!AB4</f>
        <v>0</v>
      </c>
      <c r="AL21" s="2">
        <f>+'EIM - 2022 WA E Detail'!AC4</f>
        <v>0</v>
      </c>
    </row>
    <row r="22" spans="1:38">
      <c r="C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0"/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8" thickBot="1">
      <c r="B23" t="s">
        <v>2</v>
      </c>
      <c r="E23" s="5">
        <f t="shared" ref="E23:AL23" si="81">SUM(E15:E22)</f>
        <v>0</v>
      </c>
      <c r="F23" s="5">
        <f t="shared" si="81"/>
        <v>0</v>
      </c>
      <c r="G23" s="5">
        <f t="shared" si="81"/>
        <v>0</v>
      </c>
      <c r="H23" s="5">
        <f t="shared" si="81"/>
        <v>0</v>
      </c>
      <c r="I23" s="5">
        <f t="shared" si="81"/>
        <v>0</v>
      </c>
      <c r="J23" s="5">
        <f t="shared" si="81"/>
        <v>0</v>
      </c>
      <c r="K23" s="5">
        <f t="shared" si="81"/>
        <v>0</v>
      </c>
      <c r="L23" s="5">
        <f t="shared" si="81"/>
        <v>0</v>
      </c>
      <c r="M23" s="5">
        <f t="shared" si="81"/>
        <v>0</v>
      </c>
      <c r="N23" s="5">
        <f t="shared" si="81"/>
        <v>0</v>
      </c>
      <c r="O23" s="5">
        <f t="shared" si="81"/>
        <v>0</v>
      </c>
      <c r="P23" s="5">
        <f t="shared" si="81"/>
        <v>0</v>
      </c>
      <c r="Q23" s="11">
        <f>SUM(Q15:Q22)</f>
        <v>0</v>
      </c>
      <c r="R23" s="5">
        <f>SUM(R15:R22)</f>
        <v>0</v>
      </c>
      <c r="S23" s="5">
        <f t="shared" si="81"/>
        <v>0</v>
      </c>
      <c r="T23" s="5">
        <f t="shared" si="81"/>
        <v>0</v>
      </c>
      <c r="U23" s="5">
        <f t="shared" si="81"/>
        <v>0</v>
      </c>
      <c r="V23" s="5">
        <f t="shared" si="81"/>
        <v>0</v>
      </c>
      <c r="W23" s="5">
        <f t="shared" si="81"/>
        <v>0</v>
      </c>
      <c r="X23" s="5">
        <f t="shared" si="81"/>
        <v>0</v>
      </c>
      <c r="Y23" s="5">
        <f t="shared" si="81"/>
        <v>0</v>
      </c>
      <c r="Z23" s="5">
        <f t="shared" si="81"/>
        <v>0</v>
      </c>
      <c r="AA23" s="5">
        <f t="shared" si="81"/>
        <v>0</v>
      </c>
      <c r="AB23" s="5">
        <f t="shared" si="81"/>
        <v>0</v>
      </c>
      <c r="AC23" s="5">
        <f t="shared" si="81"/>
        <v>0</v>
      </c>
      <c r="AD23" s="5">
        <f t="shared" si="81"/>
        <v>0</v>
      </c>
      <c r="AE23" s="5">
        <f t="shared" si="81"/>
        <v>0</v>
      </c>
      <c r="AF23" s="5">
        <f t="shared" si="81"/>
        <v>6297776.6624666657</v>
      </c>
      <c r="AG23" s="5">
        <f t="shared" si="81"/>
        <v>842464.1283666665</v>
      </c>
      <c r="AH23" s="5">
        <f t="shared" si="81"/>
        <v>803949.51486666652</v>
      </c>
      <c r="AI23" s="5">
        <f t="shared" si="81"/>
        <v>0</v>
      </c>
      <c r="AJ23" s="5">
        <f t="shared" si="81"/>
        <v>0</v>
      </c>
      <c r="AK23" s="5">
        <f t="shared" si="81"/>
        <v>0</v>
      </c>
      <c r="AL23" s="5">
        <f t="shared" si="81"/>
        <v>0</v>
      </c>
    </row>
    <row r="24" spans="1:3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Q25" s="12"/>
    </row>
    <row r="26" spans="1:38">
      <c r="A26" s="1" t="s">
        <v>6</v>
      </c>
      <c r="B26" t="s">
        <v>1</v>
      </c>
      <c r="C26" t="s">
        <v>17</v>
      </c>
      <c r="E26" s="2">
        <f>(0+((E15)/2))*$D$4/12</f>
        <v>0</v>
      </c>
      <c r="F26" s="2">
        <f>(E4+((F15)/2))*$D$4/12</f>
        <v>0</v>
      </c>
      <c r="G26" s="2">
        <f t="shared" ref="G26:P26" si="82">(F4+((G15)/2))*$D$4/12</f>
        <v>0</v>
      </c>
      <c r="H26" s="2">
        <f t="shared" si="82"/>
        <v>0</v>
      </c>
      <c r="I26" s="2">
        <f t="shared" si="82"/>
        <v>0</v>
      </c>
      <c r="J26" s="2">
        <f t="shared" si="82"/>
        <v>0</v>
      </c>
      <c r="K26" s="2">
        <f t="shared" si="82"/>
        <v>0</v>
      </c>
      <c r="L26" s="2">
        <f t="shared" si="82"/>
        <v>0</v>
      </c>
      <c r="M26" s="2">
        <f t="shared" si="82"/>
        <v>0</v>
      </c>
      <c r="N26" s="2">
        <f t="shared" si="82"/>
        <v>0</v>
      </c>
      <c r="O26" s="2">
        <f t="shared" si="82"/>
        <v>0</v>
      </c>
      <c r="P26" s="2">
        <f t="shared" si="82"/>
        <v>0</v>
      </c>
      <c r="Q26" s="10">
        <f>SUM(E26:P26)</f>
        <v>0</v>
      </c>
      <c r="R26" s="2">
        <f>(P4+((R15)/2))*$D$4/12</f>
        <v>0</v>
      </c>
      <c r="S26" s="2">
        <f>(R4+((S15)/2))*$D$4/12</f>
        <v>0</v>
      </c>
      <c r="T26" s="2">
        <f t="shared" ref="T26:AC26" si="83">(S4+((T15)/2))*$D$4/12</f>
        <v>0</v>
      </c>
      <c r="U26" s="2">
        <f t="shared" si="83"/>
        <v>0</v>
      </c>
      <c r="V26" s="2">
        <f t="shared" si="83"/>
        <v>0</v>
      </c>
      <c r="W26" s="2">
        <f t="shared" si="83"/>
        <v>0</v>
      </c>
      <c r="X26" s="2">
        <f t="shared" si="83"/>
        <v>0</v>
      </c>
      <c r="Y26" s="2">
        <f t="shared" si="83"/>
        <v>0</v>
      </c>
      <c r="Z26" s="2">
        <f t="shared" si="83"/>
        <v>0</v>
      </c>
      <c r="AA26" s="2">
        <f t="shared" si="83"/>
        <v>0</v>
      </c>
      <c r="AB26" s="2">
        <f t="shared" si="83"/>
        <v>0</v>
      </c>
      <c r="AC26" s="2">
        <f t="shared" si="83"/>
        <v>0</v>
      </c>
      <c r="AD26" s="2">
        <f t="shared" ref="AD26:AL26" si="84">(AC4+((AD15)/2))*$D$4/12</f>
        <v>0</v>
      </c>
      <c r="AE26" s="2">
        <f t="shared" si="84"/>
        <v>0</v>
      </c>
      <c r="AF26" s="2">
        <f t="shared" si="84"/>
        <v>0</v>
      </c>
      <c r="AG26" s="2">
        <f t="shared" si="84"/>
        <v>0</v>
      </c>
      <c r="AH26" s="2">
        <f t="shared" si="84"/>
        <v>0</v>
      </c>
      <c r="AI26" s="2">
        <f t="shared" si="84"/>
        <v>0</v>
      </c>
      <c r="AJ26" s="2">
        <f t="shared" si="84"/>
        <v>0</v>
      </c>
      <c r="AK26" s="2">
        <f t="shared" si="84"/>
        <v>0</v>
      </c>
      <c r="AL26" s="2">
        <f t="shared" si="84"/>
        <v>0</v>
      </c>
    </row>
    <row r="27" spans="1:38">
      <c r="C27" t="s">
        <v>14</v>
      </c>
      <c r="E27" s="2">
        <f>(0+((E16)/2))*$D$5/12</f>
        <v>0</v>
      </c>
      <c r="F27" s="2">
        <f>(E5+((F16)/2))*$D$5/12</f>
        <v>0</v>
      </c>
      <c r="G27" s="2">
        <f t="shared" ref="G27:P27" si="85">(F5+((G16)/2))*$D$5/12</f>
        <v>0</v>
      </c>
      <c r="H27" s="2">
        <f t="shared" si="85"/>
        <v>0</v>
      </c>
      <c r="I27" s="2">
        <f t="shared" si="85"/>
        <v>0</v>
      </c>
      <c r="J27" s="2">
        <f t="shared" si="85"/>
        <v>0</v>
      </c>
      <c r="K27" s="2">
        <f t="shared" si="85"/>
        <v>0</v>
      </c>
      <c r="L27" s="2">
        <f t="shared" si="85"/>
        <v>0</v>
      </c>
      <c r="M27" s="2">
        <f t="shared" si="85"/>
        <v>0</v>
      </c>
      <c r="N27" s="2">
        <f t="shared" si="85"/>
        <v>0</v>
      </c>
      <c r="O27" s="2">
        <f t="shared" si="85"/>
        <v>0</v>
      </c>
      <c r="P27" s="2">
        <f t="shared" si="85"/>
        <v>0</v>
      </c>
      <c r="Q27" s="10">
        <f>SUM(E27:P27)</f>
        <v>0</v>
      </c>
      <c r="R27" s="2">
        <f>(P5+((R16)/2))*$D$5/12</f>
        <v>0</v>
      </c>
      <c r="S27" s="2">
        <f>(R5+((S16)/2))*$D$5/12</f>
        <v>0</v>
      </c>
      <c r="T27" s="2">
        <f t="shared" ref="T27:AC27" si="86">(S5+((T16)/2))*$D$5/12</f>
        <v>0</v>
      </c>
      <c r="U27" s="2">
        <f t="shared" si="86"/>
        <v>0</v>
      </c>
      <c r="V27" s="2">
        <f t="shared" si="86"/>
        <v>0</v>
      </c>
      <c r="W27" s="2">
        <f t="shared" si="86"/>
        <v>0</v>
      </c>
      <c r="X27" s="2">
        <f t="shared" si="86"/>
        <v>0</v>
      </c>
      <c r="Y27" s="2">
        <f t="shared" si="86"/>
        <v>0</v>
      </c>
      <c r="Z27" s="2">
        <f t="shared" si="86"/>
        <v>0</v>
      </c>
      <c r="AA27" s="2">
        <f t="shared" si="86"/>
        <v>0</v>
      </c>
      <c r="AB27" s="2">
        <f t="shared" si="86"/>
        <v>0</v>
      </c>
      <c r="AC27" s="2">
        <f t="shared" si="86"/>
        <v>0</v>
      </c>
      <c r="AD27" s="2">
        <f t="shared" ref="AD27:AL27" si="87">(AC5+((AD16)/2))*$D$5/12</f>
        <v>0</v>
      </c>
      <c r="AE27" s="2">
        <f t="shared" si="87"/>
        <v>0</v>
      </c>
      <c r="AF27" s="2">
        <f t="shared" si="87"/>
        <v>0</v>
      </c>
      <c r="AG27" s="2">
        <f t="shared" si="87"/>
        <v>0</v>
      </c>
      <c r="AH27" s="2">
        <f t="shared" si="87"/>
        <v>0</v>
      </c>
      <c r="AI27" s="2">
        <f t="shared" si="87"/>
        <v>0</v>
      </c>
      <c r="AJ27" s="2">
        <f t="shared" si="87"/>
        <v>0</v>
      </c>
      <c r="AK27" s="2">
        <f t="shared" si="87"/>
        <v>0</v>
      </c>
      <c r="AL27" s="2">
        <f t="shared" si="87"/>
        <v>0</v>
      </c>
    </row>
    <row r="28" spans="1:38">
      <c r="C28" t="s">
        <v>142</v>
      </c>
      <c r="E28" s="2">
        <f>(0+((E17)/2))*$D$6/12</f>
        <v>0</v>
      </c>
      <c r="F28" s="2">
        <f t="shared" ref="F28:P28" si="88">(E6+((F17)/2))*$D$6/12</f>
        <v>0</v>
      </c>
      <c r="G28" s="2">
        <f t="shared" si="88"/>
        <v>0</v>
      </c>
      <c r="H28" s="2">
        <f t="shared" si="88"/>
        <v>0</v>
      </c>
      <c r="I28" s="2">
        <f t="shared" si="88"/>
        <v>0</v>
      </c>
      <c r="J28" s="2">
        <f t="shared" si="88"/>
        <v>0</v>
      </c>
      <c r="K28" s="2">
        <f t="shared" si="88"/>
        <v>0</v>
      </c>
      <c r="L28" s="2">
        <f t="shared" si="88"/>
        <v>0</v>
      </c>
      <c r="M28" s="2">
        <f t="shared" si="88"/>
        <v>0</v>
      </c>
      <c r="N28" s="2">
        <f t="shared" si="88"/>
        <v>0</v>
      </c>
      <c r="O28" s="2">
        <f t="shared" si="88"/>
        <v>0</v>
      </c>
      <c r="P28" s="2">
        <f t="shared" si="88"/>
        <v>0</v>
      </c>
      <c r="Q28" s="10">
        <f t="shared" ref="Q28:Q32" si="89">SUM(E28:P28)</f>
        <v>0</v>
      </c>
      <c r="R28" s="2">
        <f>(P6+((R17)/2))*$D$6/12</f>
        <v>0</v>
      </c>
      <c r="S28" s="2">
        <f t="shared" ref="S28:AL28" si="90">(R6+((S17)/2))*$D$6/12</f>
        <v>0</v>
      </c>
      <c r="T28" s="2">
        <f t="shared" si="90"/>
        <v>0</v>
      </c>
      <c r="U28" s="2">
        <f t="shared" si="90"/>
        <v>0</v>
      </c>
      <c r="V28" s="2">
        <f t="shared" si="90"/>
        <v>0</v>
      </c>
      <c r="W28" s="2">
        <f t="shared" si="90"/>
        <v>0</v>
      </c>
      <c r="X28" s="2">
        <f t="shared" si="90"/>
        <v>0</v>
      </c>
      <c r="Y28" s="2">
        <f t="shared" si="90"/>
        <v>0</v>
      </c>
      <c r="Z28" s="2">
        <f t="shared" si="90"/>
        <v>0</v>
      </c>
      <c r="AA28" s="2">
        <f t="shared" si="90"/>
        <v>0</v>
      </c>
      <c r="AB28" s="2">
        <f t="shared" si="90"/>
        <v>0</v>
      </c>
      <c r="AC28" s="2">
        <f t="shared" si="90"/>
        <v>0</v>
      </c>
      <c r="AD28" s="2">
        <f t="shared" si="90"/>
        <v>0</v>
      </c>
      <c r="AE28" s="2">
        <f t="shared" si="90"/>
        <v>0</v>
      </c>
      <c r="AF28" s="2">
        <f t="shared" si="90"/>
        <v>0</v>
      </c>
      <c r="AG28" s="2">
        <f t="shared" si="90"/>
        <v>0</v>
      </c>
      <c r="AH28" s="2">
        <f t="shared" si="90"/>
        <v>0</v>
      </c>
      <c r="AI28" s="2">
        <f t="shared" si="90"/>
        <v>0</v>
      </c>
      <c r="AJ28" s="2">
        <f t="shared" si="90"/>
        <v>0</v>
      </c>
      <c r="AK28" s="2">
        <f t="shared" si="90"/>
        <v>0</v>
      </c>
      <c r="AL28" s="2">
        <f t="shared" si="90"/>
        <v>0</v>
      </c>
    </row>
    <row r="29" spans="1:38">
      <c r="C29" t="s">
        <v>149</v>
      </c>
      <c r="E29" s="2">
        <f>(0+((E18)/2))*$D$7/12</f>
        <v>0</v>
      </c>
      <c r="F29" s="2">
        <f t="shared" ref="F29:O29" si="91">(E7+((F18)/2))*$D$7/12</f>
        <v>0</v>
      </c>
      <c r="G29" s="2">
        <f t="shared" si="91"/>
        <v>0</v>
      </c>
      <c r="H29" s="2">
        <f t="shared" si="91"/>
        <v>0</v>
      </c>
      <c r="I29" s="2">
        <f t="shared" si="91"/>
        <v>0</v>
      </c>
      <c r="J29" s="2">
        <f t="shared" si="91"/>
        <v>0</v>
      </c>
      <c r="K29" s="2">
        <f t="shared" si="91"/>
        <v>0</v>
      </c>
      <c r="L29" s="2">
        <f t="shared" si="91"/>
        <v>0</v>
      </c>
      <c r="M29" s="2">
        <f t="shared" si="91"/>
        <v>0</v>
      </c>
      <c r="N29" s="2">
        <f t="shared" si="91"/>
        <v>0</v>
      </c>
      <c r="O29" s="2">
        <f t="shared" si="91"/>
        <v>0</v>
      </c>
      <c r="P29" s="2">
        <f>(O7+((P18)/2))*$D$7/12</f>
        <v>0</v>
      </c>
      <c r="Q29" s="10">
        <f t="shared" si="89"/>
        <v>0</v>
      </c>
      <c r="R29" s="2">
        <f>(P7+((R18)/2))*$D$7/12</f>
        <v>0</v>
      </c>
      <c r="S29" s="2">
        <f>(R7+((S18)/2))*$D$7/12</f>
        <v>0</v>
      </c>
      <c r="T29" s="2">
        <f t="shared" ref="T29:AL29" si="92">(S7+((T18)/2))*$D$7/12</f>
        <v>0</v>
      </c>
      <c r="U29" s="2">
        <f t="shared" si="92"/>
        <v>0</v>
      </c>
      <c r="V29" s="2">
        <f t="shared" si="92"/>
        <v>0</v>
      </c>
      <c r="W29" s="2">
        <f t="shared" si="92"/>
        <v>0</v>
      </c>
      <c r="X29" s="2">
        <f t="shared" si="92"/>
        <v>0</v>
      </c>
      <c r="Y29" s="2">
        <f t="shared" si="92"/>
        <v>0</v>
      </c>
      <c r="Z29" s="2">
        <f t="shared" si="92"/>
        <v>0</v>
      </c>
      <c r="AA29" s="2">
        <f t="shared" si="92"/>
        <v>0</v>
      </c>
      <c r="AB29" s="2">
        <f t="shared" si="92"/>
        <v>0</v>
      </c>
      <c r="AC29" s="2">
        <f t="shared" si="92"/>
        <v>0</v>
      </c>
      <c r="AD29" s="2">
        <f t="shared" si="92"/>
        <v>0</v>
      </c>
      <c r="AE29" s="2">
        <f t="shared" si="92"/>
        <v>0</v>
      </c>
      <c r="AF29" s="2">
        <f t="shared" si="92"/>
        <v>0</v>
      </c>
      <c r="AG29" s="2">
        <f t="shared" si="92"/>
        <v>0</v>
      </c>
      <c r="AH29" s="2">
        <f t="shared" si="92"/>
        <v>0</v>
      </c>
      <c r="AI29" s="2">
        <f t="shared" si="92"/>
        <v>0</v>
      </c>
      <c r="AJ29" s="2">
        <f t="shared" si="92"/>
        <v>0</v>
      </c>
      <c r="AK29" s="2">
        <f t="shared" si="92"/>
        <v>0</v>
      </c>
      <c r="AL29" s="2">
        <f t="shared" si="92"/>
        <v>0</v>
      </c>
    </row>
    <row r="30" spans="1:38">
      <c r="C30" t="s">
        <v>139</v>
      </c>
      <c r="E30" s="2">
        <f>(0+((E19)/2))*$D$8/12</f>
        <v>0</v>
      </c>
      <c r="F30" s="2">
        <f t="shared" ref="F30:P30" si="93">(E8+((F19)/2))*$D$8/12</f>
        <v>0</v>
      </c>
      <c r="G30" s="2">
        <f t="shared" si="93"/>
        <v>0</v>
      </c>
      <c r="H30" s="2">
        <f t="shared" si="93"/>
        <v>0</v>
      </c>
      <c r="I30" s="2">
        <f t="shared" si="93"/>
        <v>0</v>
      </c>
      <c r="J30" s="2">
        <f t="shared" si="93"/>
        <v>0</v>
      </c>
      <c r="K30" s="2">
        <f t="shared" si="93"/>
        <v>0</v>
      </c>
      <c r="L30" s="2">
        <f t="shared" si="93"/>
        <v>0</v>
      </c>
      <c r="M30" s="2">
        <f t="shared" si="93"/>
        <v>0</v>
      </c>
      <c r="N30" s="2">
        <f t="shared" si="93"/>
        <v>0</v>
      </c>
      <c r="O30" s="2">
        <f t="shared" si="93"/>
        <v>0</v>
      </c>
      <c r="P30" s="2">
        <f t="shared" si="93"/>
        <v>0</v>
      </c>
      <c r="Q30" s="10">
        <f t="shared" si="89"/>
        <v>0</v>
      </c>
      <c r="R30" s="2">
        <f>(P8+((R19)/2))*$D$8/12</f>
        <v>0</v>
      </c>
      <c r="S30" s="2">
        <f t="shared" ref="S30:AL30" si="94">(R8+((S19)/2))*$D$8/12</f>
        <v>0</v>
      </c>
      <c r="T30" s="2">
        <f t="shared" si="94"/>
        <v>0</v>
      </c>
      <c r="U30" s="2">
        <f t="shared" si="94"/>
        <v>0</v>
      </c>
      <c r="V30" s="2">
        <f t="shared" si="94"/>
        <v>0</v>
      </c>
      <c r="W30" s="2">
        <f t="shared" si="94"/>
        <v>0</v>
      </c>
      <c r="X30" s="2">
        <f t="shared" si="94"/>
        <v>0</v>
      </c>
      <c r="Y30" s="2">
        <f t="shared" si="94"/>
        <v>0</v>
      </c>
      <c r="Z30" s="2">
        <f t="shared" si="94"/>
        <v>0</v>
      </c>
      <c r="AA30" s="2">
        <f t="shared" si="94"/>
        <v>0</v>
      </c>
      <c r="AB30" s="2">
        <f t="shared" si="94"/>
        <v>0</v>
      </c>
      <c r="AC30" s="2">
        <f t="shared" si="94"/>
        <v>0</v>
      </c>
      <c r="AD30" s="2">
        <f t="shared" si="94"/>
        <v>0</v>
      </c>
      <c r="AE30" s="2">
        <f t="shared" si="94"/>
        <v>0</v>
      </c>
      <c r="AF30" s="2">
        <f t="shared" si="94"/>
        <v>0</v>
      </c>
      <c r="AG30" s="2">
        <f t="shared" si="94"/>
        <v>0</v>
      </c>
      <c r="AH30" s="2">
        <f t="shared" si="94"/>
        <v>0</v>
      </c>
      <c r="AI30" s="2">
        <f t="shared" si="94"/>
        <v>0</v>
      </c>
      <c r="AJ30" s="2">
        <f t="shared" si="94"/>
        <v>0</v>
      </c>
      <c r="AK30" s="2">
        <f t="shared" si="94"/>
        <v>0</v>
      </c>
      <c r="AL30" s="2">
        <f t="shared" si="94"/>
        <v>0</v>
      </c>
    </row>
    <row r="31" spans="1:38">
      <c r="C31" t="s">
        <v>151</v>
      </c>
      <c r="E31" s="2">
        <f>(0+((E20)/2))*$D$9/12</f>
        <v>0</v>
      </c>
      <c r="F31" s="2">
        <f>(E9+((F20)/2))*$D$9/12</f>
        <v>0</v>
      </c>
      <c r="G31" s="2">
        <f t="shared" ref="G31:P31" si="95">(F9+((G20)/2))*$D$9/12</f>
        <v>0</v>
      </c>
      <c r="H31" s="2">
        <f t="shared" si="95"/>
        <v>0</v>
      </c>
      <c r="I31" s="2">
        <f t="shared" si="95"/>
        <v>0</v>
      </c>
      <c r="J31" s="2">
        <f t="shared" si="95"/>
        <v>0</v>
      </c>
      <c r="K31" s="2">
        <f t="shared" si="95"/>
        <v>0</v>
      </c>
      <c r="L31" s="2">
        <f t="shared" si="95"/>
        <v>0</v>
      </c>
      <c r="M31" s="2">
        <f t="shared" si="95"/>
        <v>0</v>
      </c>
      <c r="N31" s="2">
        <f t="shared" si="95"/>
        <v>0</v>
      </c>
      <c r="O31" s="2">
        <f t="shared" si="95"/>
        <v>0</v>
      </c>
      <c r="P31" s="2">
        <f t="shared" si="95"/>
        <v>0</v>
      </c>
      <c r="Q31" s="10">
        <f t="shared" ref="Q31" si="96">SUM(E31:P31)</f>
        <v>0</v>
      </c>
      <c r="R31" s="2">
        <f>(P9+((R20)/2))*$D$9/12</f>
        <v>0</v>
      </c>
      <c r="S31" s="2">
        <f t="shared" ref="S31:AL31" si="97">(Q9+((S20)/2))*$D$9/12</f>
        <v>0</v>
      </c>
      <c r="T31" s="2">
        <f t="shared" si="97"/>
        <v>0</v>
      </c>
      <c r="U31" s="2">
        <f t="shared" si="97"/>
        <v>0</v>
      </c>
      <c r="V31" s="2">
        <f t="shared" si="97"/>
        <v>0</v>
      </c>
      <c r="W31" s="2">
        <f t="shared" si="97"/>
        <v>0</v>
      </c>
      <c r="X31" s="2">
        <f t="shared" si="97"/>
        <v>0</v>
      </c>
      <c r="Y31" s="2">
        <f t="shared" si="97"/>
        <v>0</v>
      </c>
      <c r="Z31" s="2">
        <f t="shared" si="97"/>
        <v>0</v>
      </c>
      <c r="AA31" s="2">
        <f t="shared" si="97"/>
        <v>0</v>
      </c>
      <c r="AB31" s="2">
        <f t="shared" si="97"/>
        <v>0</v>
      </c>
      <c r="AC31" s="2">
        <f t="shared" si="97"/>
        <v>0</v>
      </c>
      <c r="AD31" s="2">
        <f t="shared" si="97"/>
        <v>0</v>
      </c>
      <c r="AE31" s="2">
        <f t="shared" si="97"/>
        <v>0</v>
      </c>
      <c r="AF31" s="2">
        <f t="shared" si="97"/>
        <v>0</v>
      </c>
      <c r="AG31" s="2">
        <f t="shared" si="97"/>
        <v>0</v>
      </c>
      <c r="AH31" s="2">
        <f t="shared" si="97"/>
        <v>0</v>
      </c>
      <c r="AI31" s="2">
        <f t="shared" si="97"/>
        <v>0</v>
      </c>
      <c r="AJ31" s="2">
        <f t="shared" si="97"/>
        <v>0</v>
      </c>
      <c r="AK31" s="2">
        <f t="shared" si="97"/>
        <v>0</v>
      </c>
      <c r="AL31" s="2">
        <f t="shared" si="97"/>
        <v>0</v>
      </c>
    </row>
    <row r="32" spans="1:38">
      <c r="C32" t="s">
        <v>19</v>
      </c>
      <c r="E32" s="2">
        <f>(0+((E21)/2))*$D$10/12</f>
        <v>0</v>
      </c>
      <c r="F32" s="2">
        <f t="shared" ref="F32:P32" si="98">(E10+((F21)/2))*$D$10/12</f>
        <v>0</v>
      </c>
      <c r="G32" s="2">
        <f t="shared" si="98"/>
        <v>0</v>
      </c>
      <c r="H32" s="2">
        <f t="shared" si="98"/>
        <v>0</v>
      </c>
      <c r="I32" s="2">
        <f t="shared" si="98"/>
        <v>0</v>
      </c>
      <c r="J32" s="2">
        <f t="shared" si="98"/>
        <v>0</v>
      </c>
      <c r="K32" s="2">
        <f t="shared" si="98"/>
        <v>0</v>
      </c>
      <c r="L32" s="2">
        <f t="shared" si="98"/>
        <v>0</v>
      </c>
      <c r="M32" s="2">
        <f t="shared" si="98"/>
        <v>0</v>
      </c>
      <c r="N32" s="2">
        <f t="shared" si="98"/>
        <v>0</v>
      </c>
      <c r="O32" s="2">
        <f t="shared" si="98"/>
        <v>0</v>
      </c>
      <c r="P32" s="2">
        <f t="shared" si="98"/>
        <v>0</v>
      </c>
      <c r="Q32" s="10">
        <f t="shared" si="89"/>
        <v>0</v>
      </c>
      <c r="R32" s="2">
        <f>(P10+((R21)/2))*$D$10/12</f>
        <v>0</v>
      </c>
      <c r="S32" s="2">
        <f t="shared" ref="S32:AL32" si="99">(R10+((S21)/2))*$D$10/12</f>
        <v>0</v>
      </c>
      <c r="T32" s="2">
        <f t="shared" si="99"/>
        <v>0</v>
      </c>
      <c r="U32" s="2">
        <f t="shared" si="99"/>
        <v>0</v>
      </c>
      <c r="V32" s="2">
        <f t="shared" si="99"/>
        <v>0</v>
      </c>
      <c r="W32" s="2">
        <f t="shared" si="99"/>
        <v>0</v>
      </c>
      <c r="X32" s="2">
        <f t="shared" si="99"/>
        <v>0</v>
      </c>
      <c r="Y32" s="2">
        <f t="shared" si="99"/>
        <v>0</v>
      </c>
      <c r="Z32" s="2">
        <f t="shared" si="99"/>
        <v>0</v>
      </c>
      <c r="AA32" s="2">
        <f t="shared" si="99"/>
        <v>0</v>
      </c>
      <c r="AB32" s="2">
        <f t="shared" si="99"/>
        <v>0</v>
      </c>
      <c r="AC32" s="2">
        <f t="shared" si="99"/>
        <v>0</v>
      </c>
      <c r="AD32" s="2">
        <f t="shared" si="99"/>
        <v>0</v>
      </c>
      <c r="AE32" s="2">
        <f t="shared" si="99"/>
        <v>0</v>
      </c>
      <c r="AF32" s="2">
        <f t="shared" si="99"/>
        <v>52481.472187222214</v>
      </c>
      <c r="AG32" s="2">
        <f t="shared" si="99"/>
        <v>111983.47877749999</v>
      </c>
      <c r="AH32" s="2">
        <f t="shared" si="99"/>
        <v>125703.5924711111</v>
      </c>
      <c r="AI32" s="2">
        <f t="shared" si="99"/>
        <v>132403.17176166666</v>
      </c>
      <c r="AJ32" s="2">
        <f t="shared" si="99"/>
        <v>132403.17176166666</v>
      </c>
      <c r="AK32" s="2">
        <f t="shared" si="99"/>
        <v>132403.17176166666</v>
      </c>
      <c r="AL32" s="2">
        <f t="shared" si="99"/>
        <v>132403.17176166666</v>
      </c>
    </row>
    <row r="33" spans="1:38">
      <c r="C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0"/>
      <c r="R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>(AG11+((AH22)/2))*$D$11/12</f>
        <v>0</v>
      </c>
      <c r="AI33" s="2">
        <f>(AH11+((AI22)/2))*$D$11/12</f>
        <v>0</v>
      </c>
      <c r="AJ33" s="2">
        <f>(AI11+((AJ22)/2))*$D$11/12</f>
        <v>0</v>
      </c>
      <c r="AK33" s="2">
        <f>(AJ11+((AK22)/2))*$D$11/12</f>
        <v>0</v>
      </c>
      <c r="AL33" s="2">
        <f>(AK11+((AL22)/2))*$D$11/12</f>
        <v>0</v>
      </c>
    </row>
    <row r="34" spans="1:38" ht="13.8" thickBot="1">
      <c r="B34" t="s">
        <v>2</v>
      </c>
      <c r="E34" s="5">
        <f t="shared" ref="E34:AL34" si="100">SUM(E26:E33)</f>
        <v>0</v>
      </c>
      <c r="F34" s="5">
        <f t="shared" si="100"/>
        <v>0</v>
      </c>
      <c r="G34" s="5">
        <f t="shared" si="100"/>
        <v>0</v>
      </c>
      <c r="H34" s="5">
        <f t="shared" si="100"/>
        <v>0</v>
      </c>
      <c r="I34" s="5">
        <f t="shared" si="100"/>
        <v>0</v>
      </c>
      <c r="J34" s="5">
        <f t="shared" si="100"/>
        <v>0</v>
      </c>
      <c r="K34" s="5">
        <f t="shared" si="100"/>
        <v>0</v>
      </c>
      <c r="L34" s="5">
        <f t="shared" si="100"/>
        <v>0</v>
      </c>
      <c r="M34" s="5">
        <f t="shared" si="100"/>
        <v>0</v>
      </c>
      <c r="N34" s="5">
        <f t="shared" si="100"/>
        <v>0</v>
      </c>
      <c r="O34" s="5">
        <f t="shared" si="100"/>
        <v>0</v>
      </c>
      <c r="P34" s="5">
        <f t="shared" si="100"/>
        <v>0</v>
      </c>
      <c r="Q34" s="11">
        <f t="shared" si="100"/>
        <v>0</v>
      </c>
      <c r="R34" s="5">
        <f t="shared" si="100"/>
        <v>0</v>
      </c>
      <c r="S34" s="5">
        <f t="shared" si="100"/>
        <v>0</v>
      </c>
      <c r="T34" s="5">
        <f t="shared" si="100"/>
        <v>0</v>
      </c>
      <c r="U34" s="5">
        <f t="shared" si="100"/>
        <v>0</v>
      </c>
      <c r="V34" s="5">
        <f t="shared" si="100"/>
        <v>0</v>
      </c>
      <c r="W34" s="5">
        <f t="shared" si="100"/>
        <v>0</v>
      </c>
      <c r="X34" s="5">
        <f t="shared" si="100"/>
        <v>0</v>
      </c>
      <c r="Y34" s="5">
        <f t="shared" si="100"/>
        <v>0</v>
      </c>
      <c r="Z34" s="5">
        <f t="shared" si="100"/>
        <v>0</v>
      </c>
      <c r="AA34" s="5">
        <f t="shared" si="100"/>
        <v>0</v>
      </c>
      <c r="AB34" s="5">
        <f t="shared" si="100"/>
        <v>0</v>
      </c>
      <c r="AC34" s="5">
        <f t="shared" si="100"/>
        <v>0</v>
      </c>
      <c r="AD34" s="5">
        <f t="shared" si="100"/>
        <v>0</v>
      </c>
      <c r="AE34" s="5">
        <f t="shared" si="100"/>
        <v>0</v>
      </c>
      <c r="AF34" s="5">
        <f t="shared" si="100"/>
        <v>52481.472187222214</v>
      </c>
      <c r="AG34" s="5">
        <f t="shared" si="100"/>
        <v>111983.47877749999</v>
      </c>
      <c r="AH34" s="5">
        <f t="shared" si="100"/>
        <v>125703.5924711111</v>
      </c>
      <c r="AI34" s="5">
        <f t="shared" si="100"/>
        <v>132403.17176166666</v>
      </c>
      <c r="AJ34" s="5">
        <f t="shared" si="100"/>
        <v>132403.17176166666</v>
      </c>
      <c r="AK34" s="5">
        <f t="shared" si="100"/>
        <v>132403.17176166666</v>
      </c>
      <c r="AL34" s="5">
        <f t="shared" si="100"/>
        <v>132403.17176166666</v>
      </c>
    </row>
    <row r="35" spans="1:38">
      <c r="Q35" s="12"/>
    </row>
    <row r="36" spans="1:38" ht="9" customHeight="1">
      <c r="Q36" s="12"/>
    </row>
    <row r="37" spans="1:38">
      <c r="A37" s="1" t="s">
        <v>8</v>
      </c>
      <c r="B37" t="s">
        <v>1</v>
      </c>
      <c r="C37" t="s">
        <v>17</v>
      </c>
      <c r="E37" s="2">
        <f t="shared" ref="E37:E42" si="101">-E26</f>
        <v>0</v>
      </c>
      <c r="F37" s="2">
        <f t="shared" ref="F37:P37" si="102">E37-F26</f>
        <v>0</v>
      </c>
      <c r="G37" s="2">
        <f t="shared" si="102"/>
        <v>0</v>
      </c>
      <c r="H37" s="2">
        <f t="shared" si="102"/>
        <v>0</v>
      </c>
      <c r="I37" s="2">
        <f t="shared" si="102"/>
        <v>0</v>
      </c>
      <c r="J37" s="2">
        <f t="shared" si="102"/>
        <v>0</v>
      </c>
      <c r="K37" s="2">
        <f t="shared" si="102"/>
        <v>0</v>
      </c>
      <c r="L37" s="2">
        <f t="shared" si="102"/>
        <v>0</v>
      </c>
      <c r="M37" s="2">
        <f t="shared" si="102"/>
        <v>0</v>
      </c>
      <c r="N37" s="2">
        <f t="shared" si="102"/>
        <v>0</v>
      </c>
      <c r="O37" s="2">
        <f t="shared" si="102"/>
        <v>0</v>
      </c>
      <c r="P37" s="2">
        <f t="shared" si="102"/>
        <v>0</v>
      </c>
      <c r="Q37" s="13">
        <f>P37</f>
        <v>0</v>
      </c>
      <c r="R37" s="2">
        <f t="shared" ref="R37:AL37" si="103">Q37-R26</f>
        <v>0</v>
      </c>
      <c r="S37" s="2">
        <f t="shared" si="103"/>
        <v>0</v>
      </c>
      <c r="T37" s="2">
        <f t="shared" si="103"/>
        <v>0</v>
      </c>
      <c r="U37" s="2">
        <f t="shared" si="103"/>
        <v>0</v>
      </c>
      <c r="V37" s="2">
        <f t="shared" si="103"/>
        <v>0</v>
      </c>
      <c r="W37" s="2">
        <f t="shared" si="103"/>
        <v>0</v>
      </c>
      <c r="X37" s="2">
        <f t="shared" si="103"/>
        <v>0</v>
      </c>
      <c r="Y37" s="2">
        <f t="shared" si="103"/>
        <v>0</v>
      </c>
      <c r="Z37" s="2">
        <f t="shared" si="103"/>
        <v>0</v>
      </c>
      <c r="AA37" s="2">
        <f t="shared" si="103"/>
        <v>0</v>
      </c>
      <c r="AB37" s="2">
        <f t="shared" si="103"/>
        <v>0</v>
      </c>
      <c r="AC37" s="2">
        <f t="shared" si="103"/>
        <v>0</v>
      </c>
      <c r="AD37" s="2">
        <f t="shared" si="103"/>
        <v>0</v>
      </c>
      <c r="AE37" s="2">
        <f t="shared" si="103"/>
        <v>0</v>
      </c>
      <c r="AF37" s="2">
        <f t="shared" si="103"/>
        <v>0</v>
      </c>
      <c r="AG37" s="2">
        <f t="shared" si="103"/>
        <v>0</v>
      </c>
      <c r="AH37" s="2">
        <f t="shared" si="103"/>
        <v>0</v>
      </c>
      <c r="AI37" s="2">
        <f t="shared" si="103"/>
        <v>0</v>
      </c>
      <c r="AJ37" s="2">
        <f t="shared" si="103"/>
        <v>0</v>
      </c>
      <c r="AK37" s="2">
        <f t="shared" si="103"/>
        <v>0</v>
      </c>
      <c r="AL37" s="2">
        <f t="shared" si="103"/>
        <v>0</v>
      </c>
    </row>
    <row r="38" spans="1:38">
      <c r="C38" t="s">
        <v>14</v>
      </c>
      <c r="E38" s="2">
        <f t="shared" si="101"/>
        <v>0</v>
      </c>
      <c r="F38" s="2">
        <f t="shared" ref="F38:P38" si="104">E38-F27</f>
        <v>0</v>
      </c>
      <c r="G38" s="2">
        <f t="shared" si="104"/>
        <v>0</v>
      </c>
      <c r="H38" s="2">
        <f t="shared" si="104"/>
        <v>0</v>
      </c>
      <c r="I38" s="2">
        <f t="shared" si="104"/>
        <v>0</v>
      </c>
      <c r="J38" s="2">
        <f t="shared" si="104"/>
        <v>0</v>
      </c>
      <c r="K38" s="2">
        <f t="shared" si="104"/>
        <v>0</v>
      </c>
      <c r="L38" s="2">
        <f t="shared" si="104"/>
        <v>0</v>
      </c>
      <c r="M38" s="2">
        <f t="shared" si="104"/>
        <v>0</v>
      </c>
      <c r="N38" s="2">
        <f t="shared" si="104"/>
        <v>0</v>
      </c>
      <c r="O38" s="2">
        <f t="shared" si="104"/>
        <v>0</v>
      </c>
      <c r="P38" s="2">
        <f t="shared" si="104"/>
        <v>0</v>
      </c>
      <c r="Q38" s="13">
        <f t="shared" ref="Q38:Q43" si="105">P38</f>
        <v>0</v>
      </c>
      <c r="R38" s="2">
        <f t="shared" ref="R38:AL38" si="106">Q38-R27</f>
        <v>0</v>
      </c>
      <c r="S38" s="2">
        <f t="shared" si="106"/>
        <v>0</v>
      </c>
      <c r="T38" s="2">
        <f t="shared" si="106"/>
        <v>0</v>
      </c>
      <c r="U38" s="2">
        <f t="shared" si="106"/>
        <v>0</v>
      </c>
      <c r="V38" s="2">
        <f t="shared" si="106"/>
        <v>0</v>
      </c>
      <c r="W38" s="2">
        <f t="shared" si="106"/>
        <v>0</v>
      </c>
      <c r="X38" s="2">
        <f t="shared" si="106"/>
        <v>0</v>
      </c>
      <c r="Y38" s="2">
        <f t="shared" si="106"/>
        <v>0</v>
      </c>
      <c r="Z38" s="2">
        <f t="shared" si="106"/>
        <v>0</v>
      </c>
      <c r="AA38" s="2">
        <f t="shared" si="106"/>
        <v>0</v>
      </c>
      <c r="AB38" s="2">
        <f t="shared" si="106"/>
        <v>0</v>
      </c>
      <c r="AC38" s="2">
        <f t="shared" si="106"/>
        <v>0</v>
      </c>
      <c r="AD38" s="2">
        <f t="shared" si="106"/>
        <v>0</v>
      </c>
      <c r="AE38" s="2">
        <f t="shared" si="106"/>
        <v>0</v>
      </c>
      <c r="AF38" s="2">
        <f t="shared" si="106"/>
        <v>0</v>
      </c>
      <c r="AG38" s="2">
        <f t="shared" si="106"/>
        <v>0</v>
      </c>
      <c r="AH38" s="2">
        <f t="shared" si="106"/>
        <v>0</v>
      </c>
      <c r="AI38" s="2">
        <f t="shared" si="106"/>
        <v>0</v>
      </c>
      <c r="AJ38" s="2">
        <f t="shared" si="106"/>
        <v>0</v>
      </c>
      <c r="AK38" s="2">
        <f t="shared" si="106"/>
        <v>0</v>
      </c>
      <c r="AL38" s="2">
        <f t="shared" si="106"/>
        <v>0</v>
      </c>
    </row>
    <row r="39" spans="1:38">
      <c r="C39" t="s">
        <v>142</v>
      </c>
      <c r="E39" s="2">
        <f t="shared" si="101"/>
        <v>0</v>
      </c>
      <c r="F39" s="2">
        <f t="shared" ref="F39:P39" si="107">E39-F28</f>
        <v>0</v>
      </c>
      <c r="G39" s="2">
        <f t="shared" si="107"/>
        <v>0</v>
      </c>
      <c r="H39" s="2">
        <f t="shared" si="107"/>
        <v>0</v>
      </c>
      <c r="I39" s="2">
        <f t="shared" si="107"/>
        <v>0</v>
      </c>
      <c r="J39" s="2">
        <f t="shared" si="107"/>
        <v>0</v>
      </c>
      <c r="K39" s="2">
        <f t="shared" si="107"/>
        <v>0</v>
      </c>
      <c r="L39" s="2">
        <f t="shared" si="107"/>
        <v>0</v>
      </c>
      <c r="M39" s="2">
        <f t="shared" si="107"/>
        <v>0</v>
      </c>
      <c r="N39" s="2">
        <f t="shared" si="107"/>
        <v>0</v>
      </c>
      <c r="O39" s="2">
        <f t="shared" si="107"/>
        <v>0</v>
      </c>
      <c r="P39" s="2">
        <f t="shared" si="107"/>
        <v>0</v>
      </c>
      <c r="Q39" s="13">
        <f t="shared" si="105"/>
        <v>0</v>
      </c>
      <c r="R39" s="2">
        <f>Q39-R28</f>
        <v>0</v>
      </c>
      <c r="S39" s="2">
        <f t="shared" ref="S39:AG39" si="108">R39-S28</f>
        <v>0</v>
      </c>
      <c r="T39" s="2">
        <f t="shared" si="108"/>
        <v>0</v>
      </c>
      <c r="U39" s="2">
        <f t="shared" si="108"/>
        <v>0</v>
      </c>
      <c r="V39" s="2">
        <f t="shared" si="108"/>
        <v>0</v>
      </c>
      <c r="W39" s="2">
        <f t="shared" si="108"/>
        <v>0</v>
      </c>
      <c r="X39" s="2">
        <f t="shared" si="108"/>
        <v>0</v>
      </c>
      <c r="Y39" s="2">
        <f t="shared" si="108"/>
        <v>0</v>
      </c>
      <c r="Z39" s="2">
        <f t="shared" si="108"/>
        <v>0</v>
      </c>
      <c r="AA39" s="2">
        <f t="shared" si="108"/>
        <v>0</v>
      </c>
      <c r="AB39" s="2">
        <f t="shared" si="108"/>
        <v>0</v>
      </c>
      <c r="AC39" s="2">
        <f t="shared" si="108"/>
        <v>0</v>
      </c>
      <c r="AD39" s="2">
        <f t="shared" si="108"/>
        <v>0</v>
      </c>
      <c r="AE39" s="2">
        <f t="shared" si="108"/>
        <v>0</v>
      </c>
      <c r="AF39" s="2">
        <f t="shared" si="108"/>
        <v>0</v>
      </c>
      <c r="AG39" s="2">
        <f t="shared" si="108"/>
        <v>0</v>
      </c>
      <c r="AH39" s="2">
        <f t="shared" ref="AH39:AL42" si="109">AG39-AH28</f>
        <v>0</v>
      </c>
      <c r="AI39" s="2">
        <f t="shared" si="109"/>
        <v>0</v>
      </c>
      <c r="AJ39" s="2">
        <f t="shared" si="109"/>
        <v>0</v>
      </c>
      <c r="AK39" s="2">
        <f t="shared" si="109"/>
        <v>0</v>
      </c>
      <c r="AL39" s="2">
        <f t="shared" si="109"/>
        <v>0</v>
      </c>
    </row>
    <row r="40" spans="1:38">
      <c r="C40" t="s">
        <v>149</v>
      </c>
      <c r="E40" s="2">
        <f t="shared" si="101"/>
        <v>0</v>
      </c>
      <c r="F40" s="2">
        <f t="shared" ref="F40:P40" si="110">E40-F29</f>
        <v>0</v>
      </c>
      <c r="G40" s="2">
        <f t="shared" si="110"/>
        <v>0</v>
      </c>
      <c r="H40" s="2">
        <f t="shared" si="110"/>
        <v>0</v>
      </c>
      <c r="I40" s="2">
        <f t="shared" si="110"/>
        <v>0</v>
      </c>
      <c r="J40" s="2">
        <f t="shared" si="110"/>
        <v>0</v>
      </c>
      <c r="K40" s="2">
        <f t="shared" si="110"/>
        <v>0</v>
      </c>
      <c r="L40" s="2">
        <f t="shared" si="110"/>
        <v>0</v>
      </c>
      <c r="M40" s="2">
        <f t="shared" si="110"/>
        <v>0</v>
      </c>
      <c r="N40" s="2">
        <f t="shared" si="110"/>
        <v>0</v>
      </c>
      <c r="O40" s="2">
        <f t="shared" si="110"/>
        <v>0</v>
      </c>
      <c r="P40" s="2">
        <f t="shared" si="110"/>
        <v>0</v>
      </c>
      <c r="Q40" s="13">
        <f t="shared" ref="Q40" si="111">P40</f>
        <v>0</v>
      </c>
      <c r="R40" s="2">
        <f>Q40-R29</f>
        <v>0</v>
      </c>
      <c r="S40" s="2">
        <f t="shared" ref="S40" si="112">R40-S29</f>
        <v>0</v>
      </c>
      <c r="T40" s="2">
        <f t="shared" ref="T40" si="113">S40-T29</f>
        <v>0</v>
      </c>
      <c r="U40" s="2">
        <f t="shared" ref="U40" si="114">T40-U29</f>
        <v>0</v>
      </c>
      <c r="V40" s="2">
        <f t="shared" ref="V40" si="115">U40-V29</f>
        <v>0</v>
      </c>
      <c r="W40" s="2">
        <f t="shared" ref="W40" si="116">V40-W29</f>
        <v>0</v>
      </c>
      <c r="X40" s="2">
        <f t="shared" ref="X40" si="117">W40-X29</f>
        <v>0</v>
      </c>
      <c r="Y40" s="2">
        <f t="shared" ref="Y40" si="118">X40-Y29</f>
        <v>0</v>
      </c>
      <c r="Z40" s="2">
        <f t="shared" ref="Z40" si="119">Y40-Z29</f>
        <v>0</v>
      </c>
      <c r="AA40" s="2">
        <f t="shared" ref="AA40" si="120">Z40-AA29</f>
        <v>0</v>
      </c>
      <c r="AB40" s="2">
        <f t="shared" ref="AB40" si="121">AA40-AB29</f>
        <v>0</v>
      </c>
      <c r="AC40" s="2">
        <f t="shared" ref="AC40" si="122">AB40-AC29</f>
        <v>0</v>
      </c>
      <c r="AD40" s="2">
        <f t="shared" ref="AD40" si="123">AC40-AD29</f>
        <v>0</v>
      </c>
      <c r="AE40" s="2">
        <f t="shared" ref="AE40" si="124">AD40-AE29</f>
        <v>0</v>
      </c>
      <c r="AF40" s="2">
        <f t="shared" ref="AF40" si="125">AE40-AF29</f>
        <v>0</v>
      </c>
      <c r="AG40" s="2">
        <f t="shared" ref="AG40" si="126">AF40-AG29</f>
        <v>0</v>
      </c>
      <c r="AH40" s="2">
        <f t="shared" si="109"/>
        <v>0</v>
      </c>
      <c r="AI40" s="2">
        <f t="shared" si="109"/>
        <v>0</v>
      </c>
      <c r="AJ40" s="2">
        <f t="shared" si="109"/>
        <v>0</v>
      </c>
      <c r="AK40" s="2">
        <f t="shared" si="109"/>
        <v>0</v>
      </c>
      <c r="AL40" s="2">
        <f t="shared" si="109"/>
        <v>0</v>
      </c>
    </row>
    <row r="41" spans="1:38">
      <c r="C41" t="s">
        <v>139</v>
      </c>
      <c r="E41" s="2">
        <f t="shared" si="101"/>
        <v>0</v>
      </c>
      <c r="F41" s="2">
        <f t="shared" ref="F41:P41" si="127">E41-F30</f>
        <v>0</v>
      </c>
      <c r="G41" s="2">
        <f t="shared" si="127"/>
        <v>0</v>
      </c>
      <c r="H41" s="2">
        <f t="shared" si="127"/>
        <v>0</v>
      </c>
      <c r="I41" s="2">
        <f t="shared" si="127"/>
        <v>0</v>
      </c>
      <c r="J41" s="2">
        <f t="shared" si="127"/>
        <v>0</v>
      </c>
      <c r="K41" s="2">
        <f t="shared" si="127"/>
        <v>0</v>
      </c>
      <c r="L41" s="2">
        <f t="shared" si="127"/>
        <v>0</v>
      </c>
      <c r="M41" s="2">
        <f t="shared" si="127"/>
        <v>0</v>
      </c>
      <c r="N41" s="2">
        <f t="shared" si="127"/>
        <v>0</v>
      </c>
      <c r="O41" s="2">
        <f t="shared" si="127"/>
        <v>0</v>
      </c>
      <c r="P41" s="2">
        <f t="shared" si="127"/>
        <v>0</v>
      </c>
      <c r="Q41" s="13">
        <f t="shared" si="105"/>
        <v>0</v>
      </c>
      <c r="R41" s="2">
        <f>Q41-R30</f>
        <v>0</v>
      </c>
      <c r="S41" s="2">
        <f t="shared" ref="S41:AG41" si="128">R41-S30</f>
        <v>0</v>
      </c>
      <c r="T41" s="2">
        <f t="shared" si="128"/>
        <v>0</v>
      </c>
      <c r="U41" s="2">
        <f t="shared" si="128"/>
        <v>0</v>
      </c>
      <c r="V41" s="2">
        <f t="shared" si="128"/>
        <v>0</v>
      </c>
      <c r="W41" s="2">
        <f t="shared" si="128"/>
        <v>0</v>
      </c>
      <c r="X41" s="2">
        <f t="shared" si="128"/>
        <v>0</v>
      </c>
      <c r="Y41" s="2">
        <f t="shared" si="128"/>
        <v>0</v>
      </c>
      <c r="Z41" s="2">
        <f t="shared" si="128"/>
        <v>0</v>
      </c>
      <c r="AA41" s="2">
        <f t="shared" si="128"/>
        <v>0</v>
      </c>
      <c r="AB41" s="2">
        <f t="shared" si="128"/>
        <v>0</v>
      </c>
      <c r="AC41" s="2">
        <f t="shared" si="128"/>
        <v>0</v>
      </c>
      <c r="AD41" s="2">
        <f t="shared" si="128"/>
        <v>0</v>
      </c>
      <c r="AE41" s="2">
        <f t="shared" si="128"/>
        <v>0</v>
      </c>
      <c r="AF41" s="2">
        <f t="shared" si="128"/>
        <v>0</v>
      </c>
      <c r="AG41" s="2">
        <f t="shared" si="128"/>
        <v>0</v>
      </c>
      <c r="AH41" s="2">
        <f t="shared" si="109"/>
        <v>0</v>
      </c>
      <c r="AI41" s="2">
        <f t="shared" si="109"/>
        <v>0</v>
      </c>
      <c r="AJ41" s="2">
        <f t="shared" si="109"/>
        <v>0</v>
      </c>
      <c r="AK41" s="2">
        <f t="shared" si="109"/>
        <v>0</v>
      </c>
      <c r="AL41" s="2">
        <f t="shared" si="109"/>
        <v>0</v>
      </c>
    </row>
    <row r="42" spans="1:38">
      <c r="C42" t="s">
        <v>151</v>
      </c>
      <c r="E42" s="2">
        <f t="shared" si="101"/>
        <v>0</v>
      </c>
      <c r="F42" s="2">
        <f t="shared" ref="F42:P42" si="129">E42-F31</f>
        <v>0</v>
      </c>
      <c r="G42" s="2">
        <f t="shared" si="129"/>
        <v>0</v>
      </c>
      <c r="H42" s="2">
        <f t="shared" si="129"/>
        <v>0</v>
      </c>
      <c r="I42" s="2">
        <f t="shared" si="129"/>
        <v>0</v>
      </c>
      <c r="J42" s="2">
        <f t="shared" si="129"/>
        <v>0</v>
      </c>
      <c r="K42" s="2">
        <f t="shared" si="129"/>
        <v>0</v>
      </c>
      <c r="L42" s="2">
        <f t="shared" si="129"/>
        <v>0</v>
      </c>
      <c r="M42" s="2">
        <f t="shared" si="129"/>
        <v>0</v>
      </c>
      <c r="N42" s="2">
        <f t="shared" si="129"/>
        <v>0</v>
      </c>
      <c r="O42" s="2">
        <f t="shared" si="129"/>
        <v>0</v>
      </c>
      <c r="P42" s="2">
        <f t="shared" si="129"/>
        <v>0</v>
      </c>
      <c r="Q42" s="13">
        <f t="shared" ref="Q42" si="130">P42</f>
        <v>0</v>
      </c>
      <c r="R42" s="2">
        <f>Q42-R31</f>
        <v>0</v>
      </c>
      <c r="S42" s="2">
        <f t="shared" ref="S42:AG42" si="131">R42-S31</f>
        <v>0</v>
      </c>
      <c r="T42" s="2">
        <f t="shared" si="131"/>
        <v>0</v>
      </c>
      <c r="U42" s="2">
        <f t="shared" si="131"/>
        <v>0</v>
      </c>
      <c r="V42" s="2">
        <f t="shared" si="131"/>
        <v>0</v>
      </c>
      <c r="W42" s="2">
        <f t="shared" si="131"/>
        <v>0</v>
      </c>
      <c r="X42" s="2">
        <f t="shared" si="131"/>
        <v>0</v>
      </c>
      <c r="Y42" s="2">
        <f t="shared" si="131"/>
        <v>0</v>
      </c>
      <c r="Z42" s="2">
        <f t="shared" si="131"/>
        <v>0</v>
      </c>
      <c r="AA42" s="2">
        <f t="shared" si="131"/>
        <v>0</v>
      </c>
      <c r="AB42" s="2">
        <f t="shared" si="131"/>
        <v>0</v>
      </c>
      <c r="AC42" s="2">
        <f t="shared" si="131"/>
        <v>0</v>
      </c>
      <c r="AD42" s="2">
        <f t="shared" si="131"/>
        <v>0</v>
      </c>
      <c r="AE42" s="2">
        <f t="shared" si="131"/>
        <v>0</v>
      </c>
      <c r="AF42" s="2">
        <f t="shared" si="131"/>
        <v>0</v>
      </c>
      <c r="AG42" s="2">
        <f t="shared" si="131"/>
        <v>0</v>
      </c>
      <c r="AH42" s="2">
        <f t="shared" si="109"/>
        <v>0</v>
      </c>
      <c r="AI42" s="2">
        <f t="shared" si="109"/>
        <v>0</v>
      </c>
      <c r="AJ42" s="2">
        <f t="shared" si="109"/>
        <v>0</v>
      </c>
      <c r="AK42" s="2">
        <f t="shared" si="109"/>
        <v>0</v>
      </c>
      <c r="AL42" s="2">
        <f t="shared" si="109"/>
        <v>0</v>
      </c>
    </row>
    <row r="43" spans="1:38">
      <c r="C43" t="s">
        <v>19</v>
      </c>
      <c r="E43" s="2">
        <f t="shared" ref="E43" si="132">-E32</f>
        <v>0</v>
      </c>
      <c r="F43" s="2">
        <f t="shared" ref="F43:P43" si="133">E43-F32</f>
        <v>0</v>
      </c>
      <c r="G43" s="2">
        <f t="shared" si="133"/>
        <v>0</v>
      </c>
      <c r="H43" s="2">
        <f t="shared" si="133"/>
        <v>0</v>
      </c>
      <c r="I43" s="2">
        <f t="shared" si="133"/>
        <v>0</v>
      </c>
      <c r="J43" s="2">
        <f t="shared" si="133"/>
        <v>0</v>
      </c>
      <c r="K43" s="2">
        <f t="shared" si="133"/>
        <v>0</v>
      </c>
      <c r="L43" s="2">
        <f t="shared" si="133"/>
        <v>0</v>
      </c>
      <c r="M43" s="2">
        <f t="shared" si="133"/>
        <v>0</v>
      </c>
      <c r="N43" s="2">
        <f t="shared" si="133"/>
        <v>0</v>
      </c>
      <c r="O43" s="2">
        <f t="shared" si="133"/>
        <v>0</v>
      </c>
      <c r="P43" s="2">
        <f t="shared" si="133"/>
        <v>0</v>
      </c>
      <c r="Q43" s="13">
        <f t="shared" si="105"/>
        <v>0</v>
      </c>
      <c r="R43" s="2">
        <f>Q43-R32</f>
        <v>0</v>
      </c>
      <c r="S43" s="2">
        <f t="shared" ref="S43:AL43" si="134">R43-S32</f>
        <v>0</v>
      </c>
      <c r="T43" s="2">
        <f t="shared" si="134"/>
        <v>0</v>
      </c>
      <c r="U43" s="2">
        <f t="shared" si="134"/>
        <v>0</v>
      </c>
      <c r="V43" s="2">
        <f t="shared" si="134"/>
        <v>0</v>
      </c>
      <c r="W43" s="2">
        <f t="shared" si="134"/>
        <v>0</v>
      </c>
      <c r="X43" s="2">
        <f t="shared" si="134"/>
        <v>0</v>
      </c>
      <c r="Y43" s="2">
        <f t="shared" si="134"/>
        <v>0</v>
      </c>
      <c r="Z43" s="2">
        <f t="shared" si="134"/>
        <v>0</v>
      </c>
      <c r="AA43" s="2">
        <f t="shared" si="134"/>
        <v>0</v>
      </c>
      <c r="AB43" s="2">
        <f t="shared" si="134"/>
        <v>0</v>
      </c>
      <c r="AC43" s="2">
        <f t="shared" si="134"/>
        <v>0</v>
      </c>
      <c r="AD43" s="2">
        <f t="shared" si="134"/>
        <v>0</v>
      </c>
      <c r="AE43" s="2">
        <f t="shared" si="134"/>
        <v>0</v>
      </c>
      <c r="AF43" s="2">
        <f t="shared" si="134"/>
        <v>-52481.472187222214</v>
      </c>
      <c r="AG43" s="2">
        <f t="shared" si="134"/>
        <v>-164464.9509647222</v>
      </c>
      <c r="AH43" s="2">
        <f t="shared" si="134"/>
        <v>-290168.5434358333</v>
      </c>
      <c r="AI43" s="2">
        <f t="shared" si="134"/>
        <v>-422571.71519749996</v>
      </c>
      <c r="AJ43" s="2">
        <f t="shared" si="134"/>
        <v>-554974.88695916662</v>
      </c>
      <c r="AK43" s="2">
        <f t="shared" si="134"/>
        <v>-687378.05872083327</v>
      </c>
      <c r="AL43" s="2">
        <f t="shared" si="134"/>
        <v>-819781.23048249993</v>
      </c>
    </row>
    <row r="44" spans="1:38">
      <c r="C44" s="9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3"/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3.8" thickBot="1">
      <c r="B45" t="s">
        <v>2</v>
      </c>
      <c r="E45" s="5">
        <f>SUM(E37:E44)</f>
        <v>0</v>
      </c>
      <c r="F45" s="5">
        <f t="shared" ref="F45:AK45" si="135">SUM(F37:F44)</f>
        <v>0</v>
      </c>
      <c r="G45" s="5">
        <f t="shared" si="135"/>
        <v>0</v>
      </c>
      <c r="H45" s="5">
        <f t="shared" si="135"/>
        <v>0</v>
      </c>
      <c r="I45" s="5">
        <f t="shared" si="135"/>
        <v>0</v>
      </c>
      <c r="J45" s="5">
        <f t="shared" si="135"/>
        <v>0</v>
      </c>
      <c r="K45" s="5">
        <f t="shared" si="135"/>
        <v>0</v>
      </c>
      <c r="L45" s="5">
        <f t="shared" si="135"/>
        <v>0</v>
      </c>
      <c r="M45" s="5">
        <f t="shared" si="135"/>
        <v>0</v>
      </c>
      <c r="N45" s="5">
        <f t="shared" si="135"/>
        <v>0</v>
      </c>
      <c r="O45" s="5">
        <f t="shared" si="135"/>
        <v>0</v>
      </c>
      <c r="P45" s="5">
        <f t="shared" si="135"/>
        <v>0</v>
      </c>
      <c r="Q45" s="11">
        <f>SUM(Q37:Q44)</f>
        <v>0</v>
      </c>
      <c r="R45" s="5">
        <f>SUM(R37:R44)</f>
        <v>0</v>
      </c>
      <c r="S45" s="5">
        <f>SUM(S37:S44)</f>
        <v>0</v>
      </c>
      <c r="T45" s="5">
        <f t="shared" si="135"/>
        <v>0</v>
      </c>
      <c r="U45" s="5">
        <f t="shared" si="135"/>
        <v>0</v>
      </c>
      <c r="V45" s="5">
        <f t="shared" si="135"/>
        <v>0</v>
      </c>
      <c r="W45" s="5">
        <f t="shared" si="135"/>
        <v>0</v>
      </c>
      <c r="X45" s="5">
        <f t="shared" si="135"/>
        <v>0</v>
      </c>
      <c r="Y45" s="5">
        <f t="shared" si="135"/>
        <v>0</v>
      </c>
      <c r="Z45" s="5">
        <f t="shared" si="135"/>
        <v>0</v>
      </c>
      <c r="AA45" s="5">
        <f t="shared" si="135"/>
        <v>0</v>
      </c>
      <c r="AB45" s="5">
        <f t="shared" si="135"/>
        <v>0</v>
      </c>
      <c r="AC45" s="5">
        <f t="shared" si="135"/>
        <v>0</v>
      </c>
      <c r="AD45" s="5">
        <f t="shared" si="135"/>
        <v>0</v>
      </c>
      <c r="AE45" s="5">
        <f t="shared" si="135"/>
        <v>0</v>
      </c>
      <c r="AF45" s="5">
        <f t="shared" si="135"/>
        <v>-52481.472187222214</v>
      </c>
      <c r="AG45" s="5">
        <f t="shared" si="135"/>
        <v>-164464.9509647222</v>
      </c>
      <c r="AH45" s="5">
        <f t="shared" si="135"/>
        <v>-290168.5434358333</v>
      </c>
      <c r="AI45" s="5">
        <f t="shared" si="135"/>
        <v>-422571.71519749996</v>
      </c>
      <c r="AJ45" s="5">
        <f t="shared" si="135"/>
        <v>-554974.88695916662</v>
      </c>
      <c r="AK45" s="5">
        <f t="shared" si="135"/>
        <v>-687378.05872083327</v>
      </c>
      <c r="AL45" s="5">
        <f>SUM(AL37:AL44)</f>
        <v>-819781.23048249993</v>
      </c>
    </row>
    <row r="48" spans="1:38">
      <c r="A48" s="1" t="s">
        <v>18</v>
      </c>
      <c r="B48" t="s">
        <v>1</v>
      </c>
      <c r="C48" t="s">
        <v>17</v>
      </c>
      <c r="D48" s="15">
        <v>3.7499999999999999E-2</v>
      </c>
      <c r="E48" s="2">
        <f t="shared" ref="E48:P48" si="136">$P$4*$D$48/12</f>
        <v>0</v>
      </c>
      <c r="F48" s="2">
        <f t="shared" si="136"/>
        <v>0</v>
      </c>
      <c r="G48" s="2">
        <f t="shared" si="136"/>
        <v>0</v>
      </c>
      <c r="H48" s="2">
        <f t="shared" si="136"/>
        <v>0</v>
      </c>
      <c r="I48" s="2">
        <f t="shared" si="136"/>
        <v>0</v>
      </c>
      <c r="J48" s="2">
        <f t="shared" si="136"/>
        <v>0</v>
      </c>
      <c r="K48" s="2">
        <f t="shared" si="136"/>
        <v>0</v>
      </c>
      <c r="L48" s="2">
        <f t="shared" si="136"/>
        <v>0</v>
      </c>
      <c r="M48" s="2">
        <f t="shared" si="136"/>
        <v>0</v>
      </c>
      <c r="N48" s="2">
        <f t="shared" si="136"/>
        <v>0</v>
      </c>
      <c r="O48" s="2">
        <f t="shared" si="136"/>
        <v>0</v>
      </c>
      <c r="P48" s="2">
        <f t="shared" si="136"/>
        <v>0</v>
      </c>
      <c r="Q48" s="10">
        <f t="shared" ref="Q48:Q53" si="137">SUM(E48:P48)</f>
        <v>0</v>
      </c>
      <c r="R48" s="2">
        <f t="shared" ref="R48:AC48" si="138">($AC$4-$P$4)*$D$48/12</f>
        <v>0</v>
      </c>
      <c r="S48" s="2">
        <f t="shared" si="138"/>
        <v>0</v>
      </c>
      <c r="T48" s="2">
        <f t="shared" si="138"/>
        <v>0</v>
      </c>
      <c r="U48" s="2">
        <f t="shared" si="138"/>
        <v>0</v>
      </c>
      <c r="V48" s="2">
        <f t="shared" si="138"/>
        <v>0</v>
      </c>
      <c r="W48" s="2">
        <f t="shared" si="138"/>
        <v>0</v>
      </c>
      <c r="X48" s="2">
        <f t="shared" si="138"/>
        <v>0</v>
      </c>
      <c r="Y48" s="2">
        <f t="shared" si="138"/>
        <v>0</v>
      </c>
      <c r="Z48" s="2">
        <f t="shared" si="138"/>
        <v>0</v>
      </c>
      <c r="AA48" s="2">
        <f t="shared" si="138"/>
        <v>0</v>
      </c>
      <c r="AB48" s="2">
        <f t="shared" si="138"/>
        <v>0</v>
      </c>
      <c r="AC48" s="2">
        <f t="shared" si="138"/>
        <v>0</v>
      </c>
      <c r="AD48" s="2">
        <f>($AL$4-$AC$4)*$D$48/12</f>
        <v>0</v>
      </c>
      <c r="AE48" s="2">
        <f t="shared" ref="AE48:AL48" si="139">($AL$4-$AC$4)*$D$48/12</f>
        <v>0</v>
      </c>
      <c r="AF48" s="2">
        <f t="shared" si="139"/>
        <v>0</v>
      </c>
      <c r="AG48" s="2">
        <f t="shared" si="139"/>
        <v>0</v>
      </c>
      <c r="AH48" s="2">
        <f t="shared" si="139"/>
        <v>0</v>
      </c>
      <c r="AI48" s="2">
        <f t="shared" si="139"/>
        <v>0</v>
      </c>
      <c r="AJ48" s="2">
        <f t="shared" si="139"/>
        <v>0</v>
      </c>
      <c r="AK48" s="2">
        <f t="shared" si="139"/>
        <v>0</v>
      </c>
      <c r="AL48" s="2">
        <f t="shared" si="139"/>
        <v>0</v>
      </c>
    </row>
    <row r="49" spans="1:38">
      <c r="C49" t="s">
        <v>14</v>
      </c>
      <c r="D49" s="15">
        <v>3.7499999999999999E-2</v>
      </c>
      <c r="E49" s="2">
        <f t="shared" ref="E49:P49" si="140">$P$5*$D$49/12</f>
        <v>0</v>
      </c>
      <c r="F49" s="2">
        <f t="shared" si="140"/>
        <v>0</v>
      </c>
      <c r="G49" s="2">
        <f t="shared" si="140"/>
        <v>0</v>
      </c>
      <c r="H49" s="2">
        <f t="shared" si="140"/>
        <v>0</v>
      </c>
      <c r="I49" s="2">
        <f t="shared" si="140"/>
        <v>0</v>
      </c>
      <c r="J49" s="2">
        <f t="shared" si="140"/>
        <v>0</v>
      </c>
      <c r="K49" s="2">
        <f t="shared" si="140"/>
        <v>0</v>
      </c>
      <c r="L49" s="2">
        <f t="shared" si="140"/>
        <v>0</v>
      </c>
      <c r="M49" s="2">
        <f t="shared" si="140"/>
        <v>0</v>
      </c>
      <c r="N49" s="2">
        <f t="shared" si="140"/>
        <v>0</v>
      </c>
      <c r="O49" s="2">
        <f t="shared" si="140"/>
        <v>0</v>
      </c>
      <c r="P49" s="2">
        <f t="shared" si="140"/>
        <v>0</v>
      </c>
      <c r="Q49" s="10">
        <f t="shared" si="137"/>
        <v>0</v>
      </c>
      <c r="R49" s="2">
        <f t="shared" ref="R49:AC49" si="141">($AC$5-$P$5)*$D$49/12</f>
        <v>0</v>
      </c>
      <c r="S49" s="2">
        <f t="shared" si="141"/>
        <v>0</v>
      </c>
      <c r="T49" s="2">
        <f t="shared" si="141"/>
        <v>0</v>
      </c>
      <c r="U49" s="2">
        <f t="shared" si="141"/>
        <v>0</v>
      </c>
      <c r="V49" s="2">
        <f t="shared" si="141"/>
        <v>0</v>
      </c>
      <c r="W49" s="2">
        <f t="shared" si="141"/>
        <v>0</v>
      </c>
      <c r="X49" s="2">
        <f t="shared" si="141"/>
        <v>0</v>
      </c>
      <c r="Y49" s="2">
        <f t="shared" si="141"/>
        <v>0</v>
      </c>
      <c r="Z49" s="2">
        <f t="shared" si="141"/>
        <v>0</v>
      </c>
      <c r="AA49" s="2">
        <f t="shared" si="141"/>
        <v>0</v>
      </c>
      <c r="AB49" s="2">
        <f t="shared" si="141"/>
        <v>0</v>
      </c>
      <c r="AC49" s="2">
        <f t="shared" si="141"/>
        <v>0</v>
      </c>
      <c r="AD49" s="2">
        <f>($AL$5-$AC$5)*$D$49/12</f>
        <v>0</v>
      </c>
      <c r="AE49" s="2">
        <f t="shared" ref="AE49:AL49" si="142">($AL$5-$AC$5)*$D$49/12</f>
        <v>0</v>
      </c>
      <c r="AF49" s="2">
        <f t="shared" si="142"/>
        <v>0</v>
      </c>
      <c r="AG49" s="2">
        <f t="shared" si="142"/>
        <v>0</v>
      </c>
      <c r="AH49" s="2">
        <f t="shared" si="142"/>
        <v>0</v>
      </c>
      <c r="AI49" s="2">
        <f t="shared" si="142"/>
        <v>0</v>
      </c>
      <c r="AJ49" s="2">
        <f t="shared" si="142"/>
        <v>0</v>
      </c>
      <c r="AK49" s="2">
        <f t="shared" si="142"/>
        <v>0</v>
      </c>
      <c r="AL49" s="2">
        <f t="shared" si="142"/>
        <v>0</v>
      </c>
    </row>
    <row r="50" spans="1:38">
      <c r="C50" t="s">
        <v>142</v>
      </c>
      <c r="D50" s="107">
        <v>3.7499999999999999E-2</v>
      </c>
      <c r="E50" s="2">
        <f t="shared" ref="E50:P50" si="143">$P$6*$D$50/12</f>
        <v>0</v>
      </c>
      <c r="F50" s="2">
        <f t="shared" si="143"/>
        <v>0</v>
      </c>
      <c r="G50" s="2">
        <f t="shared" si="143"/>
        <v>0</v>
      </c>
      <c r="H50" s="2">
        <f t="shared" si="143"/>
        <v>0</v>
      </c>
      <c r="I50" s="2">
        <f t="shared" si="143"/>
        <v>0</v>
      </c>
      <c r="J50" s="2">
        <f t="shared" si="143"/>
        <v>0</v>
      </c>
      <c r="K50" s="2">
        <f t="shared" si="143"/>
        <v>0</v>
      </c>
      <c r="L50" s="2">
        <f t="shared" si="143"/>
        <v>0</v>
      </c>
      <c r="M50" s="2">
        <f t="shared" si="143"/>
        <v>0</v>
      </c>
      <c r="N50" s="2">
        <f t="shared" si="143"/>
        <v>0</v>
      </c>
      <c r="O50" s="2">
        <f t="shared" si="143"/>
        <v>0</v>
      </c>
      <c r="P50" s="2">
        <f t="shared" si="143"/>
        <v>0</v>
      </c>
      <c r="Q50" s="10">
        <f t="shared" si="137"/>
        <v>0</v>
      </c>
      <c r="R50" s="2">
        <f t="shared" ref="R50:AC50" si="144">($AC$6-$P$6)*$D$50/12</f>
        <v>0</v>
      </c>
      <c r="S50" s="2">
        <f t="shared" si="144"/>
        <v>0</v>
      </c>
      <c r="T50" s="2">
        <f t="shared" si="144"/>
        <v>0</v>
      </c>
      <c r="U50" s="2">
        <f t="shared" si="144"/>
        <v>0</v>
      </c>
      <c r="V50" s="2">
        <f t="shared" si="144"/>
        <v>0</v>
      </c>
      <c r="W50" s="2">
        <f t="shared" si="144"/>
        <v>0</v>
      </c>
      <c r="X50" s="2">
        <f t="shared" si="144"/>
        <v>0</v>
      </c>
      <c r="Y50" s="2">
        <f t="shared" si="144"/>
        <v>0</v>
      </c>
      <c r="Z50" s="2">
        <f t="shared" si="144"/>
        <v>0</v>
      </c>
      <c r="AA50" s="2">
        <f t="shared" si="144"/>
        <v>0</v>
      </c>
      <c r="AB50" s="2">
        <f t="shared" si="144"/>
        <v>0</v>
      </c>
      <c r="AC50" s="2">
        <f t="shared" si="144"/>
        <v>0</v>
      </c>
      <c r="AD50" s="2">
        <f>($AL$6-$AC$6)*$D$50/12</f>
        <v>0</v>
      </c>
      <c r="AE50" s="2">
        <f t="shared" ref="AE50:AL50" si="145">($AL$6-$AC$6)*$D$50/12</f>
        <v>0</v>
      </c>
      <c r="AF50" s="2">
        <f t="shared" si="145"/>
        <v>0</v>
      </c>
      <c r="AG50" s="2">
        <f t="shared" si="145"/>
        <v>0</v>
      </c>
      <c r="AH50" s="2">
        <f t="shared" si="145"/>
        <v>0</v>
      </c>
      <c r="AI50" s="2">
        <f t="shared" si="145"/>
        <v>0</v>
      </c>
      <c r="AJ50" s="2">
        <f t="shared" si="145"/>
        <v>0</v>
      </c>
      <c r="AK50" s="2">
        <f t="shared" si="145"/>
        <v>0</v>
      </c>
      <c r="AL50" s="2">
        <f t="shared" si="145"/>
        <v>0</v>
      </c>
    </row>
    <row r="51" spans="1:38">
      <c r="C51" t="s">
        <v>149</v>
      </c>
      <c r="D51" s="107">
        <v>3.7499999999999999E-2</v>
      </c>
      <c r="E51" s="2">
        <f>$P$7*$D$51/12</f>
        <v>0</v>
      </c>
      <c r="F51" s="2">
        <f>$P$7*$D$51/12</f>
        <v>0</v>
      </c>
      <c r="G51" s="2">
        <f t="shared" ref="G51:P51" si="146">$P$7*$D$51/12</f>
        <v>0</v>
      </c>
      <c r="H51" s="2">
        <f t="shared" si="146"/>
        <v>0</v>
      </c>
      <c r="I51" s="2">
        <f t="shared" si="146"/>
        <v>0</v>
      </c>
      <c r="J51" s="2">
        <f t="shared" si="146"/>
        <v>0</v>
      </c>
      <c r="K51" s="2">
        <f t="shared" si="146"/>
        <v>0</v>
      </c>
      <c r="L51" s="2">
        <f t="shared" si="146"/>
        <v>0</v>
      </c>
      <c r="M51" s="2">
        <f t="shared" si="146"/>
        <v>0</v>
      </c>
      <c r="N51" s="2">
        <f t="shared" si="146"/>
        <v>0</v>
      </c>
      <c r="O51" s="2">
        <f t="shared" si="146"/>
        <v>0</v>
      </c>
      <c r="P51" s="2">
        <f t="shared" si="146"/>
        <v>0</v>
      </c>
      <c r="Q51" s="10">
        <f t="shared" si="137"/>
        <v>0</v>
      </c>
      <c r="R51" s="2">
        <f>($AC$7-$P$7)*$D$51/12</f>
        <v>0</v>
      </c>
      <c r="S51" s="2">
        <f t="shared" ref="S51:AC51" si="147">($AC$7-$P$7)*$D$51/12</f>
        <v>0</v>
      </c>
      <c r="T51" s="2">
        <f t="shared" si="147"/>
        <v>0</v>
      </c>
      <c r="U51" s="2">
        <f t="shared" si="147"/>
        <v>0</v>
      </c>
      <c r="V51" s="2">
        <f t="shared" si="147"/>
        <v>0</v>
      </c>
      <c r="W51" s="2">
        <f t="shared" si="147"/>
        <v>0</v>
      </c>
      <c r="X51" s="2">
        <f t="shared" si="147"/>
        <v>0</v>
      </c>
      <c r="Y51" s="2">
        <f t="shared" si="147"/>
        <v>0</v>
      </c>
      <c r="Z51" s="2">
        <f t="shared" si="147"/>
        <v>0</v>
      </c>
      <c r="AA51" s="2">
        <f t="shared" si="147"/>
        <v>0</v>
      </c>
      <c r="AB51" s="2">
        <f t="shared" si="147"/>
        <v>0</v>
      </c>
      <c r="AC51" s="2">
        <f t="shared" si="147"/>
        <v>0</v>
      </c>
      <c r="AD51" s="2">
        <f>($AL$7-$AC$7)*$D$51/12</f>
        <v>0</v>
      </c>
      <c r="AE51" s="2">
        <f t="shared" ref="AE51:AL51" si="148">($AL$7-$AC$7)*$D$51/12</f>
        <v>0</v>
      </c>
      <c r="AF51" s="2">
        <f t="shared" si="148"/>
        <v>0</v>
      </c>
      <c r="AG51" s="2">
        <f t="shared" si="148"/>
        <v>0</v>
      </c>
      <c r="AH51" s="2">
        <f t="shared" si="148"/>
        <v>0</v>
      </c>
      <c r="AI51" s="2">
        <f t="shared" si="148"/>
        <v>0</v>
      </c>
      <c r="AJ51" s="2">
        <f t="shared" si="148"/>
        <v>0</v>
      </c>
      <c r="AK51" s="2">
        <f t="shared" si="148"/>
        <v>0</v>
      </c>
      <c r="AL51" s="2">
        <f t="shared" si="148"/>
        <v>0</v>
      </c>
    </row>
    <row r="52" spans="1:38">
      <c r="C52" t="s">
        <v>139</v>
      </c>
      <c r="D52" s="109">
        <v>0.1429</v>
      </c>
      <c r="E52" s="2">
        <f t="shared" ref="E52:P52" si="149">$P$8*$D$52/12</f>
        <v>0</v>
      </c>
      <c r="F52" s="2">
        <f t="shared" si="149"/>
        <v>0</v>
      </c>
      <c r="G52" s="2">
        <f t="shared" si="149"/>
        <v>0</v>
      </c>
      <c r="H52" s="2">
        <f t="shared" si="149"/>
        <v>0</v>
      </c>
      <c r="I52" s="2">
        <f t="shared" si="149"/>
        <v>0</v>
      </c>
      <c r="J52" s="2">
        <f t="shared" si="149"/>
        <v>0</v>
      </c>
      <c r="K52" s="2">
        <f t="shared" si="149"/>
        <v>0</v>
      </c>
      <c r="L52" s="2">
        <f t="shared" si="149"/>
        <v>0</v>
      </c>
      <c r="M52" s="2">
        <f t="shared" si="149"/>
        <v>0</v>
      </c>
      <c r="N52" s="2">
        <f t="shared" si="149"/>
        <v>0</v>
      </c>
      <c r="O52" s="2">
        <f t="shared" si="149"/>
        <v>0</v>
      </c>
      <c r="P52" s="2">
        <f t="shared" si="149"/>
        <v>0</v>
      </c>
      <c r="Q52" s="10">
        <f t="shared" si="137"/>
        <v>0</v>
      </c>
      <c r="R52" s="2">
        <f t="shared" ref="R52:AC52" si="150">($AC$8-$P$8)*$D$52/12</f>
        <v>0</v>
      </c>
      <c r="S52" s="2">
        <f t="shared" si="150"/>
        <v>0</v>
      </c>
      <c r="T52" s="2">
        <f t="shared" si="150"/>
        <v>0</v>
      </c>
      <c r="U52" s="2">
        <f t="shared" si="150"/>
        <v>0</v>
      </c>
      <c r="V52" s="2">
        <f t="shared" si="150"/>
        <v>0</v>
      </c>
      <c r="W52" s="2">
        <f t="shared" si="150"/>
        <v>0</v>
      </c>
      <c r="X52" s="2">
        <f t="shared" si="150"/>
        <v>0</v>
      </c>
      <c r="Y52" s="2">
        <f t="shared" si="150"/>
        <v>0</v>
      </c>
      <c r="Z52" s="2">
        <f t="shared" si="150"/>
        <v>0</v>
      </c>
      <c r="AA52" s="2">
        <f t="shared" si="150"/>
        <v>0</v>
      </c>
      <c r="AB52" s="2">
        <f t="shared" si="150"/>
        <v>0</v>
      </c>
      <c r="AC52" s="2">
        <f t="shared" si="150"/>
        <v>0</v>
      </c>
      <c r="AD52" s="2">
        <f>($AL$8-$AC$8)*$D$52/12</f>
        <v>0</v>
      </c>
      <c r="AE52" s="2">
        <f t="shared" ref="AE52:AL52" si="151">($AL$8-$AC$8)*$D$52/12</f>
        <v>0</v>
      </c>
      <c r="AF52" s="2">
        <f t="shared" si="151"/>
        <v>0</v>
      </c>
      <c r="AG52" s="2">
        <f t="shared" si="151"/>
        <v>0</v>
      </c>
      <c r="AH52" s="2">
        <f t="shared" si="151"/>
        <v>0</v>
      </c>
      <c r="AI52" s="2">
        <f t="shared" si="151"/>
        <v>0</v>
      </c>
      <c r="AJ52" s="2">
        <f t="shared" si="151"/>
        <v>0</v>
      </c>
      <c r="AK52" s="2">
        <f t="shared" si="151"/>
        <v>0</v>
      </c>
      <c r="AL52" s="2">
        <f t="shared" si="151"/>
        <v>0</v>
      </c>
    </row>
    <row r="53" spans="1:38">
      <c r="C53" t="s">
        <v>151</v>
      </c>
      <c r="D53" s="109">
        <v>0.2</v>
      </c>
      <c r="E53" s="2">
        <f>$P$9*$D$53/12</f>
        <v>0</v>
      </c>
      <c r="F53" s="2">
        <f>$P$9*$D$53/12</f>
        <v>0</v>
      </c>
      <c r="G53" s="2">
        <f t="shared" ref="G53:P53" si="152">$P$9*$D$53/12</f>
        <v>0</v>
      </c>
      <c r="H53" s="2">
        <f t="shared" si="152"/>
        <v>0</v>
      </c>
      <c r="I53" s="2">
        <f t="shared" si="152"/>
        <v>0</v>
      </c>
      <c r="J53" s="2">
        <f t="shared" si="152"/>
        <v>0</v>
      </c>
      <c r="K53" s="2">
        <f t="shared" si="152"/>
        <v>0</v>
      </c>
      <c r="L53" s="2">
        <f t="shared" si="152"/>
        <v>0</v>
      </c>
      <c r="M53" s="2">
        <f t="shared" si="152"/>
        <v>0</v>
      </c>
      <c r="N53" s="2">
        <f t="shared" si="152"/>
        <v>0</v>
      </c>
      <c r="O53" s="2">
        <f t="shared" si="152"/>
        <v>0</v>
      </c>
      <c r="P53" s="2">
        <f t="shared" si="152"/>
        <v>0</v>
      </c>
      <c r="Q53" s="10">
        <f t="shared" si="137"/>
        <v>0</v>
      </c>
      <c r="R53" s="2">
        <f>($AC$9-$P$9)*$D$53/12</f>
        <v>0</v>
      </c>
      <c r="S53" s="2">
        <f t="shared" ref="S53:AC53" si="153">($AC$9-$P$9)*$D$53/12</f>
        <v>0</v>
      </c>
      <c r="T53" s="2">
        <f t="shared" si="153"/>
        <v>0</v>
      </c>
      <c r="U53" s="2">
        <f t="shared" si="153"/>
        <v>0</v>
      </c>
      <c r="V53" s="2">
        <f t="shared" si="153"/>
        <v>0</v>
      </c>
      <c r="W53" s="2">
        <f t="shared" si="153"/>
        <v>0</v>
      </c>
      <c r="X53" s="2">
        <f t="shared" si="153"/>
        <v>0</v>
      </c>
      <c r="Y53" s="2">
        <f t="shared" si="153"/>
        <v>0</v>
      </c>
      <c r="Z53" s="2">
        <f t="shared" si="153"/>
        <v>0</v>
      </c>
      <c r="AA53" s="2">
        <f t="shared" si="153"/>
        <v>0</v>
      </c>
      <c r="AB53" s="2">
        <f t="shared" si="153"/>
        <v>0</v>
      </c>
      <c r="AC53" s="2">
        <f t="shared" si="153"/>
        <v>0</v>
      </c>
      <c r="AD53" s="2">
        <f>($AL$9-$AC$9)*$D$53/12</f>
        <v>0</v>
      </c>
      <c r="AE53" s="2">
        <f t="shared" ref="AE53:AL53" si="154">($AL$9-$AC$9)*$D$53/12</f>
        <v>0</v>
      </c>
      <c r="AF53" s="2">
        <f t="shared" si="154"/>
        <v>0</v>
      </c>
      <c r="AG53" s="2">
        <f t="shared" si="154"/>
        <v>0</v>
      </c>
      <c r="AH53" s="2">
        <f t="shared" si="154"/>
        <v>0</v>
      </c>
      <c r="AI53" s="2">
        <f t="shared" si="154"/>
        <v>0</v>
      </c>
      <c r="AJ53" s="2">
        <f t="shared" si="154"/>
        <v>0</v>
      </c>
      <c r="AK53" s="2">
        <f t="shared" si="154"/>
        <v>0</v>
      </c>
      <c r="AL53" s="2">
        <f t="shared" si="154"/>
        <v>0</v>
      </c>
    </row>
    <row r="54" spans="1:38">
      <c r="C54" t="s">
        <v>19</v>
      </c>
      <c r="D54" s="15">
        <v>0.16669999999999999</v>
      </c>
      <c r="E54" s="2">
        <f t="shared" ref="E54:P54" si="155">$P$10*$D$54/12</f>
        <v>0</v>
      </c>
      <c r="F54" s="2">
        <f t="shared" si="155"/>
        <v>0</v>
      </c>
      <c r="G54" s="2">
        <f t="shared" si="155"/>
        <v>0</v>
      </c>
      <c r="H54" s="2">
        <f t="shared" si="155"/>
        <v>0</v>
      </c>
      <c r="I54" s="2">
        <f t="shared" si="155"/>
        <v>0</v>
      </c>
      <c r="J54" s="2">
        <f t="shared" si="155"/>
        <v>0</v>
      </c>
      <c r="K54" s="2">
        <f t="shared" si="155"/>
        <v>0</v>
      </c>
      <c r="L54" s="2">
        <f t="shared" si="155"/>
        <v>0</v>
      </c>
      <c r="M54" s="2">
        <f t="shared" si="155"/>
        <v>0</v>
      </c>
      <c r="N54" s="2">
        <f t="shared" si="155"/>
        <v>0</v>
      </c>
      <c r="O54" s="2">
        <f t="shared" si="155"/>
        <v>0</v>
      </c>
      <c r="P54" s="2">
        <f t="shared" si="155"/>
        <v>0</v>
      </c>
      <c r="Q54" s="10">
        <f t="shared" ref="Q54" si="156">SUM(E54:P54)</f>
        <v>0</v>
      </c>
      <c r="R54" s="2">
        <f t="shared" ref="R54:AC54" si="157">($AC$10-$P$10)*$D$54/12</f>
        <v>0</v>
      </c>
      <c r="S54" s="2">
        <f t="shared" si="157"/>
        <v>0</v>
      </c>
      <c r="T54" s="2">
        <f t="shared" si="157"/>
        <v>0</v>
      </c>
      <c r="U54" s="2">
        <f t="shared" si="157"/>
        <v>0</v>
      </c>
      <c r="V54" s="2">
        <f t="shared" si="157"/>
        <v>0</v>
      </c>
      <c r="W54" s="2">
        <f t="shared" si="157"/>
        <v>0</v>
      </c>
      <c r="X54" s="2">
        <f t="shared" si="157"/>
        <v>0</v>
      </c>
      <c r="Y54" s="2">
        <f t="shared" si="157"/>
        <v>0</v>
      </c>
      <c r="Z54" s="2">
        <f t="shared" si="157"/>
        <v>0</v>
      </c>
      <c r="AA54" s="2">
        <f t="shared" si="157"/>
        <v>0</v>
      </c>
      <c r="AB54" s="2">
        <f t="shared" si="157"/>
        <v>0</v>
      </c>
      <c r="AC54" s="2">
        <f t="shared" si="157"/>
        <v>0</v>
      </c>
      <c r="AD54" s="2">
        <f>($AL$10-$AC$10)*$D$54/12</f>
        <v>110358.04366334916</v>
      </c>
      <c r="AE54" s="2">
        <f t="shared" ref="AE54:AL54" si="158">($AL$10-$AC$10)*$D$54/12</f>
        <v>110358.04366334916</v>
      </c>
      <c r="AF54" s="2">
        <f t="shared" si="158"/>
        <v>110358.04366334916</v>
      </c>
      <c r="AG54" s="2">
        <f t="shared" si="158"/>
        <v>110358.04366334916</v>
      </c>
      <c r="AH54" s="2">
        <f t="shared" si="158"/>
        <v>110358.04366334916</v>
      </c>
      <c r="AI54" s="2">
        <f t="shared" si="158"/>
        <v>110358.04366334916</v>
      </c>
      <c r="AJ54" s="2">
        <f t="shared" si="158"/>
        <v>110358.04366334916</v>
      </c>
      <c r="AK54" s="2">
        <f t="shared" si="158"/>
        <v>110358.04366334916</v>
      </c>
      <c r="AL54" s="2">
        <f t="shared" si="158"/>
        <v>110358.04366334916</v>
      </c>
    </row>
    <row r="55" spans="1:38">
      <c r="C55" s="9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"/>
      <c r="R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3.8" thickBot="1">
      <c r="B56" t="s">
        <v>2</v>
      </c>
      <c r="E56" s="5">
        <f>SUM(E48:E55)</f>
        <v>0</v>
      </c>
      <c r="F56" s="5">
        <f t="shared" ref="F56:P56" si="159">SUM(F48:F55)</f>
        <v>0</v>
      </c>
      <c r="G56" s="5">
        <f t="shared" si="159"/>
        <v>0</v>
      </c>
      <c r="H56" s="5">
        <f t="shared" si="159"/>
        <v>0</v>
      </c>
      <c r="I56" s="5">
        <f t="shared" si="159"/>
        <v>0</v>
      </c>
      <c r="J56" s="5">
        <f t="shared" si="159"/>
        <v>0</v>
      </c>
      <c r="K56" s="5">
        <f t="shared" si="159"/>
        <v>0</v>
      </c>
      <c r="L56" s="5">
        <f t="shared" si="159"/>
        <v>0</v>
      </c>
      <c r="M56" s="5">
        <f t="shared" si="159"/>
        <v>0</v>
      </c>
      <c r="N56" s="5">
        <f t="shared" si="159"/>
        <v>0</v>
      </c>
      <c r="O56" s="5">
        <f t="shared" si="159"/>
        <v>0</v>
      </c>
      <c r="P56" s="5">
        <f t="shared" si="159"/>
        <v>0</v>
      </c>
      <c r="Q56" s="11">
        <f>SUM(Q48:Q55)</f>
        <v>0</v>
      </c>
      <c r="R56" s="5">
        <f>SUM(R48:R55)</f>
        <v>0</v>
      </c>
      <c r="S56" s="5">
        <f t="shared" ref="S56:AL56" si="160">SUM(S48:S55)</f>
        <v>0</v>
      </c>
      <c r="T56" s="5">
        <f t="shared" si="160"/>
        <v>0</v>
      </c>
      <c r="U56" s="5">
        <f t="shared" si="160"/>
        <v>0</v>
      </c>
      <c r="V56" s="5">
        <f t="shared" si="160"/>
        <v>0</v>
      </c>
      <c r="W56" s="5">
        <f t="shared" si="160"/>
        <v>0</v>
      </c>
      <c r="X56" s="5">
        <f t="shared" si="160"/>
        <v>0</v>
      </c>
      <c r="Y56" s="5">
        <f t="shared" si="160"/>
        <v>0</v>
      </c>
      <c r="Z56" s="5">
        <f t="shared" si="160"/>
        <v>0</v>
      </c>
      <c r="AA56" s="5">
        <f t="shared" si="160"/>
        <v>0</v>
      </c>
      <c r="AB56" s="5">
        <f t="shared" si="160"/>
        <v>0</v>
      </c>
      <c r="AC56" s="5">
        <f t="shared" si="160"/>
        <v>0</v>
      </c>
      <c r="AD56" s="5">
        <f>SUM(AD48:AD55)</f>
        <v>110358.04366334916</v>
      </c>
      <c r="AE56" s="5">
        <f t="shared" si="160"/>
        <v>110358.04366334916</v>
      </c>
      <c r="AF56" s="5">
        <f t="shared" si="160"/>
        <v>110358.04366334916</v>
      </c>
      <c r="AG56" s="5">
        <f t="shared" si="160"/>
        <v>110358.04366334916</v>
      </c>
      <c r="AH56" s="5">
        <f t="shared" si="160"/>
        <v>110358.04366334916</v>
      </c>
      <c r="AI56" s="5">
        <f t="shared" si="160"/>
        <v>110358.04366334916</v>
      </c>
      <c r="AJ56" s="5">
        <f t="shared" si="160"/>
        <v>110358.04366334916</v>
      </c>
      <c r="AK56" s="5">
        <f t="shared" si="160"/>
        <v>110358.04366334916</v>
      </c>
      <c r="AL56" s="5">
        <f t="shared" si="160"/>
        <v>110358.04366334916</v>
      </c>
    </row>
    <row r="58" spans="1:38">
      <c r="A58" s="1" t="s">
        <v>20</v>
      </c>
      <c r="B58" t="s">
        <v>1</v>
      </c>
      <c r="C58" t="s">
        <v>17</v>
      </c>
      <c r="D58" s="15">
        <v>7.2190000000000004E-2</v>
      </c>
      <c r="E58" s="2"/>
      <c r="Q58" s="10">
        <f>SUM(E58:P58)</f>
        <v>0</v>
      </c>
      <c r="R58" s="2">
        <f>$P$4*$D$58/12</f>
        <v>0</v>
      </c>
      <c r="S58" s="2">
        <f t="shared" ref="S58:AC58" si="161">$P$4*$D$58/12</f>
        <v>0</v>
      </c>
      <c r="T58" s="2">
        <f t="shared" si="161"/>
        <v>0</v>
      </c>
      <c r="U58" s="2">
        <f t="shared" si="161"/>
        <v>0</v>
      </c>
      <c r="V58" s="2">
        <f t="shared" si="161"/>
        <v>0</v>
      </c>
      <c r="W58" s="2">
        <f t="shared" si="161"/>
        <v>0</v>
      </c>
      <c r="X58" s="2">
        <f t="shared" si="161"/>
        <v>0</v>
      </c>
      <c r="Y58" s="2">
        <f t="shared" si="161"/>
        <v>0</v>
      </c>
      <c r="Z58" s="2">
        <f t="shared" si="161"/>
        <v>0</v>
      </c>
      <c r="AA58" s="2">
        <f t="shared" si="161"/>
        <v>0</v>
      </c>
      <c r="AB58" s="2">
        <f t="shared" si="161"/>
        <v>0</v>
      </c>
      <c r="AC58" s="2">
        <f t="shared" si="161"/>
        <v>0</v>
      </c>
      <c r="AD58" s="2">
        <f>($AC$4-$P$4)*$D$58/12</f>
        <v>0</v>
      </c>
      <c r="AE58" s="2">
        <f t="shared" ref="AE58:AL58" si="162">($AC$4-$P$4)*$D$58/12</f>
        <v>0</v>
      </c>
      <c r="AF58" s="2">
        <f t="shared" si="162"/>
        <v>0</v>
      </c>
      <c r="AG58" s="2">
        <f t="shared" si="162"/>
        <v>0</v>
      </c>
      <c r="AH58" s="2">
        <f t="shared" si="162"/>
        <v>0</v>
      </c>
      <c r="AI58" s="2">
        <f t="shared" si="162"/>
        <v>0</v>
      </c>
      <c r="AJ58" s="2">
        <f t="shared" si="162"/>
        <v>0</v>
      </c>
      <c r="AK58" s="2">
        <f t="shared" si="162"/>
        <v>0</v>
      </c>
      <c r="AL58" s="2">
        <f t="shared" si="162"/>
        <v>0</v>
      </c>
    </row>
    <row r="59" spans="1:38">
      <c r="C59" t="s">
        <v>14</v>
      </c>
      <c r="D59" s="15">
        <v>7.2190000000000004E-2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>
        <f t="shared" ref="Q59:Q64" si="163">SUM(E59:P59)</f>
        <v>0</v>
      </c>
      <c r="R59" s="2">
        <f>$P$5*$D$59/12</f>
        <v>0</v>
      </c>
      <c r="S59" s="2">
        <f t="shared" ref="S59:AC59" si="164">$P$5*$D$59/12</f>
        <v>0</v>
      </c>
      <c r="T59" s="2">
        <f t="shared" si="164"/>
        <v>0</v>
      </c>
      <c r="U59" s="2">
        <f t="shared" si="164"/>
        <v>0</v>
      </c>
      <c r="V59" s="2">
        <f t="shared" si="164"/>
        <v>0</v>
      </c>
      <c r="W59" s="2">
        <f t="shared" si="164"/>
        <v>0</v>
      </c>
      <c r="X59" s="2">
        <f t="shared" si="164"/>
        <v>0</v>
      </c>
      <c r="Y59" s="2">
        <f t="shared" si="164"/>
        <v>0</v>
      </c>
      <c r="Z59" s="2">
        <f t="shared" si="164"/>
        <v>0</v>
      </c>
      <c r="AA59" s="2">
        <f t="shared" si="164"/>
        <v>0</v>
      </c>
      <c r="AB59" s="2">
        <f t="shared" si="164"/>
        <v>0</v>
      </c>
      <c r="AC59" s="2">
        <f t="shared" si="164"/>
        <v>0</v>
      </c>
      <c r="AD59" s="2">
        <f>($AC$5-$P$5)*$D$59/12</f>
        <v>0</v>
      </c>
      <c r="AE59" s="2">
        <f t="shared" ref="AE59:AL59" si="165">($AC$5-$P$5)*$D$59/12</f>
        <v>0</v>
      </c>
      <c r="AF59" s="2">
        <f t="shared" si="165"/>
        <v>0</v>
      </c>
      <c r="AG59" s="2">
        <f t="shared" si="165"/>
        <v>0</v>
      </c>
      <c r="AH59" s="2">
        <f t="shared" si="165"/>
        <v>0</v>
      </c>
      <c r="AI59" s="2">
        <f t="shared" si="165"/>
        <v>0</v>
      </c>
      <c r="AJ59" s="2">
        <f t="shared" si="165"/>
        <v>0</v>
      </c>
      <c r="AK59" s="2">
        <f t="shared" si="165"/>
        <v>0</v>
      </c>
      <c r="AL59" s="2">
        <f t="shared" si="165"/>
        <v>0</v>
      </c>
    </row>
    <row r="60" spans="1:38">
      <c r="C60" t="s">
        <v>142</v>
      </c>
      <c r="D60" s="15">
        <v>7.2190000000000004E-2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0">
        <f t="shared" si="163"/>
        <v>0</v>
      </c>
      <c r="R60" s="2">
        <f>$P$6*$D$60/12</f>
        <v>0</v>
      </c>
      <c r="S60" s="2">
        <f t="shared" ref="S60:AC60" si="166">$P$6*$D$60/12</f>
        <v>0</v>
      </c>
      <c r="T60" s="2">
        <f t="shared" si="166"/>
        <v>0</v>
      </c>
      <c r="U60" s="2">
        <f t="shared" si="166"/>
        <v>0</v>
      </c>
      <c r="V60" s="2">
        <f t="shared" si="166"/>
        <v>0</v>
      </c>
      <c r="W60" s="2">
        <f t="shared" si="166"/>
        <v>0</v>
      </c>
      <c r="X60" s="2">
        <f t="shared" si="166"/>
        <v>0</v>
      </c>
      <c r="Y60" s="2">
        <f t="shared" si="166"/>
        <v>0</v>
      </c>
      <c r="Z60" s="2">
        <f t="shared" si="166"/>
        <v>0</v>
      </c>
      <c r="AA60" s="2">
        <f t="shared" si="166"/>
        <v>0</v>
      </c>
      <c r="AB60" s="2">
        <f t="shared" si="166"/>
        <v>0</v>
      </c>
      <c r="AC60" s="2">
        <f t="shared" si="166"/>
        <v>0</v>
      </c>
      <c r="AD60" s="2">
        <f>($AC$6-$P$6)*$D$60/12</f>
        <v>0</v>
      </c>
      <c r="AE60" s="2">
        <f t="shared" ref="AE60:AL60" si="167">($AC$6-$P$6)*$D$60/12</f>
        <v>0</v>
      </c>
      <c r="AF60" s="2">
        <f t="shared" si="167"/>
        <v>0</v>
      </c>
      <c r="AG60" s="2">
        <f t="shared" si="167"/>
        <v>0</v>
      </c>
      <c r="AH60" s="2">
        <f t="shared" si="167"/>
        <v>0</v>
      </c>
      <c r="AI60" s="2">
        <f t="shared" si="167"/>
        <v>0</v>
      </c>
      <c r="AJ60" s="2">
        <f t="shared" si="167"/>
        <v>0</v>
      </c>
      <c r="AK60" s="2">
        <f t="shared" si="167"/>
        <v>0</v>
      </c>
      <c r="AL60" s="2">
        <f t="shared" si="167"/>
        <v>0</v>
      </c>
    </row>
    <row r="61" spans="1:38">
      <c r="C61" t="s">
        <v>149</v>
      </c>
      <c r="D61" s="15">
        <v>7.2190000000000004E-2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>
        <f t="shared" si="163"/>
        <v>0</v>
      </c>
      <c r="R61" s="2">
        <f>$P$7*$D$61/12</f>
        <v>0</v>
      </c>
      <c r="S61" s="2">
        <f t="shared" ref="S61:AC61" si="168">$P$7*$D$61/12</f>
        <v>0</v>
      </c>
      <c r="T61" s="2">
        <f t="shared" si="168"/>
        <v>0</v>
      </c>
      <c r="U61" s="2">
        <f t="shared" si="168"/>
        <v>0</v>
      </c>
      <c r="V61" s="2">
        <f t="shared" si="168"/>
        <v>0</v>
      </c>
      <c r="W61" s="2">
        <f t="shared" si="168"/>
        <v>0</v>
      </c>
      <c r="X61" s="2">
        <f t="shared" si="168"/>
        <v>0</v>
      </c>
      <c r="Y61" s="2">
        <f t="shared" si="168"/>
        <v>0</v>
      </c>
      <c r="Z61" s="2">
        <f t="shared" si="168"/>
        <v>0</v>
      </c>
      <c r="AA61" s="2">
        <f t="shared" si="168"/>
        <v>0</v>
      </c>
      <c r="AB61" s="2">
        <f t="shared" si="168"/>
        <v>0</v>
      </c>
      <c r="AC61" s="2">
        <f t="shared" si="168"/>
        <v>0</v>
      </c>
      <c r="AD61" s="2">
        <f>($AC$7-$P$7)*$D$61/12</f>
        <v>0</v>
      </c>
      <c r="AE61" s="2">
        <f t="shared" ref="AE61:AL61" si="169">($AC$7-$P$7)*$D$61/12</f>
        <v>0</v>
      </c>
      <c r="AF61" s="2">
        <f t="shared" si="169"/>
        <v>0</v>
      </c>
      <c r="AG61" s="2">
        <f t="shared" si="169"/>
        <v>0</v>
      </c>
      <c r="AH61" s="2">
        <f t="shared" si="169"/>
        <v>0</v>
      </c>
      <c r="AI61" s="2">
        <f t="shared" si="169"/>
        <v>0</v>
      </c>
      <c r="AJ61" s="2">
        <f t="shared" si="169"/>
        <v>0</v>
      </c>
      <c r="AK61" s="2">
        <f t="shared" si="169"/>
        <v>0</v>
      </c>
      <c r="AL61" s="2">
        <f t="shared" si="169"/>
        <v>0</v>
      </c>
    </row>
    <row r="62" spans="1:38">
      <c r="C62" t="s">
        <v>139</v>
      </c>
      <c r="D62" s="107">
        <v>0.24490000000000001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0">
        <f t="shared" si="163"/>
        <v>0</v>
      </c>
      <c r="R62" s="2">
        <f>$P$8*$D$62/12</f>
        <v>0</v>
      </c>
      <c r="S62" s="2">
        <f t="shared" ref="S62:AC62" si="170">$P$8*$D$62/12</f>
        <v>0</v>
      </c>
      <c r="T62" s="2">
        <f t="shared" si="170"/>
        <v>0</v>
      </c>
      <c r="U62" s="2">
        <f t="shared" si="170"/>
        <v>0</v>
      </c>
      <c r="V62" s="2">
        <f t="shared" si="170"/>
        <v>0</v>
      </c>
      <c r="W62" s="2">
        <f t="shared" si="170"/>
        <v>0</v>
      </c>
      <c r="X62" s="2">
        <f t="shared" si="170"/>
        <v>0</v>
      </c>
      <c r="Y62" s="2">
        <f t="shared" si="170"/>
        <v>0</v>
      </c>
      <c r="Z62" s="2">
        <f t="shared" si="170"/>
        <v>0</v>
      </c>
      <c r="AA62" s="2">
        <f t="shared" si="170"/>
        <v>0</v>
      </c>
      <c r="AB62" s="2">
        <f t="shared" si="170"/>
        <v>0</v>
      </c>
      <c r="AC62" s="2">
        <f t="shared" si="170"/>
        <v>0</v>
      </c>
      <c r="AD62" s="2">
        <f>($AC$8-$P$8)*$D$62/12</f>
        <v>0</v>
      </c>
      <c r="AE62" s="2">
        <f t="shared" ref="AE62:AL62" si="171">($AC$8-$P$8)*$D$62/12</f>
        <v>0</v>
      </c>
      <c r="AF62" s="2">
        <f t="shared" si="171"/>
        <v>0</v>
      </c>
      <c r="AG62" s="2">
        <f t="shared" si="171"/>
        <v>0</v>
      </c>
      <c r="AH62" s="2">
        <f t="shared" si="171"/>
        <v>0</v>
      </c>
      <c r="AI62" s="2">
        <f t="shared" si="171"/>
        <v>0</v>
      </c>
      <c r="AJ62" s="2">
        <f t="shared" si="171"/>
        <v>0</v>
      </c>
      <c r="AK62" s="2">
        <f t="shared" si="171"/>
        <v>0</v>
      </c>
      <c r="AL62" s="2">
        <f t="shared" si="171"/>
        <v>0</v>
      </c>
    </row>
    <row r="63" spans="1:38">
      <c r="C63" t="s">
        <v>151</v>
      </c>
      <c r="D63" s="107">
        <v>0.32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0">
        <f t="shared" si="163"/>
        <v>0</v>
      </c>
      <c r="R63" s="2">
        <f>$P$9*$D$63/12</f>
        <v>0</v>
      </c>
      <c r="S63" s="2">
        <f t="shared" ref="S63:AC63" si="172">$P$9*$D$63/12</f>
        <v>0</v>
      </c>
      <c r="T63" s="2">
        <f t="shared" si="172"/>
        <v>0</v>
      </c>
      <c r="U63" s="2">
        <f t="shared" si="172"/>
        <v>0</v>
      </c>
      <c r="V63" s="2">
        <f t="shared" si="172"/>
        <v>0</v>
      </c>
      <c r="W63" s="2">
        <f t="shared" si="172"/>
        <v>0</v>
      </c>
      <c r="X63" s="2">
        <f t="shared" si="172"/>
        <v>0</v>
      </c>
      <c r="Y63" s="2">
        <f t="shared" si="172"/>
        <v>0</v>
      </c>
      <c r="Z63" s="2">
        <f t="shared" si="172"/>
        <v>0</v>
      </c>
      <c r="AA63" s="2">
        <f t="shared" si="172"/>
        <v>0</v>
      </c>
      <c r="AB63" s="2">
        <f t="shared" si="172"/>
        <v>0</v>
      </c>
      <c r="AC63" s="2">
        <f t="shared" si="172"/>
        <v>0</v>
      </c>
      <c r="AD63" s="2">
        <f>($AC$9-$P$9)*$D$63/12</f>
        <v>0</v>
      </c>
      <c r="AE63" s="2">
        <f t="shared" ref="AE63:AL63" si="173">($AC$9-$P$9)*$D$63/12</f>
        <v>0</v>
      </c>
      <c r="AF63" s="2">
        <f t="shared" si="173"/>
        <v>0</v>
      </c>
      <c r="AG63" s="2">
        <f t="shared" si="173"/>
        <v>0</v>
      </c>
      <c r="AH63" s="2">
        <f t="shared" si="173"/>
        <v>0</v>
      </c>
      <c r="AI63" s="2">
        <f t="shared" si="173"/>
        <v>0</v>
      </c>
      <c r="AJ63" s="2">
        <f t="shared" si="173"/>
        <v>0</v>
      </c>
      <c r="AK63" s="2">
        <f t="shared" si="173"/>
        <v>0</v>
      </c>
      <c r="AL63" s="2">
        <f t="shared" si="173"/>
        <v>0</v>
      </c>
    </row>
    <row r="64" spans="1:38">
      <c r="C64" t="s">
        <v>19</v>
      </c>
      <c r="D64" s="15">
        <v>0.33329999999999999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0">
        <f t="shared" si="163"/>
        <v>0</v>
      </c>
      <c r="R64" s="2">
        <f>$P$10*$D$64/12</f>
        <v>0</v>
      </c>
      <c r="S64" s="2">
        <f t="shared" ref="S64:AC64" si="174">$P$10*$D$64/12</f>
        <v>0</v>
      </c>
      <c r="T64" s="2">
        <f t="shared" si="174"/>
        <v>0</v>
      </c>
      <c r="U64" s="2">
        <f t="shared" si="174"/>
        <v>0</v>
      </c>
      <c r="V64" s="2">
        <f t="shared" si="174"/>
        <v>0</v>
      </c>
      <c r="W64" s="2">
        <f t="shared" si="174"/>
        <v>0</v>
      </c>
      <c r="X64" s="2">
        <f t="shared" si="174"/>
        <v>0</v>
      </c>
      <c r="Y64" s="2">
        <f t="shared" si="174"/>
        <v>0</v>
      </c>
      <c r="Z64" s="2">
        <f t="shared" si="174"/>
        <v>0</v>
      </c>
      <c r="AA64" s="2">
        <f t="shared" si="174"/>
        <v>0</v>
      </c>
      <c r="AB64" s="2">
        <f t="shared" si="174"/>
        <v>0</v>
      </c>
      <c r="AC64" s="2">
        <f t="shared" si="174"/>
        <v>0</v>
      </c>
      <c r="AD64" s="2">
        <f>($AC$10-$P$10)*$D$64/12</f>
        <v>0</v>
      </c>
      <c r="AE64" s="2">
        <f t="shared" ref="AE64:AL64" si="175">($AC$10-$P$10)*$D$64/12</f>
        <v>0</v>
      </c>
      <c r="AF64" s="2">
        <f t="shared" si="175"/>
        <v>0</v>
      </c>
      <c r="AG64" s="2">
        <f t="shared" si="175"/>
        <v>0</v>
      </c>
      <c r="AH64" s="2">
        <f t="shared" si="175"/>
        <v>0</v>
      </c>
      <c r="AI64" s="2">
        <f t="shared" si="175"/>
        <v>0</v>
      </c>
      <c r="AJ64" s="2">
        <f t="shared" si="175"/>
        <v>0</v>
      </c>
      <c r="AK64" s="2">
        <f t="shared" si="175"/>
        <v>0</v>
      </c>
      <c r="AL64" s="2">
        <f t="shared" si="175"/>
        <v>0</v>
      </c>
    </row>
    <row r="65" spans="1:38">
      <c r="C65" s="9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0"/>
      <c r="R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3.8" thickBot="1">
      <c r="B66" t="s">
        <v>2</v>
      </c>
      <c r="E66" s="5">
        <f>SUM(E58:E65)</f>
        <v>0</v>
      </c>
      <c r="F66" s="5">
        <f t="shared" ref="F66:P66" si="176">SUM(F58:F65)</f>
        <v>0</v>
      </c>
      <c r="G66" s="5">
        <f t="shared" si="176"/>
        <v>0</v>
      </c>
      <c r="H66" s="5">
        <f t="shared" si="176"/>
        <v>0</v>
      </c>
      <c r="I66" s="5">
        <f t="shared" si="176"/>
        <v>0</v>
      </c>
      <c r="J66" s="5">
        <f t="shared" si="176"/>
        <v>0</v>
      </c>
      <c r="K66" s="5">
        <f t="shared" si="176"/>
        <v>0</v>
      </c>
      <c r="L66" s="5">
        <f t="shared" si="176"/>
        <v>0</v>
      </c>
      <c r="M66" s="5">
        <f t="shared" si="176"/>
        <v>0</v>
      </c>
      <c r="N66" s="5">
        <f t="shared" si="176"/>
        <v>0</v>
      </c>
      <c r="O66" s="5">
        <f t="shared" si="176"/>
        <v>0</v>
      </c>
      <c r="P66" s="5">
        <f t="shared" si="176"/>
        <v>0</v>
      </c>
      <c r="Q66" s="11">
        <f>SUM(Q58:Q65)</f>
        <v>0</v>
      </c>
      <c r="R66" s="5">
        <f>SUM(R58:R65)</f>
        <v>0</v>
      </c>
      <c r="S66" s="5">
        <f t="shared" ref="S66:AL66" si="177">SUM(S58:S65)</f>
        <v>0</v>
      </c>
      <c r="T66" s="5">
        <f t="shared" si="177"/>
        <v>0</v>
      </c>
      <c r="U66" s="5">
        <f t="shared" si="177"/>
        <v>0</v>
      </c>
      <c r="V66" s="5">
        <f t="shared" si="177"/>
        <v>0</v>
      </c>
      <c r="W66" s="5">
        <f t="shared" si="177"/>
        <v>0</v>
      </c>
      <c r="X66" s="5">
        <f t="shared" si="177"/>
        <v>0</v>
      </c>
      <c r="Y66" s="5">
        <f t="shared" si="177"/>
        <v>0</v>
      </c>
      <c r="Z66" s="5">
        <f t="shared" si="177"/>
        <v>0</v>
      </c>
      <c r="AA66" s="5">
        <f t="shared" si="177"/>
        <v>0</v>
      </c>
      <c r="AB66" s="5">
        <f t="shared" si="177"/>
        <v>0</v>
      </c>
      <c r="AC66" s="5">
        <f t="shared" si="177"/>
        <v>0</v>
      </c>
      <c r="AD66" s="5">
        <f t="shared" si="177"/>
        <v>0</v>
      </c>
      <c r="AE66" s="5">
        <f t="shared" si="177"/>
        <v>0</v>
      </c>
      <c r="AF66" s="5">
        <f t="shared" si="177"/>
        <v>0</v>
      </c>
      <c r="AG66" s="5">
        <f t="shared" si="177"/>
        <v>0</v>
      </c>
      <c r="AH66" s="5">
        <f t="shared" si="177"/>
        <v>0</v>
      </c>
      <c r="AI66" s="5">
        <f t="shared" si="177"/>
        <v>0</v>
      </c>
      <c r="AJ66" s="5">
        <f t="shared" si="177"/>
        <v>0</v>
      </c>
      <c r="AK66" s="5">
        <f t="shared" si="177"/>
        <v>0</v>
      </c>
      <c r="AL66" s="5">
        <f t="shared" si="177"/>
        <v>0</v>
      </c>
    </row>
    <row r="68" spans="1:38">
      <c r="A68" s="1" t="s">
        <v>21</v>
      </c>
      <c r="B68" t="s">
        <v>1</v>
      </c>
      <c r="C68" t="s">
        <v>17</v>
      </c>
      <c r="D68" s="15">
        <v>6.6769999999999996E-2</v>
      </c>
      <c r="Q68" s="10">
        <f>SUM(E68:P68)</f>
        <v>0</v>
      </c>
      <c r="AD68" s="2">
        <f>$P$4*$D$68/12</f>
        <v>0</v>
      </c>
      <c r="AE68" s="2">
        <f t="shared" ref="AE68:AL68" si="178">$P$4*$D$68/12</f>
        <v>0</v>
      </c>
      <c r="AF68" s="2">
        <f t="shared" si="178"/>
        <v>0</v>
      </c>
      <c r="AG68" s="2">
        <f t="shared" si="178"/>
        <v>0</v>
      </c>
      <c r="AH68" s="2">
        <f t="shared" si="178"/>
        <v>0</v>
      </c>
      <c r="AI68" s="2">
        <f t="shared" si="178"/>
        <v>0</v>
      </c>
      <c r="AJ68" s="2">
        <f t="shared" si="178"/>
        <v>0</v>
      </c>
      <c r="AK68" s="2">
        <f t="shared" si="178"/>
        <v>0</v>
      </c>
      <c r="AL68" s="2">
        <f t="shared" si="178"/>
        <v>0</v>
      </c>
    </row>
    <row r="69" spans="1:38">
      <c r="C69" t="s">
        <v>14</v>
      </c>
      <c r="D69" s="15">
        <v>6.6769999999999996E-2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0">
        <f>SUM(E69:P69)</f>
        <v>0</v>
      </c>
      <c r="R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>
        <f>$P$5*$D$69/12</f>
        <v>0</v>
      </c>
      <c r="AE69" s="2">
        <f t="shared" ref="AE69:AL69" si="179">$P$5*$D$69/12</f>
        <v>0</v>
      </c>
      <c r="AF69" s="2">
        <f t="shared" si="179"/>
        <v>0</v>
      </c>
      <c r="AG69" s="2">
        <f t="shared" si="179"/>
        <v>0</v>
      </c>
      <c r="AH69" s="2">
        <f t="shared" si="179"/>
        <v>0</v>
      </c>
      <c r="AI69" s="2">
        <f t="shared" si="179"/>
        <v>0</v>
      </c>
      <c r="AJ69" s="2">
        <f t="shared" si="179"/>
        <v>0</v>
      </c>
      <c r="AK69" s="2">
        <f t="shared" si="179"/>
        <v>0</v>
      </c>
      <c r="AL69" s="2">
        <f t="shared" si="179"/>
        <v>0</v>
      </c>
    </row>
    <row r="70" spans="1:38">
      <c r="C70" t="s">
        <v>142</v>
      </c>
      <c r="D70" s="15">
        <v>6.6769999999999996E-2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0">
        <f>SUM(E70:P70)</f>
        <v>0</v>
      </c>
      <c r="R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>
        <f>$P$6*$D$70/12</f>
        <v>0</v>
      </c>
      <c r="AE70" s="2">
        <f t="shared" ref="AE70:AL70" si="180">$P$6*$D$70/12</f>
        <v>0</v>
      </c>
      <c r="AF70" s="2">
        <f t="shared" si="180"/>
        <v>0</v>
      </c>
      <c r="AG70" s="2">
        <f t="shared" si="180"/>
        <v>0</v>
      </c>
      <c r="AH70" s="2">
        <f t="shared" si="180"/>
        <v>0</v>
      </c>
      <c r="AI70" s="2">
        <f t="shared" si="180"/>
        <v>0</v>
      </c>
      <c r="AJ70" s="2">
        <f t="shared" si="180"/>
        <v>0</v>
      </c>
      <c r="AK70" s="2">
        <f t="shared" si="180"/>
        <v>0</v>
      </c>
      <c r="AL70" s="2">
        <f t="shared" si="180"/>
        <v>0</v>
      </c>
    </row>
    <row r="71" spans="1:38">
      <c r="C71" t="s">
        <v>149</v>
      </c>
      <c r="D71" s="15">
        <v>6.6769999999999996E-2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0"/>
      <c r="R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f>$P$7*$D$71/12</f>
        <v>0</v>
      </c>
      <c r="AE71" s="2">
        <f t="shared" ref="AE71:AL71" si="181">$P$7*$D$71/12</f>
        <v>0</v>
      </c>
      <c r="AF71" s="2">
        <f t="shared" si="181"/>
        <v>0</v>
      </c>
      <c r="AG71" s="2">
        <f t="shared" si="181"/>
        <v>0</v>
      </c>
      <c r="AH71" s="2">
        <f t="shared" si="181"/>
        <v>0</v>
      </c>
      <c r="AI71" s="2">
        <f t="shared" si="181"/>
        <v>0</v>
      </c>
      <c r="AJ71" s="2">
        <f t="shared" si="181"/>
        <v>0</v>
      </c>
      <c r="AK71" s="2">
        <f t="shared" si="181"/>
        <v>0</v>
      </c>
      <c r="AL71" s="2">
        <f t="shared" si="181"/>
        <v>0</v>
      </c>
    </row>
    <row r="72" spans="1:38">
      <c r="C72" t="s">
        <v>139</v>
      </c>
      <c r="D72" s="107">
        <v>0.1749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"/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>$P$8*$D$72/12</f>
        <v>0</v>
      </c>
      <c r="AE72" s="2">
        <f t="shared" ref="AE72:AL72" si="182">$P$8*$D$72/12</f>
        <v>0</v>
      </c>
      <c r="AF72" s="2">
        <f t="shared" si="182"/>
        <v>0</v>
      </c>
      <c r="AG72" s="2">
        <f t="shared" si="182"/>
        <v>0</v>
      </c>
      <c r="AH72" s="2">
        <f t="shared" si="182"/>
        <v>0</v>
      </c>
      <c r="AI72" s="2">
        <f t="shared" si="182"/>
        <v>0</v>
      </c>
      <c r="AJ72" s="2">
        <f t="shared" si="182"/>
        <v>0</v>
      </c>
      <c r="AK72" s="2">
        <f t="shared" si="182"/>
        <v>0</v>
      </c>
      <c r="AL72" s="2">
        <f t="shared" si="182"/>
        <v>0</v>
      </c>
    </row>
    <row r="73" spans="1:38">
      <c r="C73" t="s">
        <v>151</v>
      </c>
      <c r="D73" s="107">
        <v>0.192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0"/>
      <c r="R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>
        <f>$P$9*$D$73/12</f>
        <v>0</v>
      </c>
      <c r="AE73" s="2">
        <f t="shared" ref="AE73:AL73" si="183">$P$9*$D$73/12</f>
        <v>0</v>
      </c>
      <c r="AF73" s="2">
        <f t="shared" si="183"/>
        <v>0</v>
      </c>
      <c r="AG73" s="2">
        <f t="shared" si="183"/>
        <v>0</v>
      </c>
      <c r="AH73" s="2">
        <f t="shared" si="183"/>
        <v>0</v>
      </c>
      <c r="AI73" s="2">
        <f t="shared" si="183"/>
        <v>0</v>
      </c>
      <c r="AJ73" s="2">
        <f t="shared" si="183"/>
        <v>0</v>
      </c>
      <c r="AK73" s="2">
        <f t="shared" si="183"/>
        <v>0</v>
      </c>
      <c r="AL73" s="2">
        <f t="shared" si="183"/>
        <v>0</v>
      </c>
    </row>
    <row r="74" spans="1:38">
      <c r="C74" t="s">
        <v>19</v>
      </c>
      <c r="D74" s="15">
        <v>0.33329999999999999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0">
        <f t="shared" ref="Q74" si="184">SUM(E74:P74)</f>
        <v>0</v>
      </c>
      <c r="R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f>$P$10*$D$74/12</f>
        <v>0</v>
      </c>
      <c r="AE74" s="2">
        <f t="shared" ref="AE74:AL74" si="185">$P$10*$D$74/12</f>
        <v>0</v>
      </c>
      <c r="AF74" s="2">
        <f t="shared" si="185"/>
        <v>0</v>
      </c>
      <c r="AG74" s="2">
        <f t="shared" si="185"/>
        <v>0</v>
      </c>
      <c r="AH74" s="2">
        <f t="shared" si="185"/>
        <v>0</v>
      </c>
      <c r="AI74" s="2">
        <f t="shared" si="185"/>
        <v>0</v>
      </c>
      <c r="AJ74" s="2">
        <f t="shared" si="185"/>
        <v>0</v>
      </c>
      <c r="AK74" s="2">
        <f t="shared" si="185"/>
        <v>0</v>
      </c>
      <c r="AL74" s="2">
        <f t="shared" si="185"/>
        <v>0</v>
      </c>
    </row>
    <row r="75" spans="1:38">
      <c r="C75" s="9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0"/>
      <c r="R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3.8" thickBot="1">
      <c r="B76" t="s">
        <v>2</v>
      </c>
      <c r="E76" s="5">
        <f t="shared" ref="E76:AL76" si="186">SUM(E68:E75)</f>
        <v>0</v>
      </c>
      <c r="F76" s="5">
        <f t="shared" si="186"/>
        <v>0</v>
      </c>
      <c r="G76" s="5">
        <f t="shared" si="186"/>
        <v>0</v>
      </c>
      <c r="H76" s="5">
        <f t="shared" si="186"/>
        <v>0</v>
      </c>
      <c r="I76" s="5">
        <f t="shared" si="186"/>
        <v>0</v>
      </c>
      <c r="J76" s="5">
        <f t="shared" si="186"/>
        <v>0</v>
      </c>
      <c r="K76" s="5">
        <f t="shared" si="186"/>
        <v>0</v>
      </c>
      <c r="L76" s="5">
        <f t="shared" si="186"/>
        <v>0</v>
      </c>
      <c r="M76" s="5">
        <f t="shared" si="186"/>
        <v>0</v>
      </c>
      <c r="N76" s="5">
        <f t="shared" si="186"/>
        <v>0</v>
      </c>
      <c r="O76" s="5">
        <f t="shared" si="186"/>
        <v>0</v>
      </c>
      <c r="P76" s="5">
        <f t="shared" si="186"/>
        <v>0</v>
      </c>
      <c r="Q76" s="11">
        <f t="shared" si="186"/>
        <v>0</v>
      </c>
      <c r="R76" s="5">
        <f t="shared" si="186"/>
        <v>0</v>
      </c>
      <c r="S76" s="5">
        <f t="shared" si="186"/>
        <v>0</v>
      </c>
      <c r="T76" s="5">
        <f t="shared" si="186"/>
        <v>0</v>
      </c>
      <c r="U76" s="5">
        <f t="shared" si="186"/>
        <v>0</v>
      </c>
      <c r="V76" s="5">
        <f t="shared" si="186"/>
        <v>0</v>
      </c>
      <c r="W76" s="5">
        <f t="shared" si="186"/>
        <v>0</v>
      </c>
      <c r="X76" s="5">
        <f t="shared" si="186"/>
        <v>0</v>
      </c>
      <c r="Y76" s="5">
        <f t="shared" si="186"/>
        <v>0</v>
      </c>
      <c r="Z76" s="5">
        <f t="shared" si="186"/>
        <v>0</v>
      </c>
      <c r="AA76" s="5">
        <f t="shared" si="186"/>
        <v>0</v>
      </c>
      <c r="AB76" s="5">
        <f t="shared" si="186"/>
        <v>0</v>
      </c>
      <c r="AC76" s="5">
        <f t="shared" si="186"/>
        <v>0</v>
      </c>
      <c r="AD76" s="5">
        <f t="shared" si="186"/>
        <v>0</v>
      </c>
      <c r="AE76" s="5">
        <f t="shared" si="186"/>
        <v>0</v>
      </c>
      <c r="AF76" s="5">
        <f t="shared" si="186"/>
        <v>0</v>
      </c>
      <c r="AG76" s="5">
        <f t="shared" si="186"/>
        <v>0</v>
      </c>
      <c r="AH76" s="5">
        <f t="shared" si="186"/>
        <v>0</v>
      </c>
      <c r="AI76" s="5">
        <f t="shared" si="186"/>
        <v>0</v>
      </c>
      <c r="AJ76" s="5">
        <f t="shared" si="186"/>
        <v>0</v>
      </c>
      <c r="AK76" s="5">
        <f t="shared" si="186"/>
        <v>0</v>
      </c>
      <c r="AL76" s="5">
        <f t="shared" si="186"/>
        <v>0</v>
      </c>
    </row>
    <row r="78" spans="1:38">
      <c r="A78" s="1" t="s">
        <v>22</v>
      </c>
      <c r="B78" t="s">
        <v>1</v>
      </c>
      <c r="C78" t="s">
        <v>17</v>
      </c>
      <c r="E78" s="2">
        <f t="shared" ref="E78:P78" si="187">SUM(E48,E58,E68)</f>
        <v>0</v>
      </c>
      <c r="F78" s="2">
        <f t="shared" si="187"/>
        <v>0</v>
      </c>
      <c r="G78" s="2">
        <f t="shared" si="187"/>
        <v>0</v>
      </c>
      <c r="H78" s="2">
        <f t="shared" si="187"/>
        <v>0</v>
      </c>
      <c r="I78" s="2">
        <f t="shared" si="187"/>
        <v>0</v>
      </c>
      <c r="J78" s="2">
        <f t="shared" si="187"/>
        <v>0</v>
      </c>
      <c r="K78" s="2">
        <f t="shared" si="187"/>
        <v>0</v>
      </c>
      <c r="L78" s="2">
        <f t="shared" si="187"/>
        <v>0</v>
      </c>
      <c r="M78" s="2">
        <f t="shared" si="187"/>
        <v>0</v>
      </c>
      <c r="N78" s="2">
        <f t="shared" si="187"/>
        <v>0</v>
      </c>
      <c r="O78" s="2">
        <f t="shared" si="187"/>
        <v>0</v>
      </c>
      <c r="P78" s="2">
        <f t="shared" si="187"/>
        <v>0</v>
      </c>
      <c r="Q78" s="10">
        <f>SUM(E78:P78)</f>
        <v>0</v>
      </c>
      <c r="R78" s="2">
        <f t="shared" ref="R78:AL78" si="188">SUM(R48,R58,R68)</f>
        <v>0</v>
      </c>
      <c r="S78" s="2">
        <f t="shared" si="188"/>
        <v>0</v>
      </c>
      <c r="T78" s="2">
        <f t="shared" si="188"/>
        <v>0</v>
      </c>
      <c r="U78" s="2">
        <f t="shared" si="188"/>
        <v>0</v>
      </c>
      <c r="V78" s="2">
        <f t="shared" si="188"/>
        <v>0</v>
      </c>
      <c r="W78" s="2">
        <f t="shared" si="188"/>
        <v>0</v>
      </c>
      <c r="X78" s="2">
        <f t="shared" si="188"/>
        <v>0</v>
      </c>
      <c r="Y78" s="2">
        <f t="shared" si="188"/>
        <v>0</v>
      </c>
      <c r="Z78" s="2">
        <f t="shared" si="188"/>
        <v>0</v>
      </c>
      <c r="AA78" s="2">
        <f t="shared" si="188"/>
        <v>0</v>
      </c>
      <c r="AB78" s="2">
        <f t="shared" si="188"/>
        <v>0</v>
      </c>
      <c r="AC78" s="2">
        <f t="shared" si="188"/>
        <v>0</v>
      </c>
      <c r="AD78" s="2">
        <f t="shared" si="188"/>
        <v>0</v>
      </c>
      <c r="AE78" s="2">
        <f t="shared" si="188"/>
        <v>0</v>
      </c>
      <c r="AF78" s="2">
        <f t="shared" si="188"/>
        <v>0</v>
      </c>
      <c r="AG78" s="2">
        <f t="shared" si="188"/>
        <v>0</v>
      </c>
      <c r="AH78" s="2">
        <f t="shared" si="188"/>
        <v>0</v>
      </c>
      <c r="AI78" s="2">
        <f t="shared" si="188"/>
        <v>0</v>
      </c>
      <c r="AJ78" s="2">
        <f t="shared" si="188"/>
        <v>0</v>
      </c>
      <c r="AK78" s="2">
        <f t="shared" si="188"/>
        <v>0</v>
      </c>
      <c r="AL78" s="2">
        <f t="shared" si="188"/>
        <v>0</v>
      </c>
    </row>
    <row r="79" spans="1:38">
      <c r="C79" t="s">
        <v>14</v>
      </c>
      <c r="D79" s="15"/>
      <c r="E79" s="2">
        <f t="shared" ref="E79:P79" si="189">SUM(E49,E59,E69)</f>
        <v>0</v>
      </c>
      <c r="F79" s="2">
        <f t="shared" si="189"/>
        <v>0</v>
      </c>
      <c r="G79" s="2">
        <f t="shared" si="189"/>
        <v>0</v>
      </c>
      <c r="H79" s="2">
        <f t="shared" si="189"/>
        <v>0</v>
      </c>
      <c r="I79" s="2">
        <f t="shared" si="189"/>
        <v>0</v>
      </c>
      <c r="J79" s="2">
        <f t="shared" si="189"/>
        <v>0</v>
      </c>
      <c r="K79" s="2">
        <f t="shared" si="189"/>
        <v>0</v>
      </c>
      <c r="L79" s="2">
        <f t="shared" si="189"/>
        <v>0</v>
      </c>
      <c r="M79" s="2">
        <f t="shared" si="189"/>
        <v>0</v>
      </c>
      <c r="N79" s="2">
        <f t="shared" si="189"/>
        <v>0</v>
      </c>
      <c r="O79" s="2">
        <f t="shared" si="189"/>
        <v>0</v>
      </c>
      <c r="P79" s="2">
        <f t="shared" si="189"/>
        <v>0</v>
      </c>
      <c r="Q79" s="10">
        <f t="shared" ref="Q79:Q84" si="190">SUM(E79:P79)</f>
        <v>0</v>
      </c>
      <c r="R79" s="2">
        <f t="shared" ref="R79:AL79" si="191">SUM(R49,R59,R69)</f>
        <v>0</v>
      </c>
      <c r="S79" s="2">
        <f t="shared" si="191"/>
        <v>0</v>
      </c>
      <c r="T79" s="2">
        <f t="shared" si="191"/>
        <v>0</v>
      </c>
      <c r="U79" s="2">
        <f t="shared" si="191"/>
        <v>0</v>
      </c>
      <c r="V79" s="2">
        <f t="shared" si="191"/>
        <v>0</v>
      </c>
      <c r="W79" s="2">
        <f t="shared" si="191"/>
        <v>0</v>
      </c>
      <c r="X79" s="2">
        <f t="shared" si="191"/>
        <v>0</v>
      </c>
      <c r="Y79" s="2">
        <f t="shared" si="191"/>
        <v>0</v>
      </c>
      <c r="Z79" s="2">
        <f t="shared" si="191"/>
        <v>0</v>
      </c>
      <c r="AA79" s="2">
        <f t="shared" si="191"/>
        <v>0</v>
      </c>
      <c r="AB79" s="2">
        <f t="shared" si="191"/>
        <v>0</v>
      </c>
      <c r="AC79" s="2">
        <f t="shared" si="191"/>
        <v>0</v>
      </c>
      <c r="AD79" s="2">
        <f t="shared" si="191"/>
        <v>0</v>
      </c>
      <c r="AE79" s="2">
        <f t="shared" si="191"/>
        <v>0</v>
      </c>
      <c r="AF79" s="2">
        <f t="shared" si="191"/>
        <v>0</v>
      </c>
      <c r="AG79" s="2">
        <f t="shared" si="191"/>
        <v>0</v>
      </c>
      <c r="AH79" s="2">
        <f t="shared" si="191"/>
        <v>0</v>
      </c>
      <c r="AI79" s="2">
        <f t="shared" si="191"/>
        <v>0</v>
      </c>
      <c r="AJ79" s="2">
        <f t="shared" si="191"/>
        <v>0</v>
      </c>
      <c r="AK79" s="2">
        <f t="shared" si="191"/>
        <v>0</v>
      </c>
      <c r="AL79" s="2">
        <f t="shared" si="191"/>
        <v>0</v>
      </c>
    </row>
    <row r="80" spans="1:38">
      <c r="C80" t="s">
        <v>142</v>
      </c>
      <c r="D80" s="15"/>
      <c r="E80" s="2">
        <f t="shared" ref="E80:P80" si="192">SUM(E50,E60,E70)</f>
        <v>0</v>
      </c>
      <c r="F80" s="2">
        <f t="shared" si="192"/>
        <v>0</v>
      </c>
      <c r="G80" s="2">
        <f t="shared" si="192"/>
        <v>0</v>
      </c>
      <c r="H80" s="2">
        <f t="shared" si="192"/>
        <v>0</v>
      </c>
      <c r="I80" s="2">
        <f t="shared" si="192"/>
        <v>0</v>
      </c>
      <c r="J80" s="2">
        <f t="shared" si="192"/>
        <v>0</v>
      </c>
      <c r="K80" s="2">
        <f t="shared" si="192"/>
        <v>0</v>
      </c>
      <c r="L80" s="2">
        <f t="shared" si="192"/>
        <v>0</v>
      </c>
      <c r="M80" s="2">
        <f t="shared" si="192"/>
        <v>0</v>
      </c>
      <c r="N80" s="2">
        <f t="shared" si="192"/>
        <v>0</v>
      </c>
      <c r="O80" s="2">
        <f t="shared" si="192"/>
        <v>0</v>
      </c>
      <c r="P80" s="2">
        <f t="shared" si="192"/>
        <v>0</v>
      </c>
      <c r="Q80" s="10">
        <f t="shared" si="190"/>
        <v>0</v>
      </c>
      <c r="R80" s="2">
        <f t="shared" ref="R80:AL80" si="193">SUM(R50,R60,R70)</f>
        <v>0</v>
      </c>
      <c r="S80" s="2">
        <f t="shared" si="193"/>
        <v>0</v>
      </c>
      <c r="T80" s="2">
        <f t="shared" si="193"/>
        <v>0</v>
      </c>
      <c r="U80" s="2">
        <f t="shared" si="193"/>
        <v>0</v>
      </c>
      <c r="V80" s="2">
        <f t="shared" si="193"/>
        <v>0</v>
      </c>
      <c r="W80" s="2">
        <f t="shared" si="193"/>
        <v>0</v>
      </c>
      <c r="X80" s="2">
        <f t="shared" si="193"/>
        <v>0</v>
      </c>
      <c r="Y80" s="2">
        <f t="shared" si="193"/>
        <v>0</v>
      </c>
      <c r="Z80" s="2">
        <f t="shared" si="193"/>
        <v>0</v>
      </c>
      <c r="AA80" s="2">
        <f t="shared" si="193"/>
        <v>0</v>
      </c>
      <c r="AB80" s="2">
        <f t="shared" si="193"/>
        <v>0</v>
      </c>
      <c r="AC80" s="2">
        <f t="shared" si="193"/>
        <v>0</v>
      </c>
      <c r="AD80" s="2">
        <f t="shared" si="193"/>
        <v>0</v>
      </c>
      <c r="AE80" s="2">
        <f t="shared" si="193"/>
        <v>0</v>
      </c>
      <c r="AF80" s="2">
        <f t="shared" si="193"/>
        <v>0</v>
      </c>
      <c r="AG80" s="2">
        <f t="shared" si="193"/>
        <v>0</v>
      </c>
      <c r="AH80" s="2">
        <f t="shared" si="193"/>
        <v>0</v>
      </c>
      <c r="AI80" s="2">
        <f t="shared" si="193"/>
        <v>0</v>
      </c>
      <c r="AJ80" s="2">
        <f t="shared" si="193"/>
        <v>0</v>
      </c>
      <c r="AK80" s="2">
        <f t="shared" si="193"/>
        <v>0</v>
      </c>
      <c r="AL80" s="2">
        <f t="shared" si="193"/>
        <v>0</v>
      </c>
    </row>
    <row r="81" spans="1:38">
      <c r="C81" t="s">
        <v>149</v>
      </c>
      <c r="D81" s="15"/>
      <c r="E81" s="2">
        <f t="shared" ref="E81:P81" si="194">SUM(E51,E61,E71)</f>
        <v>0</v>
      </c>
      <c r="F81" s="2">
        <f t="shared" si="194"/>
        <v>0</v>
      </c>
      <c r="G81" s="2">
        <f t="shared" si="194"/>
        <v>0</v>
      </c>
      <c r="H81" s="2">
        <f t="shared" si="194"/>
        <v>0</v>
      </c>
      <c r="I81" s="2">
        <f t="shared" si="194"/>
        <v>0</v>
      </c>
      <c r="J81" s="2">
        <f t="shared" si="194"/>
        <v>0</v>
      </c>
      <c r="K81" s="2">
        <f t="shared" si="194"/>
        <v>0</v>
      </c>
      <c r="L81" s="2">
        <f t="shared" si="194"/>
        <v>0</v>
      </c>
      <c r="M81" s="2">
        <f t="shared" si="194"/>
        <v>0</v>
      </c>
      <c r="N81" s="2">
        <f t="shared" si="194"/>
        <v>0</v>
      </c>
      <c r="O81" s="2">
        <f t="shared" si="194"/>
        <v>0</v>
      </c>
      <c r="P81" s="2">
        <f t="shared" si="194"/>
        <v>0</v>
      </c>
      <c r="Q81" s="10">
        <f t="shared" si="190"/>
        <v>0</v>
      </c>
      <c r="R81" s="2">
        <f t="shared" ref="R81:AL81" si="195">SUM(R51,R61,R71)</f>
        <v>0</v>
      </c>
      <c r="S81" s="2">
        <f t="shared" si="195"/>
        <v>0</v>
      </c>
      <c r="T81" s="2">
        <f t="shared" si="195"/>
        <v>0</v>
      </c>
      <c r="U81" s="2">
        <f t="shared" si="195"/>
        <v>0</v>
      </c>
      <c r="V81" s="2">
        <f t="shared" si="195"/>
        <v>0</v>
      </c>
      <c r="W81" s="2">
        <f t="shared" si="195"/>
        <v>0</v>
      </c>
      <c r="X81" s="2">
        <f t="shared" si="195"/>
        <v>0</v>
      </c>
      <c r="Y81" s="2">
        <f t="shared" si="195"/>
        <v>0</v>
      </c>
      <c r="Z81" s="2">
        <f t="shared" si="195"/>
        <v>0</v>
      </c>
      <c r="AA81" s="2">
        <f t="shared" si="195"/>
        <v>0</v>
      </c>
      <c r="AB81" s="2">
        <f t="shared" si="195"/>
        <v>0</v>
      </c>
      <c r="AC81" s="2">
        <f t="shared" si="195"/>
        <v>0</v>
      </c>
      <c r="AD81" s="2">
        <f t="shared" si="195"/>
        <v>0</v>
      </c>
      <c r="AE81" s="2">
        <f t="shared" si="195"/>
        <v>0</v>
      </c>
      <c r="AF81" s="2">
        <f t="shared" si="195"/>
        <v>0</v>
      </c>
      <c r="AG81" s="2">
        <f t="shared" si="195"/>
        <v>0</v>
      </c>
      <c r="AH81" s="2">
        <f t="shared" si="195"/>
        <v>0</v>
      </c>
      <c r="AI81" s="2">
        <f t="shared" si="195"/>
        <v>0</v>
      </c>
      <c r="AJ81" s="2">
        <f t="shared" si="195"/>
        <v>0</v>
      </c>
      <c r="AK81" s="2">
        <f t="shared" si="195"/>
        <v>0</v>
      </c>
      <c r="AL81" s="2">
        <f t="shared" si="195"/>
        <v>0</v>
      </c>
    </row>
    <row r="82" spans="1:38">
      <c r="C82" t="s">
        <v>139</v>
      </c>
      <c r="D82" s="15"/>
      <c r="E82" s="2">
        <f t="shared" ref="E82:P82" si="196">SUM(E52,E62,E72)</f>
        <v>0</v>
      </c>
      <c r="F82" s="2">
        <f t="shared" si="196"/>
        <v>0</v>
      </c>
      <c r="G82" s="2">
        <f t="shared" si="196"/>
        <v>0</v>
      </c>
      <c r="H82" s="2">
        <f t="shared" si="196"/>
        <v>0</v>
      </c>
      <c r="I82" s="2">
        <f t="shared" si="196"/>
        <v>0</v>
      </c>
      <c r="J82" s="2">
        <f t="shared" si="196"/>
        <v>0</v>
      </c>
      <c r="K82" s="2">
        <f t="shared" si="196"/>
        <v>0</v>
      </c>
      <c r="L82" s="2">
        <f t="shared" si="196"/>
        <v>0</v>
      </c>
      <c r="M82" s="2">
        <f t="shared" si="196"/>
        <v>0</v>
      </c>
      <c r="N82" s="2">
        <f t="shared" si="196"/>
        <v>0</v>
      </c>
      <c r="O82" s="2">
        <f t="shared" si="196"/>
        <v>0</v>
      </c>
      <c r="P82" s="2">
        <f t="shared" si="196"/>
        <v>0</v>
      </c>
      <c r="Q82" s="10">
        <f t="shared" si="190"/>
        <v>0</v>
      </c>
      <c r="R82" s="2">
        <f t="shared" ref="R82:AL82" si="197">SUM(R52,R62,R72)</f>
        <v>0</v>
      </c>
      <c r="S82" s="2">
        <f t="shared" si="197"/>
        <v>0</v>
      </c>
      <c r="T82" s="2">
        <f t="shared" si="197"/>
        <v>0</v>
      </c>
      <c r="U82" s="2">
        <f t="shared" si="197"/>
        <v>0</v>
      </c>
      <c r="V82" s="2">
        <f t="shared" si="197"/>
        <v>0</v>
      </c>
      <c r="W82" s="2">
        <f t="shared" si="197"/>
        <v>0</v>
      </c>
      <c r="X82" s="2">
        <f t="shared" si="197"/>
        <v>0</v>
      </c>
      <c r="Y82" s="2">
        <f t="shared" si="197"/>
        <v>0</v>
      </c>
      <c r="Z82" s="2">
        <f t="shared" si="197"/>
        <v>0</v>
      </c>
      <c r="AA82" s="2">
        <f t="shared" si="197"/>
        <v>0</v>
      </c>
      <c r="AB82" s="2">
        <f t="shared" si="197"/>
        <v>0</v>
      </c>
      <c r="AC82" s="2">
        <f t="shared" si="197"/>
        <v>0</v>
      </c>
      <c r="AD82" s="2">
        <f t="shared" si="197"/>
        <v>0</v>
      </c>
      <c r="AE82" s="2">
        <f t="shared" si="197"/>
        <v>0</v>
      </c>
      <c r="AF82" s="2">
        <f t="shared" si="197"/>
        <v>0</v>
      </c>
      <c r="AG82" s="2">
        <f t="shared" si="197"/>
        <v>0</v>
      </c>
      <c r="AH82" s="2">
        <f t="shared" si="197"/>
        <v>0</v>
      </c>
      <c r="AI82" s="2">
        <f t="shared" si="197"/>
        <v>0</v>
      </c>
      <c r="AJ82" s="2">
        <f t="shared" si="197"/>
        <v>0</v>
      </c>
      <c r="AK82" s="2">
        <f t="shared" si="197"/>
        <v>0</v>
      </c>
      <c r="AL82" s="2">
        <f t="shared" si="197"/>
        <v>0</v>
      </c>
    </row>
    <row r="83" spans="1:38">
      <c r="C83" t="s">
        <v>151</v>
      </c>
      <c r="D83" s="15"/>
      <c r="E83" s="2">
        <f t="shared" ref="E83:P83" si="198">SUM(E53,E63,E73)</f>
        <v>0</v>
      </c>
      <c r="F83" s="2">
        <f t="shared" si="198"/>
        <v>0</v>
      </c>
      <c r="G83" s="2">
        <f t="shared" si="198"/>
        <v>0</v>
      </c>
      <c r="H83" s="2">
        <f t="shared" si="198"/>
        <v>0</v>
      </c>
      <c r="I83" s="2">
        <f t="shared" si="198"/>
        <v>0</v>
      </c>
      <c r="J83" s="2">
        <f t="shared" si="198"/>
        <v>0</v>
      </c>
      <c r="K83" s="2">
        <f t="shared" si="198"/>
        <v>0</v>
      </c>
      <c r="L83" s="2">
        <f t="shared" si="198"/>
        <v>0</v>
      </c>
      <c r="M83" s="2">
        <f t="shared" si="198"/>
        <v>0</v>
      </c>
      <c r="N83" s="2">
        <f t="shared" si="198"/>
        <v>0</v>
      </c>
      <c r="O83" s="2">
        <f t="shared" si="198"/>
        <v>0</v>
      </c>
      <c r="P83" s="2">
        <f t="shared" si="198"/>
        <v>0</v>
      </c>
      <c r="Q83" s="10">
        <f t="shared" si="190"/>
        <v>0</v>
      </c>
      <c r="R83" s="2">
        <f t="shared" ref="R83:AL83" si="199">SUM(R53,R63,R73)</f>
        <v>0</v>
      </c>
      <c r="S83" s="2">
        <f t="shared" si="199"/>
        <v>0</v>
      </c>
      <c r="T83" s="2">
        <f t="shared" si="199"/>
        <v>0</v>
      </c>
      <c r="U83" s="2">
        <f t="shared" si="199"/>
        <v>0</v>
      </c>
      <c r="V83" s="2">
        <f t="shared" si="199"/>
        <v>0</v>
      </c>
      <c r="W83" s="2">
        <f t="shared" si="199"/>
        <v>0</v>
      </c>
      <c r="X83" s="2">
        <f t="shared" si="199"/>
        <v>0</v>
      </c>
      <c r="Y83" s="2">
        <f t="shared" si="199"/>
        <v>0</v>
      </c>
      <c r="Z83" s="2">
        <f t="shared" si="199"/>
        <v>0</v>
      </c>
      <c r="AA83" s="2">
        <f t="shared" si="199"/>
        <v>0</v>
      </c>
      <c r="AB83" s="2">
        <f t="shared" si="199"/>
        <v>0</v>
      </c>
      <c r="AC83" s="2">
        <f t="shared" si="199"/>
        <v>0</v>
      </c>
      <c r="AD83" s="2">
        <f t="shared" si="199"/>
        <v>0</v>
      </c>
      <c r="AE83" s="2">
        <f t="shared" si="199"/>
        <v>0</v>
      </c>
      <c r="AF83" s="2">
        <f t="shared" si="199"/>
        <v>0</v>
      </c>
      <c r="AG83" s="2">
        <f t="shared" si="199"/>
        <v>0</v>
      </c>
      <c r="AH83" s="2">
        <f t="shared" si="199"/>
        <v>0</v>
      </c>
      <c r="AI83" s="2">
        <f t="shared" si="199"/>
        <v>0</v>
      </c>
      <c r="AJ83" s="2">
        <f t="shared" si="199"/>
        <v>0</v>
      </c>
      <c r="AK83" s="2">
        <f t="shared" si="199"/>
        <v>0</v>
      </c>
      <c r="AL83" s="2">
        <f t="shared" si="199"/>
        <v>0</v>
      </c>
    </row>
    <row r="84" spans="1:38">
      <c r="C84" t="s">
        <v>19</v>
      </c>
      <c r="D84" s="15"/>
      <c r="E84" s="2">
        <f t="shared" ref="E84:P84" si="200">SUM(E54,E64,E74)</f>
        <v>0</v>
      </c>
      <c r="F84" s="2">
        <f t="shared" si="200"/>
        <v>0</v>
      </c>
      <c r="G84" s="2">
        <f t="shared" si="200"/>
        <v>0</v>
      </c>
      <c r="H84" s="2">
        <f t="shared" si="200"/>
        <v>0</v>
      </c>
      <c r="I84" s="2">
        <f t="shared" si="200"/>
        <v>0</v>
      </c>
      <c r="J84" s="2">
        <f t="shared" si="200"/>
        <v>0</v>
      </c>
      <c r="K84" s="2">
        <f t="shared" si="200"/>
        <v>0</v>
      </c>
      <c r="L84" s="2">
        <f t="shared" si="200"/>
        <v>0</v>
      </c>
      <c r="M84" s="2">
        <f t="shared" si="200"/>
        <v>0</v>
      </c>
      <c r="N84" s="2">
        <f t="shared" si="200"/>
        <v>0</v>
      </c>
      <c r="O84" s="2">
        <f t="shared" si="200"/>
        <v>0</v>
      </c>
      <c r="P84" s="2">
        <f t="shared" si="200"/>
        <v>0</v>
      </c>
      <c r="Q84" s="10">
        <f t="shared" si="190"/>
        <v>0</v>
      </c>
      <c r="R84" s="2">
        <f t="shared" ref="R84:AL84" si="201">SUM(R54,R64,R74)</f>
        <v>0</v>
      </c>
      <c r="S84" s="2">
        <f t="shared" si="201"/>
        <v>0</v>
      </c>
      <c r="T84" s="2">
        <f t="shared" si="201"/>
        <v>0</v>
      </c>
      <c r="U84" s="2">
        <f t="shared" si="201"/>
        <v>0</v>
      </c>
      <c r="V84" s="2">
        <f t="shared" si="201"/>
        <v>0</v>
      </c>
      <c r="W84" s="2">
        <f t="shared" si="201"/>
        <v>0</v>
      </c>
      <c r="X84" s="2">
        <f t="shared" si="201"/>
        <v>0</v>
      </c>
      <c r="Y84" s="2">
        <f t="shared" si="201"/>
        <v>0</v>
      </c>
      <c r="Z84" s="2">
        <f t="shared" si="201"/>
        <v>0</v>
      </c>
      <c r="AA84" s="2">
        <f t="shared" si="201"/>
        <v>0</v>
      </c>
      <c r="AB84" s="2">
        <f t="shared" si="201"/>
        <v>0</v>
      </c>
      <c r="AC84" s="2">
        <f t="shared" si="201"/>
        <v>0</v>
      </c>
      <c r="AD84" s="2">
        <f t="shared" si="201"/>
        <v>110358.04366334916</v>
      </c>
      <c r="AE84" s="2">
        <f t="shared" si="201"/>
        <v>110358.04366334916</v>
      </c>
      <c r="AF84" s="2">
        <f t="shared" si="201"/>
        <v>110358.04366334916</v>
      </c>
      <c r="AG84" s="2">
        <f t="shared" si="201"/>
        <v>110358.04366334916</v>
      </c>
      <c r="AH84" s="2">
        <f t="shared" si="201"/>
        <v>110358.04366334916</v>
      </c>
      <c r="AI84" s="2">
        <f t="shared" si="201"/>
        <v>110358.04366334916</v>
      </c>
      <c r="AJ84" s="2">
        <f t="shared" si="201"/>
        <v>110358.04366334916</v>
      </c>
      <c r="AK84" s="2">
        <f t="shared" si="201"/>
        <v>110358.04366334916</v>
      </c>
      <c r="AL84" s="2">
        <f t="shared" si="201"/>
        <v>110358.04366334916</v>
      </c>
    </row>
    <row r="85" spans="1:38" ht="13.8" thickBot="1">
      <c r="B85" t="s">
        <v>2</v>
      </c>
      <c r="E85" s="5">
        <f t="shared" ref="E85:O85" si="202">SUM(E78:E84)</f>
        <v>0</v>
      </c>
      <c r="F85" s="5">
        <f t="shared" si="202"/>
        <v>0</v>
      </c>
      <c r="G85" s="5">
        <f t="shared" si="202"/>
        <v>0</v>
      </c>
      <c r="H85" s="5">
        <f t="shared" si="202"/>
        <v>0</v>
      </c>
      <c r="I85" s="5">
        <f t="shared" si="202"/>
        <v>0</v>
      </c>
      <c r="J85" s="5">
        <f t="shared" si="202"/>
        <v>0</v>
      </c>
      <c r="K85" s="5">
        <f t="shared" si="202"/>
        <v>0</v>
      </c>
      <c r="L85" s="5">
        <f t="shared" si="202"/>
        <v>0</v>
      </c>
      <c r="M85" s="5">
        <f t="shared" si="202"/>
        <v>0</v>
      </c>
      <c r="N85" s="5">
        <f t="shared" si="202"/>
        <v>0</v>
      </c>
      <c r="O85" s="5">
        <f t="shared" si="202"/>
        <v>0</v>
      </c>
      <c r="P85" s="5">
        <f>SUM(P78:P84)</f>
        <v>0</v>
      </c>
      <c r="Q85" s="11">
        <f>SUM(Q78:Q84)</f>
        <v>0</v>
      </c>
      <c r="R85" s="5">
        <f>SUM(R78:R84)</f>
        <v>0</v>
      </c>
      <c r="S85" s="5">
        <f t="shared" ref="S85:AL85" si="203">SUM(S78:S84)</f>
        <v>0</v>
      </c>
      <c r="T85" s="5">
        <f t="shared" si="203"/>
        <v>0</v>
      </c>
      <c r="U85" s="5">
        <f t="shared" si="203"/>
        <v>0</v>
      </c>
      <c r="V85" s="5">
        <f t="shared" si="203"/>
        <v>0</v>
      </c>
      <c r="W85" s="5">
        <f t="shared" si="203"/>
        <v>0</v>
      </c>
      <c r="X85" s="5">
        <f t="shared" si="203"/>
        <v>0</v>
      </c>
      <c r="Y85" s="5">
        <f t="shared" si="203"/>
        <v>0</v>
      </c>
      <c r="Z85" s="5">
        <f t="shared" si="203"/>
        <v>0</v>
      </c>
      <c r="AA85" s="5">
        <f t="shared" si="203"/>
        <v>0</v>
      </c>
      <c r="AB85" s="5">
        <f t="shared" si="203"/>
        <v>0</v>
      </c>
      <c r="AC85" s="5">
        <f t="shared" si="203"/>
        <v>0</v>
      </c>
      <c r="AD85" s="5">
        <f t="shared" si="203"/>
        <v>110358.04366334916</v>
      </c>
      <c r="AE85" s="5">
        <f t="shared" si="203"/>
        <v>110358.04366334916</v>
      </c>
      <c r="AF85" s="5">
        <f t="shared" si="203"/>
        <v>110358.04366334916</v>
      </c>
      <c r="AG85" s="5">
        <f t="shared" si="203"/>
        <v>110358.04366334916</v>
      </c>
      <c r="AH85" s="5">
        <f t="shared" si="203"/>
        <v>110358.04366334916</v>
      </c>
      <c r="AI85" s="5">
        <f t="shared" si="203"/>
        <v>110358.04366334916</v>
      </c>
      <c r="AJ85" s="5">
        <f t="shared" si="203"/>
        <v>110358.04366334916</v>
      </c>
      <c r="AK85" s="5">
        <f t="shared" si="203"/>
        <v>110358.04366334916</v>
      </c>
      <c r="AL85" s="5">
        <f t="shared" si="203"/>
        <v>110358.04366334916</v>
      </c>
    </row>
    <row r="88" spans="1:38">
      <c r="A88" s="1" t="s">
        <v>23</v>
      </c>
      <c r="B88" t="s">
        <v>1</v>
      </c>
      <c r="C88" t="s">
        <v>17</v>
      </c>
      <c r="E88" s="2">
        <f>-E78</f>
        <v>0</v>
      </c>
      <c r="F88" s="2">
        <f t="shared" ref="F88" si="204">E88-F78</f>
        <v>0</v>
      </c>
      <c r="G88" s="2">
        <f t="shared" ref="G88:P88" si="205">F88-G78</f>
        <v>0</v>
      </c>
      <c r="H88" s="2">
        <f t="shared" si="205"/>
        <v>0</v>
      </c>
      <c r="I88" s="2">
        <f t="shared" si="205"/>
        <v>0</v>
      </c>
      <c r="J88" s="2">
        <f t="shared" si="205"/>
        <v>0</v>
      </c>
      <c r="K88" s="2">
        <f t="shared" si="205"/>
        <v>0</v>
      </c>
      <c r="L88" s="2">
        <f t="shared" si="205"/>
        <v>0</v>
      </c>
      <c r="M88" s="2">
        <f t="shared" si="205"/>
        <v>0</v>
      </c>
      <c r="N88" s="2">
        <f t="shared" si="205"/>
        <v>0</v>
      </c>
      <c r="O88" s="2">
        <f t="shared" si="205"/>
        <v>0</v>
      </c>
      <c r="P88" s="2">
        <f t="shared" si="205"/>
        <v>0</v>
      </c>
      <c r="Q88" s="10">
        <f>SUM(E88:P88)</f>
        <v>0</v>
      </c>
      <c r="R88" s="2">
        <f>P88-R78</f>
        <v>0</v>
      </c>
      <c r="S88" s="2">
        <f t="shared" ref="S88" si="206">R88-S78</f>
        <v>0</v>
      </c>
      <c r="T88" s="2">
        <f t="shared" ref="T88:AL88" si="207">S88-T78</f>
        <v>0</v>
      </c>
      <c r="U88" s="2">
        <f t="shared" si="207"/>
        <v>0</v>
      </c>
      <c r="V88" s="2">
        <f t="shared" si="207"/>
        <v>0</v>
      </c>
      <c r="W88" s="2">
        <f t="shared" si="207"/>
        <v>0</v>
      </c>
      <c r="X88" s="2">
        <f t="shared" si="207"/>
        <v>0</v>
      </c>
      <c r="Y88" s="2">
        <f t="shared" si="207"/>
        <v>0</v>
      </c>
      <c r="Z88" s="2">
        <f t="shared" si="207"/>
        <v>0</v>
      </c>
      <c r="AA88" s="2">
        <f t="shared" si="207"/>
        <v>0</v>
      </c>
      <c r="AB88" s="2">
        <f t="shared" si="207"/>
        <v>0</v>
      </c>
      <c r="AC88" s="2">
        <f t="shared" si="207"/>
        <v>0</v>
      </c>
      <c r="AD88" s="2">
        <f t="shared" si="207"/>
        <v>0</v>
      </c>
      <c r="AE88" s="2">
        <f t="shared" si="207"/>
        <v>0</v>
      </c>
      <c r="AF88" s="2">
        <f t="shared" si="207"/>
        <v>0</v>
      </c>
      <c r="AG88" s="2">
        <f t="shared" si="207"/>
        <v>0</v>
      </c>
      <c r="AH88" s="2">
        <f t="shared" si="207"/>
        <v>0</v>
      </c>
      <c r="AI88" s="2">
        <f t="shared" si="207"/>
        <v>0</v>
      </c>
      <c r="AJ88" s="2">
        <f t="shared" si="207"/>
        <v>0</v>
      </c>
      <c r="AK88" s="2">
        <f t="shared" si="207"/>
        <v>0</v>
      </c>
      <c r="AL88" s="2">
        <f t="shared" si="207"/>
        <v>0</v>
      </c>
    </row>
    <row r="89" spans="1:38">
      <c r="C89" t="s">
        <v>14</v>
      </c>
      <c r="D89" s="15"/>
      <c r="E89" s="2">
        <f t="shared" ref="E89:E94" si="208">-E79</f>
        <v>0</v>
      </c>
      <c r="F89" s="2">
        <f t="shared" ref="F89:P89" si="209">E89-F79</f>
        <v>0</v>
      </c>
      <c r="G89" s="2">
        <f t="shared" si="209"/>
        <v>0</v>
      </c>
      <c r="H89" s="2">
        <f t="shared" si="209"/>
        <v>0</v>
      </c>
      <c r="I89" s="2">
        <f t="shared" si="209"/>
        <v>0</v>
      </c>
      <c r="J89" s="2">
        <f t="shared" si="209"/>
        <v>0</v>
      </c>
      <c r="K89" s="2">
        <f t="shared" si="209"/>
        <v>0</v>
      </c>
      <c r="L89" s="2">
        <f t="shared" si="209"/>
        <v>0</v>
      </c>
      <c r="M89" s="2">
        <f t="shared" si="209"/>
        <v>0</v>
      </c>
      <c r="N89" s="2">
        <f t="shared" si="209"/>
        <v>0</v>
      </c>
      <c r="O89" s="2">
        <f t="shared" si="209"/>
        <v>0</v>
      </c>
      <c r="P89" s="2">
        <f t="shared" si="209"/>
        <v>0</v>
      </c>
      <c r="Q89" s="10">
        <f t="shared" ref="Q89:Q94" si="210">SUM(E89:P89)</f>
        <v>0</v>
      </c>
      <c r="R89" s="2">
        <f t="shared" ref="R89:R94" si="211">P89-R79</f>
        <v>0</v>
      </c>
      <c r="S89" s="2">
        <f t="shared" ref="S89:AL89" si="212">R89-S79</f>
        <v>0</v>
      </c>
      <c r="T89" s="2">
        <f t="shared" si="212"/>
        <v>0</v>
      </c>
      <c r="U89" s="2">
        <f t="shared" si="212"/>
        <v>0</v>
      </c>
      <c r="V89" s="2">
        <f t="shared" si="212"/>
        <v>0</v>
      </c>
      <c r="W89" s="2">
        <f t="shared" si="212"/>
        <v>0</v>
      </c>
      <c r="X89" s="2">
        <f t="shared" si="212"/>
        <v>0</v>
      </c>
      <c r="Y89" s="2">
        <f t="shared" si="212"/>
        <v>0</v>
      </c>
      <c r="Z89" s="2">
        <f t="shared" si="212"/>
        <v>0</v>
      </c>
      <c r="AA89" s="2">
        <f t="shared" si="212"/>
        <v>0</v>
      </c>
      <c r="AB89" s="2">
        <f t="shared" si="212"/>
        <v>0</v>
      </c>
      <c r="AC89" s="2">
        <f t="shared" si="212"/>
        <v>0</v>
      </c>
      <c r="AD89" s="2">
        <f t="shared" si="212"/>
        <v>0</v>
      </c>
      <c r="AE89" s="2">
        <f t="shared" si="212"/>
        <v>0</v>
      </c>
      <c r="AF89" s="2">
        <f t="shared" si="212"/>
        <v>0</v>
      </c>
      <c r="AG89" s="2">
        <f t="shared" si="212"/>
        <v>0</v>
      </c>
      <c r="AH89" s="2">
        <f t="shared" si="212"/>
        <v>0</v>
      </c>
      <c r="AI89" s="2">
        <f t="shared" si="212"/>
        <v>0</v>
      </c>
      <c r="AJ89" s="2">
        <f t="shared" si="212"/>
        <v>0</v>
      </c>
      <c r="AK89" s="2">
        <f t="shared" si="212"/>
        <v>0</v>
      </c>
      <c r="AL89" s="2">
        <f t="shared" si="212"/>
        <v>0</v>
      </c>
    </row>
    <row r="90" spans="1:38">
      <c r="C90" t="s">
        <v>142</v>
      </c>
      <c r="D90" s="15"/>
      <c r="E90" s="2">
        <f t="shared" si="208"/>
        <v>0</v>
      </c>
      <c r="F90" s="2">
        <f t="shared" ref="F90:P90" si="213">E90-F80</f>
        <v>0</v>
      </c>
      <c r="G90" s="2">
        <f t="shared" si="213"/>
        <v>0</v>
      </c>
      <c r="H90" s="2">
        <f t="shared" si="213"/>
        <v>0</v>
      </c>
      <c r="I90" s="2">
        <f t="shared" si="213"/>
        <v>0</v>
      </c>
      <c r="J90" s="2">
        <f t="shared" si="213"/>
        <v>0</v>
      </c>
      <c r="K90" s="2">
        <f t="shared" si="213"/>
        <v>0</v>
      </c>
      <c r="L90" s="2">
        <f t="shared" si="213"/>
        <v>0</v>
      </c>
      <c r="M90" s="2">
        <f t="shared" si="213"/>
        <v>0</v>
      </c>
      <c r="N90" s="2">
        <f t="shared" si="213"/>
        <v>0</v>
      </c>
      <c r="O90" s="2">
        <f t="shared" si="213"/>
        <v>0</v>
      </c>
      <c r="P90" s="2">
        <f t="shared" si="213"/>
        <v>0</v>
      </c>
      <c r="Q90" s="10">
        <f t="shared" si="210"/>
        <v>0</v>
      </c>
      <c r="R90" s="2">
        <f t="shared" si="211"/>
        <v>0</v>
      </c>
      <c r="S90" s="2">
        <f t="shared" ref="S90:AL90" si="214">R90-S80</f>
        <v>0</v>
      </c>
      <c r="T90" s="2">
        <f t="shared" si="214"/>
        <v>0</v>
      </c>
      <c r="U90" s="2">
        <f t="shared" si="214"/>
        <v>0</v>
      </c>
      <c r="V90" s="2">
        <f t="shared" si="214"/>
        <v>0</v>
      </c>
      <c r="W90" s="2">
        <f t="shared" si="214"/>
        <v>0</v>
      </c>
      <c r="X90" s="2">
        <f t="shared" si="214"/>
        <v>0</v>
      </c>
      <c r="Y90" s="2">
        <f t="shared" si="214"/>
        <v>0</v>
      </c>
      <c r="Z90" s="2">
        <f t="shared" si="214"/>
        <v>0</v>
      </c>
      <c r="AA90" s="2">
        <f t="shared" si="214"/>
        <v>0</v>
      </c>
      <c r="AB90" s="2">
        <f t="shared" si="214"/>
        <v>0</v>
      </c>
      <c r="AC90" s="2">
        <f t="shared" si="214"/>
        <v>0</v>
      </c>
      <c r="AD90" s="2">
        <f t="shared" si="214"/>
        <v>0</v>
      </c>
      <c r="AE90" s="2">
        <f t="shared" si="214"/>
        <v>0</v>
      </c>
      <c r="AF90" s="2">
        <f t="shared" si="214"/>
        <v>0</v>
      </c>
      <c r="AG90" s="2">
        <f t="shared" si="214"/>
        <v>0</v>
      </c>
      <c r="AH90" s="2">
        <f t="shared" si="214"/>
        <v>0</v>
      </c>
      <c r="AI90" s="2">
        <f t="shared" si="214"/>
        <v>0</v>
      </c>
      <c r="AJ90" s="2">
        <f t="shared" si="214"/>
        <v>0</v>
      </c>
      <c r="AK90" s="2">
        <f t="shared" si="214"/>
        <v>0</v>
      </c>
      <c r="AL90" s="2">
        <f t="shared" si="214"/>
        <v>0</v>
      </c>
    </row>
    <row r="91" spans="1:38">
      <c r="C91" t="s">
        <v>149</v>
      </c>
      <c r="D91" s="15"/>
      <c r="E91" s="2">
        <f t="shared" si="208"/>
        <v>0</v>
      </c>
      <c r="F91" s="2">
        <f t="shared" ref="F91:P91" si="215">E91-F81</f>
        <v>0</v>
      </c>
      <c r="G91" s="2">
        <f t="shared" si="215"/>
        <v>0</v>
      </c>
      <c r="H91" s="2">
        <f t="shared" si="215"/>
        <v>0</v>
      </c>
      <c r="I91" s="2">
        <f t="shared" si="215"/>
        <v>0</v>
      </c>
      <c r="J91" s="2">
        <f t="shared" si="215"/>
        <v>0</v>
      </c>
      <c r="K91" s="2">
        <f t="shared" si="215"/>
        <v>0</v>
      </c>
      <c r="L91" s="2">
        <f t="shared" si="215"/>
        <v>0</v>
      </c>
      <c r="M91" s="2">
        <f t="shared" si="215"/>
        <v>0</v>
      </c>
      <c r="N91" s="2">
        <f t="shared" si="215"/>
        <v>0</v>
      </c>
      <c r="O91" s="2">
        <f t="shared" si="215"/>
        <v>0</v>
      </c>
      <c r="P91" s="2">
        <f t="shared" si="215"/>
        <v>0</v>
      </c>
      <c r="Q91" s="10">
        <f t="shared" si="210"/>
        <v>0</v>
      </c>
      <c r="R91" s="2">
        <f t="shared" si="211"/>
        <v>0</v>
      </c>
      <c r="S91" s="2">
        <f t="shared" ref="S91:AL91" si="216">R91-S81</f>
        <v>0</v>
      </c>
      <c r="T91" s="2">
        <f t="shared" si="216"/>
        <v>0</v>
      </c>
      <c r="U91" s="2">
        <f t="shared" si="216"/>
        <v>0</v>
      </c>
      <c r="V91" s="2">
        <f t="shared" si="216"/>
        <v>0</v>
      </c>
      <c r="W91" s="2">
        <f t="shared" si="216"/>
        <v>0</v>
      </c>
      <c r="X91" s="2">
        <f t="shared" si="216"/>
        <v>0</v>
      </c>
      <c r="Y91" s="2">
        <f t="shared" si="216"/>
        <v>0</v>
      </c>
      <c r="Z91" s="2">
        <f t="shared" si="216"/>
        <v>0</v>
      </c>
      <c r="AA91" s="2">
        <f t="shared" si="216"/>
        <v>0</v>
      </c>
      <c r="AB91" s="2">
        <f t="shared" si="216"/>
        <v>0</v>
      </c>
      <c r="AC91" s="2">
        <f t="shared" si="216"/>
        <v>0</v>
      </c>
      <c r="AD91" s="2">
        <f t="shared" si="216"/>
        <v>0</v>
      </c>
      <c r="AE91" s="2">
        <f t="shared" si="216"/>
        <v>0</v>
      </c>
      <c r="AF91" s="2">
        <f t="shared" si="216"/>
        <v>0</v>
      </c>
      <c r="AG91" s="2">
        <f t="shared" si="216"/>
        <v>0</v>
      </c>
      <c r="AH91" s="2">
        <f t="shared" si="216"/>
        <v>0</v>
      </c>
      <c r="AI91" s="2">
        <f t="shared" si="216"/>
        <v>0</v>
      </c>
      <c r="AJ91" s="2">
        <f t="shared" si="216"/>
        <v>0</v>
      </c>
      <c r="AK91" s="2">
        <f t="shared" si="216"/>
        <v>0</v>
      </c>
      <c r="AL91" s="2">
        <f t="shared" si="216"/>
        <v>0</v>
      </c>
    </row>
    <row r="92" spans="1:38">
      <c r="C92" t="s">
        <v>139</v>
      </c>
      <c r="D92" s="15"/>
      <c r="E92" s="2">
        <f t="shared" si="208"/>
        <v>0</v>
      </c>
      <c r="F92" s="2">
        <f t="shared" ref="F92:P92" si="217">E92-F82</f>
        <v>0</v>
      </c>
      <c r="G92" s="2">
        <f t="shared" si="217"/>
        <v>0</v>
      </c>
      <c r="H92" s="2">
        <f t="shared" si="217"/>
        <v>0</v>
      </c>
      <c r="I92" s="2">
        <f t="shared" si="217"/>
        <v>0</v>
      </c>
      <c r="J92" s="2">
        <f t="shared" si="217"/>
        <v>0</v>
      </c>
      <c r="K92" s="2">
        <f t="shared" si="217"/>
        <v>0</v>
      </c>
      <c r="L92" s="2">
        <f t="shared" si="217"/>
        <v>0</v>
      </c>
      <c r="M92" s="2">
        <f t="shared" si="217"/>
        <v>0</v>
      </c>
      <c r="N92" s="2">
        <f t="shared" si="217"/>
        <v>0</v>
      </c>
      <c r="O92" s="2">
        <f t="shared" si="217"/>
        <v>0</v>
      </c>
      <c r="P92" s="2">
        <f t="shared" si="217"/>
        <v>0</v>
      </c>
      <c r="Q92" s="10">
        <f t="shared" si="210"/>
        <v>0</v>
      </c>
      <c r="R92" s="2">
        <f t="shared" si="211"/>
        <v>0</v>
      </c>
      <c r="S92" s="2">
        <f t="shared" ref="S92:AL92" si="218">R92-S82</f>
        <v>0</v>
      </c>
      <c r="T92" s="2">
        <f t="shared" si="218"/>
        <v>0</v>
      </c>
      <c r="U92" s="2">
        <f t="shared" si="218"/>
        <v>0</v>
      </c>
      <c r="V92" s="2">
        <f t="shared" si="218"/>
        <v>0</v>
      </c>
      <c r="W92" s="2">
        <f t="shared" si="218"/>
        <v>0</v>
      </c>
      <c r="X92" s="2">
        <f t="shared" si="218"/>
        <v>0</v>
      </c>
      <c r="Y92" s="2">
        <f t="shared" si="218"/>
        <v>0</v>
      </c>
      <c r="Z92" s="2">
        <f t="shared" si="218"/>
        <v>0</v>
      </c>
      <c r="AA92" s="2">
        <f t="shared" si="218"/>
        <v>0</v>
      </c>
      <c r="AB92" s="2">
        <f t="shared" si="218"/>
        <v>0</v>
      </c>
      <c r="AC92" s="2">
        <f t="shared" si="218"/>
        <v>0</v>
      </c>
      <c r="AD92" s="2">
        <f t="shared" si="218"/>
        <v>0</v>
      </c>
      <c r="AE92" s="2">
        <f t="shared" si="218"/>
        <v>0</v>
      </c>
      <c r="AF92" s="2">
        <f t="shared" si="218"/>
        <v>0</v>
      </c>
      <c r="AG92" s="2">
        <f t="shared" si="218"/>
        <v>0</v>
      </c>
      <c r="AH92" s="2">
        <f t="shared" si="218"/>
        <v>0</v>
      </c>
      <c r="AI92" s="2">
        <f t="shared" si="218"/>
        <v>0</v>
      </c>
      <c r="AJ92" s="2">
        <f t="shared" si="218"/>
        <v>0</v>
      </c>
      <c r="AK92" s="2">
        <f t="shared" si="218"/>
        <v>0</v>
      </c>
      <c r="AL92" s="2">
        <f t="shared" si="218"/>
        <v>0</v>
      </c>
    </row>
    <row r="93" spans="1:38">
      <c r="C93" t="s">
        <v>151</v>
      </c>
      <c r="D93" s="15"/>
      <c r="E93" s="2">
        <f t="shared" si="208"/>
        <v>0</v>
      </c>
      <c r="F93" s="2">
        <f t="shared" ref="F93:P93" si="219">E93-F83</f>
        <v>0</v>
      </c>
      <c r="G93" s="2">
        <f t="shared" si="219"/>
        <v>0</v>
      </c>
      <c r="H93" s="2">
        <f t="shared" si="219"/>
        <v>0</v>
      </c>
      <c r="I93" s="2">
        <f t="shared" si="219"/>
        <v>0</v>
      </c>
      <c r="J93" s="2">
        <f t="shared" si="219"/>
        <v>0</v>
      </c>
      <c r="K93" s="2">
        <f t="shared" si="219"/>
        <v>0</v>
      </c>
      <c r="L93" s="2">
        <f t="shared" si="219"/>
        <v>0</v>
      </c>
      <c r="M93" s="2">
        <f t="shared" si="219"/>
        <v>0</v>
      </c>
      <c r="N93" s="2">
        <f t="shared" si="219"/>
        <v>0</v>
      </c>
      <c r="O93" s="2">
        <f t="shared" si="219"/>
        <v>0</v>
      </c>
      <c r="P93" s="2">
        <f t="shared" si="219"/>
        <v>0</v>
      </c>
      <c r="Q93" s="10">
        <f t="shared" si="210"/>
        <v>0</v>
      </c>
      <c r="R93" s="2">
        <f t="shared" si="211"/>
        <v>0</v>
      </c>
      <c r="S93" s="2">
        <f t="shared" ref="S93:AL93" si="220">R93-S83</f>
        <v>0</v>
      </c>
      <c r="T93" s="2">
        <f t="shared" si="220"/>
        <v>0</v>
      </c>
      <c r="U93" s="2">
        <f t="shared" si="220"/>
        <v>0</v>
      </c>
      <c r="V93" s="2">
        <f t="shared" si="220"/>
        <v>0</v>
      </c>
      <c r="W93" s="2">
        <f t="shared" si="220"/>
        <v>0</v>
      </c>
      <c r="X93" s="2">
        <f t="shared" si="220"/>
        <v>0</v>
      </c>
      <c r="Y93" s="2">
        <f t="shared" si="220"/>
        <v>0</v>
      </c>
      <c r="Z93" s="2">
        <f t="shared" si="220"/>
        <v>0</v>
      </c>
      <c r="AA93" s="2">
        <f t="shared" si="220"/>
        <v>0</v>
      </c>
      <c r="AB93" s="2">
        <f t="shared" si="220"/>
        <v>0</v>
      </c>
      <c r="AC93" s="2">
        <f t="shared" si="220"/>
        <v>0</v>
      </c>
      <c r="AD93" s="2">
        <f t="shared" si="220"/>
        <v>0</v>
      </c>
      <c r="AE93" s="2">
        <f t="shared" si="220"/>
        <v>0</v>
      </c>
      <c r="AF93" s="2">
        <f t="shared" si="220"/>
        <v>0</v>
      </c>
      <c r="AG93" s="2">
        <f t="shared" si="220"/>
        <v>0</v>
      </c>
      <c r="AH93" s="2">
        <f t="shared" si="220"/>
        <v>0</v>
      </c>
      <c r="AI93" s="2">
        <f t="shared" si="220"/>
        <v>0</v>
      </c>
      <c r="AJ93" s="2">
        <f t="shared" si="220"/>
        <v>0</v>
      </c>
      <c r="AK93" s="2">
        <f t="shared" si="220"/>
        <v>0</v>
      </c>
      <c r="AL93" s="2">
        <f t="shared" si="220"/>
        <v>0</v>
      </c>
    </row>
    <row r="94" spans="1:38">
      <c r="C94" t="s">
        <v>19</v>
      </c>
      <c r="D94" s="15"/>
      <c r="E94" s="2">
        <f t="shared" si="208"/>
        <v>0</v>
      </c>
      <c r="F94" s="2">
        <f t="shared" ref="F94:P94" si="221">E94-F84</f>
        <v>0</v>
      </c>
      <c r="G94" s="2">
        <f t="shared" si="221"/>
        <v>0</v>
      </c>
      <c r="H94" s="2">
        <f t="shared" si="221"/>
        <v>0</v>
      </c>
      <c r="I94" s="2">
        <f t="shared" si="221"/>
        <v>0</v>
      </c>
      <c r="J94" s="2">
        <f t="shared" si="221"/>
        <v>0</v>
      </c>
      <c r="K94" s="2">
        <f t="shared" si="221"/>
        <v>0</v>
      </c>
      <c r="L94" s="2">
        <f t="shared" si="221"/>
        <v>0</v>
      </c>
      <c r="M94" s="2">
        <f t="shared" si="221"/>
        <v>0</v>
      </c>
      <c r="N94" s="2">
        <f t="shared" si="221"/>
        <v>0</v>
      </c>
      <c r="O94" s="2">
        <f t="shared" si="221"/>
        <v>0</v>
      </c>
      <c r="P94" s="2">
        <f t="shared" si="221"/>
        <v>0</v>
      </c>
      <c r="Q94" s="10">
        <f t="shared" si="210"/>
        <v>0</v>
      </c>
      <c r="R94" s="2">
        <f t="shared" si="211"/>
        <v>0</v>
      </c>
      <c r="S94" s="2">
        <f t="shared" ref="S94:AL94" si="222">R94-S84</f>
        <v>0</v>
      </c>
      <c r="T94" s="2">
        <f t="shared" si="222"/>
        <v>0</v>
      </c>
      <c r="U94" s="2">
        <f t="shared" si="222"/>
        <v>0</v>
      </c>
      <c r="V94" s="2">
        <f t="shared" si="222"/>
        <v>0</v>
      </c>
      <c r="W94" s="2">
        <f t="shared" si="222"/>
        <v>0</v>
      </c>
      <c r="X94" s="2">
        <f t="shared" si="222"/>
        <v>0</v>
      </c>
      <c r="Y94" s="2">
        <f t="shared" si="222"/>
        <v>0</v>
      </c>
      <c r="Z94" s="2">
        <f t="shared" si="222"/>
        <v>0</v>
      </c>
      <c r="AA94" s="2">
        <f t="shared" si="222"/>
        <v>0</v>
      </c>
      <c r="AB94" s="2">
        <f t="shared" si="222"/>
        <v>0</v>
      </c>
      <c r="AC94" s="2">
        <f t="shared" si="222"/>
        <v>0</v>
      </c>
      <c r="AD94" s="2">
        <f t="shared" si="222"/>
        <v>-110358.04366334916</v>
      </c>
      <c r="AE94" s="2">
        <f t="shared" si="222"/>
        <v>-220716.08732669833</v>
      </c>
      <c r="AF94" s="2">
        <f t="shared" si="222"/>
        <v>-331074.13099004747</v>
      </c>
      <c r="AG94" s="2">
        <f t="shared" si="222"/>
        <v>-441432.17465339665</v>
      </c>
      <c r="AH94" s="2">
        <f t="shared" si="222"/>
        <v>-551790.21831674583</v>
      </c>
      <c r="AI94" s="2">
        <f t="shared" si="222"/>
        <v>-662148.26198009495</v>
      </c>
      <c r="AJ94" s="2">
        <f t="shared" si="222"/>
        <v>-772506.30564344407</v>
      </c>
      <c r="AK94" s="2">
        <f t="shared" si="222"/>
        <v>-882864.34930679318</v>
      </c>
      <c r="AL94" s="2">
        <f t="shared" si="222"/>
        <v>-993222.3929701423</v>
      </c>
    </row>
    <row r="95" spans="1:38" ht="13.8" thickBot="1">
      <c r="B95" t="s">
        <v>2</v>
      </c>
      <c r="E95" s="5">
        <f t="shared" ref="E95:O95" si="223">SUM(E88:E94)</f>
        <v>0</v>
      </c>
      <c r="F95" s="5">
        <f t="shared" si="223"/>
        <v>0</v>
      </c>
      <c r="G95" s="5">
        <f t="shared" si="223"/>
        <v>0</v>
      </c>
      <c r="H95" s="5">
        <f t="shared" si="223"/>
        <v>0</v>
      </c>
      <c r="I95" s="5">
        <f t="shared" si="223"/>
        <v>0</v>
      </c>
      <c r="J95" s="5">
        <f t="shared" si="223"/>
        <v>0</v>
      </c>
      <c r="K95" s="5">
        <f t="shared" si="223"/>
        <v>0</v>
      </c>
      <c r="L95" s="5">
        <f t="shared" si="223"/>
        <v>0</v>
      </c>
      <c r="M95" s="5">
        <f t="shared" si="223"/>
        <v>0</v>
      </c>
      <c r="N95" s="5">
        <f t="shared" si="223"/>
        <v>0</v>
      </c>
      <c r="O95" s="5">
        <f t="shared" si="223"/>
        <v>0</v>
      </c>
      <c r="P95" s="5">
        <f>SUM(P88:P94)</f>
        <v>0</v>
      </c>
      <c r="Q95" s="11">
        <f>SUM(Q88:Q94)</f>
        <v>0</v>
      </c>
      <c r="R95" s="5">
        <f>SUM(R88:R94)</f>
        <v>0</v>
      </c>
      <c r="S95" s="5">
        <f t="shared" ref="S95:AL95" si="224">SUM(S88:S94)</f>
        <v>0</v>
      </c>
      <c r="T95" s="5">
        <f t="shared" si="224"/>
        <v>0</v>
      </c>
      <c r="U95" s="5">
        <f t="shared" si="224"/>
        <v>0</v>
      </c>
      <c r="V95" s="5">
        <f t="shared" si="224"/>
        <v>0</v>
      </c>
      <c r="W95" s="5">
        <f t="shared" si="224"/>
        <v>0</v>
      </c>
      <c r="X95" s="5">
        <f t="shared" si="224"/>
        <v>0</v>
      </c>
      <c r="Y95" s="5">
        <f t="shared" si="224"/>
        <v>0</v>
      </c>
      <c r="Z95" s="5">
        <f t="shared" si="224"/>
        <v>0</v>
      </c>
      <c r="AA95" s="5">
        <f t="shared" si="224"/>
        <v>0</v>
      </c>
      <c r="AB95" s="5">
        <f t="shared" si="224"/>
        <v>0</v>
      </c>
      <c r="AC95" s="5">
        <f t="shared" si="224"/>
        <v>0</v>
      </c>
      <c r="AD95" s="5">
        <f t="shared" si="224"/>
        <v>-110358.04366334916</v>
      </c>
      <c r="AE95" s="5">
        <f t="shared" si="224"/>
        <v>-220716.08732669833</v>
      </c>
      <c r="AF95" s="5">
        <f t="shared" si="224"/>
        <v>-331074.13099004747</v>
      </c>
      <c r="AG95" s="5">
        <f t="shared" si="224"/>
        <v>-441432.17465339665</v>
      </c>
      <c r="AH95" s="5">
        <f t="shared" si="224"/>
        <v>-551790.21831674583</v>
      </c>
      <c r="AI95" s="5">
        <f t="shared" si="224"/>
        <v>-662148.26198009495</v>
      </c>
      <c r="AJ95" s="5">
        <f t="shared" si="224"/>
        <v>-772506.30564344407</v>
      </c>
      <c r="AK95" s="5">
        <f t="shared" si="224"/>
        <v>-882864.34930679318</v>
      </c>
      <c r="AL95" s="5">
        <f t="shared" si="224"/>
        <v>-993222.3929701423</v>
      </c>
    </row>
    <row r="98" spans="1:38">
      <c r="A98" s="1" t="s">
        <v>24</v>
      </c>
      <c r="B98" t="s">
        <v>1</v>
      </c>
      <c r="C98" t="s">
        <v>17</v>
      </c>
      <c r="D98" s="15"/>
      <c r="E98" s="2">
        <f>E88-E37</f>
        <v>0</v>
      </c>
      <c r="F98" s="2">
        <f t="shared" ref="F98:P98" si="225">F88-F37</f>
        <v>0</v>
      </c>
      <c r="G98" s="2">
        <f t="shared" si="225"/>
        <v>0</v>
      </c>
      <c r="H98" s="2">
        <f t="shared" si="225"/>
        <v>0</v>
      </c>
      <c r="I98" s="2">
        <f t="shared" si="225"/>
        <v>0</v>
      </c>
      <c r="J98" s="2">
        <f t="shared" si="225"/>
        <v>0</v>
      </c>
      <c r="K98" s="2">
        <f t="shared" si="225"/>
        <v>0</v>
      </c>
      <c r="L98" s="2">
        <f t="shared" si="225"/>
        <v>0</v>
      </c>
      <c r="M98" s="2">
        <f t="shared" si="225"/>
        <v>0</v>
      </c>
      <c r="N98" s="2">
        <f t="shared" si="225"/>
        <v>0</v>
      </c>
      <c r="O98" s="2">
        <f t="shared" si="225"/>
        <v>0</v>
      </c>
      <c r="P98" s="2">
        <f t="shared" si="225"/>
        <v>0</v>
      </c>
      <c r="Q98" s="10">
        <f>SUM(E98:P98)</f>
        <v>0</v>
      </c>
      <c r="R98" s="2">
        <f>R88-R37</f>
        <v>0</v>
      </c>
      <c r="S98" s="2">
        <f t="shared" ref="S98:AL104" si="226">S88-S37</f>
        <v>0</v>
      </c>
      <c r="T98" s="2">
        <f t="shared" si="226"/>
        <v>0</v>
      </c>
      <c r="U98" s="2">
        <f t="shared" si="226"/>
        <v>0</v>
      </c>
      <c r="V98" s="2">
        <f t="shared" si="226"/>
        <v>0</v>
      </c>
      <c r="W98" s="2">
        <f t="shared" si="226"/>
        <v>0</v>
      </c>
      <c r="X98" s="2">
        <f t="shared" si="226"/>
        <v>0</v>
      </c>
      <c r="Y98" s="2">
        <f t="shared" si="226"/>
        <v>0</v>
      </c>
      <c r="Z98" s="2">
        <f t="shared" si="226"/>
        <v>0</v>
      </c>
      <c r="AA98" s="2">
        <f t="shared" si="226"/>
        <v>0</v>
      </c>
      <c r="AB98" s="2">
        <f t="shared" si="226"/>
        <v>0</v>
      </c>
      <c r="AC98" s="2">
        <f t="shared" si="226"/>
        <v>0</v>
      </c>
      <c r="AD98" s="2">
        <f t="shared" si="226"/>
        <v>0</v>
      </c>
      <c r="AE98" s="2">
        <f t="shared" si="226"/>
        <v>0</v>
      </c>
      <c r="AF98" s="2">
        <f t="shared" si="226"/>
        <v>0</v>
      </c>
      <c r="AG98" s="2">
        <f t="shared" si="226"/>
        <v>0</v>
      </c>
      <c r="AH98" s="2">
        <f t="shared" si="226"/>
        <v>0</v>
      </c>
      <c r="AI98" s="2">
        <f t="shared" si="226"/>
        <v>0</v>
      </c>
      <c r="AJ98" s="2">
        <f t="shared" si="226"/>
        <v>0</v>
      </c>
      <c r="AK98" s="2">
        <f t="shared" si="226"/>
        <v>0</v>
      </c>
      <c r="AL98" s="2">
        <f t="shared" si="226"/>
        <v>0</v>
      </c>
    </row>
    <row r="99" spans="1:38">
      <c r="C99" t="s">
        <v>14</v>
      </c>
      <c r="D99" s="15"/>
      <c r="E99" s="2">
        <f t="shared" ref="E99:P104" si="227">E89-E38</f>
        <v>0</v>
      </c>
      <c r="F99" s="2">
        <f t="shared" si="227"/>
        <v>0</v>
      </c>
      <c r="G99" s="2">
        <f t="shared" si="227"/>
        <v>0</v>
      </c>
      <c r="H99" s="2">
        <f t="shared" si="227"/>
        <v>0</v>
      </c>
      <c r="I99" s="2">
        <f t="shared" si="227"/>
        <v>0</v>
      </c>
      <c r="J99" s="2">
        <f t="shared" si="227"/>
        <v>0</v>
      </c>
      <c r="K99" s="2">
        <f t="shared" si="227"/>
        <v>0</v>
      </c>
      <c r="L99" s="2">
        <f t="shared" si="227"/>
        <v>0</v>
      </c>
      <c r="M99" s="2">
        <f t="shared" si="227"/>
        <v>0</v>
      </c>
      <c r="N99" s="2">
        <f t="shared" si="227"/>
        <v>0</v>
      </c>
      <c r="O99" s="2">
        <f t="shared" si="227"/>
        <v>0</v>
      </c>
      <c r="P99" s="2">
        <f t="shared" si="227"/>
        <v>0</v>
      </c>
      <c r="Q99" s="10">
        <f t="shared" ref="Q99:Q104" si="228">SUM(E99:P99)</f>
        <v>0</v>
      </c>
      <c r="R99" s="2">
        <f t="shared" ref="R99:AG104" si="229">R89-R38</f>
        <v>0</v>
      </c>
      <c r="S99" s="2">
        <f t="shared" si="229"/>
        <v>0</v>
      </c>
      <c r="T99" s="2">
        <f t="shared" si="229"/>
        <v>0</v>
      </c>
      <c r="U99" s="2">
        <f t="shared" si="229"/>
        <v>0</v>
      </c>
      <c r="V99" s="2">
        <f t="shared" si="229"/>
        <v>0</v>
      </c>
      <c r="W99" s="2">
        <f t="shared" si="229"/>
        <v>0</v>
      </c>
      <c r="X99" s="2">
        <f t="shared" si="229"/>
        <v>0</v>
      </c>
      <c r="Y99" s="2">
        <f t="shared" si="229"/>
        <v>0</v>
      </c>
      <c r="Z99" s="2">
        <f t="shared" si="229"/>
        <v>0</v>
      </c>
      <c r="AA99" s="2">
        <f t="shared" si="229"/>
        <v>0</v>
      </c>
      <c r="AB99" s="2">
        <f t="shared" si="229"/>
        <v>0</v>
      </c>
      <c r="AC99" s="2">
        <f t="shared" si="229"/>
        <v>0</v>
      </c>
      <c r="AD99" s="2">
        <f t="shared" si="229"/>
        <v>0</v>
      </c>
      <c r="AE99" s="2">
        <f t="shared" si="229"/>
        <v>0</v>
      </c>
      <c r="AF99" s="2">
        <f t="shared" si="229"/>
        <v>0</v>
      </c>
      <c r="AG99" s="2">
        <f t="shared" si="229"/>
        <v>0</v>
      </c>
      <c r="AH99" s="2">
        <f t="shared" si="226"/>
        <v>0</v>
      </c>
      <c r="AI99" s="2">
        <f t="shared" si="226"/>
        <v>0</v>
      </c>
      <c r="AJ99" s="2">
        <f t="shared" si="226"/>
        <v>0</v>
      </c>
      <c r="AK99" s="2">
        <f t="shared" si="226"/>
        <v>0</v>
      </c>
      <c r="AL99" s="2">
        <f t="shared" si="226"/>
        <v>0</v>
      </c>
    </row>
    <row r="100" spans="1:38">
      <c r="C100" t="s">
        <v>142</v>
      </c>
      <c r="D100" s="15"/>
      <c r="E100" s="2">
        <f t="shared" si="227"/>
        <v>0</v>
      </c>
      <c r="F100" s="2">
        <f t="shared" si="227"/>
        <v>0</v>
      </c>
      <c r="G100" s="2">
        <f t="shared" si="227"/>
        <v>0</v>
      </c>
      <c r="H100" s="2">
        <f t="shared" si="227"/>
        <v>0</v>
      </c>
      <c r="I100" s="2">
        <f t="shared" si="227"/>
        <v>0</v>
      </c>
      <c r="J100" s="2">
        <f t="shared" si="227"/>
        <v>0</v>
      </c>
      <c r="K100" s="2">
        <f t="shared" si="227"/>
        <v>0</v>
      </c>
      <c r="L100" s="2">
        <f t="shared" si="227"/>
        <v>0</v>
      </c>
      <c r="M100" s="2">
        <f t="shared" si="227"/>
        <v>0</v>
      </c>
      <c r="N100" s="2">
        <f t="shared" si="227"/>
        <v>0</v>
      </c>
      <c r="O100" s="2">
        <f t="shared" si="227"/>
        <v>0</v>
      </c>
      <c r="P100" s="2">
        <f t="shared" si="227"/>
        <v>0</v>
      </c>
      <c r="Q100" s="10">
        <f t="shared" si="228"/>
        <v>0</v>
      </c>
      <c r="R100" s="2">
        <f t="shared" si="229"/>
        <v>0</v>
      </c>
      <c r="S100" s="2">
        <f t="shared" si="226"/>
        <v>0</v>
      </c>
      <c r="T100" s="2">
        <f t="shared" si="226"/>
        <v>0</v>
      </c>
      <c r="U100" s="2">
        <f t="shared" si="226"/>
        <v>0</v>
      </c>
      <c r="V100" s="2">
        <f t="shared" si="226"/>
        <v>0</v>
      </c>
      <c r="W100" s="2">
        <f t="shared" si="226"/>
        <v>0</v>
      </c>
      <c r="X100" s="2">
        <f t="shared" si="226"/>
        <v>0</v>
      </c>
      <c r="Y100" s="2">
        <f t="shared" si="226"/>
        <v>0</v>
      </c>
      <c r="Z100" s="2">
        <f t="shared" si="226"/>
        <v>0</v>
      </c>
      <c r="AA100" s="2">
        <f t="shared" si="226"/>
        <v>0</v>
      </c>
      <c r="AB100" s="2">
        <f t="shared" si="226"/>
        <v>0</v>
      </c>
      <c r="AC100" s="2">
        <f t="shared" si="226"/>
        <v>0</v>
      </c>
      <c r="AD100" s="2">
        <f t="shared" si="226"/>
        <v>0</v>
      </c>
      <c r="AE100" s="2">
        <f t="shared" si="226"/>
        <v>0</v>
      </c>
      <c r="AF100" s="2">
        <f t="shared" si="226"/>
        <v>0</v>
      </c>
      <c r="AG100" s="2">
        <f t="shared" si="226"/>
        <v>0</v>
      </c>
      <c r="AH100" s="2">
        <f t="shared" si="226"/>
        <v>0</v>
      </c>
      <c r="AI100" s="2">
        <f t="shared" si="226"/>
        <v>0</v>
      </c>
      <c r="AJ100" s="2">
        <f t="shared" si="226"/>
        <v>0</v>
      </c>
      <c r="AK100" s="2">
        <f t="shared" si="226"/>
        <v>0</v>
      </c>
      <c r="AL100" s="2">
        <f t="shared" si="226"/>
        <v>0</v>
      </c>
    </row>
    <row r="101" spans="1:38">
      <c r="C101" t="s">
        <v>149</v>
      </c>
      <c r="D101" s="15"/>
      <c r="E101" s="2">
        <f t="shared" si="227"/>
        <v>0</v>
      </c>
      <c r="F101" s="2">
        <f t="shared" si="227"/>
        <v>0</v>
      </c>
      <c r="G101" s="2">
        <f t="shared" si="227"/>
        <v>0</v>
      </c>
      <c r="H101" s="2">
        <f t="shared" si="227"/>
        <v>0</v>
      </c>
      <c r="I101" s="2">
        <f t="shared" si="227"/>
        <v>0</v>
      </c>
      <c r="J101" s="2">
        <f t="shared" si="227"/>
        <v>0</v>
      </c>
      <c r="K101" s="2">
        <f t="shared" si="227"/>
        <v>0</v>
      </c>
      <c r="L101" s="2">
        <f t="shared" si="227"/>
        <v>0</v>
      </c>
      <c r="M101" s="2">
        <f t="shared" si="227"/>
        <v>0</v>
      </c>
      <c r="N101" s="2">
        <f t="shared" si="227"/>
        <v>0</v>
      </c>
      <c r="O101" s="2">
        <f t="shared" si="227"/>
        <v>0</v>
      </c>
      <c r="P101" s="2">
        <f t="shared" si="227"/>
        <v>0</v>
      </c>
      <c r="Q101" s="10">
        <f t="shared" si="228"/>
        <v>0</v>
      </c>
      <c r="R101" s="2">
        <f t="shared" si="229"/>
        <v>0</v>
      </c>
      <c r="S101" s="2">
        <f t="shared" si="226"/>
        <v>0</v>
      </c>
      <c r="T101" s="2">
        <f t="shared" si="226"/>
        <v>0</v>
      </c>
      <c r="U101" s="2">
        <f t="shared" si="226"/>
        <v>0</v>
      </c>
      <c r="V101" s="2">
        <f t="shared" si="226"/>
        <v>0</v>
      </c>
      <c r="W101" s="2">
        <f t="shared" si="226"/>
        <v>0</v>
      </c>
      <c r="X101" s="2">
        <f t="shared" si="226"/>
        <v>0</v>
      </c>
      <c r="Y101" s="2">
        <f t="shared" si="226"/>
        <v>0</v>
      </c>
      <c r="Z101" s="2">
        <f t="shared" si="226"/>
        <v>0</v>
      </c>
      <c r="AA101" s="2">
        <f t="shared" si="226"/>
        <v>0</v>
      </c>
      <c r="AB101" s="2">
        <f t="shared" si="226"/>
        <v>0</v>
      </c>
      <c r="AC101" s="2">
        <f t="shared" si="226"/>
        <v>0</v>
      </c>
      <c r="AD101" s="2">
        <f t="shared" si="226"/>
        <v>0</v>
      </c>
      <c r="AE101" s="2">
        <f t="shared" si="226"/>
        <v>0</v>
      </c>
      <c r="AF101" s="2">
        <f t="shared" si="226"/>
        <v>0</v>
      </c>
      <c r="AG101" s="2">
        <f t="shared" si="226"/>
        <v>0</v>
      </c>
      <c r="AH101" s="2">
        <f t="shared" si="226"/>
        <v>0</v>
      </c>
      <c r="AI101" s="2">
        <f t="shared" si="226"/>
        <v>0</v>
      </c>
      <c r="AJ101" s="2">
        <f t="shared" si="226"/>
        <v>0</v>
      </c>
      <c r="AK101" s="2">
        <f t="shared" si="226"/>
        <v>0</v>
      </c>
      <c r="AL101" s="2">
        <f t="shared" si="226"/>
        <v>0</v>
      </c>
    </row>
    <row r="102" spans="1:38">
      <c r="C102" t="s">
        <v>139</v>
      </c>
      <c r="D102" s="15"/>
      <c r="E102" s="2">
        <f t="shared" si="227"/>
        <v>0</v>
      </c>
      <c r="F102" s="2">
        <f t="shared" si="227"/>
        <v>0</v>
      </c>
      <c r="G102" s="2">
        <f t="shared" si="227"/>
        <v>0</v>
      </c>
      <c r="H102" s="2">
        <f t="shared" si="227"/>
        <v>0</v>
      </c>
      <c r="I102" s="2">
        <f t="shared" si="227"/>
        <v>0</v>
      </c>
      <c r="J102" s="2">
        <f t="shared" si="227"/>
        <v>0</v>
      </c>
      <c r="K102" s="2">
        <f t="shared" si="227"/>
        <v>0</v>
      </c>
      <c r="L102" s="2">
        <f t="shared" si="227"/>
        <v>0</v>
      </c>
      <c r="M102" s="2">
        <f t="shared" si="227"/>
        <v>0</v>
      </c>
      <c r="N102" s="2">
        <f t="shared" si="227"/>
        <v>0</v>
      </c>
      <c r="O102" s="2">
        <f t="shared" si="227"/>
        <v>0</v>
      </c>
      <c r="P102" s="2">
        <f t="shared" si="227"/>
        <v>0</v>
      </c>
      <c r="Q102" s="10">
        <f t="shared" si="228"/>
        <v>0</v>
      </c>
      <c r="R102" s="2">
        <f t="shared" si="229"/>
        <v>0</v>
      </c>
      <c r="S102" s="2">
        <f t="shared" si="226"/>
        <v>0</v>
      </c>
      <c r="T102" s="2">
        <f t="shared" si="226"/>
        <v>0</v>
      </c>
      <c r="U102" s="2">
        <f t="shared" si="226"/>
        <v>0</v>
      </c>
      <c r="V102" s="2">
        <f t="shared" si="226"/>
        <v>0</v>
      </c>
      <c r="W102" s="2">
        <f t="shared" si="226"/>
        <v>0</v>
      </c>
      <c r="X102" s="2">
        <f t="shared" si="226"/>
        <v>0</v>
      </c>
      <c r="Y102" s="2">
        <f t="shared" si="226"/>
        <v>0</v>
      </c>
      <c r="Z102" s="2">
        <f t="shared" si="226"/>
        <v>0</v>
      </c>
      <c r="AA102" s="2">
        <f t="shared" si="226"/>
        <v>0</v>
      </c>
      <c r="AB102" s="2">
        <f t="shared" si="226"/>
        <v>0</v>
      </c>
      <c r="AC102" s="2">
        <f t="shared" si="226"/>
        <v>0</v>
      </c>
      <c r="AD102" s="2">
        <f t="shared" si="226"/>
        <v>0</v>
      </c>
      <c r="AE102" s="2">
        <f t="shared" si="226"/>
        <v>0</v>
      </c>
      <c r="AF102" s="2">
        <f t="shared" si="226"/>
        <v>0</v>
      </c>
      <c r="AG102" s="2">
        <f t="shared" si="226"/>
        <v>0</v>
      </c>
      <c r="AH102" s="2">
        <f t="shared" si="226"/>
        <v>0</v>
      </c>
      <c r="AI102" s="2">
        <f t="shared" si="226"/>
        <v>0</v>
      </c>
      <c r="AJ102" s="2">
        <f t="shared" si="226"/>
        <v>0</v>
      </c>
      <c r="AK102" s="2">
        <f t="shared" si="226"/>
        <v>0</v>
      </c>
      <c r="AL102" s="2">
        <f t="shared" si="226"/>
        <v>0</v>
      </c>
    </row>
    <row r="103" spans="1:38">
      <c r="C103" t="s">
        <v>151</v>
      </c>
      <c r="D103" s="15"/>
      <c r="E103" s="2">
        <f t="shared" si="227"/>
        <v>0</v>
      </c>
      <c r="F103" s="2">
        <f t="shared" si="227"/>
        <v>0</v>
      </c>
      <c r="G103" s="2">
        <f t="shared" si="227"/>
        <v>0</v>
      </c>
      <c r="H103" s="2">
        <f t="shared" si="227"/>
        <v>0</v>
      </c>
      <c r="I103" s="2">
        <f t="shared" si="227"/>
        <v>0</v>
      </c>
      <c r="J103" s="2">
        <f t="shared" si="227"/>
        <v>0</v>
      </c>
      <c r="K103" s="2">
        <f t="shared" si="227"/>
        <v>0</v>
      </c>
      <c r="L103" s="2">
        <f t="shared" si="227"/>
        <v>0</v>
      </c>
      <c r="M103" s="2">
        <f t="shared" si="227"/>
        <v>0</v>
      </c>
      <c r="N103" s="2">
        <f t="shared" si="227"/>
        <v>0</v>
      </c>
      <c r="O103" s="2">
        <f t="shared" si="227"/>
        <v>0</v>
      </c>
      <c r="P103" s="2">
        <f t="shared" si="227"/>
        <v>0</v>
      </c>
      <c r="Q103" s="10">
        <f t="shared" si="228"/>
        <v>0</v>
      </c>
      <c r="R103" s="2">
        <f t="shared" si="229"/>
        <v>0</v>
      </c>
      <c r="S103" s="2">
        <f t="shared" si="226"/>
        <v>0</v>
      </c>
      <c r="T103" s="2">
        <f t="shared" si="226"/>
        <v>0</v>
      </c>
      <c r="U103" s="2">
        <f t="shared" si="226"/>
        <v>0</v>
      </c>
      <c r="V103" s="2">
        <f t="shared" si="226"/>
        <v>0</v>
      </c>
      <c r="W103" s="2">
        <f t="shared" si="226"/>
        <v>0</v>
      </c>
      <c r="X103" s="2">
        <f t="shared" si="226"/>
        <v>0</v>
      </c>
      <c r="Y103" s="2">
        <f t="shared" si="226"/>
        <v>0</v>
      </c>
      <c r="Z103" s="2">
        <f t="shared" si="226"/>
        <v>0</v>
      </c>
      <c r="AA103" s="2">
        <f t="shared" si="226"/>
        <v>0</v>
      </c>
      <c r="AB103" s="2">
        <f t="shared" si="226"/>
        <v>0</v>
      </c>
      <c r="AC103" s="2">
        <f t="shared" si="226"/>
        <v>0</v>
      </c>
      <c r="AD103" s="2">
        <f t="shared" si="226"/>
        <v>0</v>
      </c>
      <c r="AE103" s="2">
        <f t="shared" si="226"/>
        <v>0</v>
      </c>
      <c r="AF103" s="2">
        <f t="shared" si="226"/>
        <v>0</v>
      </c>
      <c r="AG103" s="2">
        <f t="shared" si="226"/>
        <v>0</v>
      </c>
      <c r="AH103" s="2">
        <f t="shared" si="226"/>
        <v>0</v>
      </c>
      <c r="AI103" s="2">
        <f t="shared" si="226"/>
        <v>0</v>
      </c>
      <c r="AJ103" s="2">
        <f t="shared" si="226"/>
        <v>0</v>
      </c>
      <c r="AK103" s="2">
        <f t="shared" si="226"/>
        <v>0</v>
      </c>
      <c r="AL103" s="2">
        <f t="shared" si="226"/>
        <v>0</v>
      </c>
    </row>
    <row r="104" spans="1:38">
      <c r="C104" t="s">
        <v>19</v>
      </c>
      <c r="D104" s="15"/>
      <c r="E104" s="2">
        <f t="shared" si="227"/>
        <v>0</v>
      </c>
      <c r="F104" s="2">
        <f t="shared" si="227"/>
        <v>0</v>
      </c>
      <c r="G104" s="2">
        <f t="shared" si="227"/>
        <v>0</v>
      </c>
      <c r="H104" s="2">
        <f t="shared" si="227"/>
        <v>0</v>
      </c>
      <c r="I104" s="2">
        <f t="shared" si="227"/>
        <v>0</v>
      </c>
      <c r="J104" s="2">
        <f t="shared" si="227"/>
        <v>0</v>
      </c>
      <c r="K104" s="2">
        <f t="shared" si="227"/>
        <v>0</v>
      </c>
      <c r="L104" s="2">
        <f t="shared" si="227"/>
        <v>0</v>
      </c>
      <c r="M104" s="2">
        <f t="shared" si="227"/>
        <v>0</v>
      </c>
      <c r="N104" s="2">
        <f t="shared" si="227"/>
        <v>0</v>
      </c>
      <c r="O104" s="2">
        <f t="shared" si="227"/>
        <v>0</v>
      </c>
      <c r="P104" s="2">
        <f t="shared" si="227"/>
        <v>0</v>
      </c>
      <c r="Q104" s="10">
        <f t="shared" si="228"/>
        <v>0</v>
      </c>
      <c r="R104" s="2">
        <f t="shared" si="229"/>
        <v>0</v>
      </c>
      <c r="S104" s="2">
        <f t="shared" si="226"/>
        <v>0</v>
      </c>
      <c r="T104" s="2">
        <f t="shared" si="226"/>
        <v>0</v>
      </c>
      <c r="U104" s="2">
        <f t="shared" si="226"/>
        <v>0</v>
      </c>
      <c r="V104" s="2">
        <f t="shared" si="226"/>
        <v>0</v>
      </c>
      <c r="W104" s="2">
        <f t="shared" si="226"/>
        <v>0</v>
      </c>
      <c r="X104" s="2">
        <f t="shared" si="226"/>
        <v>0</v>
      </c>
      <c r="Y104" s="2">
        <f t="shared" si="226"/>
        <v>0</v>
      </c>
      <c r="Z104" s="2">
        <f t="shared" si="226"/>
        <v>0</v>
      </c>
      <c r="AA104" s="2">
        <f t="shared" si="226"/>
        <v>0</v>
      </c>
      <c r="AB104" s="2">
        <f t="shared" si="226"/>
        <v>0</v>
      </c>
      <c r="AC104" s="2">
        <f t="shared" si="226"/>
        <v>0</v>
      </c>
      <c r="AD104" s="2">
        <f t="shared" si="226"/>
        <v>-110358.04366334916</v>
      </c>
      <c r="AE104" s="2">
        <f t="shared" si="226"/>
        <v>-220716.08732669833</v>
      </c>
      <c r="AF104" s="2">
        <f t="shared" si="226"/>
        <v>-278592.65880282526</v>
      </c>
      <c r="AG104" s="2">
        <f t="shared" si="226"/>
        <v>-276967.22368867445</v>
      </c>
      <c r="AH104" s="2">
        <f t="shared" si="226"/>
        <v>-261621.67488091253</v>
      </c>
      <c r="AI104" s="2">
        <f t="shared" si="226"/>
        <v>-239576.54678259499</v>
      </c>
      <c r="AJ104" s="2">
        <f t="shared" si="226"/>
        <v>-217531.41868427745</v>
      </c>
      <c r="AK104" s="2">
        <f t="shared" si="226"/>
        <v>-195486.29058595991</v>
      </c>
      <c r="AL104" s="2">
        <f t="shared" si="226"/>
        <v>-173441.16248764237</v>
      </c>
    </row>
    <row r="105" spans="1:38" ht="13.8" thickBot="1">
      <c r="B105" t="s">
        <v>2</v>
      </c>
      <c r="E105" s="5">
        <f t="shared" ref="E105:O105" si="230">SUM(E98:E104)</f>
        <v>0</v>
      </c>
      <c r="F105" s="5">
        <f t="shared" si="230"/>
        <v>0</v>
      </c>
      <c r="G105" s="5">
        <f t="shared" si="230"/>
        <v>0</v>
      </c>
      <c r="H105" s="5">
        <f t="shared" si="230"/>
        <v>0</v>
      </c>
      <c r="I105" s="5">
        <f t="shared" si="230"/>
        <v>0</v>
      </c>
      <c r="J105" s="5">
        <f t="shared" si="230"/>
        <v>0</v>
      </c>
      <c r="K105" s="5">
        <f t="shared" si="230"/>
        <v>0</v>
      </c>
      <c r="L105" s="5">
        <f t="shared" si="230"/>
        <v>0</v>
      </c>
      <c r="M105" s="5">
        <f t="shared" si="230"/>
        <v>0</v>
      </c>
      <c r="N105" s="5">
        <f t="shared" si="230"/>
        <v>0</v>
      </c>
      <c r="O105" s="5">
        <f t="shared" si="230"/>
        <v>0</v>
      </c>
      <c r="P105" s="5">
        <f>SUM(P98:P104)</f>
        <v>0</v>
      </c>
      <c r="Q105" s="11">
        <f>SUM(Q98:Q104)</f>
        <v>0</v>
      </c>
      <c r="R105" s="5">
        <f>SUM(R98:R104)</f>
        <v>0</v>
      </c>
      <c r="S105" s="5">
        <f t="shared" ref="S105:AL105" si="231">SUM(S98:S104)</f>
        <v>0</v>
      </c>
      <c r="T105" s="5">
        <f t="shared" si="231"/>
        <v>0</v>
      </c>
      <c r="U105" s="5">
        <f t="shared" si="231"/>
        <v>0</v>
      </c>
      <c r="V105" s="5">
        <f t="shared" si="231"/>
        <v>0</v>
      </c>
      <c r="W105" s="5">
        <f t="shared" si="231"/>
        <v>0</v>
      </c>
      <c r="X105" s="5">
        <f t="shared" si="231"/>
        <v>0</v>
      </c>
      <c r="Y105" s="5">
        <f t="shared" si="231"/>
        <v>0</v>
      </c>
      <c r="Z105" s="5">
        <f t="shared" si="231"/>
        <v>0</v>
      </c>
      <c r="AA105" s="5">
        <f t="shared" si="231"/>
        <v>0</v>
      </c>
      <c r="AB105" s="5">
        <f t="shared" si="231"/>
        <v>0</v>
      </c>
      <c r="AC105" s="5">
        <f t="shared" si="231"/>
        <v>0</v>
      </c>
      <c r="AD105" s="5">
        <f t="shared" si="231"/>
        <v>-110358.04366334916</v>
      </c>
      <c r="AE105" s="5">
        <f t="shared" si="231"/>
        <v>-220716.08732669833</v>
      </c>
      <c r="AF105" s="5">
        <f t="shared" si="231"/>
        <v>-278592.65880282526</v>
      </c>
      <c r="AG105" s="5">
        <f t="shared" si="231"/>
        <v>-276967.22368867445</v>
      </c>
      <c r="AH105" s="5">
        <f t="shared" si="231"/>
        <v>-261621.67488091253</v>
      </c>
      <c r="AI105" s="5">
        <f t="shared" si="231"/>
        <v>-239576.54678259499</v>
      </c>
      <c r="AJ105" s="5">
        <f t="shared" si="231"/>
        <v>-217531.41868427745</v>
      </c>
      <c r="AK105" s="5">
        <f t="shared" si="231"/>
        <v>-195486.29058595991</v>
      </c>
      <c r="AL105" s="5">
        <f t="shared" si="231"/>
        <v>-173441.16248764237</v>
      </c>
    </row>
    <row r="107" spans="1:38">
      <c r="A107" s="1" t="s">
        <v>11</v>
      </c>
      <c r="B107" t="s">
        <v>1</v>
      </c>
      <c r="C107" t="s">
        <v>17</v>
      </c>
      <c r="D107" s="15"/>
      <c r="E107" s="2">
        <f>E98*0.21</f>
        <v>0</v>
      </c>
      <c r="F107" s="2">
        <f t="shared" ref="F107:P107" si="232">F98*0.21</f>
        <v>0</v>
      </c>
      <c r="G107" s="2">
        <f t="shared" si="232"/>
        <v>0</v>
      </c>
      <c r="H107" s="2">
        <f t="shared" si="232"/>
        <v>0</v>
      </c>
      <c r="I107" s="2">
        <f t="shared" si="232"/>
        <v>0</v>
      </c>
      <c r="J107" s="2">
        <f t="shared" si="232"/>
        <v>0</v>
      </c>
      <c r="K107" s="2">
        <f t="shared" si="232"/>
        <v>0</v>
      </c>
      <c r="L107" s="2">
        <f t="shared" si="232"/>
        <v>0</v>
      </c>
      <c r="M107" s="2">
        <f t="shared" si="232"/>
        <v>0</v>
      </c>
      <c r="N107" s="2">
        <f t="shared" si="232"/>
        <v>0</v>
      </c>
      <c r="O107" s="2">
        <f t="shared" si="232"/>
        <v>0</v>
      </c>
      <c r="P107" s="2">
        <f t="shared" si="232"/>
        <v>0</v>
      </c>
      <c r="Q107" s="10">
        <f>SUM(E107:P107)</f>
        <v>0</v>
      </c>
      <c r="R107" s="2">
        <f t="shared" ref="R107:AL107" si="233">R98*0.21</f>
        <v>0</v>
      </c>
      <c r="S107" s="2">
        <f t="shared" si="233"/>
        <v>0</v>
      </c>
      <c r="T107" s="2">
        <f t="shared" si="233"/>
        <v>0</v>
      </c>
      <c r="U107" s="2">
        <f t="shared" si="233"/>
        <v>0</v>
      </c>
      <c r="V107" s="2">
        <f t="shared" si="233"/>
        <v>0</v>
      </c>
      <c r="W107" s="2">
        <f t="shared" si="233"/>
        <v>0</v>
      </c>
      <c r="X107" s="2">
        <f t="shared" si="233"/>
        <v>0</v>
      </c>
      <c r="Y107" s="2">
        <f t="shared" si="233"/>
        <v>0</v>
      </c>
      <c r="Z107" s="2">
        <f t="shared" si="233"/>
        <v>0</v>
      </c>
      <c r="AA107" s="2">
        <f t="shared" si="233"/>
        <v>0</v>
      </c>
      <c r="AB107" s="2">
        <f t="shared" si="233"/>
        <v>0</v>
      </c>
      <c r="AC107" s="2">
        <f t="shared" si="233"/>
        <v>0</v>
      </c>
      <c r="AD107" s="2">
        <f t="shared" si="233"/>
        <v>0</v>
      </c>
      <c r="AE107" s="2">
        <f t="shared" si="233"/>
        <v>0</v>
      </c>
      <c r="AF107" s="2">
        <f t="shared" si="233"/>
        <v>0</v>
      </c>
      <c r="AG107" s="2">
        <f t="shared" si="233"/>
        <v>0</v>
      </c>
      <c r="AH107" s="2">
        <f t="shared" si="233"/>
        <v>0</v>
      </c>
      <c r="AI107" s="2">
        <f t="shared" si="233"/>
        <v>0</v>
      </c>
      <c r="AJ107" s="2">
        <f t="shared" si="233"/>
        <v>0</v>
      </c>
      <c r="AK107" s="2">
        <f t="shared" si="233"/>
        <v>0</v>
      </c>
      <c r="AL107" s="2">
        <f t="shared" si="233"/>
        <v>0</v>
      </c>
    </row>
    <row r="108" spans="1:38">
      <c r="C108" t="s">
        <v>14</v>
      </c>
      <c r="D108" s="15"/>
      <c r="E108" s="2">
        <f t="shared" ref="E108:P108" si="234">E99*0.21</f>
        <v>0</v>
      </c>
      <c r="F108" s="2">
        <f t="shared" si="234"/>
        <v>0</v>
      </c>
      <c r="G108" s="2">
        <f t="shared" si="234"/>
        <v>0</v>
      </c>
      <c r="H108" s="2">
        <f t="shared" si="234"/>
        <v>0</v>
      </c>
      <c r="I108" s="2">
        <f t="shared" si="234"/>
        <v>0</v>
      </c>
      <c r="J108" s="2">
        <f t="shared" si="234"/>
        <v>0</v>
      </c>
      <c r="K108" s="2">
        <f t="shared" si="234"/>
        <v>0</v>
      </c>
      <c r="L108" s="2">
        <f t="shared" si="234"/>
        <v>0</v>
      </c>
      <c r="M108" s="2">
        <f t="shared" si="234"/>
        <v>0</v>
      </c>
      <c r="N108" s="2">
        <f t="shared" si="234"/>
        <v>0</v>
      </c>
      <c r="O108" s="2">
        <f t="shared" si="234"/>
        <v>0</v>
      </c>
      <c r="P108" s="2">
        <f t="shared" si="234"/>
        <v>0</v>
      </c>
      <c r="Q108" s="10">
        <f t="shared" ref="Q108:Q113" si="235">SUM(E108:P108)</f>
        <v>0</v>
      </c>
      <c r="R108" s="2">
        <f t="shared" ref="R108:AL108" si="236">R99*0.21</f>
        <v>0</v>
      </c>
      <c r="S108" s="2">
        <f t="shared" si="236"/>
        <v>0</v>
      </c>
      <c r="T108" s="2">
        <f t="shared" si="236"/>
        <v>0</v>
      </c>
      <c r="U108" s="2">
        <f t="shared" si="236"/>
        <v>0</v>
      </c>
      <c r="V108" s="2">
        <f t="shared" si="236"/>
        <v>0</v>
      </c>
      <c r="W108" s="2">
        <f t="shared" si="236"/>
        <v>0</v>
      </c>
      <c r="X108" s="2">
        <f t="shared" si="236"/>
        <v>0</v>
      </c>
      <c r="Y108" s="2">
        <f t="shared" si="236"/>
        <v>0</v>
      </c>
      <c r="Z108" s="2">
        <f t="shared" si="236"/>
        <v>0</v>
      </c>
      <c r="AA108" s="2">
        <f t="shared" si="236"/>
        <v>0</v>
      </c>
      <c r="AB108" s="2">
        <f t="shared" si="236"/>
        <v>0</v>
      </c>
      <c r="AC108" s="2">
        <f t="shared" si="236"/>
        <v>0</v>
      </c>
      <c r="AD108" s="2">
        <f t="shared" si="236"/>
        <v>0</v>
      </c>
      <c r="AE108" s="2">
        <f t="shared" si="236"/>
        <v>0</v>
      </c>
      <c r="AF108" s="2">
        <f t="shared" si="236"/>
        <v>0</v>
      </c>
      <c r="AG108" s="2">
        <f t="shared" si="236"/>
        <v>0</v>
      </c>
      <c r="AH108" s="2">
        <f t="shared" si="236"/>
        <v>0</v>
      </c>
      <c r="AI108" s="2">
        <f t="shared" si="236"/>
        <v>0</v>
      </c>
      <c r="AJ108" s="2">
        <f t="shared" si="236"/>
        <v>0</v>
      </c>
      <c r="AK108" s="2">
        <f t="shared" si="236"/>
        <v>0</v>
      </c>
      <c r="AL108" s="2">
        <f t="shared" si="236"/>
        <v>0</v>
      </c>
    </row>
    <row r="109" spans="1:38">
      <c r="C109" t="s">
        <v>142</v>
      </c>
      <c r="D109" s="15"/>
      <c r="E109" s="2">
        <f t="shared" ref="E109:P109" si="237">E100*0.21</f>
        <v>0</v>
      </c>
      <c r="F109" s="2">
        <f t="shared" si="237"/>
        <v>0</v>
      </c>
      <c r="G109" s="2">
        <f t="shared" si="237"/>
        <v>0</v>
      </c>
      <c r="H109" s="2">
        <f t="shared" si="237"/>
        <v>0</v>
      </c>
      <c r="I109" s="2">
        <f t="shared" si="237"/>
        <v>0</v>
      </c>
      <c r="J109" s="2">
        <f t="shared" si="237"/>
        <v>0</v>
      </c>
      <c r="K109" s="2">
        <f t="shared" si="237"/>
        <v>0</v>
      </c>
      <c r="L109" s="2">
        <f t="shared" si="237"/>
        <v>0</v>
      </c>
      <c r="M109" s="2">
        <f t="shared" si="237"/>
        <v>0</v>
      </c>
      <c r="N109" s="2">
        <f t="shared" si="237"/>
        <v>0</v>
      </c>
      <c r="O109" s="2">
        <f t="shared" si="237"/>
        <v>0</v>
      </c>
      <c r="P109" s="2">
        <f t="shared" si="237"/>
        <v>0</v>
      </c>
      <c r="Q109" s="10">
        <f t="shared" si="235"/>
        <v>0</v>
      </c>
      <c r="R109" s="2">
        <f t="shared" ref="R109:AL109" si="238">R100*0.21</f>
        <v>0</v>
      </c>
      <c r="S109" s="2">
        <f t="shared" si="238"/>
        <v>0</v>
      </c>
      <c r="T109" s="2">
        <f t="shared" si="238"/>
        <v>0</v>
      </c>
      <c r="U109" s="2">
        <f t="shared" si="238"/>
        <v>0</v>
      </c>
      <c r="V109" s="2">
        <f t="shared" si="238"/>
        <v>0</v>
      </c>
      <c r="W109" s="2">
        <f t="shared" si="238"/>
        <v>0</v>
      </c>
      <c r="X109" s="2">
        <f t="shared" si="238"/>
        <v>0</v>
      </c>
      <c r="Y109" s="2">
        <f t="shared" si="238"/>
        <v>0</v>
      </c>
      <c r="Z109" s="2">
        <f t="shared" si="238"/>
        <v>0</v>
      </c>
      <c r="AA109" s="2">
        <f t="shared" si="238"/>
        <v>0</v>
      </c>
      <c r="AB109" s="2">
        <f t="shared" si="238"/>
        <v>0</v>
      </c>
      <c r="AC109" s="2">
        <f t="shared" si="238"/>
        <v>0</v>
      </c>
      <c r="AD109" s="2">
        <f t="shared" si="238"/>
        <v>0</v>
      </c>
      <c r="AE109" s="2">
        <f t="shared" si="238"/>
        <v>0</v>
      </c>
      <c r="AF109" s="2">
        <f t="shared" si="238"/>
        <v>0</v>
      </c>
      <c r="AG109" s="2">
        <f t="shared" si="238"/>
        <v>0</v>
      </c>
      <c r="AH109" s="2">
        <f t="shared" si="238"/>
        <v>0</v>
      </c>
      <c r="AI109" s="2">
        <f t="shared" si="238"/>
        <v>0</v>
      </c>
      <c r="AJ109" s="2">
        <f t="shared" si="238"/>
        <v>0</v>
      </c>
      <c r="AK109" s="2">
        <f t="shared" si="238"/>
        <v>0</v>
      </c>
      <c r="AL109" s="2">
        <f t="shared" si="238"/>
        <v>0</v>
      </c>
    </row>
    <row r="110" spans="1:38">
      <c r="C110" t="s">
        <v>149</v>
      </c>
      <c r="D110" s="15"/>
      <c r="E110" s="2">
        <f t="shared" ref="E110:P110" si="239">E101*0.21</f>
        <v>0</v>
      </c>
      <c r="F110" s="2">
        <f t="shared" si="239"/>
        <v>0</v>
      </c>
      <c r="G110" s="2">
        <f t="shared" si="239"/>
        <v>0</v>
      </c>
      <c r="H110" s="2">
        <f t="shared" si="239"/>
        <v>0</v>
      </c>
      <c r="I110" s="2">
        <f t="shared" si="239"/>
        <v>0</v>
      </c>
      <c r="J110" s="2">
        <f t="shared" si="239"/>
        <v>0</v>
      </c>
      <c r="K110" s="2">
        <f t="shared" si="239"/>
        <v>0</v>
      </c>
      <c r="L110" s="2">
        <f t="shared" si="239"/>
        <v>0</v>
      </c>
      <c r="M110" s="2">
        <f t="shared" si="239"/>
        <v>0</v>
      </c>
      <c r="N110" s="2">
        <f t="shared" si="239"/>
        <v>0</v>
      </c>
      <c r="O110" s="2">
        <f t="shared" si="239"/>
        <v>0</v>
      </c>
      <c r="P110" s="2">
        <f t="shared" si="239"/>
        <v>0</v>
      </c>
      <c r="Q110" s="10">
        <f t="shared" si="235"/>
        <v>0</v>
      </c>
      <c r="R110" s="2">
        <f t="shared" ref="R110:AL110" si="240">R101*0.21</f>
        <v>0</v>
      </c>
      <c r="S110" s="2">
        <f t="shared" si="240"/>
        <v>0</v>
      </c>
      <c r="T110" s="2">
        <f t="shared" si="240"/>
        <v>0</v>
      </c>
      <c r="U110" s="2">
        <f t="shared" si="240"/>
        <v>0</v>
      </c>
      <c r="V110" s="2">
        <f t="shared" si="240"/>
        <v>0</v>
      </c>
      <c r="W110" s="2">
        <f t="shared" si="240"/>
        <v>0</v>
      </c>
      <c r="X110" s="2">
        <f t="shared" si="240"/>
        <v>0</v>
      </c>
      <c r="Y110" s="2">
        <f t="shared" si="240"/>
        <v>0</v>
      </c>
      <c r="Z110" s="2">
        <f t="shared" si="240"/>
        <v>0</v>
      </c>
      <c r="AA110" s="2">
        <f t="shared" si="240"/>
        <v>0</v>
      </c>
      <c r="AB110" s="2">
        <f t="shared" si="240"/>
        <v>0</v>
      </c>
      <c r="AC110" s="2">
        <f t="shared" si="240"/>
        <v>0</v>
      </c>
      <c r="AD110" s="2">
        <f t="shared" si="240"/>
        <v>0</v>
      </c>
      <c r="AE110" s="2">
        <f t="shared" si="240"/>
        <v>0</v>
      </c>
      <c r="AF110" s="2">
        <f t="shared" si="240"/>
        <v>0</v>
      </c>
      <c r="AG110" s="2">
        <f t="shared" si="240"/>
        <v>0</v>
      </c>
      <c r="AH110" s="2">
        <f t="shared" si="240"/>
        <v>0</v>
      </c>
      <c r="AI110" s="2">
        <f t="shared" si="240"/>
        <v>0</v>
      </c>
      <c r="AJ110" s="2">
        <f t="shared" si="240"/>
        <v>0</v>
      </c>
      <c r="AK110" s="2">
        <f t="shared" si="240"/>
        <v>0</v>
      </c>
      <c r="AL110" s="2">
        <f t="shared" si="240"/>
        <v>0</v>
      </c>
    </row>
    <row r="111" spans="1:38">
      <c r="C111" t="s">
        <v>139</v>
      </c>
      <c r="D111" s="15"/>
      <c r="E111" s="2">
        <f t="shared" ref="E111:P111" si="241">E102*0.21</f>
        <v>0</v>
      </c>
      <c r="F111" s="2">
        <f t="shared" si="241"/>
        <v>0</v>
      </c>
      <c r="G111" s="2">
        <f t="shared" si="241"/>
        <v>0</v>
      </c>
      <c r="H111" s="2">
        <f t="shared" si="241"/>
        <v>0</v>
      </c>
      <c r="I111" s="2">
        <f t="shared" si="241"/>
        <v>0</v>
      </c>
      <c r="J111" s="2">
        <f t="shared" si="241"/>
        <v>0</v>
      </c>
      <c r="K111" s="2">
        <f t="shared" si="241"/>
        <v>0</v>
      </c>
      <c r="L111" s="2">
        <f t="shared" si="241"/>
        <v>0</v>
      </c>
      <c r="M111" s="2">
        <f t="shared" si="241"/>
        <v>0</v>
      </c>
      <c r="N111" s="2">
        <f t="shared" si="241"/>
        <v>0</v>
      </c>
      <c r="O111" s="2">
        <f t="shared" si="241"/>
        <v>0</v>
      </c>
      <c r="P111" s="2">
        <f t="shared" si="241"/>
        <v>0</v>
      </c>
      <c r="Q111" s="10">
        <f t="shared" si="235"/>
        <v>0</v>
      </c>
      <c r="R111" s="2">
        <f t="shared" ref="R111:AL111" si="242">R102*0.21</f>
        <v>0</v>
      </c>
      <c r="S111" s="2">
        <f t="shared" si="242"/>
        <v>0</v>
      </c>
      <c r="T111" s="2">
        <f t="shared" si="242"/>
        <v>0</v>
      </c>
      <c r="U111" s="2">
        <f t="shared" si="242"/>
        <v>0</v>
      </c>
      <c r="V111" s="2">
        <f t="shared" si="242"/>
        <v>0</v>
      </c>
      <c r="W111" s="2">
        <f t="shared" si="242"/>
        <v>0</v>
      </c>
      <c r="X111" s="2">
        <f t="shared" si="242"/>
        <v>0</v>
      </c>
      <c r="Y111" s="2">
        <f t="shared" si="242"/>
        <v>0</v>
      </c>
      <c r="Z111" s="2">
        <f t="shared" si="242"/>
        <v>0</v>
      </c>
      <c r="AA111" s="2">
        <f t="shared" si="242"/>
        <v>0</v>
      </c>
      <c r="AB111" s="2">
        <f t="shared" si="242"/>
        <v>0</v>
      </c>
      <c r="AC111" s="2">
        <f t="shared" si="242"/>
        <v>0</v>
      </c>
      <c r="AD111" s="2">
        <f t="shared" si="242"/>
        <v>0</v>
      </c>
      <c r="AE111" s="2">
        <f t="shared" si="242"/>
        <v>0</v>
      </c>
      <c r="AF111" s="2">
        <f t="shared" si="242"/>
        <v>0</v>
      </c>
      <c r="AG111" s="2">
        <f t="shared" si="242"/>
        <v>0</v>
      </c>
      <c r="AH111" s="2">
        <f t="shared" si="242"/>
        <v>0</v>
      </c>
      <c r="AI111" s="2">
        <f t="shared" si="242"/>
        <v>0</v>
      </c>
      <c r="AJ111" s="2">
        <f t="shared" si="242"/>
        <v>0</v>
      </c>
      <c r="AK111" s="2">
        <f t="shared" si="242"/>
        <v>0</v>
      </c>
      <c r="AL111" s="2">
        <f t="shared" si="242"/>
        <v>0</v>
      </c>
    </row>
    <row r="112" spans="1:38">
      <c r="C112" t="s">
        <v>151</v>
      </c>
      <c r="D112" s="15"/>
      <c r="E112" s="2">
        <f t="shared" ref="E112:P112" si="243">E103*0.21</f>
        <v>0</v>
      </c>
      <c r="F112" s="2">
        <f t="shared" si="243"/>
        <v>0</v>
      </c>
      <c r="G112" s="2">
        <f t="shared" si="243"/>
        <v>0</v>
      </c>
      <c r="H112" s="2">
        <f t="shared" si="243"/>
        <v>0</v>
      </c>
      <c r="I112" s="2">
        <f t="shared" si="243"/>
        <v>0</v>
      </c>
      <c r="J112" s="2">
        <f t="shared" si="243"/>
        <v>0</v>
      </c>
      <c r="K112" s="2">
        <f t="shared" si="243"/>
        <v>0</v>
      </c>
      <c r="L112" s="2">
        <f t="shared" si="243"/>
        <v>0</v>
      </c>
      <c r="M112" s="2">
        <f t="shared" si="243"/>
        <v>0</v>
      </c>
      <c r="N112" s="2">
        <f t="shared" si="243"/>
        <v>0</v>
      </c>
      <c r="O112" s="2">
        <f t="shared" si="243"/>
        <v>0</v>
      </c>
      <c r="P112" s="2">
        <f t="shared" si="243"/>
        <v>0</v>
      </c>
      <c r="Q112" s="10">
        <f t="shared" si="235"/>
        <v>0</v>
      </c>
      <c r="R112" s="2">
        <f t="shared" ref="R112:AL112" si="244">R103*0.21</f>
        <v>0</v>
      </c>
      <c r="S112" s="2">
        <f t="shared" si="244"/>
        <v>0</v>
      </c>
      <c r="T112" s="2">
        <f t="shared" si="244"/>
        <v>0</v>
      </c>
      <c r="U112" s="2">
        <f t="shared" si="244"/>
        <v>0</v>
      </c>
      <c r="V112" s="2">
        <f t="shared" si="244"/>
        <v>0</v>
      </c>
      <c r="W112" s="2">
        <f t="shared" si="244"/>
        <v>0</v>
      </c>
      <c r="X112" s="2">
        <f t="shared" si="244"/>
        <v>0</v>
      </c>
      <c r="Y112" s="2">
        <f t="shared" si="244"/>
        <v>0</v>
      </c>
      <c r="Z112" s="2">
        <f t="shared" si="244"/>
        <v>0</v>
      </c>
      <c r="AA112" s="2">
        <f t="shared" si="244"/>
        <v>0</v>
      </c>
      <c r="AB112" s="2">
        <f t="shared" si="244"/>
        <v>0</v>
      </c>
      <c r="AC112" s="2">
        <f t="shared" si="244"/>
        <v>0</v>
      </c>
      <c r="AD112" s="2">
        <f t="shared" si="244"/>
        <v>0</v>
      </c>
      <c r="AE112" s="2">
        <f t="shared" si="244"/>
        <v>0</v>
      </c>
      <c r="AF112" s="2">
        <f t="shared" si="244"/>
        <v>0</v>
      </c>
      <c r="AG112" s="2">
        <f t="shared" si="244"/>
        <v>0</v>
      </c>
      <c r="AH112" s="2">
        <f t="shared" si="244"/>
        <v>0</v>
      </c>
      <c r="AI112" s="2">
        <f t="shared" si="244"/>
        <v>0</v>
      </c>
      <c r="AJ112" s="2">
        <f t="shared" si="244"/>
        <v>0</v>
      </c>
      <c r="AK112" s="2">
        <f t="shared" si="244"/>
        <v>0</v>
      </c>
      <c r="AL112" s="2">
        <f t="shared" si="244"/>
        <v>0</v>
      </c>
    </row>
    <row r="113" spans="2:38">
      <c r="C113" t="s">
        <v>19</v>
      </c>
      <c r="D113" s="15"/>
      <c r="E113" s="2">
        <f t="shared" ref="E113:P113" si="245">E104*0.21</f>
        <v>0</v>
      </c>
      <c r="F113" s="2">
        <f t="shared" si="245"/>
        <v>0</v>
      </c>
      <c r="G113" s="2">
        <f t="shared" si="245"/>
        <v>0</v>
      </c>
      <c r="H113" s="2">
        <f t="shared" si="245"/>
        <v>0</v>
      </c>
      <c r="I113" s="2">
        <f t="shared" si="245"/>
        <v>0</v>
      </c>
      <c r="J113" s="2">
        <f t="shared" si="245"/>
        <v>0</v>
      </c>
      <c r="K113" s="2">
        <f t="shared" si="245"/>
        <v>0</v>
      </c>
      <c r="L113" s="2">
        <f t="shared" si="245"/>
        <v>0</v>
      </c>
      <c r="M113" s="2">
        <f t="shared" si="245"/>
        <v>0</v>
      </c>
      <c r="N113" s="2">
        <f t="shared" si="245"/>
        <v>0</v>
      </c>
      <c r="O113" s="2">
        <f t="shared" si="245"/>
        <v>0</v>
      </c>
      <c r="P113" s="2">
        <f t="shared" si="245"/>
        <v>0</v>
      </c>
      <c r="Q113" s="10">
        <f t="shared" si="235"/>
        <v>0</v>
      </c>
      <c r="R113" s="2">
        <f t="shared" ref="R113:AL113" si="246">R104*0.21</f>
        <v>0</v>
      </c>
      <c r="S113" s="2">
        <f t="shared" si="246"/>
        <v>0</v>
      </c>
      <c r="T113" s="2">
        <f t="shared" si="246"/>
        <v>0</v>
      </c>
      <c r="U113" s="2">
        <f t="shared" si="246"/>
        <v>0</v>
      </c>
      <c r="V113" s="2">
        <f t="shared" si="246"/>
        <v>0</v>
      </c>
      <c r="W113" s="2">
        <f t="shared" si="246"/>
        <v>0</v>
      </c>
      <c r="X113" s="2">
        <f t="shared" si="246"/>
        <v>0</v>
      </c>
      <c r="Y113" s="2">
        <f t="shared" si="246"/>
        <v>0</v>
      </c>
      <c r="Z113" s="2">
        <f t="shared" si="246"/>
        <v>0</v>
      </c>
      <c r="AA113" s="2">
        <f t="shared" si="246"/>
        <v>0</v>
      </c>
      <c r="AB113" s="2">
        <f t="shared" si="246"/>
        <v>0</v>
      </c>
      <c r="AC113" s="2">
        <f t="shared" si="246"/>
        <v>0</v>
      </c>
      <c r="AD113" s="2">
        <f t="shared" si="246"/>
        <v>-23175.189169303325</v>
      </c>
      <c r="AE113" s="2">
        <f t="shared" si="246"/>
        <v>-46350.37833860665</v>
      </c>
      <c r="AF113" s="2">
        <f t="shared" si="246"/>
        <v>-58504.458348593304</v>
      </c>
      <c r="AG113" s="2">
        <f t="shared" si="246"/>
        <v>-58163.116974621633</v>
      </c>
      <c r="AH113" s="2">
        <f t="shared" si="246"/>
        <v>-54940.55172499163</v>
      </c>
      <c r="AI113" s="2">
        <f t="shared" si="246"/>
        <v>-50311.074824344949</v>
      </c>
      <c r="AJ113" s="2">
        <f t="shared" si="246"/>
        <v>-45681.59792369826</v>
      </c>
      <c r="AK113" s="2">
        <f t="shared" si="246"/>
        <v>-41052.121023051579</v>
      </c>
      <c r="AL113" s="2">
        <f t="shared" si="246"/>
        <v>-36422.644122404898</v>
      </c>
    </row>
    <row r="114" spans="2:38" ht="13.8" thickBot="1">
      <c r="B114" t="s">
        <v>2</v>
      </c>
      <c r="E114" s="5">
        <f t="shared" ref="E114:O114" si="247">SUM(E107:E113)</f>
        <v>0</v>
      </c>
      <c r="F114" s="5">
        <f t="shared" si="247"/>
        <v>0</v>
      </c>
      <c r="G114" s="5">
        <f t="shared" si="247"/>
        <v>0</v>
      </c>
      <c r="H114" s="5">
        <f t="shared" si="247"/>
        <v>0</v>
      </c>
      <c r="I114" s="5">
        <f t="shared" si="247"/>
        <v>0</v>
      </c>
      <c r="J114" s="5">
        <f t="shared" si="247"/>
        <v>0</v>
      </c>
      <c r="K114" s="5">
        <f t="shared" si="247"/>
        <v>0</v>
      </c>
      <c r="L114" s="5">
        <f t="shared" si="247"/>
        <v>0</v>
      </c>
      <c r="M114" s="5">
        <f t="shared" si="247"/>
        <v>0</v>
      </c>
      <c r="N114" s="5">
        <f t="shared" si="247"/>
        <v>0</v>
      </c>
      <c r="O114" s="5">
        <f t="shared" si="247"/>
        <v>0</v>
      </c>
      <c r="P114" s="5">
        <f>SUM(P107:P113)</f>
        <v>0</v>
      </c>
      <c r="Q114" s="11">
        <f>SUM(Q107:Q113)</f>
        <v>0</v>
      </c>
      <c r="R114" s="5">
        <f>SUM(R107:R113)</f>
        <v>0</v>
      </c>
      <c r="S114" s="5">
        <f t="shared" ref="S114:AL114" si="248">SUM(S107:S113)</f>
        <v>0</v>
      </c>
      <c r="T114" s="5">
        <f t="shared" si="248"/>
        <v>0</v>
      </c>
      <c r="U114" s="5">
        <f t="shared" si="248"/>
        <v>0</v>
      </c>
      <c r="V114" s="5">
        <f t="shared" si="248"/>
        <v>0</v>
      </c>
      <c r="W114" s="5">
        <f t="shared" si="248"/>
        <v>0</v>
      </c>
      <c r="X114" s="5">
        <f t="shared" si="248"/>
        <v>0</v>
      </c>
      <c r="Y114" s="5">
        <f t="shared" si="248"/>
        <v>0</v>
      </c>
      <c r="Z114" s="5">
        <f t="shared" si="248"/>
        <v>0</v>
      </c>
      <c r="AA114" s="5">
        <f t="shared" si="248"/>
        <v>0</v>
      </c>
      <c r="AB114" s="5">
        <f t="shared" si="248"/>
        <v>0</v>
      </c>
      <c r="AC114" s="5">
        <f t="shared" si="248"/>
        <v>0</v>
      </c>
      <c r="AD114" s="5">
        <f t="shared" si="248"/>
        <v>-23175.189169303325</v>
      </c>
      <c r="AE114" s="5">
        <f t="shared" si="248"/>
        <v>-46350.37833860665</v>
      </c>
      <c r="AF114" s="5">
        <f t="shared" si="248"/>
        <v>-58504.458348593304</v>
      </c>
      <c r="AG114" s="5">
        <f t="shared" si="248"/>
        <v>-58163.116974621633</v>
      </c>
      <c r="AH114" s="5">
        <f t="shared" si="248"/>
        <v>-54940.55172499163</v>
      </c>
      <c r="AI114" s="5">
        <f t="shared" si="248"/>
        <v>-50311.074824344949</v>
      </c>
      <c r="AJ114" s="5">
        <f t="shared" si="248"/>
        <v>-45681.59792369826</v>
      </c>
      <c r="AK114" s="5">
        <f t="shared" si="248"/>
        <v>-41052.121023051579</v>
      </c>
      <c r="AL114" s="5">
        <f t="shared" si="248"/>
        <v>-36422.644122404898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18"/>
  <sheetViews>
    <sheetView zoomScaleNormal="100" workbookViewId="0"/>
  </sheetViews>
  <sheetFormatPr defaultColWidth="9.109375" defaultRowHeight="14.4" outlineLevelCol="1"/>
  <cols>
    <col min="1" max="1" width="5.109375" style="18" customWidth="1"/>
    <col min="2" max="2" width="37.33203125" style="18" customWidth="1"/>
    <col min="3" max="3" width="19.88671875" style="18" customWidth="1"/>
    <col min="4" max="4" width="7.88671875" style="18" customWidth="1"/>
    <col min="5" max="5" width="5.88671875" style="18" customWidth="1"/>
    <col min="6" max="6" width="8" style="18" customWidth="1"/>
    <col min="7" max="12" width="7.33203125" style="18" bestFit="1" customWidth="1"/>
    <col min="13" max="13" width="7.6640625" style="18" bestFit="1" customWidth="1"/>
    <col min="14" max="16" width="7.33203125" style="18" bestFit="1" customWidth="1"/>
    <col min="17" max="17" width="11.33203125" style="18" bestFit="1" customWidth="1"/>
    <col min="18" max="18" width="11.5546875" style="18" customWidth="1"/>
    <col min="19" max="19" width="4.5546875" style="18" customWidth="1"/>
    <col min="20" max="20" width="17.88671875" style="18" bestFit="1" customWidth="1"/>
    <col min="21" max="21" width="8.5546875" style="18" bestFit="1" customWidth="1" outlineLevel="1"/>
    <col min="22" max="23" width="7.5546875" style="18" bestFit="1" customWidth="1" outlineLevel="1"/>
    <col min="24" max="24" width="7.44140625" style="18" bestFit="1" customWidth="1" outlineLevel="1"/>
    <col min="25" max="25" width="7.44140625" style="18" customWidth="1" outlineLevel="1"/>
    <col min="26" max="26" width="8.5546875" style="18" bestFit="1" customWidth="1" outlineLevel="1"/>
    <col min="27" max="27" width="7.5546875" style="18" bestFit="1" customWidth="1" outlineLevel="1"/>
    <col min="28" max="28" width="9.109375" style="18" bestFit="1" customWidth="1" outlineLevel="1"/>
    <col min="29" max="30" width="8.5546875" style="18" bestFit="1" customWidth="1" outlineLevel="1"/>
    <col min="31" max="31" width="7.5546875" style="18" bestFit="1" customWidth="1" outlineLevel="1"/>
    <col min="32" max="32" width="8.5546875" style="18" bestFit="1" customWidth="1" outlineLevel="1"/>
    <col min="33" max="33" width="13.5546875" style="18" customWidth="1"/>
    <col min="34" max="16384" width="9.109375" style="18"/>
  </cols>
  <sheetData>
    <row r="1" spans="1:33">
      <c r="A1" s="17" t="s">
        <v>123</v>
      </c>
      <c r="F1" s="83" t="s">
        <v>115</v>
      </c>
      <c r="R1" s="75"/>
      <c r="S1" s="75"/>
      <c r="T1" s="83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75" t="s">
        <v>43</v>
      </c>
      <c r="G2" s="75" t="s">
        <v>43</v>
      </c>
      <c r="H2" s="75" t="s">
        <v>43</v>
      </c>
      <c r="I2" s="75" t="s">
        <v>43</v>
      </c>
      <c r="J2" s="75" t="s">
        <v>43</v>
      </c>
      <c r="K2" s="75" t="s">
        <v>43</v>
      </c>
      <c r="L2" s="75" t="s">
        <v>43</v>
      </c>
      <c r="M2" s="75" t="s">
        <v>43</v>
      </c>
      <c r="N2" s="75" t="s">
        <v>43</v>
      </c>
      <c r="O2" s="75" t="s">
        <v>43</v>
      </c>
      <c r="P2" s="75" t="s">
        <v>43</v>
      </c>
      <c r="Q2" s="75" t="s">
        <v>43</v>
      </c>
      <c r="R2" s="75" t="s">
        <v>43</v>
      </c>
      <c r="S2" s="75"/>
      <c r="T2" s="75" t="s">
        <v>116</v>
      </c>
      <c r="U2" s="74" t="s">
        <v>43</v>
      </c>
      <c r="V2" s="74" t="s">
        <v>43</v>
      </c>
      <c r="W2" s="74" t="s">
        <v>43</v>
      </c>
      <c r="X2" s="74" t="s">
        <v>43</v>
      </c>
      <c r="Y2" s="74" t="s">
        <v>43</v>
      </c>
      <c r="Z2" s="74" t="s">
        <v>43</v>
      </c>
      <c r="AA2" s="74" t="s">
        <v>43</v>
      </c>
      <c r="AB2" s="74" t="s">
        <v>43</v>
      </c>
      <c r="AC2" s="74" t="s">
        <v>43</v>
      </c>
      <c r="AD2" s="74" t="s">
        <v>43</v>
      </c>
      <c r="AE2" s="74" t="s">
        <v>43</v>
      </c>
      <c r="AF2" s="74" t="s">
        <v>43</v>
      </c>
      <c r="AG2" s="78"/>
    </row>
    <row r="3" spans="1:33">
      <c r="A3" s="18" t="s">
        <v>26</v>
      </c>
      <c r="B3" s="87" t="s">
        <v>109</v>
      </c>
      <c r="C3" s="87" t="s">
        <v>108</v>
      </c>
      <c r="D3" s="87" t="s">
        <v>114</v>
      </c>
      <c r="E3" s="87" t="s">
        <v>110</v>
      </c>
      <c r="F3" s="75" t="s">
        <v>29</v>
      </c>
      <c r="G3" s="75" t="s">
        <v>30</v>
      </c>
      <c r="H3" s="75" t="s">
        <v>31</v>
      </c>
      <c r="I3" s="75" t="s">
        <v>32</v>
      </c>
      <c r="J3" s="75" t="s">
        <v>33</v>
      </c>
      <c r="K3" s="75" t="s">
        <v>34</v>
      </c>
      <c r="L3" s="75" t="s">
        <v>35</v>
      </c>
      <c r="M3" s="75" t="s">
        <v>36</v>
      </c>
      <c r="N3" s="75" t="s">
        <v>37</v>
      </c>
      <c r="O3" s="75" t="s">
        <v>38</v>
      </c>
      <c r="P3" s="75" t="s">
        <v>39</v>
      </c>
      <c r="Q3" s="75" t="s">
        <v>40</v>
      </c>
      <c r="R3" s="82" t="s">
        <v>115</v>
      </c>
      <c r="S3" s="82"/>
      <c r="T3" s="79" t="s">
        <v>117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5" t="s">
        <v>118</v>
      </c>
    </row>
    <row r="4" spans="1:33">
      <c r="A4" s="18">
        <v>7141</v>
      </c>
      <c r="B4" s="103" t="s">
        <v>131</v>
      </c>
      <c r="C4" s="104" t="s">
        <v>148</v>
      </c>
      <c r="D4" s="105" t="s">
        <v>134</v>
      </c>
      <c r="E4" s="105" t="s">
        <v>140</v>
      </c>
      <c r="F4" s="111">
        <v>0</v>
      </c>
      <c r="G4" s="112">
        <v>0</v>
      </c>
      <c r="H4" s="112">
        <v>0</v>
      </c>
      <c r="I4" s="112">
        <v>0</v>
      </c>
      <c r="J4" s="112">
        <v>0</v>
      </c>
      <c r="K4" s="112">
        <v>0</v>
      </c>
      <c r="L4" s="112">
        <v>0</v>
      </c>
      <c r="M4" s="112">
        <v>0</v>
      </c>
      <c r="N4" s="112">
        <v>73727.509999999995</v>
      </c>
      <c r="O4" s="112">
        <v>444234.48</v>
      </c>
      <c r="P4" s="112">
        <v>26820.2</v>
      </c>
      <c r="Q4" s="112">
        <v>16121.85</v>
      </c>
      <c r="R4" s="76">
        <f>+SUM(F4:Q4)</f>
        <v>560904.03999999992</v>
      </c>
      <c r="S4" s="76"/>
      <c r="T4" s="84">
        <v>0.48309143579999997</v>
      </c>
      <c r="U4" s="106">
        <f>+F4*$T4</f>
        <v>0</v>
      </c>
      <c r="V4" s="106">
        <f t="shared" ref="V4:AF4" si="0">+G4*$T4</f>
        <v>0</v>
      </c>
      <c r="W4" s="106">
        <f t="shared" si="0"/>
        <v>0</v>
      </c>
      <c r="X4" s="106">
        <f t="shared" si="0"/>
        <v>0</v>
      </c>
      <c r="Y4" s="106">
        <f t="shared" si="0"/>
        <v>0</v>
      </c>
      <c r="Z4" s="106">
        <f t="shared" si="0"/>
        <v>0</v>
      </c>
      <c r="AA4" s="106">
        <f t="shared" si="0"/>
        <v>0</v>
      </c>
      <c r="AB4" s="106">
        <f t="shared" si="0"/>
        <v>0</v>
      </c>
      <c r="AC4" s="106">
        <f t="shared" si="0"/>
        <v>35617.12866385885</v>
      </c>
      <c r="AD4" s="106">
        <f t="shared" si="0"/>
        <v>214605.87277506635</v>
      </c>
      <c r="AE4" s="106">
        <f t="shared" si="0"/>
        <v>12956.608926443159</v>
      </c>
      <c r="AF4" s="106">
        <f t="shared" si="0"/>
        <v>7788.3276642522296</v>
      </c>
      <c r="AG4" s="19">
        <f>SUM(U4:AF4)</f>
        <v>270967.93802962062</v>
      </c>
    </row>
    <row r="5" spans="1:33">
      <c r="A5" s="18">
        <v>7141</v>
      </c>
      <c r="B5" s="103" t="s">
        <v>131</v>
      </c>
      <c r="C5" s="104" t="s">
        <v>148</v>
      </c>
      <c r="D5" s="105" t="s">
        <v>113</v>
      </c>
      <c r="E5" s="105" t="s">
        <v>112</v>
      </c>
      <c r="F5" s="111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39591.279999999999</v>
      </c>
      <c r="M5" s="112">
        <v>1360.14</v>
      </c>
      <c r="N5" s="112">
        <v>1358.7799999999988</v>
      </c>
      <c r="O5" s="112">
        <v>0</v>
      </c>
      <c r="P5" s="112">
        <v>0</v>
      </c>
      <c r="Q5" s="112">
        <v>1.36</v>
      </c>
      <c r="R5" s="76">
        <f t="shared" ref="R5:R15" si="1">+SUM(F5:Q5)</f>
        <v>42311.56</v>
      </c>
      <c r="S5" s="76"/>
      <c r="T5" s="84">
        <v>0.69189000000000001</v>
      </c>
      <c r="U5" s="106">
        <f t="shared" ref="U5:U15" si="2">+F5*$T5</f>
        <v>0</v>
      </c>
      <c r="V5" s="106">
        <f t="shared" ref="V5:V15" si="3">+G5*$T5</f>
        <v>0</v>
      </c>
      <c r="W5" s="106">
        <f t="shared" ref="W5:W15" si="4">+H5*$T5</f>
        <v>0</v>
      </c>
      <c r="X5" s="106">
        <f t="shared" ref="X5:X15" si="5">+I5*$T5</f>
        <v>0</v>
      </c>
      <c r="Y5" s="106">
        <f t="shared" ref="Y5:Y15" si="6">+J5*$T5</f>
        <v>0</v>
      </c>
      <c r="Z5" s="106">
        <f t="shared" ref="Z5:Z15" si="7">+K5*$T5</f>
        <v>0</v>
      </c>
      <c r="AA5" s="106">
        <f t="shared" ref="AA5:AA15" si="8">+L5*$T5</f>
        <v>27392.810719199999</v>
      </c>
      <c r="AB5" s="106">
        <f t="shared" ref="AB5:AB15" si="9">+M5*$T5</f>
        <v>941.06726460000004</v>
      </c>
      <c r="AC5" s="106">
        <f t="shared" ref="AC5:AC15" si="10">+N5*$T5</f>
        <v>940.12629419999917</v>
      </c>
      <c r="AD5" s="106">
        <f t="shared" ref="AD5:AD15" si="11">+O5*$T5</f>
        <v>0</v>
      </c>
      <c r="AE5" s="106">
        <f t="shared" ref="AE5:AE15" si="12">+P5*$T5</f>
        <v>0</v>
      </c>
      <c r="AF5" s="106">
        <f t="shared" ref="AF5:AF15" si="13">+Q5*$T5</f>
        <v>0.9409704000000001</v>
      </c>
      <c r="AG5" s="19">
        <f t="shared" ref="AG5:AG15" si="14">SUM(U5:AF5)</f>
        <v>29274.945248399996</v>
      </c>
    </row>
    <row r="6" spans="1:33">
      <c r="A6" s="18">
        <v>7141</v>
      </c>
      <c r="B6" s="103" t="s">
        <v>131</v>
      </c>
      <c r="C6" s="104" t="s">
        <v>133</v>
      </c>
      <c r="D6" s="105" t="s">
        <v>113</v>
      </c>
      <c r="E6" s="105" t="s">
        <v>112</v>
      </c>
      <c r="F6" s="111">
        <v>0</v>
      </c>
      <c r="G6" s="112">
        <v>0</v>
      </c>
      <c r="H6" s="112">
        <v>0</v>
      </c>
      <c r="I6" s="112">
        <v>0</v>
      </c>
      <c r="J6" s="112">
        <v>0</v>
      </c>
      <c r="K6" s="112">
        <v>50488.76</v>
      </c>
      <c r="L6" s="112">
        <v>49322.07</v>
      </c>
      <c r="M6" s="112">
        <v>1471.7199999999998</v>
      </c>
      <c r="N6" s="112">
        <v>104.91999999999825</v>
      </c>
      <c r="O6" s="112">
        <v>57904.62</v>
      </c>
      <c r="P6" s="112">
        <v>13718.720000000001</v>
      </c>
      <c r="Q6" s="112">
        <v>38722.380000000005</v>
      </c>
      <c r="R6" s="76">
        <f t="shared" si="1"/>
        <v>211733.19</v>
      </c>
      <c r="S6" s="76"/>
      <c r="T6" s="84">
        <v>0.65639999999999998</v>
      </c>
      <c r="U6" s="106">
        <f t="shared" si="2"/>
        <v>0</v>
      </c>
      <c r="V6" s="106">
        <f t="shared" si="3"/>
        <v>0</v>
      </c>
      <c r="W6" s="106">
        <f t="shared" si="4"/>
        <v>0</v>
      </c>
      <c r="X6" s="106">
        <f t="shared" si="5"/>
        <v>0</v>
      </c>
      <c r="Y6" s="106">
        <f t="shared" si="6"/>
        <v>0</v>
      </c>
      <c r="Z6" s="106">
        <f t="shared" si="7"/>
        <v>33140.822064</v>
      </c>
      <c r="AA6" s="106">
        <f t="shared" si="8"/>
        <v>32375.006748</v>
      </c>
      <c r="AB6" s="106">
        <f t="shared" si="9"/>
        <v>966.0370079999999</v>
      </c>
      <c r="AC6" s="106">
        <f t="shared" si="10"/>
        <v>68.869487999998853</v>
      </c>
      <c r="AD6" s="106">
        <f t="shared" si="11"/>
        <v>38008.592568</v>
      </c>
      <c r="AE6" s="106">
        <f t="shared" si="12"/>
        <v>9004.9678080000012</v>
      </c>
      <c r="AF6" s="106">
        <f t="shared" si="13"/>
        <v>25417.370232000001</v>
      </c>
      <c r="AG6" s="19">
        <f t="shared" si="14"/>
        <v>138981.665916</v>
      </c>
    </row>
    <row r="7" spans="1:33" ht="14.25" customHeight="1">
      <c r="A7" s="18">
        <v>7141</v>
      </c>
      <c r="B7" s="103" t="s">
        <v>130</v>
      </c>
      <c r="C7" s="104" t="s">
        <v>148</v>
      </c>
      <c r="D7" s="105" t="s">
        <v>113</v>
      </c>
      <c r="E7" s="105" t="s">
        <v>112</v>
      </c>
      <c r="F7" s="111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190908.56</v>
      </c>
      <c r="N7" s="112">
        <v>0</v>
      </c>
      <c r="O7" s="112">
        <v>0</v>
      </c>
      <c r="P7" s="112">
        <v>0</v>
      </c>
      <c r="Q7" s="112">
        <v>0</v>
      </c>
      <c r="R7" s="76">
        <f t="shared" si="1"/>
        <v>190908.56</v>
      </c>
      <c r="S7" s="76"/>
      <c r="T7" s="84">
        <v>0.69189000000000001</v>
      </c>
      <c r="U7" s="106">
        <f t="shared" si="2"/>
        <v>0</v>
      </c>
      <c r="V7" s="106">
        <f t="shared" si="3"/>
        <v>0</v>
      </c>
      <c r="W7" s="106">
        <f t="shared" si="4"/>
        <v>0</v>
      </c>
      <c r="X7" s="106">
        <f t="shared" si="5"/>
        <v>0</v>
      </c>
      <c r="Y7" s="106">
        <f t="shared" si="6"/>
        <v>0</v>
      </c>
      <c r="Z7" s="106">
        <f t="shared" si="7"/>
        <v>0</v>
      </c>
      <c r="AA7" s="106">
        <f t="shared" si="8"/>
        <v>0</v>
      </c>
      <c r="AB7" s="106">
        <f t="shared" si="9"/>
        <v>132087.72357840001</v>
      </c>
      <c r="AC7" s="106">
        <f t="shared" si="10"/>
        <v>0</v>
      </c>
      <c r="AD7" s="106">
        <f t="shared" si="11"/>
        <v>0</v>
      </c>
      <c r="AE7" s="106">
        <f t="shared" si="12"/>
        <v>0</v>
      </c>
      <c r="AF7" s="106">
        <f t="shared" si="13"/>
        <v>0</v>
      </c>
      <c r="AG7" s="19">
        <f t="shared" si="14"/>
        <v>132087.72357840001</v>
      </c>
    </row>
    <row r="8" spans="1:33" ht="14.25" customHeight="1">
      <c r="A8" s="18">
        <v>7141</v>
      </c>
      <c r="B8" s="103" t="s">
        <v>130</v>
      </c>
      <c r="C8" s="104" t="s">
        <v>122</v>
      </c>
      <c r="D8" s="105" t="s">
        <v>134</v>
      </c>
      <c r="E8" s="105" t="s">
        <v>140</v>
      </c>
      <c r="F8" s="111">
        <v>0</v>
      </c>
      <c r="G8" s="112">
        <v>0</v>
      </c>
      <c r="H8" s="112">
        <v>0</v>
      </c>
      <c r="I8" s="112">
        <v>11003.93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76">
        <f t="shared" si="1"/>
        <v>11003.93</v>
      </c>
      <c r="S8" s="76"/>
      <c r="T8" s="84">
        <v>0.48309143579999997</v>
      </c>
      <c r="U8" s="106">
        <f t="shared" si="2"/>
        <v>0</v>
      </c>
      <c r="V8" s="106">
        <f t="shared" si="3"/>
        <v>0</v>
      </c>
      <c r="W8" s="106">
        <f t="shared" si="4"/>
        <v>0</v>
      </c>
      <c r="X8" s="106">
        <f t="shared" si="5"/>
        <v>5315.9043431426935</v>
      </c>
      <c r="Y8" s="106">
        <f t="shared" si="6"/>
        <v>0</v>
      </c>
      <c r="Z8" s="106">
        <f t="shared" si="7"/>
        <v>0</v>
      </c>
      <c r="AA8" s="106">
        <f t="shared" si="8"/>
        <v>0</v>
      </c>
      <c r="AB8" s="106">
        <f t="shared" si="9"/>
        <v>0</v>
      </c>
      <c r="AC8" s="106">
        <f t="shared" si="10"/>
        <v>0</v>
      </c>
      <c r="AD8" s="106">
        <f t="shared" si="11"/>
        <v>0</v>
      </c>
      <c r="AE8" s="106">
        <f t="shared" si="12"/>
        <v>0</v>
      </c>
      <c r="AF8" s="106">
        <f t="shared" si="13"/>
        <v>0</v>
      </c>
      <c r="AG8" s="19">
        <f t="shared" si="14"/>
        <v>5315.9043431426935</v>
      </c>
    </row>
    <row r="9" spans="1:33" ht="14.25" customHeight="1">
      <c r="A9" s="18">
        <v>7141</v>
      </c>
      <c r="B9" s="103" t="s">
        <v>130</v>
      </c>
      <c r="C9" s="104" t="s">
        <v>122</v>
      </c>
      <c r="D9" s="105" t="s">
        <v>113</v>
      </c>
      <c r="E9" s="105" t="s">
        <v>112</v>
      </c>
      <c r="F9" s="111">
        <v>281638.5</v>
      </c>
      <c r="G9" s="112">
        <v>42662.83</v>
      </c>
      <c r="H9" s="112">
        <v>12395.55</v>
      </c>
      <c r="I9" s="112">
        <v>4681.37</v>
      </c>
      <c r="J9" s="112">
        <v>0</v>
      </c>
      <c r="K9" s="112">
        <v>0</v>
      </c>
      <c r="L9" s="112">
        <v>1903.07</v>
      </c>
      <c r="M9" s="112">
        <v>-143160.81</v>
      </c>
      <c r="N9" s="112">
        <v>0</v>
      </c>
      <c r="O9" s="112">
        <v>0</v>
      </c>
      <c r="P9" s="112">
        <v>0</v>
      </c>
      <c r="Q9" s="112">
        <v>0</v>
      </c>
      <c r="R9" s="76">
        <f t="shared" si="1"/>
        <v>200120.51</v>
      </c>
      <c r="S9" s="76"/>
      <c r="T9" s="84">
        <v>0.69189000000000001</v>
      </c>
      <c r="U9" s="106">
        <f t="shared" si="2"/>
        <v>194862.86176500001</v>
      </c>
      <c r="V9" s="106">
        <f t="shared" si="3"/>
        <v>29517.985448700001</v>
      </c>
      <c r="W9" s="106">
        <f t="shared" si="4"/>
        <v>8576.3570894999993</v>
      </c>
      <c r="X9" s="106">
        <f t="shared" si="5"/>
        <v>3238.9930893000001</v>
      </c>
      <c r="Y9" s="106">
        <f t="shared" si="6"/>
        <v>0</v>
      </c>
      <c r="Z9" s="106">
        <f t="shared" si="7"/>
        <v>0</v>
      </c>
      <c r="AA9" s="106">
        <f t="shared" si="8"/>
        <v>1316.7151022999999</v>
      </c>
      <c r="AB9" s="106">
        <f t="shared" si="9"/>
        <v>-99051.532830900003</v>
      </c>
      <c r="AC9" s="106">
        <f t="shared" si="10"/>
        <v>0</v>
      </c>
      <c r="AD9" s="106">
        <f t="shared" si="11"/>
        <v>0</v>
      </c>
      <c r="AE9" s="106">
        <f t="shared" si="12"/>
        <v>0</v>
      </c>
      <c r="AF9" s="106">
        <f t="shared" si="13"/>
        <v>0</v>
      </c>
      <c r="AG9" s="19">
        <f t="shared" si="14"/>
        <v>138461.37966390001</v>
      </c>
    </row>
    <row r="10" spans="1:33">
      <c r="A10" s="18">
        <v>7141</v>
      </c>
      <c r="B10" s="103" t="s">
        <v>130</v>
      </c>
      <c r="C10" s="104" t="s">
        <v>150</v>
      </c>
      <c r="D10" s="105" t="s">
        <v>113</v>
      </c>
      <c r="E10" s="105" t="s">
        <v>112</v>
      </c>
      <c r="F10" s="111">
        <v>77847.990000000005</v>
      </c>
      <c r="G10" s="112">
        <v>11792.48</v>
      </c>
      <c r="H10" s="112">
        <v>3426.27</v>
      </c>
      <c r="I10" s="112">
        <v>1293.98</v>
      </c>
      <c r="J10" s="112">
        <v>0</v>
      </c>
      <c r="K10" s="112">
        <v>0</v>
      </c>
      <c r="L10" s="112">
        <v>526.03</v>
      </c>
      <c r="M10" s="112">
        <v>-47747.75</v>
      </c>
      <c r="N10" s="112">
        <v>0</v>
      </c>
      <c r="O10" s="112">
        <v>0</v>
      </c>
      <c r="P10" s="112">
        <v>0</v>
      </c>
      <c r="Q10" s="112">
        <v>0</v>
      </c>
      <c r="R10" s="76">
        <f t="shared" si="1"/>
        <v>47139</v>
      </c>
      <c r="S10" s="76"/>
      <c r="T10" s="84">
        <v>0.69189000000000001</v>
      </c>
      <c r="U10" s="106">
        <f t="shared" si="2"/>
        <v>53862.245801100005</v>
      </c>
      <c r="V10" s="106">
        <f t="shared" si="3"/>
        <v>8159.0989872</v>
      </c>
      <c r="W10" s="106">
        <f t="shared" si="4"/>
        <v>2370.6019503000002</v>
      </c>
      <c r="X10" s="106">
        <f t="shared" si="5"/>
        <v>895.29182220000007</v>
      </c>
      <c r="Y10" s="106">
        <f t="shared" si="6"/>
        <v>0</v>
      </c>
      <c r="Z10" s="106">
        <f t="shared" si="7"/>
        <v>0</v>
      </c>
      <c r="AA10" s="106">
        <f t="shared" si="8"/>
        <v>363.95489670000001</v>
      </c>
      <c r="AB10" s="106">
        <f t="shared" si="9"/>
        <v>-33036.190747499997</v>
      </c>
      <c r="AC10" s="106">
        <f t="shared" si="10"/>
        <v>0</v>
      </c>
      <c r="AD10" s="106">
        <f t="shared" si="11"/>
        <v>0</v>
      </c>
      <c r="AE10" s="106">
        <f t="shared" si="12"/>
        <v>0</v>
      </c>
      <c r="AF10" s="106">
        <f t="shared" si="13"/>
        <v>0</v>
      </c>
      <c r="AG10" s="19">
        <f t="shared" si="14"/>
        <v>32615.002710000008</v>
      </c>
    </row>
    <row r="11" spans="1:33">
      <c r="A11" s="18">
        <v>7141</v>
      </c>
      <c r="B11" s="103" t="s">
        <v>128</v>
      </c>
      <c r="C11" s="104" t="s">
        <v>133</v>
      </c>
      <c r="D11" s="105" t="s">
        <v>113</v>
      </c>
      <c r="E11" s="105" t="s">
        <v>112</v>
      </c>
      <c r="F11" s="111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240132.2</v>
      </c>
      <c r="O11" s="112">
        <v>-36989.279999999999</v>
      </c>
      <c r="P11" s="112">
        <v>645.70000000000005</v>
      </c>
      <c r="Q11" s="112">
        <v>0</v>
      </c>
      <c r="R11" s="76">
        <f t="shared" si="1"/>
        <v>203788.62000000002</v>
      </c>
      <c r="S11" s="76"/>
      <c r="T11" s="84">
        <v>0.65639999999999998</v>
      </c>
      <c r="U11" s="106">
        <f t="shared" si="2"/>
        <v>0</v>
      </c>
      <c r="V11" s="106">
        <f t="shared" si="3"/>
        <v>0</v>
      </c>
      <c r="W11" s="106">
        <f t="shared" si="4"/>
        <v>0</v>
      </c>
      <c r="X11" s="106">
        <f t="shared" si="5"/>
        <v>0</v>
      </c>
      <c r="Y11" s="106">
        <f t="shared" si="6"/>
        <v>0</v>
      </c>
      <c r="Z11" s="106">
        <f t="shared" si="7"/>
        <v>0</v>
      </c>
      <c r="AA11" s="106">
        <f t="shared" si="8"/>
        <v>0</v>
      </c>
      <c r="AB11" s="106">
        <f t="shared" si="9"/>
        <v>0</v>
      </c>
      <c r="AC11" s="106">
        <f t="shared" si="10"/>
        <v>157622.77608000001</v>
      </c>
      <c r="AD11" s="106">
        <f t="shared" si="11"/>
        <v>-24279.763391999997</v>
      </c>
      <c r="AE11" s="106">
        <f t="shared" si="12"/>
        <v>423.83748000000003</v>
      </c>
      <c r="AF11" s="106">
        <f t="shared" si="13"/>
        <v>0</v>
      </c>
      <c r="AG11" s="19">
        <f t="shared" si="14"/>
        <v>133766.850168</v>
      </c>
    </row>
    <row r="12" spans="1:33">
      <c r="A12" s="18">
        <v>7141</v>
      </c>
      <c r="B12" s="103" t="s">
        <v>129</v>
      </c>
      <c r="C12" s="104" t="s">
        <v>133</v>
      </c>
      <c r="D12" s="105" t="s">
        <v>113</v>
      </c>
      <c r="E12" s="105" t="s">
        <v>112</v>
      </c>
      <c r="F12" s="111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420262.29</v>
      </c>
      <c r="L12" s="112">
        <v>3372.1</v>
      </c>
      <c r="M12" s="112">
        <v>4168.8900000000003</v>
      </c>
      <c r="N12" s="112">
        <v>1975.08</v>
      </c>
      <c r="O12" s="112">
        <v>52.65</v>
      </c>
      <c r="P12" s="112">
        <v>0</v>
      </c>
      <c r="Q12" s="112">
        <v>0</v>
      </c>
      <c r="R12" s="76">
        <f t="shared" si="1"/>
        <v>429831.01</v>
      </c>
      <c r="S12" s="76"/>
      <c r="T12" s="84">
        <v>0.65639999999999998</v>
      </c>
      <c r="U12" s="106">
        <f t="shared" si="2"/>
        <v>0</v>
      </c>
      <c r="V12" s="106">
        <f t="shared" si="3"/>
        <v>0</v>
      </c>
      <c r="W12" s="106">
        <f t="shared" si="4"/>
        <v>0</v>
      </c>
      <c r="X12" s="106">
        <f t="shared" si="5"/>
        <v>0</v>
      </c>
      <c r="Y12" s="106">
        <f t="shared" si="6"/>
        <v>0</v>
      </c>
      <c r="Z12" s="106">
        <f t="shared" si="7"/>
        <v>275860.16715599998</v>
      </c>
      <c r="AA12" s="106">
        <f t="shared" si="8"/>
        <v>2213.4464399999997</v>
      </c>
      <c r="AB12" s="106">
        <f t="shared" si="9"/>
        <v>2736.4593960000002</v>
      </c>
      <c r="AC12" s="106">
        <f t="shared" si="10"/>
        <v>1296.4425119999999</v>
      </c>
      <c r="AD12" s="106">
        <f t="shared" si="11"/>
        <v>34.559460000000001</v>
      </c>
      <c r="AE12" s="106">
        <f t="shared" si="12"/>
        <v>0</v>
      </c>
      <c r="AF12" s="106">
        <f t="shared" si="13"/>
        <v>0</v>
      </c>
      <c r="AG12" s="19">
        <f t="shared" si="14"/>
        <v>282141.07496400003</v>
      </c>
    </row>
    <row r="13" spans="1:33">
      <c r="A13" s="18">
        <v>7141</v>
      </c>
      <c r="B13" s="103" t="s">
        <v>129</v>
      </c>
      <c r="C13" s="104" t="s">
        <v>149</v>
      </c>
      <c r="D13" s="105" t="s">
        <v>113</v>
      </c>
      <c r="E13" s="105" t="s">
        <v>112</v>
      </c>
      <c r="F13" s="111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681112.85</v>
      </c>
      <c r="R13" s="76">
        <f t="shared" si="1"/>
        <v>681112.85</v>
      </c>
      <c r="S13" s="76"/>
      <c r="T13" s="84">
        <v>0.65639999999999998</v>
      </c>
      <c r="U13" s="106">
        <f t="shared" si="2"/>
        <v>0</v>
      </c>
      <c r="V13" s="106">
        <f t="shared" si="3"/>
        <v>0</v>
      </c>
      <c r="W13" s="106">
        <f t="shared" si="4"/>
        <v>0</v>
      </c>
      <c r="X13" s="106">
        <f t="shared" si="5"/>
        <v>0</v>
      </c>
      <c r="Y13" s="106">
        <f t="shared" si="6"/>
        <v>0</v>
      </c>
      <c r="Z13" s="106">
        <f t="shared" si="7"/>
        <v>0</v>
      </c>
      <c r="AA13" s="106">
        <f t="shared" si="8"/>
        <v>0</v>
      </c>
      <c r="AB13" s="106">
        <f t="shared" si="9"/>
        <v>0</v>
      </c>
      <c r="AC13" s="106">
        <f t="shared" si="10"/>
        <v>0</v>
      </c>
      <c r="AD13" s="106">
        <f t="shared" si="11"/>
        <v>0</v>
      </c>
      <c r="AE13" s="106">
        <f t="shared" si="12"/>
        <v>0</v>
      </c>
      <c r="AF13" s="106">
        <f t="shared" si="13"/>
        <v>447082.47473999998</v>
      </c>
      <c r="AG13" s="19">
        <f t="shared" si="14"/>
        <v>447082.47473999998</v>
      </c>
    </row>
    <row r="14" spans="1:33">
      <c r="A14" s="18">
        <v>7141</v>
      </c>
      <c r="B14" s="103" t="s">
        <v>125</v>
      </c>
      <c r="C14" s="104" t="s">
        <v>42</v>
      </c>
      <c r="D14" s="105" t="s">
        <v>113</v>
      </c>
      <c r="E14" s="105" t="s">
        <v>111</v>
      </c>
      <c r="F14" s="111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33962.11</v>
      </c>
      <c r="P14" s="112">
        <v>51.9</v>
      </c>
      <c r="Q14" s="112">
        <v>270.23</v>
      </c>
      <c r="R14" s="76">
        <f t="shared" si="1"/>
        <v>34284.240000000005</v>
      </c>
      <c r="S14" s="76"/>
      <c r="T14" s="84">
        <v>0</v>
      </c>
      <c r="U14" s="106">
        <f t="shared" ref="U14" si="15">+F14*$T14</f>
        <v>0</v>
      </c>
      <c r="V14" s="106">
        <f t="shared" ref="V14" si="16">+G14*$T14</f>
        <v>0</v>
      </c>
      <c r="W14" s="106">
        <f t="shared" ref="W14" si="17">+H14*$T14</f>
        <v>0</v>
      </c>
      <c r="X14" s="106">
        <f t="shared" ref="X14" si="18">+I14*$T14</f>
        <v>0</v>
      </c>
      <c r="Y14" s="106">
        <f t="shared" ref="Y14" si="19">+J14*$T14</f>
        <v>0</v>
      </c>
      <c r="Z14" s="106">
        <f t="shared" ref="Z14" si="20">+K14*$T14</f>
        <v>0</v>
      </c>
      <c r="AA14" s="106">
        <f t="shared" ref="AA14" si="21">+L14*$T14</f>
        <v>0</v>
      </c>
      <c r="AB14" s="106">
        <f t="shared" ref="AB14" si="22">+M14*$T14</f>
        <v>0</v>
      </c>
      <c r="AC14" s="106">
        <f t="shared" ref="AC14" si="23">+N14*$T14</f>
        <v>0</v>
      </c>
      <c r="AD14" s="106">
        <f t="shared" ref="AD14" si="24">+O14*$T14</f>
        <v>0</v>
      </c>
      <c r="AE14" s="106">
        <f t="shared" ref="AE14" si="25">+P14*$T14</f>
        <v>0</v>
      </c>
      <c r="AF14" s="106">
        <f t="shared" ref="AF14" si="26">+Q14*$T14</f>
        <v>0</v>
      </c>
      <c r="AG14" s="19">
        <f t="shared" ref="AG14" si="27">SUM(U14:AF14)</f>
        <v>0</v>
      </c>
    </row>
    <row r="15" spans="1:33">
      <c r="A15" s="18">
        <v>7141</v>
      </c>
      <c r="B15" s="103" t="s">
        <v>126</v>
      </c>
      <c r="C15" s="104" t="s">
        <v>41</v>
      </c>
      <c r="D15" s="105" t="s">
        <v>113</v>
      </c>
      <c r="E15" s="105" t="s">
        <v>112</v>
      </c>
      <c r="F15" s="111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152597.69</v>
      </c>
      <c r="N15" s="112">
        <v>0</v>
      </c>
      <c r="O15" s="112">
        <v>59502.21</v>
      </c>
      <c r="P15" s="112">
        <v>1354.68</v>
      </c>
      <c r="Q15" s="112">
        <v>5734.68</v>
      </c>
      <c r="R15" s="76">
        <f t="shared" si="1"/>
        <v>219189.25999999998</v>
      </c>
      <c r="S15" s="76"/>
      <c r="T15" s="84">
        <v>0.65639999999999998</v>
      </c>
      <c r="U15" s="106">
        <f t="shared" si="2"/>
        <v>0</v>
      </c>
      <c r="V15" s="106">
        <f t="shared" si="3"/>
        <v>0</v>
      </c>
      <c r="W15" s="106">
        <f t="shared" si="4"/>
        <v>0</v>
      </c>
      <c r="X15" s="106">
        <f t="shared" si="5"/>
        <v>0</v>
      </c>
      <c r="Y15" s="106">
        <f t="shared" si="6"/>
        <v>0</v>
      </c>
      <c r="Z15" s="106">
        <f t="shared" si="7"/>
        <v>0</v>
      </c>
      <c r="AA15" s="106">
        <f t="shared" si="8"/>
        <v>0</v>
      </c>
      <c r="AB15" s="106">
        <f t="shared" si="9"/>
        <v>100165.123716</v>
      </c>
      <c r="AC15" s="106">
        <f t="shared" si="10"/>
        <v>0</v>
      </c>
      <c r="AD15" s="106">
        <f t="shared" si="11"/>
        <v>39057.250644</v>
      </c>
      <c r="AE15" s="106">
        <f t="shared" si="12"/>
        <v>889.211952</v>
      </c>
      <c r="AF15" s="106">
        <f t="shared" si="13"/>
        <v>3764.2439520000003</v>
      </c>
      <c r="AG15" s="19">
        <f t="shared" si="14"/>
        <v>143875.83026400002</v>
      </c>
    </row>
    <row r="16" spans="1:33" ht="15" thickBot="1">
      <c r="B16" s="86"/>
      <c r="C16" s="86"/>
      <c r="D16"/>
      <c r="E1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76"/>
      <c r="S16" s="76"/>
      <c r="T16" s="84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19"/>
    </row>
    <row r="17" spans="5:33" ht="15" thickBot="1">
      <c r="R17" s="89">
        <f>SUM(R4:R16)</f>
        <v>2832326.77</v>
      </c>
      <c r="AG17" s="20">
        <f>SUM(AG4:AG16)</f>
        <v>1754570.7896254633</v>
      </c>
    </row>
    <row r="18" spans="5:33">
      <c r="E18" s="29"/>
      <c r="R18" s="117" t="s">
        <v>157</v>
      </c>
      <c r="AA18" s="24"/>
      <c r="AG18" s="23" t="s">
        <v>158</v>
      </c>
    </row>
  </sheetData>
  <autoFilter ref="A3:AG6"/>
  <phoneticPr fontId="24" type="noConversion"/>
  <pageMargins left="0.7" right="0.7" top="0.75" bottom="0.75" header="0.3" footer="0.3"/>
  <pageSetup scale="40" fitToHeight="0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31"/>
  <sheetViews>
    <sheetView zoomScaleNormal="100" workbookViewId="0"/>
  </sheetViews>
  <sheetFormatPr defaultColWidth="9.109375" defaultRowHeight="14.4" outlineLevelCol="1"/>
  <cols>
    <col min="1" max="1" width="6" style="18" customWidth="1"/>
    <col min="2" max="2" width="38.44140625" style="18" customWidth="1"/>
    <col min="3" max="3" width="19.109375" style="18" customWidth="1"/>
    <col min="4" max="4" width="7.33203125" style="18" customWidth="1"/>
    <col min="5" max="5" width="5.88671875" style="18" bestFit="1" customWidth="1"/>
    <col min="6" max="6" width="12.33203125" style="18" bestFit="1" customWidth="1" outlineLevel="1"/>
    <col min="7" max="17" width="10.33203125" style="18" bestFit="1" customWidth="1" outlineLevel="1"/>
    <col min="18" max="18" width="26.44140625" style="18" customWidth="1"/>
    <col min="19" max="19" width="9" style="18" customWidth="1"/>
    <col min="20" max="20" width="16.109375" style="18" customWidth="1"/>
    <col min="21" max="21" width="10" style="18" bestFit="1" customWidth="1"/>
    <col min="22" max="22" width="14.33203125" style="18" bestFit="1" customWidth="1"/>
    <col min="23" max="26" width="11.5546875" style="18" bestFit="1" customWidth="1"/>
    <col min="27" max="32" width="8.6640625" style="18" customWidth="1"/>
    <col min="33" max="33" width="13.5546875" style="18" customWidth="1"/>
    <col min="34" max="16384" width="9.109375" style="18"/>
  </cols>
  <sheetData>
    <row r="1" spans="1:33">
      <c r="A1" s="17" t="s">
        <v>123</v>
      </c>
      <c r="F1" s="21" t="s">
        <v>120</v>
      </c>
      <c r="T1" s="21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82" t="s">
        <v>121</v>
      </c>
      <c r="S2" s="82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82" t="s">
        <v>121</v>
      </c>
    </row>
    <row r="3" spans="1:33">
      <c r="A3" s="18" t="s">
        <v>26</v>
      </c>
      <c r="B3" s="87" t="s">
        <v>109</v>
      </c>
      <c r="C3" s="18" t="s">
        <v>27</v>
      </c>
      <c r="D3" s="82" t="s">
        <v>114</v>
      </c>
      <c r="E3" s="99" t="s">
        <v>138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82" t="s">
        <v>115</v>
      </c>
      <c r="S3" s="82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2" t="s">
        <v>118</v>
      </c>
    </row>
    <row r="4" spans="1:33">
      <c r="A4" s="18">
        <v>7141</v>
      </c>
      <c r="B4" s="97" t="s">
        <v>135</v>
      </c>
      <c r="C4" s="97" t="s">
        <v>42</v>
      </c>
      <c r="D4" s="98" t="s">
        <v>113</v>
      </c>
      <c r="E4" s="98" t="s">
        <v>112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270864.74277056294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5">
        <f>SUM(F4:Q4)</f>
        <v>270864.74277056294</v>
      </c>
      <c r="S4" s="25"/>
      <c r="T4" s="90">
        <v>0.69089999999999996</v>
      </c>
      <c r="U4" s="2">
        <f>+$T4*F4</f>
        <v>0</v>
      </c>
      <c r="V4" s="2">
        <f t="shared" ref="V4:AF12" si="0">+$T4*G4</f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187140.45078018191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187140.45078018191</v>
      </c>
    </row>
    <row r="5" spans="1:33">
      <c r="A5" s="18">
        <v>7141</v>
      </c>
      <c r="B5" s="97" t="s">
        <v>125</v>
      </c>
      <c r="C5" s="97" t="s">
        <v>41</v>
      </c>
      <c r="D5" s="98" t="s">
        <v>113</v>
      </c>
      <c r="E5" s="98" t="s">
        <v>112</v>
      </c>
      <c r="F5" s="2">
        <v>0</v>
      </c>
      <c r="G5" s="2">
        <v>0</v>
      </c>
      <c r="H5" s="2">
        <v>0</v>
      </c>
      <c r="I5" s="2">
        <v>162201.59944758663</v>
      </c>
      <c r="J5" s="2">
        <v>162201.59944758663</v>
      </c>
      <c r="K5" s="2">
        <v>696790.59944758669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5">
        <f t="shared" ref="R5:R12" si="1">SUM(F5:Q5)</f>
        <v>1021193.79834276</v>
      </c>
      <c r="S5" s="25"/>
      <c r="T5" s="91">
        <v>0.65639999999999998</v>
      </c>
      <c r="U5" s="2">
        <f t="shared" ref="U5:U12" si="2">+$T5*F5</f>
        <v>0</v>
      </c>
      <c r="V5" s="2">
        <f t="shared" si="0"/>
        <v>0</v>
      </c>
      <c r="W5" s="2">
        <f t="shared" si="0"/>
        <v>0</v>
      </c>
      <c r="X5" s="2">
        <f t="shared" si="0"/>
        <v>106469.12987739587</v>
      </c>
      <c r="Y5" s="2">
        <f t="shared" si="0"/>
        <v>106469.12987739587</v>
      </c>
      <c r="Z5" s="2">
        <f t="shared" si="0"/>
        <v>457373.34947739588</v>
      </c>
      <c r="AA5" s="2">
        <f t="shared" si="0"/>
        <v>0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5">
        <f t="shared" ref="AG5:AG12" si="3">SUM(U5:AF5)</f>
        <v>670311.60923218762</v>
      </c>
    </row>
    <row r="6" spans="1:33">
      <c r="A6" s="18">
        <v>7141</v>
      </c>
      <c r="B6" s="97" t="s">
        <v>126</v>
      </c>
      <c r="C6" s="97" t="s">
        <v>41</v>
      </c>
      <c r="D6" s="98" t="s">
        <v>113</v>
      </c>
      <c r="E6" s="98" t="s">
        <v>112</v>
      </c>
      <c r="F6" s="2">
        <v>178239.24236798714</v>
      </c>
      <c r="G6" s="2">
        <v>178239.24236798714</v>
      </c>
      <c r="H6" s="2">
        <v>178239.24236798714</v>
      </c>
      <c r="I6" s="2">
        <v>178239.24236798714</v>
      </c>
      <c r="J6" s="2">
        <v>178239.24236798714</v>
      </c>
      <c r="K6" s="2">
        <v>157434.24236798714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5">
        <f t="shared" si="1"/>
        <v>1048630.4542079228</v>
      </c>
      <c r="S6" s="25"/>
      <c r="T6" s="91">
        <v>0.65639999999999998</v>
      </c>
      <c r="U6" s="2">
        <f t="shared" si="2"/>
        <v>116996.23869034676</v>
      </c>
      <c r="V6" s="2">
        <f t="shared" si="0"/>
        <v>116996.23869034676</v>
      </c>
      <c r="W6" s="2">
        <f t="shared" si="0"/>
        <v>116996.23869034676</v>
      </c>
      <c r="X6" s="2">
        <f t="shared" si="0"/>
        <v>116996.23869034676</v>
      </c>
      <c r="Y6" s="2">
        <f t="shared" si="0"/>
        <v>116996.23869034676</v>
      </c>
      <c r="Z6" s="2">
        <f t="shared" si="0"/>
        <v>103339.83669034675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5">
        <f t="shared" si="3"/>
        <v>688321.0301420805</v>
      </c>
    </row>
    <row r="7" spans="1:33">
      <c r="A7" s="18">
        <v>7141</v>
      </c>
      <c r="B7" s="97" t="s">
        <v>127</v>
      </c>
      <c r="C7" s="97" t="s">
        <v>132</v>
      </c>
      <c r="D7" s="98" t="s">
        <v>113</v>
      </c>
      <c r="E7" s="98" t="s">
        <v>112</v>
      </c>
      <c r="F7" s="77">
        <v>0</v>
      </c>
      <c r="G7" s="77">
        <v>0</v>
      </c>
      <c r="H7" s="77">
        <v>260950.63795104434</v>
      </c>
      <c r="I7" s="77">
        <v>87748.637951044322</v>
      </c>
      <c r="J7" s="77">
        <v>87748.637951044322</v>
      </c>
      <c r="K7" s="77">
        <v>87748.637951044322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25">
        <f t="shared" si="1"/>
        <v>524196.55180417729</v>
      </c>
      <c r="T7" s="91">
        <v>0.69189999999999996</v>
      </c>
      <c r="U7" s="2">
        <f t="shared" si="2"/>
        <v>0</v>
      </c>
      <c r="V7" s="2">
        <f t="shared" si="0"/>
        <v>0</v>
      </c>
      <c r="W7" s="2">
        <f t="shared" si="0"/>
        <v>180551.74639832755</v>
      </c>
      <c r="X7" s="2">
        <f t="shared" si="0"/>
        <v>60713.282598327562</v>
      </c>
      <c r="Y7" s="2">
        <f t="shared" si="0"/>
        <v>60713.282598327562</v>
      </c>
      <c r="Z7" s="2">
        <f t="shared" si="0"/>
        <v>60713.282598327562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5">
        <f t="shared" si="3"/>
        <v>362691.59419331024</v>
      </c>
    </row>
    <row r="8" spans="1:33">
      <c r="A8" s="18">
        <v>7141</v>
      </c>
      <c r="B8" s="97" t="s">
        <v>128</v>
      </c>
      <c r="C8" s="97" t="s">
        <v>133</v>
      </c>
      <c r="D8" s="98" t="s">
        <v>113</v>
      </c>
      <c r="E8" s="98" t="s">
        <v>112</v>
      </c>
      <c r="F8" s="77">
        <v>0</v>
      </c>
      <c r="G8" s="77">
        <v>0</v>
      </c>
      <c r="H8" s="77">
        <v>0</v>
      </c>
      <c r="I8" s="77">
        <v>322248.38258207403</v>
      </c>
      <c r="J8" s="77">
        <v>108248.38258207406</v>
      </c>
      <c r="K8" s="77">
        <v>409598.38258207403</v>
      </c>
      <c r="L8" s="2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25">
        <f t="shared" si="1"/>
        <v>840095.14774622209</v>
      </c>
      <c r="T8" s="91">
        <v>0.65639999999999998</v>
      </c>
      <c r="U8" s="2">
        <f t="shared" si="2"/>
        <v>0</v>
      </c>
      <c r="V8" s="2">
        <f t="shared" si="0"/>
        <v>0</v>
      </c>
      <c r="W8" s="2">
        <f t="shared" si="0"/>
        <v>0</v>
      </c>
      <c r="X8" s="2">
        <f t="shared" si="0"/>
        <v>211523.8383268734</v>
      </c>
      <c r="Y8" s="2">
        <f t="shared" si="0"/>
        <v>71054.238326873412</v>
      </c>
      <c r="Z8" s="2">
        <f t="shared" si="0"/>
        <v>268860.37832687341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5">
        <f t="shared" si="3"/>
        <v>551438.45498062018</v>
      </c>
    </row>
    <row r="9" spans="1:33">
      <c r="A9" s="18">
        <v>7141</v>
      </c>
      <c r="B9" s="97" t="s">
        <v>129</v>
      </c>
      <c r="C9" s="97" t="s">
        <v>133</v>
      </c>
      <c r="D9" s="98" t="s">
        <v>113</v>
      </c>
      <c r="E9" s="98" t="s">
        <v>112</v>
      </c>
      <c r="F9" s="77">
        <v>0</v>
      </c>
      <c r="G9" s="77">
        <v>0</v>
      </c>
      <c r="H9" s="77">
        <v>0</v>
      </c>
      <c r="I9" s="77">
        <v>698074.4441648738</v>
      </c>
      <c r="J9" s="77">
        <v>488014.4441648738</v>
      </c>
      <c r="K9" s="77">
        <v>97974.444164873799</v>
      </c>
      <c r="L9" s="2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25">
        <f t="shared" si="1"/>
        <v>1284063.3324946214</v>
      </c>
      <c r="T9" s="90">
        <v>0.65639999999999998</v>
      </c>
      <c r="U9" s="2">
        <f t="shared" si="2"/>
        <v>0</v>
      </c>
      <c r="V9" s="2">
        <f t="shared" si="0"/>
        <v>0</v>
      </c>
      <c r="W9" s="2">
        <f t="shared" si="0"/>
        <v>0</v>
      </c>
      <c r="X9" s="2">
        <f t="shared" si="0"/>
        <v>458216.06514982315</v>
      </c>
      <c r="Y9" s="2">
        <f t="shared" si="0"/>
        <v>320332.68114982313</v>
      </c>
      <c r="Z9" s="2">
        <f t="shared" si="0"/>
        <v>64310.425149823161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5">
        <f t="shared" si="3"/>
        <v>842859.17144946952</v>
      </c>
    </row>
    <row r="10" spans="1:33">
      <c r="A10" s="18">
        <v>7141</v>
      </c>
      <c r="B10" s="97" t="s">
        <v>136</v>
      </c>
      <c r="C10" s="97" t="s">
        <v>133</v>
      </c>
      <c r="D10" s="98" t="s">
        <v>113</v>
      </c>
      <c r="E10" s="98" t="s">
        <v>112</v>
      </c>
      <c r="F10" s="77">
        <v>0</v>
      </c>
      <c r="G10" s="77">
        <v>0</v>
      </c>
      <c r="H10" s="77">
        <v>0</v>
      </c>
      <c r="I10" s="77">
        <v>0</v>
      </c>
      <c r="J10" s="77">
        <v>1889933.3706181389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25">
        <f t="shared" si="1"/>
        <v>1889933.3706181389</v>
      </c>
      <c r="T10" s="84">
        <v>0.65639999999999998</v>
      </c>
      <c r="U10" s="2">
        <f t="shared" si="2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1240552.2644737463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5">
        <f t="shared" si="3"/>
        <v>1240552.2644737463</v>
      </c>
    </row>
    <row r="11" spans="1:33">
      <c r="A11" s="18">
        <v>7141</v>
      </c>
      <c r="B11" s="97" t="s">
        <v>130</v>
      </c>
      <c r="C11" s="97" t="s">
        <v>122</v>
      </c>
      <c r="D11" s="98" t="s">
        <v>113</v>
      </c>
      <c r="E11" s="98" t="s">
        <v>112</v>
      </c>
      <c r="F11" s="77">
        <v>0</v>
      </c>
      <c r="G11" s="77">
        <v>0</v>
      </c>
      <c r="H11" s="77">
        <v>0</v>
      </c>
      <c r="I11" s="77">
        <v>4091017.8719546576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25">
        <f t="shared" si="1"/>
        <v>4091017.8719546576</v>
      </c>
      <c r="T11" s="84">
        <v>0.69189999999999996</v>
      </c>
      <c r="U11" s="2">
        <f t="shared" si="2"/>
        <v>0</v>
      </c>
      <c r="V11" s="2">
        <f t="shared" si="0"/>
        <v>0</v>
      </c>
      <c r="W11" s="2">
        <f t="shared" si="0"/>
        <v>0</v>
      </c>
      <c r="X11" s="2">
        <f t="shared" si="0"/>
        <v>2830575.2656054273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5">
        <f t="shared" si="3"/>
        <v>2830575.2656054273</v>
      </c>
    </row>
    <row r="12" spans="1:33">
      <c r="A12" s="18">
        <v>7141</v>
      </c>
      <c r="B12" s="97" t="s">
        <v>131</v>
      </c>
      <c r="C12" s="97" t="s">
        <v>122</v>
      </c>
      <c r="D12" s="98" t="s">
        <v>134</v>
      </c>
      <c r="E12" s="98" t="s">
        <v>140</v>
      </c>
      <c r="F12" s="77">
        <v>233915.29167682279</v>
      </c>
      <c r="G12" s="77">
        <v>233915.29167682279</v>
      </c>
      <c r="H12" s="77">
        <v>233915.29167682279</v>
      </c>
      <c r="I12" s="77">
        <v>235397.69501015614</v>
      </c>
      <c r="J12" s="77">
        <v>235397.69501015614</v>
      </c>
      <c r="K12" s="77">
        <v>235397.69501015614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25">
        <f t="shared" si="1"/>
        <v>1407938.9600609366</v>
      </c>
      <c r="T12" s="84">
        <v>0.48309143579999997</v>
      </c>
      <c r="U12" s="2">
        <f t="shared" si="2"/>
        <v>113002.47411173211</v>
      </c>
      <c r="V12" s="2">
        <f t="shared" si="0"/>
        <v>113002.47411173211</v>
      </c>
      <c r="W12" s="2">
        <f t="shared" si="0"/>
        <v>113002.47411173211</v>
      </c>
      <c r="X12" s="2">
        <f t="shared" si="0"/>
        <v>113718.61046646682</v>
      </c>
      <c r="Y12" s="2">
        <f t="shared" si="0"/>
        <v>113718.61046646682</v>
      </c>
      <c r="Z12" s="2">
        <f t="shared" si="0"/>
        <v>113718.61046646682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5">
        <f t="shared" si="3"/>
        <v>680163.25373459689</v>
      </c>
    </row>
    <row r="13" spans="1:33">
      <c r="B13" s="97"/>
      <c r="C13" s="97"/>
      <c r="D13" s="98"/>
      <c r="E13" s="98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25"/>
      <c r="T13" s="8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5"/>
    </row>
    <row r="14" spans="1:33" ht="15" thickBot="1">
      <c r="B14" s="86"/>
      <c r="C14" s="86"/>
      <c r="D14"/>
      <c r="E14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25"/>
      <c r="T14" s="8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5">
        <f t="shared" ref="AG14" si="4">SUM(U14:AF14)</f>
        <v>0</v>
      </c>
    </row>
    <row r="15" spans="1:33" ht="15" thickBo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2">
        <f>SUM(R4:R14)</f>
        <v>12377934.23</v>
      </c>
      <c r="S15" s="88"/>
      <c r="U15" s="26">
        <f>SUM(U4:U14)</f>
        <v>229998.71280207887</v>
      </c>
      <c r="V15" s="26">
        <f t="shared" ref="V15:Z15" si="5">SUM(V4:V14)</f>
        <v>229998.71280207887</v>
      </c>
      <c r="W15" s="26">
        <f t="shared" si="5"/>
        <v>410550.45920040639</v>
      </c>
      <c r="X15" s="26">
        <f t="shared" si="5"/>
        <v>3898212.4307146608</v>
      </c>
      <c r="Y15" s="26">
        <f t="shared" si="5"/>
        <v>2029836.4455829798</v>
      </c>
      <c r="Z15" s="26">
        <f t="shared" si="5"/>
        <v>1255456.3334894152</v>
      </c>
      <c r="AA15" s="26"/>
      <c r="AB15" s="26"/>
      <c r="AC15" s="26"/>
      <c r="AD15" s="26"/>
      <c r="AE15" s="26"/>
      <c r="AF15" s="26"/>
      <c r="AG15" s="22">
        <f>SUM(AG4:AG14)</f>
        <v>8054053.0945916204</v>
      </c>
    </row>
    <row r="16" spans="1:33">
      <c r="R16" s="95" t="s">
        <v>137</v>
      </c>
      <c r="S16" s="23"/>
      <c r="AG16" s="95" t="str">
        <f>+R16</f>
        <v>EIM 2021 PF</v>
      </c>
    </row>
    <row r="17" spans="6:33">
      <c r="R17" s="117" t="s">
        <v>157</v>
      </c>
      <c r="AG17" s="118" t="s">
        <v>159</v>
      </c>
    </row>
    <row r="18" spans="6:33">
      <c r="V18" s="77"/>
    </row>
    <row r="20" spans="6:33"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31" spans="6:33">
      <c r="AA31" s="121" t="s">
        <v>160</v>
      </c>
    </row>
  </sheetData>
  <autoFilter ref="A3:R6"/>
  <pageMargins left="0.7" right="0.7" top="0.75" bottom="0.75" header="0.3" footer="0.3"/>
  <pageSetup scale="31" fitToHeight="0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9"/>
  <sheetViews>
    <sheetView zoomScaleNormal="100" workbookViewId="0"/>
  </sheetViews>
  <sheetFormatPr defaultColWidth="9.109375" defaultRowHeight="14.4" outlineLevelCol="1"/>
  <cols>
    <col min="1" max="1" width="6.5546875" style="18" customWidth="1"/>
    <col min="2" max="2" width="32.44140625" style="18" customWidth="1"/>
    <col min="3" max="3" width="19.44140625" style="18" customWidth="1"/>
    <col min="4" max="4" width="7.109375" style="18" customWidth="1"/>
    <col min="5" max="5" width="6" style="18" customWidth="1"/>
    <col min="6" max="6" width="12.6640625" style="18" bestFit="1" customWidth="1" outlineLevel="1"/>
    <col min="7" max="17" width="8.44140625" style="18" bestFit="1" customWidth="1" outlineLevel="1"/>
    <col min="18" max="18" width="26.44140625" style="18" bestFit="1" customWidth="1"/>
    <col min="19" max="19" width="9" style="18" customWidth="1"/>
    <col min="20" max="20" width="16" style="18" customWidth="1"/>
    <col min="21" max="22" width="8.44140625" style="18" bestFit="1" customWidth="1"/>
    <col min="23" max="23" width="10.5546875" style="18" bestFit="1" customWidth="1"/>
    <col min="24" max="25" width="9" style="18" bestFit="1" customWidth="1"/>
    <col min="26" max="32" width="8.44140625" style="18" bestFit="1" customWidth="1"/>
    <col min="33" max="33" width="15.5546875" style="18" customWidth="1"/>
    <col min="34" max="16384" width="9.109375" style="18"/>
  </cols>
  <sheetData>
    <row r="1" spans="1:33">
      <c r="A1" s="17" t="s">
        <v>123</v>
      </c>
      <c r="F1" s="21" t="s">
        <v>120</v>
      </c>
      <c r="O1" s="85"/>
      <c r="T1" s="21" t="s">
        <v>119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82" t="s">
        <v>121</v>
      </c>
      <c r="S2" s="82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82" t="s">
        <v>121</v>
      </c>
    </row>
    <row r="3" spans="1:33">
      <c r="A3" s="18" t="s">
        <v>26</v>
      </c>
      <c r="B3" s="87" t="s">
        <v>109</v>
      </c>
      <c r="C3" s="18" t="s">
        <v>27</v>
      </c>
      <c r="D3" s="82" t="s">
        <v>114</v>
      </c>
      <c r="E3" s="82" t="s">
        <v>110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82" t="s">
        <v>115</v>
      </c>
      <c r="S3" s="82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82" t="s">
        <v>118</v>
      </c>
    </row>
    <row r="4" spans="1:33">
      <c r="A4" s="18">
        <v>7141</v>
      </c>
      <c r="B4" s="97" t="s">
        <v>130</v>
      </c>
      <c r="C4" s="101" t="s">
        <v>122</v>
      </c>
      <c r="D4" s="102" t="s">
        <v>113</v>
      </c>
      <c r="E4" s="102" t="s">
        <v>112</v>
      </c>
      <c r="F4" s="100">
        <v>0</v>
      </c>
      <c r="G4" s="100">
        <v>0</v>
      </c>
      <c r="H4" s="100">
        <v>9102148.666666666</v>
      </c>
      <c r="I4" s="100">
        <v>1217609.6666666665</v>
      </c>
      <c r="J4" s="100">
        <v>1161944.6666666665</v>
      </c>
      <c r="K4" s="100">
        <v>0</v>
      </c>
      <c r="L4" s="100">
        <v>0</v>
      </c>
      <c r="M4" s="100">
        <v>0</v>
      </c>
      <c r="N4" s="100">
        <v>0</v>
      </c>
      <c r="O4" s="100">
        <v>0</v>
      </c>
      <c r="P4" s="100">
        <v>0</v>
      </c>
      <c r="Q4" s="100">
        <v>0</v>
      </c>
      <c r="R4" s="25">
        <f>SUM(F4:Q4)</f>
        <v>11481702.999999998</v>
      </c>
      <c r="S4" s="25"/>
      <c r="T4" s="90">
        <v>0.69189999999999996</v>
      </c>
      <c r="U4" s="2">
        <f>+$T4*F4</f>
        <v>0</v>
      </c>
      <c r="V4" s="2">
        <f t="shared" ref="V4:AF4" si="0">+$T4*G4</f>
        <v>0</v>
      </c>
      <c r="W4" s="2">
        <f t="shared" si="0"/>
        <v>6297776.6624666657</v>
      </c>
      <c r="X4" s="2">
        <f t="shared" si="0"/>
        <v>842464.1283666665</v>
      </c>
      <c r="Y4" s="2">
        <f t="shared" si="0"/>
        <v>803949.51486666652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7944190.3056999994</v>
      </c>
    </row>
    <row r="5" spans="1:33" ht="15" thickBot="1">
      <c r="B5" s="86"/>
      <c r="C5" s="86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9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5"/>
    </row>
    <row r="6" spans="1:33" ht="15" thickBo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>
        <f>SUM(R4:R5)</f>
        <v>11481702.999999998</v>
      </c>
      <c r="S6" s="88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2">
        <f>SUM(AG4:AG5)</f>
        <v>7944190.3056999994</v>
      </c>
    </row>
    <row r="7" spans="1:33">
      <c r="R7" s="95" t="s">
        <v>124</v>
      </c>
      <c r="S7" s="23"/>
      <c r="AG7" s="95" t="str">
        <f>+R7</f>
        <v>EIM 2022 PF</v>
      </c>
    </row>
    <row r="8" spans="1:33">
      <c r="R8" s="117" t="s">
        <v>157</v>
      </c>
      <c r="AG8" s="118" t="s">
        <v>159</v>
      </c>
    </row>
    <row r="9" spans="1:33" ht="15" customHeight="1"/>
  </sheetData>
  <autoFilter ref="A3:R5"/>
  <pageMargins left="0.7" right="0.7" top="0.75" bottom="0.75" header="0.3" footer="0.3"/>
  <pageSetup scale="36" fitToHeight="0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8910E7-4DB1-4DA2-93F2-EF08385B76B2}"/>
</file>

<file path=customXml/itemProps2.xml><?xml version="1.0" encoding="utf-8"?>
<ds:datastoreItem xmlns:ds="http://schemas.openxmlformats.org/officeDocument/2006/customXml" ds:itemID="{8FDE0669-E124-497F-867E-0DF8E3C89EDE}"/>
</file>

<file path=customXml/itemProps3.xml><?xml version="1.0" encoding="utf-8"?>
<ds:datastoreItem xmlns:ds="http://schemas.openxmlformats.org/officeDocument/2006/customXml" ds:itemID="{AE7D2F81-DFA3-4A4C-AF25-B28EE0DDC9BF}"/>
</file>

<file path=customXml/itemProps4.xml><?xml version="1.0" encoding="utf-8"?>
<ds:datastoreItem xmlns:ds="http://schemas.openxmlformats.org/officeDocument/2006/customXml" ds:itemID="{CB547D7B-3F4A-46AF-9566-532ABE2D8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RR Model</vt:lpstr>
      <vt:lpstr>ADJ-E</vt:lpstr>
      <vt:lpstr>Summary-Cost-E</vt:lpstr>
      <vt:lpstr>EIM - 2020 WA E Detail </vt:lpstr>
      <vt:lpstr>EIM - 2021 WA E Detail </vt:lpstr>
      <vt:lpstr>EIM - 2022 WA E Detail</vt:lpstr>
      <vt:lpstr>'EIM - 2020 WA E Detail '!Print_Area</vt:lpstr>
      <vt:lpstr>'EIM - 2021 WA E Detail '!Print_Area</vt:lpstr>
      <vt:lpstr>'EIM - 2022 WA E Detail'!Print_Area</vt:lpstr>
      <vt:lpstr>'Summary-Cost-E'!Print_Area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2021-02-23T00:25:49Z</cp:lastPrinted>
  <dcterms:created xsi:type="dcterms:W3CDTF">2020-05-28T13:46:58Z</dcterms:created>
  <dcterms:modified xsi:type="dcterms:W3CDTF">2021-06-10T19:21:55Z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