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840" firstSheet="8" activeTab="11"/>
  </bookViews>
  <sheets>
    <sheet name="Kroger Exhibit KCH-2,  p. 1" sheetId="8" r:id="rId1"/>
    <sheet name="Kroger Exhibit KCH-2, p. 2" sheetId="9" r:id="rId2"/>
    <sheet name="Kroger Exhibit KCH-2, p. 3" sheetId="11" r:id="rId3"/>
    <sheet name="Kroger Exhibit KCH-2, p. 4" sheetId="12" r:id="rId4"/>
    <sheet name="Kroger Exhibit KCH- 3, p. 1" sheetId="1" r:id="rId5"/>
    <sheet name="Kroger Exhibit KCH-3, p. 2" sheetId="10" r:id="rId6"/>
    <sheet name="Kroger Exhibit KCH-3, p. 3" sheetId="2" r:id="rId7"/>
    <sheet name="Kroger Exhibit No. KCH-3, p. 4" sheetId="3" r:id="rId8"/>
    <sheet name="Kroger Exhibit No. KCH-3, p. 5" sheetId="4" r:id="rId9"/>
    <sheet name="Kroger Exhibit KCH-3, p. 6" sheetId="5" r:id="rId10"/>
    <sheet name="Kroger Exhibit KCH-3, p. 7" sheetId="6" r:id="rId11"/>
    <sheet name="Kroger Exhibit KCH-4, p.1" sheetId="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six6" localSheetId="0" hidden="1">{#N/A,#N/A,FALSE,"CRPT";#N/A,#N/A,FALSE,"TREND";#N/A,#N/A,FALSE,"%Curve"}</definedName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localSheetId="2" hidden="1">{#N/A,#N/A,FALSE,"schA"}</definedName>
    <definedName name="____________________www1" hidden="1">{#N/A,#N/A,FALSE,"schA"}</definedName>
    <definedName name="___________________www1" localSheetId="0" hidden="1">{#N/A,#N/A,FALSE,"schA"}</definedName>
    <definedName name="___________________www1" localSheetId="2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hidden="1">{#N/A,#N/A,FALSE,"schA"}</definedName>
    <definedName name="__123Graph_D" localSheetId="0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2" hidden="1">[1]ConsolidatingPL!#REF!</definedName>
    <definedName name="__123Graph_ECURRENT" localSheetId="3" hidden="1">#N/A</definedName>
    <definedName name="__123Graph_ECURRENT" localSheetId="11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5" hidden="1">{#N/A,#N/A,FALSE,"Coversheet";#N/A,#N/A,FALSE,"QA"}</definedName>
    <definedName name="b" localSheetId="11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2" hidden="1">#REF!</definedName>
    <definedName name="BEm" localSheetId="5" hidden="1">#REF!</definedName>
    <definedName name="BEm" hidden="1">#REF!</definedName>
    <definedName name="BEx0017DGUEDPCFJUPUZOOLJCS2B" localSheetId="0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2" hidden="1">[2]ZZCOOM_M03_Q005!#REF!</definedName>
    <definedName name="BEx3O85IKWARA6NCJOLRBRJFMEWW" localSheetId="3" hidden="1">[2]ZZCOOM_M03_Q005!#REF!</definedName>
    <definedName name="BEx3O85IKWARA6NCJOLRBRJFMEWW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2" hidden="1">[2]ZZCOOM_M03_Q005!#REF!</definedName>
    <definedName name="BEx5MLQZM68YQSKARVWTTPINFQ2C" localSheetId="3" hidden="1">[2]ZZCOOM_M03_Q005!#REF!</definedName>
    <definedName name="BEx5MLQZM68YQSKARVWTTPINFQ2C" hidden="1">#REF!</definedName>
    <definedName name="BEx5MMCJMU7FOOWUCW9EA13B7V5F" localSheetId="0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2" hidden="1">[2]ZZCOOM_M03_Q005!#REF!</definedName>
    <definedName name="BExERWCEBKQRYWRQLYJ4UCMMKTHG" localSheetId="3" hidden="1">[2]ZZCOOM_M03_Q005!#REF!</definedName>
    <definedName name="BExERWCEBKQRYWRQLYJ4UCMMKTHG" hidden="1">#REF!</definedName>
    <definedName name="BExERXE1QW042A2T25RI4DVUU59O" localSheetId="0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2" hidden="1">[2]ZZCOOM_M03_Q005!#REF!</definedName>
    <definedName name="BExMBYPQDG9AYDQ5E8IECVFREPO6" localSheetId="3" hidden="1">[2]ZZCOOM_M03_Q005!#REF!</definedName>
    <definedName name="BExMBYPQDG9AYDQ5E8IECVFREPO6" hidden="1">#REF!</definedName>
    <definedName name="BExMC7PESEESXVMDCGGIP5LPMUGY" localSheetId="0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2" hidden="1">[2]ZZCOOM_M03_Q005!#REF!</definedName>
    <definedName name="BExQ9ZLYHWABXAA9NJDW8ZS0UQ9P" localSheetId="3" hidden="1">[2]ZZCOOM_M03_Q005!#REF!</definedName>
    <definedName name="BExQ9ZLYHWABXAA9NJDW8ZS0UQ9P" hidden="1">#REF!</definedName>
    <definedName name="BExQ9ZWQ19KSRZNZNPY6ZNWEST1J" localSheetId="0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2" hidden="1">[2]ZZCOOM_M03_Q005!#REF!</definedName>
    <definedName name="BExTUY9WNSJ91GV8CP0SKJTEIV82" localSheetId="3" hidden="1">[2]ZZCOOM_M03_Q005!#REF!</definedName>
    <definedName name="BExTUY9WNSJ91GV8CP0SKJTEIV82" hidden="1">#REF!</definedName>
    <definedName name="BExTV67VIM8PV6KO253M4DUBJQLC" localSheetId="0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hidden="1">#REF!</definedName>
    <definedName name="Bum" localSheetId="0" hidden="1">#REF!</definedName>
    <definedName name="Bum" localSheetId="2" hidden="1">#REF!</definedName>
    <definedName name="Bum" localSheetId="5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5" hidden="1">{#N/A,#N/A,FALSE,"Coversheet";#N/A,#N/A,FALSE,"QA"}</definedName>
    <definedName name="DELETE01" localSheetId="1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5" hidden="1">{#N/A,#N/A,FALSE,"Schedule F";#N/A,#N/A,FALSE,"Schedule G"}</definedName>
    <definedName name="DELETE02" localSheetId="1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5" hidden="1">{#N/A,#N/A,FALSE,"Coversheet";#N/A,#N/A,FALSE,"QA"}</definedName>
    <definedName name="Delete06" localSheetId="1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5" hidden="1">{#N/A,#N/A,FALSE,"Coversheet";#N/A,#N/A,FALSE,"QA"}</definedName>
    <definedName name="Delete09" localSheetId="1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5" hidden="1">{#N/A,#N/A,FALSE,"Coversheet";#N/A,#N/A,FALSE,"QA"}</definedName>
    <definedName name="Delete1" localSheetId="1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5" hidden="1">{#N/A,#N/A,FALSE,"Schedule F";#N/A,#N/A,FALSE,"Schedule G"}</definedName>
    <definedName name="Delete10" localSheetId="1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5" hidden="1">{#N/A,#N/A,FALSE,"Coversheet";#N/A,#N/A,FALSE,"QA"}</definedName>
    <definedName name="Delete21" localSheetId="1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5" hidden="1">{#N/A,#N/A,FALSE,"Coversheet";#N/A,#N/A,FALSE,"QA"}</definedName>
    <definedName name="DFIT" localSheetId="11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localSheetId="2" hidden="1">#REF!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'Kroger Exhibit KCH-2,  p. 1'!$A$1:$F$35</definedName>
    <definedName name="_xlnm.Print_Area" localSheetId="2">'Kroger Exhibit KCH-2, p. 3'!$A$1:$F$35</definedName>
    <definedName name="q" localSheetId="0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B13" i="6"/>
  <c r="D13"/>
  <c r="D24"/>
  <c r="D26"/>
  <c r="C17"/>
  <c r="B17"/>
  <c r="E17"/>
  <c r="E24"/>
  <c r="B13" i="4"/>
  <c r="F17" i="3"/>
  <c r="D5" i="4"/>
  <c r="B5"/>
  <c r="C18" i="7"/>
  <c r="C16"/>
  <c r="A9" i="1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8"/>
  <c r="F44"/>
  <c r="E44"/>
  <c r="D44"/>
  <c r="L43"/>
  <c r="K43"/>
  <c r="J43"/>
  <c r="I43"/>
  <c r="G42"/>
  <c r="G44" s="1"/>
  <c r="F42"/>
  <c r="E42"/>
  <c r="D42"/>
  <c r="C42"/>
  <c r="C44" s="1"/>
  <c r="G41"/>
  <c r="F41"/>
  <c r="E41"/>
  <c r="D41"/>
  <c r="C41"/>
  <c r="G40"/>
  <c r="F40"/>
  <c r="E40"/>
  <c r="D40"/>
  <c r="C40"/>
  <c r="K39"/>
  <c r="J39"/>
  <c r="I39"/>
  <c r="G39"/>
  <c r="L39" s="1"/>
  <c r="F39"/>
  <c r="E39"/>
  <c r="D39"/>
  <c r="C39"/>
  <c r="L38"/>
  <c r="K38"/>
  <c r="J38"/>
  <c r="I38"/>
  <c r="L37"/>
  <c r="K37"/>
  <c r="J37"/>
  <c r="I37"/>
  <c r="L36"/>
  <c r="K36"/>
  <c r="J36"/>
  <c r="I36"/>
  <c r="G36"/>
  <c r="L35"/>
  <c r="K35"/>
  <c r="J35"/>
  <c r="I35"/>
  <c r="I32"/>
  <c r="G32"/>
  <c r="J32" s="1"/>
  <c r="E32"/>
  <c r="D32"/>
  <c r="C32"/>
  <c r="L30"/>
  <c r="K30"/>
  <c r="J30"/>
  <c r="I30"/>
  <c r="G30"/>
  <c r="F30"/>
  <c r="E30"/>
  <c r="D30"/>
  <c r="C30"/>
  <c r="L29"/>
  <c r="K29"/>
  <c r="J29"/>
  <c r="I29"/>
  <c r="L28"/>
  <c r="K28"/>
  <c r="J28"/>
  <c r="I28"/>
  <c r="L27"/>
  <c r="K27"/>
  <c r="J27"/>
  <c r="I27"/>
  <c r="K24"/>
  <c r="J24"/>
  <c r="I24"/>
  <c r="G24"/>
  <c r="L24" s="1"/>
  <c r="F24"/>
  <c r="F32" s="1"/>
  <c r="L32" s="1"/>
  <c r="E24"/>
  <c r="D24"/>
  <c r="C50" s="1"/>
  <c r="C52" s="1"/>
  <c r="D52" s="1"/>
  <c r="C24"/>
  <c r="L23"/>
  <c r="K23"/>
  <c r="J23"/>
  <c r="I23"/>
  <c r="G23"/>
  <c r="F23"/>
  <c r="E23"/>
  <c r="D23"/>
  <c r="C23"/>
  <c r="L22"/>
  <c r="K22"/>
  <c r="J22"/>
  <c r="I22"/>
  <c r="G22"/>
  <c r="F22"/>
  <c r="E22"/>
  <c r="D22"/>
  <c r="C22"/>
  <c r="L21"/>
  <c r="K21"/>
  <c r="J21"/>
  <c r="I21"/>
  <c r="L20"/>
  <c r="K20"/>
  <c r="J20"/>
  <c r="I20"/>
  <c r="L19"/>
  <c r="K19"/>
  <c r="J19"/>
  <c r="I19"/>
  <c r="L16"/>
  <c r="K16"/>
  <c r="J16"/>
  <c r="I16"/>
  <c r="G16"/>
  <c r="F16"/>
  <c r="E16"/>
  <c r="D16"/>
  <c r="C16"/>
  <c r="L15"/>
  <c r="K15"/>
  <c r="J15"/>
  <c r="I15"/>
  <c r="L14"/>
  <c r="K14"/>
  <c r="J14"/>
  <c r="I14"/>
  <c r="L13"/>
  <c r="K13"/>
  <c r="J13"/>
  <c r="I13"/>
  <c r="L12"/>
  <c r="K12"/>
  <c r="J12"/>
  <c r="I12"/>
  <c r="L9"/>
  <c r="K9"/>
  <c r="J9"/>
  <c r="I9"/>
  <c r="L7"/>
  <c r="K7"/>
  <c r="J7"/>
  <c r="I7"/>
  <c r="C33" i="11"/>
  <c r="F32"/>
  <c r="D32"/>
  <c r="F31"/>
  <c r="E31"/>
  <c r="D31"/>
  <c r="D30"/>
  <c r="F30" s="1"/>
  <c r="F33" s="1"/>
  <c r="C14"/>
  <c r="D13"/>
  <c r="D14" s="1"/>
  <c r="E12"/>
  <c r="F12" s="1"/>
  <c r="D12"/>
  <c r="D11"/>
  <c r="L44" i="12" l="1"/>
  <c r="I44"/>
  <c r="K44"/>
  <c r="J44"/>
  <c r="D33" i="11"/>
  <c r="L42" i="12"/>
  <c r="K42"/>
  <c r="E11" i="11" s="1"/>
  <c r="F11" s="1"/>
  <c r="K32" i="12"/>
  <c r="E13" i="11" s="1"/>
  <c r="F13" s="1"/>
  <c r="J42" i="12"/>
  <c r="I42"/>
  <c r="F14" i="11" l="1"/>
  <c r="F22" i="2" l="1"/>
  <c r="F25"/>
  <c r="D27" i="4"/>
  <c r="D26"/>
  <c r="C42" i="10"/>
  <c r="C44" s="1"/>
  <c r="C47" s="1"/>
  <c r="C50" s="1"/>
  <c r="C20"/>
  <c r="C18"/>
  <c r="C21" s="1"/>
  <c r="C24" s="1"/>
  <c r="C16"/>
  <c r="C15"/>
  <c r="C26" l="1"/>
  <c r="G45" i="9"/>
  <c r="F45"/>
  <c r="E45"/>
  <c r="D45"/>
  <c r="C45"/>
  <c r="G44"/>
  <c r="F44"/>
  <c r="E44"/>
  <c r="D44"/>
  <c r="C44"/>
  <c r="M43"/>
  <c r="L43"/>
  <c r="K43"/>
  <c r="J43"/>
  <c r="M42"/>
  <c r="L42"/>
  <c r="K42"/>
  <c r="J42"/>
  <c r="H41"/>
  <c r="H44" s="1"/>
  <c r="M40"/>
  <c r="L40"/>
  <c r="K40"/>
  <c r="J40"/>
  <c r="M39"/>
  <c r="L39"/>
  <c r="K39"/>
  <c r="J39"/>
  <c r="J36"/>
  <c r="H36"/>
  <c r="K36" s="1"/>
  <c r="G36"/>
  <c r="F36"/>
  <c r="E36"/>
  <c r="D36"/>
  <c r="M34"/>
  <c r="L34"/>
  <c r="K34"/>
  <c r="J34"/>
  <c r="H34"/>
  <c r="G34"/>
  <c r="F34"/>
  <c r="E34"/>
  <c r="D34"/>
  <c r="C34"/>
  <c r="M33"/>
  <c r="L33"/>
  <c r="K33"/>
  <c r="J33"/>
  <c r="H33"/>
  <c r="G33"/>
  <c r="F33"/>
  <c r="E33"/>
  <c r="D33"/>
  <c r="C33"/>
  <c r="M32"/>
  <c r="L32"/>
  <c r="K32"/>
  <c r="J32"/>
  <c r="M31"/>
  <c r="L31"/>
  <c r="K31"/>
  <c r="J31"/>
  <c r="M30"/>
  <c r="L30"/>
  <c r="K30"/>
  <c r="J30"/>
  <c r="M29"/>
  <c r="L29"/>
  <c r="K29"/>
  <c r="J29"/>
  <c r="M26"/>
  <c r="L26"/>
  <c r="K26"/>
  <c r="J26"/>
  <c r="H26"/>
  <c r="G26"/>
  <c r="F26"/>
  <c r="E26"/>
  <c r="D26"/>
  <c r="C26"/>
  <c r="M25"/>
  <c r="L25"/>
  <c r="K25"/>
  <c r="J25"/>
  <c r="H25"/>
  <c r="G25"/>
  <c r="F25"/>
  <c r="E25"/>
  <c r="D25"/>
  <c r="C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7"/>
  <c r="L17"/>
  <c r="K17"/>
  <c r="J17"/>
  <c r="H17"/>
  <c r="G17"/>
  <c r="F17"/>
  <c r="E17"/>
  <c r="D17"/>
  <c r="C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9"/>
  <c r="L9"/>
  <c r="K9"/>
  <c r="J9"/>
  <c r="M7"/>
  <c r="L7"/>
  <c r="K7"/>
  <c r="J7"/>
  <c r="C33" i="8"/>
  <c r="D32"/>
  <c r="F32" s="1"/>
  <c r="E31"/>
  <c r="E12" s="1"/>
  <c r="F12" s="1"/>
  <c r="D31"/>
  <c r="F30"/>
  <c r="D30"/>
  <c r="D33" s="1"/>
  <c r="C14"/>
  <c r="D13"/>
  <c r="D12"/>
  <c r="D11"/>
  <c r="D14" s="1"/>
  <c r="D33" i="7"/>
  <c r="D40" s="1"/>
  <c r="C33"/>
  <c r="C40" s="1"/>
  <c r="G29"/>
  <c r="G33" s="1"/>
  <c r="F29"/>
  <c r="F33" s="1"/>
  <c r="D29"/>
  <c r="D35" s="1"/>
  <c r="C29"/>
  <c r="C35" s="1"/>
  <c r="J18"/>
  <c r="I18"/>
  <c r="G18"/>
  <c r="F18"/>
  <c r="D18"/>
  <c r="J16"/>
  <c r="J20" s="1"/>
  <c r="I16"/>
  <c r="I20" s="1"/>
  <c r="G16"/>
  <c r="G20" s="1"/>
  <c r="F16"/>
  <c r="F20" s="1"/>
  <c r="D16"/>
  <c r="D20" s="1"/>
  <c r="C20"/>
  <c r="M24" i="6"/>
  <c r="M26" s="1"/>
  <c r="I24"/>
  <c r="I26" s="1"/>
  <c r="E26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B19"/>
  <c r="B21" s="1"/>
  <c r="M17"/>
  <c r="L17"/>
  <c r="K17"/>
  <c r="J17"/>
  <c r="I17"/>
  <c r="H17"/>
  <c r="G17"/>
  <c r="F17"/>
  <c r="D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3"/>
  <c r="L13"/>
  <c r="M19" i="5" s="1"/>
  <c r="K13" i="6"/>
  <c r="L19" i="5" s="1"/>
  <c r="J13" i="6"/>
  <c r="I13"/>
  <c r="H13"/>
  <c r="I19" i="5" s="1"/>
  <c r="G13" i="6"/>
  <c r="H19" i="5" s="1"/>
  <c r="F13" i="6"/>
  <c r="E13"/>
  <c r="E19" i="5"/>
  <c r="C13" i="6"/>
  <c r="M8"/>
  <c r="L8"/>
  <c r="L24" s="1"/>
  <c r="L26" s="1"/>
  <c r="K8"/>
  <c r="K24" s="1"/>
  <c r="K26" s="1"/>
  <c r="J8"/>
  <c r="J24" s="1"/>
  <c r="J26" s="1"/>
  <c r="I8"/>
  <c r="H8"/>
  <c r="H24" s="1"/>
  <c r="H26" s="1"/>
  <c r="G8"/>
  <c r="G24" s="1"/>
  <c r="G26" s="1"/>
  <c r="F8"/>
  <c r="F24" s="1"/>
  <c r="F26" s="1"/>
  <c r="E8"/>
  <c r="D8"/>
  <c r="C8"/>
  <c r="B8"/>
  <c r="C4"/>
  <c r="D4" s="1"/>
  <c r="E4" s="1"/>
  <c r="F4" s="1"/>
  <c r="G4" s="1"/>
  <c r="H4" s="1"/>
  <c r="I4" s="1"/>
  <c r="J4" s="1"/>
  <c r="K4" s="1"/>
  <c r="L4" s="1"/>
  <c r="M4" s="1"/>
  <c r="C47" i="5"/>
  <c r="C46"/>
  <c r="C43"/>
  <c r="C42"/>
  <c r="C41"/>
  <c r="C40"/>
  <c r="C39"/>
  <c r="C38"/>
  <c r="E21"/>
  <c r="F21" s="1"/>
  <c r="N19"/>
  <c r="K19"/>
  <c r="J19"/>
  <c r="G19"/>
  <c r="F19"/>
  <c r="C12"/>
  <c r="D12" s="1"/>
  <c r="E12" s="1"/>
  <c r="F12" s="1"/>
  <c r="N10"/>
  <c r="M10"/>
  <c r="L10"/>
  <c r="K10"/>
  <c r="J10"/>
  <c r="I10"/>
  <c r="H10"/>
  <c r="G10"/>
  <c r="F10"/>
  <c r="E10"/>
  <c r="D10"/>
  <c r="C10"/>
  <c r="D5"/>
  <c r="E5" s="1"/>
  <c r="F5" s="1"/>
  <c r="G5" s="1"/>
  <c r="H5" s="1"/>
  <c r="I5" s="1"/>
  <c r="J5" s="1"/>
  <c r="K5" s="1"/>
  <c r="L5" s="1"/>
  <c r="M5" s="1"/>
  <c r="N5" s="1"/>
  <c r="M24" i="4"/>
  <c r="M26" s="1"/>
  <c r="J24"/>
  <c r="J26" s="1"/>
  <c r="I24"/>
  <c r="I26" s="1"/>
  <c r="E24"/>
  <c r="E26" s="1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3"/>
  <c r="N19" i="3" s="1"/>
  <c r="L13" i="4"/>
  <c r="M19" i="3" s="1"/>
  <c r="K13" i="4"/>
  <c r="L19" i="3" s="1"/>
  <c r="J13" i="4"/>
  <c r="I13"/>
  <c r="J19" i="3" s="1"/>
  <c r="H13" i="4"/>
  <c r="I19" i="3" s="1"/>
  <c r="G13" i="4"/>
  <c r="F13"/>
  <c r="E13"/>
  <c r="F19" i="3" s="1"/>
  <c r="D13" i="4"/>
  <c r="E19" i="3" s="1"/>
  <c r="C13" i="4"/>
  <c r="M8"/>
  <c r="L8"/>
  <c r="L24" s="1"/>
  <c r="L26" s="1"/>
  <c r="K8"/>
  <c r="K24" s="1"/>
  <c r="K26" s="1"/>
  <c r="J8"/>
  <c r="I8"/>
  <c r="H8"/>
  <c r="H24" s="1"/>
  <c r="H26" s="1"/>
  <c r="G8"/>
  <c r="G24" s="1"/>
  <c r="G26" s="1"/>
  <c r="F8"/>
  <c r="F24" s="1"/>
  <c r="F26" s="1"/>
  <c r="E8"/>
  <c r="D8"/>
  <c r="D24" s="1"/>
  <c r="C8"/>
  <c r="B8"/>
  <c r="M19"/>
  <c r="M21" s="1"/>
  <c r="L5"/>
  <c r="L19" s="1"/>
  <c r="L21" s="1"/>
  <c r="K5"/>
  <c r="K19" s="1"/>
  <c r="K21" s="1"/>
  <c r="J5"/>
  <c r="J19" s="1"/>
  <c r="J21" s="1"/>
  <c r="I5"/>
  <c r="I19" s="1"/>
  <c r="I21" s="1"/>
  <c r="H5"/>
  <c r="H19" s="1"/>
  <c r="H21" s="1"/>
  <c r="G5"/>
  <c r="G19" s="1"/>
  <c r="G21" s="1"/>
  <c r="F5"/>
  <c r="F19" s="1"/>
  <c r="F21" s="1"/>
  <c r="E5"/>
  <c r="E19" s="1"/>
  <c r="E21" s="1"/>
  <c r="D19"/>
  <c r="D21" s="1"/>
  <c r="C5"/>
  <c r="C19" s="1"/>
  <c r="C21" s="1"/>
  <c r="B19"/>
  <c r="B21" s="1"/>
  <c r="C4"/>
  <c r="D4" s="1"/>
  <c r="E4" s="1"/>
  <c r="F4" s="1"/>
  <c r="G4" s="1"/>
  <c r="H4" s="1"/>
  <c r="I4" s="1"/>
  <c r="J4" s="1"/>
  <c r="K4" s="1"/>
  <c r="L4" s="1"/>
  <c r="M4" s="1"/>
  <c r="C47" i="3"/>
  <c r="C46"/>
  <c r="C43"/>
  <c r="C42"/>
  <c r="C41"/>
  <c r="C40"/>
  <c r="C39"/>
  <c r="C38"/>
  <c r="F21"/>
  <c r="G21" s="1"/>
  <c r="E21"/>
  <c r="K19"/>
  <c r="H19"/>
  <c r="G19"/>
  <c r="C12"/>
  <c r="N10"/>
  <c r="M10"/>
  <c r="L10"/>
  <c r="K10"/>
  <c r="J10"/>
  <c r="I10"/>
  <c r="H10"/>
  <c r="G10"/>
  <c r="F10"/>
  <c r="E10"/>
  <c r="D10"/>
  <c r="C10"/>
  <c r="D5"/>
  <c r="E5" s="1"/>
  <c r="F5" s="1"/>
  <c r="G5" s="1"/>
  <c r="H5" s="1"/>
  <c r="I5" s="1"/>
  <c r="J5" s="1"/>
  <c r="K5" s="1"/>
  <c r="L5" s="1"/>
  <c r="M5" s="1"/>
  <c r="N5" s="1"/>
  <c r="E19" i="2"/>
  <c r="E25" s="1"/>
  <c r="D25"/>
  <c r="E24"/>
  <c r="F24" s="1"/>
  <c r="D24"/>
  <c r="E23"/>
  <c r="E22"/>
  <c r="D22"/>
  <c r="F18"/>
  <c r="F17"/>
  <c r="D17"/>
  <c r="D23"/>
  <c r="F16"/>
  <c r="E52"/>
  <c r="F52" s="1"/>
  <c r="D52"/>
  <c r="E51"/>
  <c r="D51"/>
  <c r="F51" s="1"/>
  <c r="E50"/>
  <c r="E49"/>
  <c r="D49"/>
  <c r="F46"/>
  <c r="F45"/>
  <c r="D44"/>
  <c r="D50" s="1"/>
  <c r="F43"/>
  <c r="F49"/>
  <c r="C20" i="1"/>
  <c r="C15"/>
  <c r="F23" i="2"/>
  <c r="D26"/>
  <c r="F19"/>
  <c r="F31" i="8" l="1"/>
  <c r="F33" s="1"/>
  <c r="J41" i="9"/>
  <c r="M44"/>
  <c r="L44"/>
  <c r="J44"/>
  <c r="K44"/>
  <c r="M41"/>
  <c r="H45"/>
  <c r="J45" s="1"/>
  <c r="L41"/>
  <c r="K41"/>
  <c r="C44" i="5"/>
  <c r="C45" s="1"/>
  <c r="C49" s="1"/>
  <c r="C48"/>
  <c r="C44" i="3"/>
  <c r="C45" s="1"/>
  <c r="C48"/>
  <c r="M45" i="9"/>
  <c r="M36"/>
  <c r="L36"/>
  <c r="E13" i="8" s="1"/>
  <c r="F13" s="1"/>
  <c r="K45" i="9"/>
  <c r="L45"/>
  <c r="E11" i="8" s="1"/>
  <c r="F11" s="1"/>
  <c r="F14" s="1"/>
  <c r="G40" i="7"/>
  <c r="F40"/>
  <c r="G35"/>
  <c r="G37" s="1"/>
  <c r="G41" s="1"/>
  <c r="D37"/>
  <c r="D41" s="1"/>
  <c r="F35"/>
  <c r="F37" s="1"/>
  <c r="F41" s="1"/>
  <c r="C37"/>
  <c r="C41" s="1"/>
  <c r="J29"/>
  <c r="I29"/>
  <c r="B22" i="4"/>
  <c r="C8" i="3"/>
  <c r="C14" s="1"/>
  <c r="J22" i="4"/>
  <c r="K8" i="3"/>
  <c r="I27" i="4"/>
  <c r="J17" i="3"/>
  <c r="G12" i="5"/>
  <c r="G21"/>
  <c r="D27" i="6"/>
  <c r="E17" i="5"/>
  <c r="E23" s="1"/>
  <c r="H27" i="6"/>
  <c r="I17" i="5"/>
  <c r="L27" i="6"/>
  <c r="M17" i="5"/>
  <c r="D22" i="6"/>
  <c r="E8" i="5"/>
  <c r="E14" s="1"/>
  <c r="E27" s="1"/>
  <c r="E31" s="1"/>
  <c r="H22" i="6"/>
  <c r="I8" i="5"/>
  <c r="L22" i="6"/>
  <c r="M8" i="5"/>
  <c r="M27" i="6"/>
  <c r="N17" i="5"/>
  <c r="E22" i="4"/>
  <c r="F8" i="3"/>
  <c r="I22" i="4"/>
  <c r="J8" i="3"/>
  <c r="M22" i="4"/>
  <c r="N8" i="3"/>
  <c r="H8"/>
  <c r="G22" i="4"/>
  <c r="F27"/>
  <c r="G17" i="3"/>
  <c r="G23" s="1"/>
  <c r="G27" i="6"/>
  <c r="H17" i="5"/>
  <c r="K27" i="6"/>
  <c r="L17" i="5"/>
  <c r="D8"/>
  <c r="D14" s="1"/>
  <c r="C22" i="6"/>
  <c r="H8" i="5"/>
  <c r="G22" i="6"/>
  <c r="L8" i="5"/>
  <c r="K22" i="6"/>
  <c r="I27"/>
  <c r="J17" i="5"/>
  <c r="D22" i="4"/>
  <c r="E8" i="3"/>
  <c r="H22" i="4"/>
  <c r="I8" i="3"/>
  <c r="L22" i="4"/>
  <c r="M8" i="3"/>
  <c r="E17"/>
  <c r="E23" s="1"/>
  <c r="I17"/>
  <c r="H27" i="4"/>
  <c r="M17" i="3"/>
  <c r="L27" i="4"/>
  <c r="G8" i="3"/>
  <c r="F22" i="4"/>
  <c r="E27"/>
  <c r="F23" i="3"/>
  <c r="M27" i="4"/>
  <c r="N17" i="3"/>
  <c r="F27" i="6"/>
  <c r="G17" i="5"/>
  <c r="J27" i="6"/>
  <c r="K17" i="5"/>
  <c r="C8"/>
  <c r="C14" s="1"/>
  <c r="B22" i="6"/>
  <c r="G8" i="5"/>
  <c r="F22" i="6"/>
  <c r="K8" i="5"/>
  <c r="J22" i="6"/>
  <c r="F17" i="5"/>
  <c r="F23" s="1"/>
  <c r="E27" i="6"/>
  <c r="H21" i="3"/>
  <c r="H17"/>
  <c r="G27" i="4"/>
  <c r="L17" i="3"/>
  <c r="K27" i="4"/>
  <c r="D8" i="3"/>
  <c r="C22" i="4"/>
  <c r="L8" i="3"/>
  <c r="K22" i="4"/>
  <c r="J27"/>
  <c r="K17" i="3"/>
  <c r="E22" i="6"/>
  <c r="F8" i="5"/>
  <c r="F14" s="1"/>
  <c r="J8"/>
  <c r="I22" i="6"/>
  <c r="M22"/>
  <c r="N8" i="5"/>
  <c r="D12" i="3"/>
  <c r="M15" i="4"/>
  <c r="D53" i="2"/>
  <c r="F44"/>
  <c r="F26"/>
  <c r="F20"/>
  <c r="C16" i="1" s="1"/>
  <c r="C18" s="1"/>
  <c r="C21" s="1"/>
  <c r="C24" s="1"/>
  <c r="C49" i="3" l="1"/>
  <c r="E29" s="1"/>
  <c r="F29" s="1"/>
  <c r="G29" s="1"/>
  <c r="H29" s="1"/>
  <c r="I29" s="1"/>
  <c r="J29" s="1"/>
  <c r="K29" s="1"/>
  <c r="L29" s="1"/>
  <c r="M29" s="1"/>
  <c r="N29" s="1"/>
  <c r="F29" i="5"/>
  <c r="G29" s="1"/>
  <c r="H29" s="1"/>
  <c r="I29" s="1"/>
  <c r="J29" s="1"/>
  <c r="K29" s="1"/>
  <c r="L29" s="1"/>
  <c r="M29" s="1"/>
  <c r="N29" s="1"/>
  <c r="E29"/>
  <c r="J35" i="7"/>
  <c r="J33"/>
  <c r="I35"/>
  <c r="I33"/>
  <c r="F25" i="5"/>
  <c r="F27"/>
  <c r="E25"/>
  <c r="H23" i="3"/>
  <c r="I21"/>
  <c r="G23" i="5"/>
  <c r="H21"/>
  <c r="D14" i="3"/>
  <c r="E12"/>
  <c r="G14" i="5"/>
  <c r="H12"/>
  <c r="F50" i="2"/>
  <c r="F53" s="1"/>
  <c r="F47"/>
  <c r="C42" i="1" s="1"/>
  <c r="C44" s="1"/>
  <c r="C47" s="1"/>
  <c r="C50" s="1"/>
  <c r="C26" s="1"/>
  <c r="F31" i="5" l="1"/>
  <c r="J40" i="7"/>
  <c r="J37"/>
  <c r="J41" s="1"/>
  <c r="I40"/>
  <c r="I37"/>
  <c r="I41" s="1"/>
  <c r="E14" i="3"/>
  <c r="F12"/>
  <c r="I23"/>
  <c r="J21"/>
  <c r="G27" i="5"/>
  <c r="G31" s="1"/>
  <c r="G25"/>
  <c r="H14"/>
  <c r="I12"/>
  <c r="H23"/>
  <c r="I21"/>
  <c r="E27" i="3" l="1"/>
  <c r="E31" s="1"/>
  <c r="E25"/>
  <c r="J21" i="5"/>
  <c r="I23"/>
  <c r="G12" i="3"/>
  <c r="F14"/>
  <c r="H27" i="5"/>
  <c r="H31" s="1"/>
  <c r="H25"/>
  <c r="J12"/>
  <c r="I14"/>
  <c r="K21" i="3"/>
  <c r="J23"/>
  <c r="J14" i="5" l="1"/>
  <c r="K12"/>
  <c r="G14" i="3"/>
  <c r="H12"/>
  <c r="I27" i="5"/>
  <c r="I31" s="1"/>
  <c r="I25"/>
  <c r="F25" i="3"/>
  <c r="F27"/>
  <c r="F31" s="1"/>
  <c r="L21"/>
  <c r="K23"/>
  <c r="K21" i="5"/>
  <c r="J23"/>
  <c r="L23" i="3" l="1"/>
  <c r="M21"/>
  <c r="J25" i="5"/>
  <c r="J27"/>
  <c r="J31" s="1"/>
  <c r="K14"/>
  <c r="L12"/>
  <c r="K23"/>
  <c r="L21"/>
  <c r="G25" i="3"/>
  <c r="G27"/>
  <c r="G31" s="1"/>
  <c r="H14"/>
  <c r="I12"/>
  <c r="K25" i="5" l="1"/>
  <c r="K27"/>
  <c r="K31" s="1"/>
  <c r="M12"/>
  <c r="L14"/>
  <c r="M23" i="3"/>
  <c r="N21"/>
  <c r="N23" s="1"/>
  <c r="H27"/>
  <c r="H31" s="1"/>
  <c r="H25"/>
  <c r="J12"/>
  <c r="I14"/>
  <c r="L23" i="5"/>
  <c r="M21"/>
  <c r="K12" i="3" l="1"/>
  <c r="J14"/>
  <c r="I27"/>
  <c r="I31" s="1"/>
  <c r="I25"/>
  <c r="N12" i="5"/>
  <c r="N14" s="1"/>
  <c r="M14"/>
  <c r="N21"/>
  <c r="N23" s="1"/>
  <c r="M23"/>
  <c r="L27"/>
  <c r="L31" s="1"/>
  <c r="L25"/>
  <c r="N25" l="1"/>
  <c r="N27"/>
  <c r="N31" s="1"/>
  <c r="K14" i="3"/>
  <c r="L12"/>
  <c r="M27" i="5"/>
  <c r="M31" s="1"/>
  <c r="M25"/>
  <c r="J27" i="3"/>
  <c r="J31" s="1"/>
  <c r="J25"/>
  <c r="C33" i="5" l="1"/>
  <c r="K25" i="3"/>
  <c r="K27"/>
  <c r="K31" s="1"/>
  <c r="L14"/>
  <c r="M12"/>
  <c r="L25" l="1"/>
  <c r="L27"/>
  <c r="L31" s="1"/>
  <c r="N12"/>
  <c r="N14" s="1"/>
  <c r="M14"/>
  <c r="N27" l="1"/>
  <c r="N31" s="1"/>
  <c r="C33" s="1"/>
  <c r="N25"/>
  <c r="M27"/>
  <c r="M31" s="1"/>
  <c r="M25"/>
</calcChain>
</file>

<file path=xl/sharedStrings.xml><?xml version="1.0" encoding="utf-8"?>
<sst xmlns="http://schemas.openxmlformats.org/spreadsheetml/2006/main" count="465" uniqueCount="229">
  <si>
    <t>PUGET SOUND ENERGY-ELECTRIC</t>
  </si>
  <si>
    <t>EXPEDITED RATE FILING INCREASE</t>
  </si>
  <si>
    <t>FOR THE TWELVE MONTHS ENDED JUNE 30, 2012</t>
  </si>
  <si>
    <t>LINE</t>
  </si>
  <si>
    <t>EXPEDITED</t>
  </si>
  <si>
    <t>NO.</t>
  </si>
  <si>
    <t>DESCRIPTION</t>
  </si>
  <si>
    <t>RATE FILING</t>
  </si>
  <si>
    <t>RATE BASE</t>
  </si>
  <si>
    <t>RATE OF RETURN</t>
  </si>
  <si>
    <t>OPERATING INCOME REQUIREMENT</t>
  </si>
  <si>
    <t>RESTATED OPERATING INCOME</t>
  </si>
  <si>
    <t>OPERATING INCOME DEFICIENCY</t>
  </si>
  <si>
    <t>CONVERSION FACTOR</t>
  </si>
  <si>
    <t>REVENUE REQUIREMENT DEFICIENCY</t>
  </si>
  <si>
    <t>From Compliance Filing</t>
  </si>
  <si>
    <t>PRO FORMA COST OF CAPITAL</t>
  </si>
  <si>
    <t>PRO FORMA</t>
  </si>
  <si>
    <t>COST OF</t>
  </si>
  <si>
    <t>CAPITAL %</t>
  </si>
  <si>
    <t>COST %</t>
  </si>
  <si>
    <t>CAPITAL</t>
  </si>
  <si>
    <t>SHORT TERM DEBT</t>
  </si>
  <si>
    <t>LONG TERM DEBT</t>
  </si>
  <si>
    <t>PREFERRED</t>
  </si>
  <si>
    <t>EQUITY</t>
  </si>
  <si>
    <t>TOTAL</t>
  </si>
  <si>
    <t>AFTER TAX SHORT TERM DEBT ( (LINE 1)* 65%)</t>
  </si>
  <si>
    <t>AFTER TAX LONG TERM DEBT ( (LINE 2)* 65%)</t>
  </si>
  <si>
    <t>TOTAL AFTER TAX COST OF CAPITAL</t>
  </si>
  <si>
    <t>Docket Number UE-111048</t>
  </si>
  <si>
    <t>FOR THE TWELVE MONTHS ENDED DECEMBER 31, 2010</t>
  </si>
  <si>
    <t>2011 GENERAL RATE INCREASE</t>
  </si>
  <si>
    <t>Kroger Proposed ERF Cost of Capital</t>
  </si>
  <si>
    <t>ADJUSTED PRO FORMA COST OF CAPITAL</t>
  </si>
  <si>
    <t>REDUCTION FROM PSE DEFICIENCY</t>
  </si>
  <si>
    <t>Basis Point Reduction to ROE =</t>
  </si>
  <si>
    <t>1.  Data Source:  PSE Exhibit No. ____ KJB-03, p. 1 of 3.</t>
  </si>
  <si>
    <t>1.  Data Source:  PSE Exhibit No. KJB-03 Electric ERF Workpaper.</t>
  </si>
  <si>
    <t>Electric System</t>
  </si>
  <si>
    <t>Residential</t>
  </si>
  <si>
    <t>Non-Residential</t>
  </si>
  <si>
    <t>100 Basis Point in Equity - Revenue Requirement Impact</t>
  </si>
  <si>
    <t>ERF Current Earnings on Rate Base</t>
  </si>
  <si>
    <t>ERF Rate Base</t>
  </si>
  <si>
    <t>ERF Current Return on Rate Base</t>
  </si>
  <si>
    <t>ERF Wtd. Cost of Debt - Short Term</t>
  </si>
  <si>
    <t>ERF Wtd. Cost of Debt - Long Term</t>
  </si>
  <si>
    <t>ERF Equity Ratio</t>
  </si>
  <si>
    <t>ERF Current Return on Equity</t>
  </si>
  <si>
    <t>100 Basis Point in Equity - Earnings Impact</t>
  </si>
  <si>
    <t>ERF State Utility Tax</t>
  </si>
  <si>
    <t>ERF Federal Income Tax Rate</t>
  </si>
  <si>
    <t>Summary of Annual Electric Usage Per Customer (MWhs)</t>
  </si>
  <si>
    <t>Residential MWhs</t>
  </si>
  <si>
    <t>Commercial  MWhs</t>
  </si>
  <si>
    <t>Industrial MWhs</t>
  </si>
  <si>
    <t>Total Non-Residential MWhs</t>
  </si>
  <si>
    <t>Residential Customers</t>
  </si>
  <si>
    <t>Commercial Customers</t>
  </si>
  <si>
    <t>Industrial Customers</t>
  </si>
  <si>
    <t>Total Non-Residential Customers</t>
  </si>
  <si>
    <t>Annual Usage Per Residential Customer (MWhs)</t>
  </si>
  <si>
    <t>Annual Usage Per Commercial Customer (MWhs)</t>
  </si>
  <si>
    <t>Annual Usage Per Industrial Customer (MWhs)</t>
  </si>
  <si>
    <t>12 Year Trend</t>
  </si>
  <si>
    <t>Annual MWh Deviation from Trend</t>
  </si>
  <si>
    <t>Annual % Deviation from Trend</t>
  </si>
  <si>
    <t>Annual Usage Per Non-Residential Customer (MWhs)</t>
  </si>
  <si>
    <t>10 Year Trend</t>
  </si>
  <si>
    <t>* MWh totals reflect year end figures; customer counts for all classes reflect annual average</t>
  </si>
  <si>
    <t>Gas System</t>
  </si>
  <si>
    <t>ERF Effective Tax Rate (SUT + FIT)</t>
  </si>
  <si>
    <t>Summary of Annual Gas Usage Per Customer (Therms)</t>
  </si>
  <si>
    <t>Residential Therms</t>
  </si>
  <si>
    <t>Commercial  Therms</t>
  </si>
  <si>
    <t>Industrial Therms</t>
  </si>
  <si>
    <t>Total Non-Residential Therms</t>
  </si>
  <si>
    <t>Annual Usage Per Residential Customer (Therms)</t>
  </si>
  <si>
    <t>Annual Usage Per Commercial Customer (Therms)</t>
  </si>
  <si>
    <t>Annual Usage Per Industrial Customer (Therms)</t>
  </si>
  <si>
    <t>Annual Therm Deviation from Trend</t>
  </si>
  <si>
    <t>Annual Usage Per Non-Residential Customer (Therms)</t>
  </si>
  <si>
    <t>* Therm totals reflect year end figures; customer counts for all classes reflect annual average</t>
  </si>
  <si>
    <t>Estimated Delivery Revenues Based on PSE Forecasted Customer Count</t>
  </si>
  <si>
    <t>May 1, 2013-April 30, 2014</t>
  </si>
  <si>
    <t>May 1, 2014-April 30, 2015</t>
  </si>
  <si>
    <t>May 1, 2015-April 30, 2016</t>
  </si>
  <si>
    <t>Non-Residential Schedules</t>
  </si>
  <si>
    <t>2013 Allowed Volumetric Delivery Revenue Per Customer (as Filed by PSE)</t>
  </si>
  <si>
    <t>Forecasted Rate Year Customer Count (as Filed by PSE)</t>
  </si>
  <si>
    <t>Forecasted Rate Year Usage per Customer (kWhs)</t>
  </si>
  <si>
    <t>Estimated Recoverable Volumetric Delivery Revenue</t>
  </si>
  <si>
    <t>Forecasted Rate Year Base Sales (kWh)</t>
  </si>
  <si>
    <t>Rate Year Volumetric Delivery Revenue Per Unit ($/kWh)</t>
  </si>
  <si>
    <t>Estimated Delivery Revenues based on a 4% Annual Increase in Customer Count</t>
  </si>
  <si>
    <t xml:space="preserve">Hypothetical Forecasted Rate Year Customer Count </t>
  </si>
  <si>
    <t>Difference in Recoverable Volumetric Delivery Revenue</t>
  </si>
  <si>
    <t>Difference in Volumetric Delivery Revenue Per Unit</t>
  </si>
  <si>
    <t>Data Source: 2013.02.27 Workpapers JAP-12 JAP-14 JAP-16 JAP-18 JAP-22.xlsx</t>
  </si>
  <si>
    <t xml:space="preserve">Data Sources:    </t>
  </si>
  <si>
    <t xml:space="preserve">                2) 2013.02.27 Workpapers JAP-11 JAP-15 JAP-17 JAP-19 JAP-23.xlsx</t>
  </si>
  <si>
    <t xml:space="preserve">                 1) Dockets 121697-121705 PSE Resp Kroger DR4-003, Attach A </t>
  </si>
  <si>
    <t xml:space="preserve">                   1) Dockets 121697-121705 PSE Resp Kroger DR4-002, Attach A &amp; B </t>
  </si>
  <si>
    <t xml:space="preserve">                   2) 2013.02.27 Workpapers JAP-12 JAP-14 JAP-16 JAP-18 JAP-22.xlsx</t>
  </si>
  <si>
    <t xml:space="preserve">                   3) PSE Response to Public Counsel Data Request No. 105</t>
  </si>
  <si>
    <t>ELECTRIC K-FACTOR CALCULATION</t>
  </si>
  <si>
    <t>USING 2007 TO 2011 ESCALATION FACTORS WITH</t>
  </si>
  <si>
    <t>ADJUSTMENT FOR NOL CARRYFORWARD IMPACT</t>
  </si>
  <si>
    <t>2011 GRC REVENUE REQUIREMENT</t>
  </si>
  <si>
    <t>% OF
REVENUE REQUIREMENT</t>
  </si>
  <si>
    <t>ESCALATION FACTOR</t>
  </si>
  <si>
    <t>WEIGHTED ESCALATION</t>
  </si>
  <si>
    <t>A</t>
  </si>
  <si>
    <t>B</t>
  </si>
  <si>
    <t>C</t>
  </si>
  <si>
    <t>D</t>
  </si>
  <si>
    <t>(Col B x Col C)</t>
  </si>
  <si>
    <t>ELECTRIC</t>
  </si>
  <si>
    <t>Ratebase related</t>
  </si>
  <si>
    <t>Expense excl depn</t>
  </si>
  <si>
    <t>Depn/Amort</t>
  </si>
  <si>
    <t>Total Electric ERF related Revenue Requirement</t>
  </si>
  <si>
    <t>1.  Data Source:  PSE Exhibit No. ____ (KJB-4)</t>
  </si>
  <si>
    <t>PUGET SOUND ENERGY</t>
  </si>
  <si>
    <t xml:space="preserve"> ANNUAL GROWTH RATE BASED ON GRC COMPLIANCE FILING WORKPAPERS - ADJUSTED FOR NOL CARRYFORWARD</t>
  </si>
  <si>
    <t>ELECTRIC OPERATIONS</t>
  </si>
  <si>
    <t xml:space="preserve">2001 GRC </t>
  </si>
  <si>
    <t>2004 GRC</t>
  </si>
  <si>
    <t>2006 GRC</t>
  </si>
  <si>
    <t>2007 GRC</t>
  </si>
  <si>
    <t>2009 GRC</t>
  </si>
  <si>
    <t>2011 GRC</t>
  </si>
  <si>
    <t>% Annual Growth in O&amp;M</t>
  </si>
  <si>
    <t>Test Year</t>
  </si>
  <si>
    <r>
      <t xml:space="preserve">2004GRC - </t>
    </r>
    <r>
      <rPr>
        <b/>
        <u/>
        <sz val="10"/>
        <color theme="1"/>
        <rFont val="Times New Roman"/>
        <family val="1"/>
      </rPr>
      <t>2011GRC</t>
    </r>
  </si>
  <si>
    <r>
      <t xml:space="preserve">2006GRC - </t>
    </r>
    <r>
      <rPr>
        <b/>
        <u/>
        <sz val="10"/>
        <color theme="1"/>
        <rFont val="Times New Roman"/>
        <family val="1"/>
      </rPr>
      <t>2011GRC</t>
    </r>
  </si>
  <si>
    <r>
      <t xml:space="preserve">2007GRC - </t>
    </r>
    <r>
      <rPr>
        <b/>
        <u/>
        <sz val="10"/>
        <color theme="1"/>
        <rFont val="Times New Roman"/>
        <family val="1"/>
      </rPr>
      <t>2011GRC</t>
    </r>
  </si>
  <si>
    <r>
      <t xml:space="preserve">2009GRC - </t>
    </r>
    <r>
      <rPr>
        <b/>
        <u/>
        <sz val="10"/>
        <color theme="1"/>
        <rFont val="Times New Roman"/>
        <family val="1"/>
      </rPr>
      <t>2011GRC</t>
    </r>
  </si>
  <si>
    <t>(Note 1)</t>
  </si>
  <si>
    <t>Load (input tab)</t>
  </si>
  <si>
    <t xml:space="preserve">Electric </t>
  </si>
  <si>
    <t>Electric Expenses</t>
  </si>
  <si>
    <t>Other Power Supply Expense</t>
  </si>
  <si>
    <t>PCA Transmission</t>
  </si>
  <si>
    <t>Transmission &amp; Distribution Expense</t>
  </si>
  <si>
    <t>Customer Account &amp; Services Expenses</t>
  </si>
  <si>
    <t>Admin &amp; General Expenses</t>
  </si>
  <si>
    <t>Total Electric Expenses</t>
  </si>
  <si>
    <t>Electric Depreciation</t>
  </si>
  <si>
    <t xml:space="preserve">Production </t>
  </si>
  <si>
    <t>Transmission &amp; Distribution</t>
  </si>
  <si>
    <t xml:space="preserve">General , Intangible </t>
  </si>
  <si>
    <t>Non-Tracker</t>
  </si>
  <si>
    <t>Total T&amp;D and General</t>
  </si>
  <si>
    <t>Electric Amortization</t>
  </si>
  <si>
    <t>Transmission &amp;Distribution</t>
  </si>
  <si>
    <t>T&amp;D/General  Depn &amp; Amort (ln19 + ln27)</t>
  </si>
  <si>
    <t xml:space="preserve">Electric Ratebase </t>
  </si>
  <si>
    <t>NOL Switch (1=On/0=Off) ==&gt;</t>
  </si>
  <si>
    <t>Transmission &amp; Distribution (Note 1)</t>
  </si>
  <si>
    <t>General , Intangible , Other (Note 1)</t>
  </si>
  <si>
    <t>(Note 1) For the 2009 GRC, 2011 GRC and 2011 CBR, General, Intangible and Other plant is included on line 35.</t>
  </si>
  <si>
    <t>PUGET SOUND ENERGY-GAS</t>
  </si>
  <si>
    <t>1.  Data Source:  PSE Exhibit No. ____ KJB-04, p. 1 of 3.</t>
  </si>
  <si>
    <t>Kroger ROE Adjustment For Revenue Decoupling</t>
  </si>
  <si>
    <r>
      <t>PSE Proposed ERF Revenue Deficiency</t>
    </r>
    <r>
      <rPr>
        <b/>
        <vertAlign val="superscript"/>
        <sz val="12"/>
        <rFont val="Times New Roman"/>
        <family val="1"/>
      </rPr>
      <t>1</t>
    </r>
  </si>
  <si>
    <t>Adjustment to Electric ERF</t>
  </si>
  <si>
    <t>Adjustment to Gas ERF</t>
  </si>
  <si>
    <r>
      <t>PSE Proposed ERF Cost of Capital</t>
    </r>
    <r>
      <rPr>
        <b/>
        <vertAlign val="superscript"/>
        <sz val="12"/>
        <rFont val="Times New Roman"/>
        <family val="1"/>
      </rPr>
      <t>1</t>
    </r>
  </si>
  <si>
    <t>PUGET SOUND ENERGY-ELECTRIC &amp; GAS</t>
  </si>
  <si>
    <t>1.  Data Source: Exhibit KCH-3, p. 7</t>
  </si>
  <si>
    <t>Line</t>
  </si>
  <si>
    <t>No.</t>
  </si>
  <si>
    <t>Valuation of Usage per Customer Deviations from Customer Usage Trendline</t>
  </si>
  <si>
    <t>100 Basis Point in Equity - Revenue Requirement Impact (= Ln. 28)</t>
  </si>
  <si>
    <t>Basis Points - 10 Year Average (= Avg(Ln. 14)):</t>
  </si>
  <si>
    <t>Total Absolute Value of Deviation (= Abs(Ln. 11))</t>
  </si>
  <si>
    <t>3.  Data Source:  PSE Workpaper KJB-04-WP Gas ERF.xlsx in Docket UE-130137/UG-130138</t>
  </si>
  <si>
    <t>1.  Data Source: Exhibit No. KCH-3, p. 5</t>
  </si>
  <si>
    <r>
      <t>Annual Therm Deviation from Trendline (Therms/Customer)</t>
    </r>
    <r>
      <rPr>
        <vertAlign val="superscript"/>
        <sz val="10"/>
        <color theme="1"/>
        <rFont val="Times New Roman"/>
        <family val="1"/>
      </rPr>
      <t>1</t>
    </r>
  </si>
  <si>
    <r>
      <t>Residential Customers</t>
    </r>
    <r>
      <rPr>
        <vertAlign val="superscript"/>
        <sz val="10"/>
        <color theme="1"/>
        <rFont val="Times New Roman"/>
        <family val="1"/>
      </rPr>
      <t>1</t>
    </r>
  </si>
  <si>
    <r>
      <t>2013 ERF Test Year Volumetric Delivery Revenue ($/Therm)</t>
    </r>
    <r>
      <rPr>
        <vertAlign val="superscript"/>
        <sz val="10"/>
        <color theme="1"/>
        <rFont val="Times New Roman"/>
        <family val="1"/>
      </rPr>
      <t>2</t>
    </r>
  </si>
  <si>
    <r>
      <t>Total Non-Residential Customers</t>
    </r>
    <r>
      <rPr>
        <vertAlign val="superscript"/>
        <sz val="10"/>
        <color theme="1"/>
        <rFont val="Times New Roman"/>
        <family val="1"/>
      </rPr>
      <t>1</t>
    </r>
  </si>
  <si>
    <r>
      <t>2013 ERF Test Year Volumetric Delivery Revenue ($/kWh)</t>
    </r>
    <r>
      <rPr>
        <vertAlign val="superscript"/>
        <sz val="10"/>
        <color theme="1"/>
        <rFont val="Times New Roman"/>
        <family val="1"/>
      </rPr>
      <t>2</t>
    </r>
  </si>
  <si>
    <r>
      <t>Annual MWh Deviation from Trendline (MWhs/Customer)</t>
    </r>
    <r>
      <rPr>
        <vertAlign val="superscript"/>
        <sz val="10"/>
        <color theme="1"/>
        <rFont val="Times New Roman"/>
        <family val="1"/>
      </rPr>
      <t>1</t>
    </r>
  </si>
  <si>
    <t>2.  Data Source:  PSE Workpaper 2013.02.27 Workpapers JAP-11 JAP-15 JAP-17 JAP-19 JAP-23.xlsx</t>
  </si>
  <si>
    <t>2.  Data Source:  PSE Workpaper 2013.02.27 Workpapers JAP-12 JAP-14 JAP-16 JAP-18 JAP-22.xlsx</t>
  </si>
  <si>
    <t>3.  Data Source:  PSE Workpaper KJB-03-WP Electric ERF.xlsx in Docket UE-130137/UG-130138</t>
  </si>
  <si>
    <r>
      <t>100 Basis Point Valuation:</t>
    </r>
    <r>
      <rPr>
        <b/>
        <vertAlign val="superscript"/>
        <sz val="10"/>
        <color theme="1"/>
        <rFont val="Times New Roman"/>
        <family val="1"/>
      </rPr>
      <t>3</t>
    </r>
  </si>
  <si>
    <r>
      <t>PRESENTED BY PSE</t>
    </r>
    <r>
      <rPr>
        <b/>
        <vertAlign val="superscript"/>
        <sz val="14"/>
        <color theme="1"/>
        <rFont val="Times New Roman"/>
        <family val="1"/>
      </rPr>
      <t>1</t>
    </r>
  </si>
  <si>
    <r>
      <t xml:space="preserve">Ln. </t>
    </r>
    <r>
      <rPr>
        <b/>
        <u/>
        <sz val="10"/>
        <rFont val="Times New Roman"/>
        <family val="1"/>
      </rPr>
      <t>No.</t>
    </r>
  </si>
  <si>
    <t>Value of Deviation from Trendline (= Ln. 2 x Ln. 3 x Ln. 4)</t>
  </si>
  <si>
    <t>Value of Deviation from Trendline (= Ln. 7 x Ln. 8 x Ln. 9)</t>
  </si>
  <si>
    <t>Return on Equity Impact - Basis Points ((= Ln. 12 ÷ Ln. 13) x 100)</t>
  </si>
  <si>
    <t>Total Value of Deviation (= Ln. 5 + Ln. 10)</t>
  </si>
  <si>
    <t>Value of Deviation from Trendline ((= Ln. 7 x 1000 x Ln. 8) x Ln. 9)</t>
  </si>
  <si>
    <t>Value of Deviation from Trendline ((= Ln. 2 x 1000 x Ln. 3) x Ln. 4)</t>
  </si>
  <si>
    <t>GAS K-FACTOR CALCULATION</t>
  </si>
  <si>
    <t>GAS</t>
  </si>
  <si>
    <t>Total Gas ERF related Revenue Requirement</t>
  </si>
  <si>
    <r>
      <t>PRESENTED BY PSE</t>
    </r>
    <r>
      <rPr>
        <b/>
        <vertAlign val="superscript"/>
        <sz val="12"/>
        <color theme="1"/>
        <rFont val="Times New Roman"/>
        <family val="1"/>
      </rPr>
      <t>1</t>
    </r>
  </si>
  <si>
    <t>NATURAL GAS OPERATIONS</t>
  </si>
  <si>
    <t xml:space="preserve"> </t>
  </si>
  <si>
    <t>Load</t>
  </si>
  <si>
    <t>Gas</t>
  </si>
  <si>
    <t>Gas Expenses</t>
  </si>
  <si>
    <t>Total Gas Expenses</t>
  </si>
  <si>
    <t>Gas Depreciation</t>
  </si>
  <si>
    <t>Production  &amp; Gas Storage</t>
  </si>
  <si>
    <t>General , Intangible , Other</t>
  </si>
  <si>
    <t>Less Prod, Storage, LNG</t>
  </si>
  <si>
    <t>Net Gas Depreciation (ln17 - ln18)</t>
  </si>
  <si>
    <t>Gas Amortization</t>
  </si>
  <si>
    <t>General , Intangible, Other</t>
  </si>
  <si>
    <t>T&amp;D/General  Depn &amp; Amort (ln19 + ln26)</t>
  </si>
  <si>
    <t>Gas Ratebase</t>
  </si>
  <si>
    <t>Working Capital</t>
  </si>
  <si>
    <t>Less Production related</t>
  </si>
  <si>
    <t>Less Working Capital</t>
  </si>
  <si>
    <t>Misc Adj. (Open)</t>
  </si>
  <si>
    <t>Net T&amp;D and General</t>
  </si>
  <si>
    <t xml:space="preserve">(Note 1)  The 2007 GRC depreciation results shown on line 19, included a $9.3M adjustment resulting from the 07 Depreciation study approved in that filing.  </t>
  </si>
  <si>
    <t xml:space="preserve">      Had the adjustment occurred in the 2006 GRC, the compound growth factor for the 2006 to 2011 period would have been 5.1%</t>
  </si>
  <si>
    <t>2006 Gas Depreciation</t>
  </si>
  <si>
    <t>2007 GRC Depreciation Adjustment</t>
  </si>
  <si>
    <t>Usage Per Customer Held Constant</t>
  </si>
  <si>
    <t>Line No.</t>
  </si>
  <si>
    <t>Found Revenues: Accrual of PSE Delivery Revenues with Growing Customer Counts (Electric Example)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</si>
</sst>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0.000000_);\(0.000000\)"/>
    <numFmt numFmtId="168" formatCode="0.000_);\(0.000\)"/>
    <numFmt numFmtId="169" formatCode="_(&quot;$&quot;* #,##0.000000_);_(&quot;$&quot;* \(#,##0.000000\);_(&quot;$&quot;* &quot;-&quot;??????_);_(@_)"/>
    <numFmt numFmtId="170" formatCode="_(&quot;$&quot;* #,##0_);_(&quot;$&quot;* \(#,##0\);_(&quot;$&quot;* &quot;-&quot;??_);_(@_)"/>
    <numFmt numFmtId="171" formatCode="0.000%"/>
    <numFmt numFmtId="172" formatCode="#,##0.000"/>
    <numFmt numFmtId="173" formatCode="#,##0.0"/>
    <numFmt numFmtId="174" formatCode="0.000"/>
    <numFmt numFmtId="175" formatCode="_(* #,##0_);_(* \(#,##0\);_(* &quot;-&quot;??_);_(@_)"/>
    <numFmt numFmtId="176" formatCode="_(* #,##0.0000_);_(* \(#,##0.0000\);_(* &quot;-&quot;??_);_(@_)"/>
    <numFmt numFmtId="177" formatCode="#,##0.0_);\(#,##0.0\)"/>
    <numFmt numFmtId="178" formatCode="&quot;$&quot;#,##0.00"/>
    <numFmt numFmtId="179" formatCode="&quot;$&quot;#,##0"/>
    <numFmt numFmtId="180" formatCode="&quot;$&quot;#,##0.000000"/>
    <numFmt numFmtId="181" formatCode="0.0%"/>
    <numFmt numFmtId="182" formatCode="0.0"/>
  </numFmts>
  <fonts count="47">
    <font>
      <sz val="8"/>
      <name val="Helv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8"/>
      <name val="Helv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sz val="14"/>
      <color rgb="FFFF0000"/>
      <name val="Times New Roman"/>
      <family val="1"/>
    </font>
    <font>
      <sz val="10"/>
      <color theme="1"/>
      <name val="Calibri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b/>
      <i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3"/>
      <name val="Times New Roman"/>
      <family val="1"/>
    </font>
    <font>
      <b/>
      <sz val="10"/>
      <color theme="1"/>
      <name val="Times New Roman"/>
      <family val="2"/>
    </font>
    <font>
      <u/>
      <sz val="10"/>
      <color theme="1"/>
      <name val="Times New Roman"/>
      <family val="2"/>
    </font>
    <font>
      <u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4"/>
      <name val="Times New Roman"/>
      <family val="2"/>
    </font>
    <font>
      <b/>
      <vertAlign val="superscript"/>
      <sz val="10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u/>
      <sz val="10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955">
    <xf numFmtId="164" fontId="0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5" fillId="0" borderId="0"/>
    <xf numFmtId="0" fontId="5" fillId="0" borderId="0"/>
    <xf numFmtId="164" fontId="4" fillId="0" borderId="0">
      <alignment horizontal="left" wrapText="1"/>
    </xf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0" fontId="5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9" fillId="0" borderId="0"/>
    <xf numFmtId="0" fontId="2" fillId="0" borderId="0"/>
    <xf numFmtId="43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0" fontId="23" fillId="2" borderId="10" applyNumberFormat="0">
      <alignment horizontal="center" vertical="center" wrapText="1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8">
    <xf numFmtId="164" fontId="0" fillId="0" borderId="0" xfId="0">
      <alignment horizontal="left" wrapText="1"/>
    </xf>
    <xf numFmtId="42" fontId="8" fillId="0" borderId="5" xfId="0" applyNumberFormat="1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37" fontId="8" fillId="0" borderId="5" xfId="0" applyNumberFormat="1" applyFont="1" applyBorder="1" applyAlignment="1"/>
    <xf numFmtId="164" fontId="8" fillId="0" borderId="0" xfId="0" applyFont="1" applyAlignment="1">
      <alignment horizontal="left"/>
    </xf>
    <xf numFmtId="164" fontId="8" fillId="0" borderId="1" xfId="0" applyFont="1" applyBorder="1" applyAlignment="1">
      <alignment horizontal="left"/>
    </xf>
    <xf numFmtId="164" fontId="8" fillId="0" borderId="2" xfId="0" applyFont="1" applyBorder="1" applyAlignment="1">
      <alignment horizontal="left"/>
    </xf>
    <xf numFmtId="164" fontId="8" fillId="0" borderId="3" xfId="0" applyFont="1" applyBorder="1" applyAlignment="1">
      <alignment horizontal="left"/>
    </xf>
    <xf numFmtId="164" fontId="8" fillId="0" borderId="4" xfId="0" applyFont="1" applyBorder="1" applyAlignment="1">
      <alignment horizontal="left"/>
    </xf>
    <xf numFmtId="164" fontId="8" fillId="0" borderId="0" xfId="0" applyFont="1" applyBorder="1" applyAlignment="1">
      <alignment horizontal="left"/>
    </xf>
    <xf numFmtId="164" fontId="7" fillId="0" borderId="4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4" fontId="8" fillId="0" borderId="7" xfId="0" applyFont="1" applyBorder="1" applyAlignment="1">
      <alignment horizontal="left"/>
    </xf>
    <xf numFmtId="10" fontId="8" fillId="0" borderId="0" xfId="0" applyNumberFormat="1" applyFont="1" applyBorder="1" applyAlignment="1">
      <alignment horizontal="right" indent="2"/>
    </xf>
    <xf numFmtId="10" fontId="8" fillId="0" borderId="0" xfId="0" applyNumberFormat="1" applyFont="1" applyBorder="1" applyAlignment="1">
      <alignment horizontal="center"/>
    </xf>
    <xf numFmtId="10" fontId="8" fillId="0" borderId="5" xfId="0" applyNumberFormat="1" applyFont="1" applyBorder="1" applyAlignment="1">
      <alignment horizontal="left" indent="2"/>
    </xf>
    <xf numFmtId="164" fontId="8" fillId="0" borderId="0" xfId="0" applyFont="1" applyBorder="1" applyAlignment="1">
      <alignment horizontal="right" indent="1"/>
    </xf>
    <xf numFmtId="164" fontId="8" fillId="0" borderId="5" xfId="0" applyFont="1" applyBorder="1" applyAlignment="1">
      <alignment horizontal="left" indent="1"/>
    </xf>
    <xf numFmtId="10" fontId="8" fillId="0" borderId="7" xfId="0" applyNumberFormat="1" applyFont="1" applyBorder="1" applyAlignment="1">
      <alignment horizontal="right" indent="2"/>
    </xf>
    <xf numFmtId="10" fontId="8" fillId="0" borderId="8" xfId="0" applyNumberFormat="1" applyFont="1" applyBorder="1" applyAlignment="1">
      <alignment horizontal="left" indent="2"/>
    </xf>
    <xf numFmtId="164" fontId="7" fillId="0" borderId="3" xfId="0" applyFont="1" applyBorder="1" applyAlignment="1">
      <alignment horizontal="right"/>
    </xf>
    <xf numFmtId="164" fontId="7" fillId="0" borderId="5" xfId="0" applyFont="1" applyBorder="1" applyAlignment="1">
      <alignment horizontal="right"/>
    </xf>
    <xf numFmtId="164" fontId="7" fillId="0" borderId="0" xfId="0" applyFont="1" applyAlignment="1">
      <alignment horizontal="left"/>
    </xf>
    <xf numFmtId="10" fontId="8" fillId="0" borderId="10" xfId="0" applyNumberFormat="1" applyFont="1" applyBorder="1" applyAlignment="1">
      <alignment horizontal="right" indent="2"/>
    </xf>
    <xf numFmtId="10" fontId="8" fillId="0" borderId="10" xfId="0" applyNumberFormat="1" applyFont="1" applyBorder="1" applyAlignment="1">
      <alignment horizontal="center"/>
    </xf>
    <xf numFmtId="10" fontId="8" fillId="0" borderId="9" xfId="0" applyNumberFormat="1" applyFont="1" applyBorder="1" applyAlignment="1">
      <alignment horizontal="left" indent="2"/>
    </xf>
    <xf numFmtId="164" fontId="7" fillId="0" borderId="12" xfId="0" applyFont="1" applyBorder="1" applyAlignment="1">
      <alignment horizontal="center"/>
    </xf>
    <xf numFmtId="164" fontId="7" fillId="0" borderId="10" xfId="0" applyFont="1" applyBorder="1" applyAlignment="1">
      <alignment horizontal="center"/>
    </xf>
    <xf numFmtId="164" fontId="7" fillId="0" borderId="9" xfId="0" applyFont="1" applyBorder="1" applyAlignment="1">
      <alignment horizontal="center"/>
    </xf>
    <xf numFmtId="42" fontId="7" fillId="0" borderId="8" xfId="0" applyNumberFormat="1" applyFont="1" applyBorder="1" applyAlignment="1"/>
    <xf numFmtId="167" fontId="8" fillId="0" borderId="9" xfId="0" applyNumberFormat="1" applyFont="1" applyBorder="1" applyAlignment="1"/>
    <xf numFmtId="37" fontId="8" fillId="0" borderId="9" xfId="0" applyNumberFormat="1" applyFont="1" applyBorder="1" applyAlignment="1"/>
    <xf numFmtId="10" fontId="7" fillId="0" borderId="9" xfId="0" applyNumberFormat="1" applyFont="1" applyBorder="1" applyAlignment="1"/>
    <xf numFmtId="42" fontId="7" fillId="0" borderId="8" xfId="0" applyNumberFormat="1" applyFont="1" applyBorder="1" applyAlignment="1">
      <alignment horizontal="left"/>
    </xf>
    <xf numFmtId="42" fontId="7" fillId="0" borderId="5" xfId="0" applyNumberFormat="1" applyFont="1" applyBorder="1" applyAlignment="1"/>
    <xf numFmtId="0" fontId="14" fillId="0" borderId="0" xfId="11926" applyFont="1"/>
    <xf numFmtId="0" fontId="10" fillId="0" borderId="0" xfId="11926" applyFont="1" applyAlignment="1">
      <alignment horizontal="center"/>
    </xf>
    <xf numFmtId="0" fontId="10" fillId="0" borderId="0" xfId="11926" applyFont="1" applyAlignment="1">
      <alignment horizontal="right"/>
    </xf>
    <xf numFmtId="3" fontId="14" fillId="0" borderId="0" xfId="11926" applyNumberFormat="1" applyFont="1" applyAlignment="1">
      <alignment horizontal="center"/>
    </xf>
    <xf numFmtId="3" fontId="14" fillId="0" borderId="0" xfId="11927" applyNumberFormat="1" applyFont="1" applyAlignment="1">
      <alignment horizontal="center"/>
    </xf>
    <xf numFmtId="172" fontId="14" fillId="0" borderId="0" xfId="11926" applyNumberFormat="1" applyFont="1" applyAlignment="1">
      <alignment horizontal="center"/>
    </xf>
    <xf numFmtId="173" fontId="14" fillId="0" borderId="0" xfId="11926" applyNumberFormat="1" applyFont="1" applyAlignment="1">
      <alignment horizontal="center"/>
    </xf>
    <xf numFmtId="0" fontId="10" fillId="0" borderId="0" xfId="11926" applyFont="1" applyFill="1" applyBorder="1" applyAlignment="1">
      <alignment horizontal="right"/>
    </xf>
    <xf numFmtId="172" fontId="14" fillId="0" borderId="0" xfId="11926" applyNumberFormat="1" applyFont="1" applyFill="1" applyBorder="1" applyAlignment="1">
      <alignment horizontal="center"/>
    </xf>
    <xf numFmtId="174" fontId="14" fillId="0" borderId="0" xfId="11928" applyNumberFormat="1" applyFont="1" applyFill="1" applyBorder="1" applyAlignment="1">
      <alignment horizontal="center"/>
    </xf>
    <xf numFmtId="10" fontId="14" fillId="0" borderId="0" xfId="11928" applyNumberFormat="1" applyFont="1" applyFill="1" applyBorder="1" applyAlignment="1">
      <alignment horizontal="center"/>
    </xf>
    <xf numFmtId="173" fontId="10" fillId="0" borderId="0" xfId="11926" applyNumberFormat="1" applyFont="1" applyFill="1" applyBorder="1" applyAlignment="1">
      <alignment horizontal="center"/>
    </xf>
    <xf numFmtId="0" fontId="14" fillId="0" borderId="0" xfId="11926" applyFont="1" applyFill="1" applyBorder="1"/>
    <xf numFmtId="0" fontId="10" fillId="0" borderId="0" xfId="11926" applyFont="1" applyFill="1" applyBorder="1"/>
    <xf numFmtId="0" fontId="10" fillId="0" borderId="0" xfId="11926" applyFont="1"/>
    <xf numFmtId="0" fontId="14" fillId="0" borderId="0" xfId="11926" applyFont="1" applyAlignment="1">
      <alignment horizontal="left"/>
    </xf>
    <xf numFmtId="175" fontId="14" fillId="0" borderId="0" xfId="11929" applyNumberFormat="1" applyFont="1"/>
    <xf numFmtId="175" fontId="16" fillId="0" borderId="0" xfId="11927" applyNumberFormat="1" applyFont="1"/>
    <xf numFmtId="173" fontId="14" fillId="0" borderId="0" xfId="11926" applyNumberFormat="1" applyFont="1"/>
    <xf numFmtId="175" fontId="16" fillId="0" borderId="0" xfId="11927" applyNumberFormat="1" applyFont="1" applyFill="1"/>
    <xf numFmtId="175" fontId="16" fillId="0" borderId="0" xfId="11930" applyNumberFormat="1" applyFont="1"/>
    <xf numFmtId="176" fontId="14" fillId="0" borderId="0" xfId="11929" applyNumberFormat="1" applyFont="1"/>
    <xf numFmtId="175" fontId="14" fillId="0" borderId="0" xfId="11927" applyNumberFormat="1" applyFont="1"/>
    <xf numFmtId="3" fontId="17" fillId="0" borderId="0" xfId="11931" applyNumberFormat="1" applyFont="1" applyBorder="1" applyAlignment="1">
      <alignment horizontal="center" wrapText="1"/>
    </xf>
    <xf numFmtId="3" fontId="17" fillId="0" borderId="0" xfId="11931" applyNumberFormat="1" applyFont="1" applyAlignment="1">
      <alignment horizontal="center"/>
    </xf>
    <xf numFmtId="0" fontId="17" fillId="0" borderId="0" xfId="11926" applyFont="1"/>
    <xf numFmtId="3" fontId="17" fillId="0" borderId="0" xfId="11927" applyNumberFormat="1" applyFont="1" applyAlignment="1">
      <alignment horizontal="center"/>
    </xf>
    <xf numFmtId="172" fontId="17" fillId="0" borderId="0" xfId="11926" applyNumberFormat="1" applyFont="1" applyAlignment="1">
      <alignment horizontal="center"/>
    </xf>
    <xf numFmtId="173" fontId="14" fillId="0" borderId="0" xfId="11926" applyNumberFormat="1" applyFont="1" applyFill="1" applyBorder="1" applyAlignment="1">
      <alignment horizontal="center"/>
    </xf>
    <xf numFmtId="177" fontId="18" fillId="0" borderId="0" xfId="11929" applyNumberFormat="1" applyFont="1" applyFill="1" applyBorder="1" applyAlignment="1">
      <alignment horizontal="center"/>
    </xf>
    <xf numFmtId="172" fontId="14" fillId="0" borderId="0" xfId="11928" applyNumberFormat="1" applyFont="1" applyFill="1" applyBorder="1" applyAlignment="1">
      <alignment horizontal="center"/>
    </xf>
    <xf numFmtId="172" fontId="14" fillId="0" borderId="0" xfId="11926" applyNumberFormat="1" applyFont="1"/>
    <xf numFmtId="0" fontId="21" fillId="0" borderId="0" xfId="11946" applyFont="1" applyFill="1" applyAlignment="1"/>
    <xf numFmtId="0" fontId="21" fillId="0" borderId="0" xfId="11946" applyFont="1" applyAlignment="1"/>
    <xf numFmtId="0" fontId="12" fillId="0" borderId="0" xfId="11946" applyFont="1"/>
    <xf numFmtId="0" fontId="21" fillId="0" borderId="0" xfId="11946" quotePrefix="1" applyFont="1" applyFill="1" applyAlignment="1">
      <alignment horizontal="center"/>
    </xf>
    <xf numFmtId="0" fontId="11" fillId="0" borderId="0" xfId="11946" applyFont="1" applyFill="1" applyBorder="1" applyAlignment="1">
      <alignment horizontal="center"/>
    </xf>
    <xf numFmtId="0" fontId="12" fillId="0" borderId="0" xfId="11946" applyFont="1" applyFill="1"/>
    <xf numFmtId="0" fontId="12" fillId="0" borderId="10" xfId="11946" applyFont="1" applyFill="1" applyBorder="1"/>
    <xf numFmtId="41" fontId="21" fillId="0" borderId="10" xfId="11947" applyNumberFormat="1" applyFont="1" applyFill="1" applyBorder="1">
      <alignment horizontal="center" vertical="center" wrapText="1"/>
    </xf>
    <xf numFmtId="0" fontId="24" fillId="0" borderId="0" xfId="11946" applyFont="1" applyFill="1" applyAlignment="1">
      <alignment horizontal="left"/>
    </xf>
    <xf numFmtId="0" fontId="12" fillId="0" borderId="0" xfId="11946" applyFont="1" applyFill="1" applyAlignment="1">
      <alignment horizontal="center"/>
    </xf>
    <xf numFmtId="0" fontId="12" fillId="0" borderId="0" xfId="11946" applyFont="1" applyFill="1" applyAlignment="1">
      <alignment horizontal="right"/>
    </xf>
    <xf numFmtId="178" fontId="12" fillId="0" borderId="0" xfId="11946" applyNumberFormat="1" applyFont="1"/>
    <xf numFmtId="0" fontId="25" fillId="0" borderId="0" xfId="11946" applyFont="1" applyFill="1" applyAlignment="1">
      <alignment horizontal="right"/>
    </xf>
    <xf numFmtId="175" fontId="25" fillId="0" borderId="0" xfId="11932" applyNumberFormat="1" applyFont="1" applyFill="1" applyBorder="1"/>
    <xf numFmtId="0" fontId="25" fillId="0" borderId="0" xfId="11946" applyFont="1" applyFill="1"/>
    <xf numFmtId="0" fontId="25" fillId="0" borderId="0" xfId="11946" applyFont="1"/>
    <xf numFmtId="175" fontId="12" fillId="0" borderId="0" xfId="11946" applyNumberFormat="1" applyFont="1"/>
    <xf numFmtId="175" fontId="11" fillId="0" borderId="0" xfId="11927" applyNumberFormat="1" applyFont="1" applyFill="1" applyBorder="1"/>
    <xf numFmtId="0" fontId="11" fillId="0" borderId="0" xfId="11946" applyFont="1" applyFill="1"/>
    <xf numFmtId="0" fontId="11" fillId="0" borderId="0" xfId="11946" applyFont="1"/>
    <xf numFmtId="175" fontId="12" fillId="0" borderId="0" xfId="11927" applyNumberFormat="1" applyFont="1" applyFill="1" applyBorder="1"/>
    <xf numFmtId="179" fontId="12" fillId="0" borderId="0" xfId="11946" applyNumberFormat="1" applyFont="1" applyFill="1" applyBorder="1"/>
    <xf numFmtId="179" fontId="12" fillId="0" borderId="0" xfId="11946" applyNumberFormat="1" applyFont="1" applyFill="1"/>
    <xf numFmtId="179" fontId="12" fillId="0" borderId="0" xfId="11946" applyNumberFormat="1" applyFont="1"/>
    <xf numFmtId="3" fontId="12" fillId="0" borderId="10" xfId="11946" applyNumberFormat="1" applyFont="1" applyFill="1" applyBorder="1"/>
    <xf numFmtId="0" fontId="12" fillId="0" borderId="0" xfId="11946" quotePrefix="1" applyFont="1" applyFill="1" applyAlignment="1">
      <alignment horizontal="right"/>
    </xf>
    <xf numFmtId="180" fontId="11" fillId="0" borderId="13" xfId="11934" applyNumberFormat="1" applyFont="1" applyFill="1" applyBorder="1"/>
    <xf numFmtId="180" fontId="11" fillId="0" borderId="0" xfId="11946" applyNumberFormat="1" applyFont="1" applyFill="1"/>
    <xf numFmtId="180" fontId="11" fillId="0" borderId="0" xfId="11946" applyNumberFormat="1" applyFont="1"/>
    <xf numFmtId="0" fontId="11" fillId="0" borderId="0" xfId="11946" applyFont="1" applyFill="1" applyAlignment="1">
      <alignment horizontal="center"/>
    </xf>
    <xf numFmtId="0" fontId="11" fillId="0" borderId="1" xfId="11946" applyFont="1" applyBorder="1" applyAlignment="1">
      <alignment horizontal="right"/>
    </xf>
    <xf numFmtId="179" fontId="11" fillId="0" borderId="2" xfId="11946" applyNumberFormat="1" applyFont="1" applyBorder="1"/>
    <xf numFmtId="179" fontId="11" fillId="0" borderId="3" xfId="11946" applyNumberFormat="1" applyFont="1" applyBorder="1"/>
    <xf numFmtId="0" fontId="11" fillId="0" borderId="6" xfId="11946" applyFont="1" applyBorder="1" applyAlignment="1">
      <alignment horizontal="right"/>
    </xf>
    <xf numFmtId="178" fontId="11" fillId="0" borderId="7" xfId="11946" applyNumberFormat="1" applyFont="1" applyBorder="1"/>
    <xf numFmtId="178" fontId="11" fillId="0" borderId="8" xfId="11946" applyNumberFormat="1" applyFont="1" applyBorder="1"/>
    <xf numFmtId="9" fontId="12" fillId="0" borderId="0" xfId="11928" applyFont="1"/>
    <xf numFmtId="10" fontId="12" fillId="0" borderId="0" xfId="11928" applyNumberFormat="1" applyFont="1"/>
    <xf numFmtId="164" fontId="7" fillId="0" borderId="4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8" fillId="0" borderId="4" xfId="0" applyFont="1" applyBorder="1" applyAlignment="1">
      <alignment horizontal="left"/>
    </xf>
    <xf numFmtId="164" fontId="8" fillId="0" borderId="0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0" fontId="26" fillId="0" borderId="0" xfId="11935" applyFont="1"/>
    <xf numFmtId="0" fontId="26" fillId="0" borderId="0" xfId="11935" applyFont="1" applyAlignment="1">
      <alignment horizontal="center" wrapText="1"/>
    </xf>
    <xf numFmtId="0" fontId="13" fillId="0" borderId="0" xfId="11935" applyFont="1"/>
    <xf numFmtId="0" fontId="8" fillId="0" borderId="0" xfId="9412" applyNumberFormat="1" applyFont="1">
      <alignment horizontal="left" wrapText="1"/>
    </xf>
    <xf numFmtId="164" fontId="7" fillId="0" borderId="0" xfId="9412" applyFont="1" applyFill="1">
      <alignment horizontal="left" wrapText="1"/>
    </xf>
    <xf numFmtId="0" fontId="8" fillId="0" borderId="0" xfId="9412" applyNumberFormat="1" applyFont="1" applyAlignment="1">
      <alignment wrapText="1"/>
    </xf>
    <xf numFmtId="17" fontId="27" fillId="0" borderId="0" xfId="9412" applyNumberFormat="1" applyFont="1" applyAlignment="1">
      <alignment horizontal="center" wrapText="1"/>
    </xf>
    <xf numFmtId="164" fontId="8" fillId="0" borderId="0" xfId="9412" applyFont="1" applyFill="1">
      <alignment horizontal="left" wrapText="1"/>
    </xf>
    <xf numFmtId="17" fontId="28" fillId="0" borderId="0" xfId="9412" applyNumberFormat="1" applyFont="1" applyBorder="1" applyAlignment="1">
      <alignment horizontal="center" wrapText="1"/>
    </xf>
    <xf numFmtId="17" fontId="30" fillId="0" borderId="0" xfId="9412" applyNumberFormat="1" applyFont="1" applyAlignment="1">
      <alignment horizontal="center" wrapText="1"/>
    </xf>
    <xf numFmtId="0" fontId="26" fillId="0" borderId="0" xfId="9412" applyNumberFormat="1" applyFont="1" applyAlignment="1">
      <alignment horizontal="center" wrapText="1"/>
    </xf>
    <xf numFmtId="0" fontId="28" fillId="0" borderId="0" xfId="9412" applyNumberFormat="1" applyFont="1" applyAlignment="1">
      <alignment wrapText="1"/>
    </xf>
    <xf numFmtId="0" fontId="26" fillId="0" borderId="0" xfId="9412" applyNumberFormat="1" applyFont="1" applyAlignment="1">
      <alignment wrapText="1"/>
    </xf>
    <xf numFmtId="9" fontId="26" fillId="0" borderId="0" xfId="11949" applyFont="1" applyAlignment="1">
      <alignment wrapText="1"/>
    </xf>
    <xf numFmtId="9" fontId="26" fillId="0" borderId="0" xfId="11949" applyFont="1" applyAlignment="1">
      <alignment horizontal="center" wrapText="1"/>
    </xf>
    <xf numFmtId="2" fontId="8" fillId="0" borderId="0" xfId="9412" applyNumberFormat="1" applyFont="1" applyAlignment="1">
      <alignment horizontal="center" wrapText="1"/>
    </xf>
    <xf numFmtId="9" fontId="13" fillId="0" borderId="0" xfId="11949" applyFont="1" applyAlignment="1">
      <alignment wrapText="1"/>
    </xf>
    <xf numFmtId="0" fontId="27" fillId="0" borderId="0" xfId="9412" applyNumberFormat="1" applyFont="1" applyAlignment="1">
      <alignment wrapText="1"/>
    </xf>
    <xf numFmtId="175" fontId="13" fillId="0" borderId="0" xfId="11950" applyNumberFormat="1" applyFont="1" applyAlignment="1">
      <alignment wrapText="1"/>
    </xf>
    <xf numFmtId="181" fontId="13" fillId="0" borderId="0" xfId="11949" applyNumberFormat="1" applyFont="1" applyAlignment="1">
      <alignment wrapText="1"/>
    </xf>
    <xf numFmtId="175" fontId="13" fillId="0" borderId="0" xfId="11950" applyNumberFormat="1" applyFont="1" applyBorder="1" applyAlignment="1">
      <alignment wrapText="1"/>
    </xf>
    <xf numFmtId="181" fontId="13" fillId="0" borderId="0" xfId="11951" applyNumberFormat="1" applyFont="1" applyFill="1" applyBorder="1" applyAlignment="1">
      <alignment wrapText="1"/>
    </xf>
    <xf numFmtId="175" fontId="13" fillId="0" borderId="10" xfId="11950" applyNumberFormat="1" applyFont="1" applyBorder="1" applyAlignment="1">
      <alignment wrapText="1"/>
    </xf>
    <xf numFmtId="181" fontId="13" fillId="0" borderId="0" xfId="11949" applyNumberFormat="1" applyFont="1" applyFill="1" applyAlignment="1">
      <alignment wrapText="1"/>
    </xf>
    <xf numFmtId="175" fontId="13" fillId="0" borderId="16" xfId="11950" applyNumberFormat="1" applyFont="1" applyBorder="1" applyAlignment="1">
      <alignment wrapText="1"/>
    </xf>
    <xf numFmtId="181" fontId="13" fillId="0" borderId="16" xfId="11949" applyNumberFormat="1" applyFont="1" applyFill="1" applyBorder="1" applyAlignment="1">
      <alignment wrapText="1"/>
    </xf>
    <xf numFmtId="181" fontId="8" fillId="0" borderId="0" xfId="9412" applyNumberFormat="1" applyFont="1" applyFill="1" applyAlignment="1">
      <alignment wrapText="1"/>
    </xf>
    <xf numFmtId="41" fontId="8" fillId="0" borderId="0" xfId="9412" applyNumberFormat="1" applyFont="1" applyAlignment="1">
      <alignment wrapText="1"/>
    </xf>
    <xf numFmtId="0" fontId="13" fillId="0" borderId="0" xfId="11952" applyFont="1" applyFill="1" applyAlignment="1">
      <alignment wrapText="1"/>
    </xf>
    <xf numFmtId="175" fontId="13" fillId="0" borderId="0" xfId="11953" applyNumberFormat="1" applyFont="1" applyFill="1" applyBorder="1" applyAlignment="1">
      <alignment wrapText="1"/>
    </xf>
    <xf numFmtId="181" fontId="13" fillId="0" borderId="10" xfId="11949" applyNumberFormat="1" applyFont="1" applyFill="1" applyBorder="1" applyAlignment="1">
      <alignment wrapText="1"/>
    </xf>
    <xf numFmtId="0" fontId="8" fillId="0" borderId="0" xfId="9412" applyNumberFormat="1" applyFont="1" applyBorder="1" applyAlignment="1">
      <alignment wrapText="1"/>
    </xf>
    <xf numFmtId="181" fontId="13" fillId="0" borderId="0" xfId="11949" applyNumberFormat="1" applyFont="1" applyFill="1" applyBorder="1" applyAlignment="1">
      <alignment wrapText="1"/>
    </xf>
    <xf numFmtId="0" fontId="13" fillId="0" borderId="0" xfId="11952" applyFont="1" applyFill="1" applyBorder="1" applyAlignment="1">
      <alignment wrapText="1"/>
    </xf>
    <xf numFmtId="0" fontId="8" fillId="0" borderId="0" xfId="9412" applyNumberFormat="1" applyFont="1" applyFill="1" applyAlignment="1">
      <alignment wrapText="1"/>
    </xf>
    <xf numFmtId="41" fontId="8" fillId="0" borderId="0" xfId="9412" applyNumberFormat="1" applyFont="1" applyFill="1" applyAlignment="1">
      <alignment wrapText="1"/>
    </xf>
    <xf numFmtId="181" fontId="26" fillId="0" borderId="0" xfId="11951" applyNumberFormat="1" applyFont="1" applyFill="1" applyBorder="1" applyAlignment="1">
      <alignment wrapText="1"/>
    </xf>
    <xf numFmtId="41" fontId="31" fillId="0" borderId="0" xfId="9412" applyNumberFormat="1" applyFont="1" applyFill="1" applyAlignment="1">
      <alignment horizontal="right"/>
    </xf>
    <xf numFmtId="3" fontId="31" fillId="0" borderId="0" xfId="9412" applyNumberFormat="1" applyFont="1" applyFill="1" applyAlignment="1">
      <alignment horizontal="center" wrapText="1"/>
    </xf>
    <xf numFmtId="175" fontId="13" fillId="0" borderId="0" xfId="11950" applyNumberFormat="1" applyFont="1" applyFill="1" applyAlignment="1">
      <alignment wrapText="1"/>
    </xf>
    <xf numFmtId="164" fontId="8" fillId="0" borderId="0" xfId="9412" applyFont="1">
      <alignment horizontal="left" wrapText="1"/>
    </xf>
    <xf numFmtId="164" fontId="8" fillId="0" borderId="0" xfId="9412" applyFont="1" applyAlignment="1">
      <alignment horizontal="left"/>
    </xf>
    <xf numFmtId="181" fontId="8" fillId="0" borderId="0" xfId="9412" applyNumberFormat="1" applyFont="1" applyFill="1">
      <alignment horizontal="left" wrapText="1"/>
    </xf>
    <xf numFmtId="181" fontId="8" fillId="0" borderId="0" xfId="9412" applyNumberFormat="1" applyFont="1">
      <alignment horizontal="left" wrapText="1"/>
    </xf>
    <xf numFmtId="181" fontId="26" fillId="0" borderId="14" xfId="11951" applyNumberFormat="1" applyFont="1" applyFill="1" applyBorder="1" applyAlignment="1">
      <alignment wrapText="1"/>
    </xf>
    <xf numFmtId="0" fontId="7" fillId="0" borderId="0" xfId="9412" applyNumberFormat="1" applyFont="1" applyAlignment="1">
      <alignment horizontal="center" wrapText="1"/>
    </xf>
    <xf numFmtId="0" fontId="10" fillId="0" borderId="0" xfId="11926" applyFont="1" applyAlignment="1">
      <alignment horizontal="left"/>
    </xf>
    <xf numFmtId="175" fontId="10" fillId="0" borderId="0" xfId="11930" applyNumberFormat="1" applyFont="1"/>
    <xf numFmtId="0" fontId="1" fillId="0" borderId="0" xfId="11925" applyFont="1"/>
    <xf numFmtId="0" fontId="26" fillId="0" borderId="0" xfId="11925" applyFont="1"/>
    <xf numFmtId="0" fontId="7" fillId="0" borderId="0" xfId="11926" applyFont="1" applyAlignment="1"/>
    <xf numFmtId="0" fontId="26" fillId="0" borderId="0" xfId="11925" applyFont="1" applyAlignment="1">
      <alignment horizontal="center"/>
    </xf>
    <xf numFmtId="0" fontId="26" fillId="0" borderId="10" xfId="11925" applyFont="1" applyBorder="1" applyAlignment="1">
      <alignment horizontal="center"/>
    </xf>
    <xf numFmtId="0" fontId="35" fillId="0" borderId="0" xfId="11925" applyFont="1" applyAlignment="1">
      <alignment horizontal="center"/>
    </xf>
    <xf numFmtId="0" fontId="35" fillId="0" borderId="10" xfId="11925" applyFont="1" applyBorder="1" applyAlignment="1">
      <alignment horizontal="center"/>
    </xf>
    <xf numFmtId="0" fontId="35" fillId="0" borderId="0" xfId="11925" applyFont="1"/>
    <xf numFmtId="0" fontId="36" fillId="0" borderId="0" xfId="11925" applyFont="1"/>
    <xf numFmtId="168" fontId="1" fillId="0" borderId="0" xfId="11925" applyNumberFormat="1" applyFont="1"/>
    <xf numFmtId="37" fontId="1" fillId="0" borderId="0" xfId="11925" applyNumberFormat="1" applyFont="1"/>
    <xf numFmtId="169" fontId="1" fillId="0" borderId="0" xfId="11925" applyNumberFormat="1" applyFont="1"/>
    <xf numFmtId="42" fontId="1" fillId="0" borderId="0" xfId="11925" applyNumberFormat="1" applyFont="1"/>
    <xf numFmtId="42" fontId="35" fillId="0" borderId="0" xfId="11925" applyNumberFormat="1" applyFont="1"/>
    <xf numFmtId="170" fontId="1" fillId="0" borderId="0" xfId="11925" applyNumberFormat="1" applyFont="1"/>
    <xf numFmtId="37" fontId="35" fillId="0" borderId="0" xfId="11925" applyNumberFormat="1" applyFont="1"/>
    <xf numFmtId="37" fontId="35" fillId="0" borderId="14" xfId="11925" applyNumberFormat="1" applyFont="1" applyBorder="1" applyAlignment="1">
      <alignment horizontal="center"/>
    </xf>
    <xf numFmtId="10" fontId="1" fillId="0" borderId="0" xfId="11925" applyNumberFormat="1" applyFont="1"/>
    <xf numFmtId="171" fontId="1" fillId="0" borderId="0" xfId="11925" applyNumberFormat="1" applyFont="1"/>
    <xf numFmtId="10" fontId="1" fillId="0" borderId="0" xfId="11925" applyNumberFormat="1" applyFont="1" applyFill="1"/>
    <xf numFmtId="0" fontId="1" fillId="0" borderId="0" xfId="11926" applyFont="1" applyAlignment="1"/>
    <xf numFmtId="0" fontId="13" fillId="0" borderId="0" xfId="11925" applyFont="1"/>
    <xf numFmtId="0" fontId="13" fillId="0" borderId="0" xfId="11925" applyFont="1" applyAlignment="1">
      <alignment horizontal="center"/>
    </xf>
    <xf numFmtId="0" fontId="26" fillId="0" borderId="10" xfId="11925" applyFont="1" applyBorder="1"/>
    <xf numFmtId="0" fontId="37" fillId="0" borderId="0" xfId="11925" applyFont="1"/>
    <xf numFmtId="168" fontId="13" fillId="0" borderId="0" xfId="11925" applyNumberFormat="1" applyFont="1"/>
    <xf numFmtId="37" fontId="13" fillId="0" borderId="0" xfId="11925" applyNumberFormat="1" applyFont="1"/>
    <xf numFmtId="169" fontId="13" fillId="0" borderId="0" xfId="11925" applyNumberFormat="1" applyFont="1"/>
    <xf numFmtId="42" fontId="13" fillId="0" borderId="0" xfId="11925" applyNumberFormat="1" applyFont="1"/>
    <xf numFmtId="42" fontId="26" fillId="0" borderId="0" xfId="11925" applyNumberFormat="1" applyFont="1"/>
    <xf numFmtId="170" fontId="13" fillId="0" borderId="0" xfId="11925" applyNumberFormat="1" applyFont="1"/>
    <xf numFmtId="37" fontId="26" fillId="0" borderId="0" xfId="11925" applyNumberFormat="1" applyFont="1"/>
    <xf numFmtId="37" fontId="26" fillId="0" borderId="14" xfId="11925" applyNumberFormat="1" applyFont="1" applyBorder="1" applyAlignment="1">
      <alignment horizontal="center"/>
    </xf>
    <xf numFmtId="10" fontId="13" fillId="0" borderId="0" xfId="11925" applyNumberFormat="1" applyFont="1"/>
    <xf numFmtId="171" fontId="13" fillId="0" borderId="0" xfId="11925" applyNumberFormat="1" applyFont="1"/>
    <xf numFmtId="10" fontId="13" fillId="0" borderId="0" xfId="11925" applyNumberFormat="1" applyFont="1" applyFill="1"/>
    <xf numFmtId="0" fontId="35" fillId="0" borderId="10" xfId="11925" applyFont="1" applyBorder="1"/>
    <xf numFmtId="1" fontId="7" fillId="0" borderId="0" xfId="0" applyNumberFormat="1" applyFont="1" applyAlignment="1">
      <alignment horizontal="center"/>
    </xf>
    <xf numFmtId="0" fontId="7" fillId="0" borderId="0" xfId="11935" applyNumberFormat="1" applyFont="1" applyFill="1" applyAlignment="1">
      <alignment horizontal="center"/>
    </xf>
    <xf numFmtId="0" fontId="7" fillId="0" borderId="10" xfId="11935" applyNumberFormat="1" applyFont="1" applyFill="1" applyBorder="1" applyAlignment="1">
      <alignment horizontal="center"/>
    </xf>
    <xf numFmtId="0" fontId="13" fillId="0" borderId="0" xfId="11935" applyFont="1" applyAlignment="1">
      <alignment horizontal="center"/>
    </xf>
    <xf numFmtId="0" fontId="37" fillId="0" borderId="0" xfId="11935" applyFont="1"/>
    <xf numFmtId="175" fontId="13" fillId="0" borderId="0" xfId="11927" applyNumberFormat="1" applyFont="1"/>
    <xf numFmtId="9" fontId="13" fillId="0" borderId="0" xfId="11948" applyFont="1" applyAlignment="1">
      <alignment horizontal="right" indent="3"/>
    </xf>
    <xf numFmtId="181" fontId="13" fillId="0" borderId="0" xfId="11935" applyNumberFormat="1" applyFont="1" applyAlignment="1">
      <alignment horizontal="center"/>
    </xf>
    <xf numFmtId="10" fontId="13" fillId="0" borderId="0" xfId="11948" applyNumberFormat="1" applyFont="1" applyAlignment="1">
      <alignment horizontal="right" indent="3"/>
    </xf>
    <xf numFmtId="37" fontId="13" fillId="0" borderId="0" xfId="11935" applyNumberFormat="1" applyFont="1"/>
    <xf numFmtId="175" fontId="13" fillId="0" borderId="10" xfId="11927" applyNumberFormat="1" applyFont="1" applyBorder="1"/>
    <xf numFmtId="10" fontId="13" fillId="0" borderId="10" xfId="11948" applyNumberFormat="1" applyFont="1" applyBorder="1" applyAlignment="1">
      <alignment horizontal="right" indent="3"/>
    </xf>
    <xf numFmtId="175" fontId="13" fillId="0" borderId="15" xfId="11927" applyNumberFormat="1" applyFont="1" applyBorder="1"/>
    <xf numFmtId="9" fontId="13" fillId="0" borderId="0" xfId="11935" applyNumberFormat="1" applyFont="1" applyAlignment="1">
      <alignment horizontal="right" indent="3"/>
    </xf>
    <xf numFmtId="10" fontId="26" fillId="0" borderId="15" xfId="11948" applyNumberFormat="1" applyFont="1" applyBorder="1" applyAlignment="1">
      <alignment horizontal="right" indent="3"/>
    </xf>
    <xf numFmtId="175" fontId="13" fillId="0" borderId="0" xfId="11927" applyNumberFormat="1" applyFont="1" applyBorder="1"/>
    <xf numFmtId="9" fontId="13" fillId="0" borderId="0" xfId="11935" applyNumberFormat="1" applyFont="1"/>
    <xf numFmtId="10" fontId="26" fillId="0" borderId="0" xfId="11935" applyNumberFormat="1" applyFont="1" applyBorder="1"/>
    <xf numFmtId="0" fontId="26" fillId="0" borderId="0" xfId="11935" applyFont="1" applyAlignment="1">
      <alignment horizontal="center" wrapText="1"/>
    </xf>
    <xf numFmtId="0" fontId="7" fillId="0" borderId="0" xfId="9412" applyNumberFormat="1" applyFont="1" applyAlignment="1">
      <alignment horizontal="center" wrapText="1"/>
    </xf>
    <xf numFmtId="9" fontId="13" fillId="0" borderId="10" xfId="11948" applyFont="1" applyBorder="1" applyAlignment="1">
      <alignment horizontal="right" indent="3"/>
    </xf>
    <xf numFmtId="10" fontId="7" fillId="0" borderId="11" xfId="0" applyNumberFormat="1" applyFont="1" applyBorder="1" applyAlignment="1">
      <alignment horizontal="left" indent="2"/>
    </xf>
    <xf numFmtId="0" fontId="26" fillId="0" borderId="0" xfId="11935" applyFont="1" applyAlignment="1">
      <alignment horizontal="center"/>
    </xf>
    <xf numFmtId="0" fontId="29" fillId="0" borderId="0" xfId="9412" applyNumberFormat="1" applyFont="1" applyAlignment="1">
      <alignment horizontal="left" wrapText="1"/>
    </xf>
    <xf numFmtId="0" fontId="7" fillId="0" borderId="0" xfId="9412" applyNumberFormat="1" applyFont="1" applyFill="1" applyAlignment="1">
      <alignment horizontal="center" wrapText="1"/>
    </xf>
    <xf numFmtId="181" fontId="13" fillId="0" borderId="0" xfId="11935" applyNumberFormat="1" applyFont="1"/>
    <xf numFmtId="164" fontId="7" fillId="0" borderId="0" xfId="9412" applyFont="1">
      <alignment horizontal="left" wrapText="1"/>
    </xf>
    <xf numFmtId="0" fontId="26" fillId="0" borderId="0" xfId="11952" applyFont="1" applyAlignment="1">
      <alignment wrapText="1"/>
    </xf>
    <xf numFmtId="0" fontId="26" fillId="0" borderId="0" xfId="11952" applyFont="1" applyFill="1" applyAlignment="1">
      <alignment wrapText="1"/>
    </xf>
    <xf numFmtId="0" fontId="13" fillId="0" borderId="0" xfId="11952" applyFont="1" applyAlignment="1">
      <alignment wrapText="1"/>
    </xf>
    <xf numFmtId="0" fontId="28" fillId="0" borderId="0" xfId="11952" applyFont="1" applyAlignment="1">
      <alignment horizontal="center" wrapText="1"/>
    </xf>
    <xf numFmtId="0" fontId="29" fillId="0" borderId="0" xfId="11952" applyFont="1" applyAlignment="1">
      <alignment horizontal="centerContinuous" wrapText="1"/>
    </xf>
    <xf numFmtId="17" fontId="30" fillId="0" borderId="0" xfId="11952" applyNumberFormat="1" applyFont="1" applyAlignment="1">
      <alignment horizontal="center" wrapText="1"/>
    </xf>
    <xf numFmtId="0" fontId="26" fillId="0" borderId="0" xfId="11952" applyFont="1" applyAlignment="1">
      <alignment horizontal="center" wrapText="1"/>
    </xf>
    <xf numFmtId="0" fontId="28" fillId="0" borderId="0" xfId="11952" applyFont="1" applyAlignment="1">
      <alignment wrapText="1"/>
    </xf>
    <xf numFmtId="9" fontId="26" fillId="0" borderId="0" xfId="11951" applyFont="1" applyAlignment="1">
      <alignment wrapText="1"/>
    </xf>
    <xf numFmtId="0" fontId="13" fillId="0" borderId="0" xfId="11952" applyFont="1" applyAlignment="1">
      <alignment horizontal="center" wrapText="1"/>
    </xf>
    <xf numFmtId="182" fontId="13" fillId="0" borderId="0" xfId="11952" applyNumberFormat="1" applyFont="1" applyAlignment="1">
      <alignment horizontal="center" wrapText="1"/>
    </xf>
    <xf numFmtId="9" fontId="13" fillId="0" borderId="0" xfId="11951" applyFont="1" applyAlignment="1">
      <alignment wrapText="1"/>
    </xf>
    <xf numFmtId="0" fontId="27" fillId="0" borderId="0" xfId="11952" applyFont="1" applyAlignment="1">
      <alignment wrapText="1"/>
    </xf>
    <xf numFmtId="175" fontId="13" fillId="0" borderId="0" xfId="11953" applyNumberFormat="1" applyFont="1" applyAlignment="1">
      <alignment wrapText="1"/>
    </xf>
    <xf numFmtId="181" fontId="13" fillId="0" borderId="0" xfId="11951" applyNumberFormat="1" applyFont="1" applyAlignment="1">
      <alignment wrapText="1"/>
    </xf>
    <xf numFmtId="175" fontId="13" fillId="0" borderId="16" xfId="11953" applyNumberFormat="1" applyFont="1" applyBorder="1" applyAlignment="1">
      <alignment wrapText="1"/>
    </xf>
    <xf numFmtId="181" fontId="13" fillId="0" borderId="16" xfId="11951" applyNumberFormat="1" applyFont="1" applyBorder="1" applyAlignment="1">
      <alignment wrapText="1"/>
    </xf>
    <xf numFmtId="0" fontId="8" fillId="0" borderId="0" xfId="11952" applyNumberFormat="1" applyFont="1" applyFill="1" applyAlignment="1">
      <alignment wrapText="1"/>
    </xf>
    <xf numFmtId="41" fontId="13" fillId="0" borderId="0" xfId="11952" applyNumberFormat="1" applyFont="1" applyAlignment="1">
      <alignment wrapText="1"/>
    </xf>
    <xf numFmtId="41" fontId="13" fillId="0" borderId="0" xfId="11952" applyNumberFormat="1" applyFont="1" applyFill="1" applyAlignment="1">
      <alignment wrapText="1"/>
    </xf>
    <xf numFmtId="41" fontId="13" fillId="0" borderId="10" xfId="11952" applyNumberFormat="1" applyFont="1" applyFill="1" applyBorder="1" applyAlignment="1">
      <alignment wrapText="1"/>
    </xf>
    <xf numFmtId="181" fontId="13" fillId="0" borderId="10" xfId="11951" applyNumberFormat="1" applyFont="1" applyBorder="1" applyAlignment="1">
      <alignment wrapText="1"/>
    </xf>
    <xf numFmtId="41" fontId="13" fillId="0" borderId="16" xfId="11952" applyNumberFormat="1" applyFont="1" applyBorder="1" applyAlignment="1">
      <alignment wrapText="1"/>
    </xf>
    <xf numFmtId="181" fontId="13" fillId="0" borderId="0" xfId="11951" applyNumberFormat="1" applyFont="1" applyBorder="1" applyAlignment="1">
      <alignment wrapText="1"/>
    </xf>
    <xf numFmtId="181" fontId="13" fillId="0" borderId="16" xfId="11951" applyNumberFormat="1" applyFont="1" applyFill="1" applyBorder="1" applyAlignment="1">
      <alignment wrapText="1"/>
    </xf>
    <xf numFmtId="41" fontId="13" fillId="0" borderId="0" xfId="11952" applyNumberFormat="1" applyFont="1" applyFill="1" applyBorder="1" applyAlignment="1">
      <alignment wrapText="1"/>
    </xf>
    <xf numFmtId="41" fontId="13" fillId="0" borderId="10" xfId="11952" applyNumberFormat="1" applyFont="1" applyBorder="1" applyAlignment="1">
      <alignment wrapText="1"/>
    </xf>
    <xf numFmtId="175" fontId="8" fillId="0" borderId="0" xfId="11927" applyNumberFormat="1" applyFont="1" applyAlignment="1">
      <alignment horizontal="left" wrapText="1"/>
    </xf>
    <xf numFmtId="10" fontId="8" fillId="0" borderId="0" xfId="11954" applyNumberFormat="1" applyFont="1" applyAlignment="1">
      <alignment wrapText="1"/>
    </xf>
    <xf numFmtId="10" fontId="8" fillId="0" borderId="0" xfId="11954" applyNumberFormat="1" applyFont="1" applyBorder="1" applyAlignment="1">
      <alignment wrapText="1"/>
    </xf>
    <xf numFmtId="10" fontId="26" fillId="0" borderId="15" xfId="11935" applyNumberFormat="1" applyFont="1" applyBorder="1" applyAlignment="1">
      <alignment horizontal="center"/>
    </xf>
    <xf numFmtId="10" fontId="13" fillId="0" borderId="0" xfId="11948" applyNumberFormat="1" applyFont="1" applyAlignment="1">
      <alignment horizontal="center"/>
    </xf>
    <xf numFmtId="175" fontId="13" fillId="0" borderId="0" xfId="11927" applyNumberFormat="1" applyFont="1" applyAlignment="1">
      <alignment horizontal="center"/>
    </xf>
    <xf numFmtId="175" fontId="13" fillId="0" borderId="15" xfId="11927" applyNumberFormat="1" applyFont="1" applyBorder="1" applyAlignment="1">
      <alignment horizontal="center"/>
    </xf>
    <xf numFmtId="0" fontId="26" fillId="0" borderId="10" xfId="11925" applyFont="1" applyBorder="1" applyAlignment="1">
      <alignment horizontal="center" wrapText="1"/>
    </xf>
    <xf numFmtId="0" fontId="45" fillId="0" borderId="0" xfId="11925" applyFont="1" applyAlignment="1">
      <alignment horizontal="left"/>
    </xf>
    <xf numFmtId="175" fontId="46" fillId="0" borderId="0" xfId="11930" applyNumberFormat="1" applyFont="1"/>
    <xf numFmtId="0" fontId="26" fillId="0" borderId="0" xfId="11935" applyFont="1" applyAlignment="1">
      <alignment horizontal="center" wrapText="1"/>
    </xf>
    <xf numFmtId="0" fontId="10" fillId="0" borderId="0" xfId="11935" applyFont="1" applyAlignment="1">
      <alignment horizontal="center"/>
    </xf>
    <xf numFmtId="0" fontId="7" fillId="0" borderId="0" xfId="9412" applyNumberFormat="1" applyFont="1" applyAlignment="1">
      <alignment horizontal="center" wrapText="1"/>
    </xf>
    <xf numFmtId="0" fontId="29" fillId="0" borderId="0" xfId="9412" applyNumberFormat="1" applyFont="1" applyAlignment="1">
      <alignment horizontal="center" wrapText="1"/>
    </xf>
    <xf numFmtId="0" fontId="43" fillId="0" borderId="0" xfId="11935" applyFont="1" applyAlignment="1">
      <alignment horizontal="center"/>
    </xf>
    <xf numFmtId="164" fontId="6" fillId="0" borderId="0" xfId="0" applyFont="1" applyAlignment="1">
      <alignment horizontal="center"/>
    </xf>
    <xf numFmtId="164" fontId="7" fillId="0" borderId="4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8" fillId="0" borderId="4" xfId="0" applyFont="1" applyBorder="1" applyAlignment="1">
      <alignment horizontal="left"/>
    </xf>
    <xf numFmtId="164" fontId="8" fillId="0" borderId="0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64" fontId="32" fillId="0" borderId="0" xfId="0" applyFont="1" applyAlignment="1">
      <alignment horizontal="center"/>
    </xf>
    <xf numFmtId="164" fontId="7" fillId="0" borderId="0" xfId="0" applyFont="1" applyAlignment="1">
      <alignment horizontal="right"/>
    </xf>
    <xf numFmtId="164" fontId="34" fillId="0" borderId="0" xfId="0" applyFont="1" applyAlignment="1">
      <alignment horizontal="center"/>
    </xf>
    <xf numFmtId="164" fontId="39" fillId="0" borderId="0" xfId="0" applyFont="1" applyAlignment="1">
      <alignment horizontal="center"/>
    </xf>
    <xf numFmtId="0" fontId="10" fillId="0" borderId="0" xfId="11925" applyFont="1" applyAlignment="1">
      <alignment horizontal="center"/>
    </xf>
    <xf numFmtId="164" fontId="22" fillId="0" borderId="0" xfId="0" applyFont="1" applyAlignment="1">
      <alignment horizontal="center" vertical="center"/>
    </xf>
    <xf numFmtId="0" fontId="10" fillId="0" borderId="0" xfId="11926" applyFont="1" applyAlignment="1">
      <alignment horizontal="center" vertical="center"/>
    </xf>
    <xf numFmtId="0" fontId="11" fillId="0" borderId="10" xfId="11946" applyFont="1" applyFill="1" applyBorder="1" applyAlignment="1">
      <alignment horizontal="center"/>
    </xf>
    <xf numFmtId="0" fontId="11" fillId="0" borderId="0" xfId="11946" applyFont="1" applyFill="1" applyAlignment="1">
      <alignment horizontal="center"/>
    </xf>
    <xf numFmtId="0" fontId="21" fillId="0" borderId="0" xfId="11946" applyFont="1" applyFill="1" applyAlignment="1">
      <alignment horizontal="center"/>
    </xf>
    <xf numFmtId="0" fontId="22" fillId="0" borderId="0" xfId="11946" applyFont="1" applyFill="1" applyAlignment="1">
      <alignment horizontal="center" vertical="center"/>
    </xf>
    <xf numFmtId="0" fontId="22" fillId="0" borderId="0" xfId="11946" quotePrefix="1" applyFont="1" applyFill="1" applyAlignment="1">
      <alignment horizontal="center" vertical="center"/>
    </xf>
    <xf numFmtId="0" fontId="6" fillId="0" borderId="0" xfId="11946" applyFont="1" applyFill="1" applyAlignment="1">
      <alignment horizontal="center" vertical="center"/>
    </xf>
  </cellXfs>
  <cellStyles count="11955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URORA Total New" xfId="152"/>
    <cellStyle name="_4.06E Pass Throughs_AURORA Total New 2" xfId="153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URORA Total New" xfId="389"/>
    <cellStyle name="_4.13E Montana Energy Tax_AURORA Total New 2" xfId="390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URORA Total New" xfId="678"/>
    <cellStyle name="_Book1 (2)_AURORA Total New 2" xfId="679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1" xfId="1117"/>
    <cellStyle name="_x0013__Book2 11" xfId="1118"/>
    <cellStyle name="_Book2 11 2" xfId="1119"/>
    <cellStyle name="_Book2 12" xfId="1120"/>
    <cellStyle name="_x0013__Book2 12" xfId="1121"/>
    <cellStyle name="_Book2 12 2" xfId="1122"/>
    <cellStyle name="_Book2 13" xfId="1123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2" xfId="1139"/>
    <cellStyle name="_x0013__Book2 2 2" xfId="1140"/>
    <cellStyle name="_Book2 2 2 2" xfId="1141"/>
    <cellStyle name="_Book2 2 3" xfId="1142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0" xfId="1191"/>
    <cellStyle name="_Book2 3 20 2" xfId="1192"/>
    <cellStyle name="_Book2 3 21" xfId="1193"/>
    <cellStyle name="_Book2 3 21 2" xfId="1194"/>
    <cellStyle name="_Book2 3 22" xfId="1195"/>
    <cellStyle name="_Book2 3 23" xfId="1196"/>
    <cellStyle name="_Book2 3 24" xfId="1197"/>
    <cellStyle name="_Book2 3 25" xfId="1198"/>
    <cellStyle name="_Book2 3 26" xfId="1199"/>
    <cellStyle name="_Book2 3 27" xfId="1200"/>
    <cellStyle name="_Book2 3 28" xfId="1201"/>
    <cellStyle name="_Book2 3 29" xfId="1202"/>
    <cellStyle name="_Book2 3 3" xfId="1203"/>
    <cellStyle name="_Book2 3 3 2" xfId="1204"/>
    <cellStyle name="_Book2 3 30" xfId="1205"/>
    <cellStyle name="_Book2 3 31" xfId="1206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0" xfId="1268"/>
    <cellStyle name="_Book2 4 20 2" xfId="1269"/>
    <cellStyle name="_Book2 4 21" xfId="1270"/>
    <cellStyle name="_Book2 4 22" xfId="1271"/>
    <cellStyle name="_Book2 4 23" xfId="1272"/>
    <cellStyle name="_Book2 4 24" xfId="1273"/>
    <cellStyle name="_Book2 4 25" xfId="1274"/>
    <cellStyle name="_Book2 4 26" xfId="1275"/>
    <cellStyle name="_Book2 4 27" xfId="1276"/>
    <cellStyle name="_Book2 4 28" xfId="1277"/>
    <cellStyle name="_Book2 4 29" xfId="1278"/>
    <cellStyle name="_Book2 4 3" xfId="1279"/>
    <cellStyle name="_Book2 4 3 2" xfId="1280"/>
    <cellStyle name="_Book2 4 30" xfId="1281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3" xfId="1324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7" xfId="1343"/>
    <cellStyle name="_x0013__Book2 7" xfId="1344"/>
    <cellStyle name="_Book2 7 2" xfId="1345"/>
    <cellStyle name="_x0013__Book2 7 2" xfId="1346"/>
    <cellStyle name="_Book2 8" xfId="1347"/>
    <cellStyle name="_x0013__Book2 8" xfId="1348"/>
    <cellStyle name="_Book2 8 2" xfId="1349"/>
    <cellStyle name="_x0013__Book2 8 2" xfId="1350"/>
    <cellStyle name="_Book2 9" xfId="1351"/>
    <cellStyle name="_x0013__Book2 9" xfId="1352"/>
    <cellStyle name="_Book2 9 2" xfId="1353"/>
    <cellStyle name="_x0013__Book2 9 2" xfId="1354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URORA Total New" xfId="1429"/>
    <cellStyle name="_Book2_AURORA Total New 2" xfId="143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URORA Total New" xfId="1754"/>
    <cellStyle name="_Chelan Debt Forecast 12.19.05_AURORA Total New 2" xfId="1755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URORA Total New" xfId="2040"/>
    <cellStyle name="_Costs not in AURORA 06GRC_AURORA Total New 2" xfId="2041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URORA Total New" xfId="2316"/>
    <cellStyle name="_Costs not in AURORA 2006GRC 6.15.06_AURORA Total New 2" xfId="2317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URORA Total New" xfId="2930"/>
    <cellStyle name="_Costs not in KWI3000 '06Budget_AURORA Total New 2" xfId="2931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URORA Total New" xfId="4407"/>
    <cellStyle name="_Fuel Prices 4-14_AURORA Total New 2" xfId="4408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3" xfId="5011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3" xfId="5220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3" xfId="5556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3" xfId="556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3" xfId="5564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3" xfId="5568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3" xfId="5574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3" xfId="5578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3" xfId="5620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3" xfId="5628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3" xfId="5632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3" xfId="563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3" xfId="5722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3" xfId="5726"/>
    <cellStyle name="_Recon to Darrin's 5.11.05 proforma 3 3 2" xfId="5727"/>
    <cellStyle name="_Recon to Darrin's 5.11.05 proforma 3 4" xfId="5728"/>
    <cellStyle name="_Recon to Darrin's 5.11.05 proforma 3 4 2" xfId="5729"/>
    <cellStyle name="_Recon to Darrin's 5.11.05 proforma 4" xfId="5730"/>
    <cellStyle name="_Recon to Darrin's 5.11.05 proforma 4 2" xfId="5731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URORA Total New" xfId="5842"/>
    <cellStyle name="_Recon to Darrin's 5.11.05 proforma_AURORA Total New 2" xfId="5843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3" xfId="5924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3" xfId="6058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3" xfId="6110"/>
    <cellStyle name="_Tenaska Comparison 3" xfId="6111"/>
    <cellStyle name="_Tenaska Comparison 3 2" xfId="6112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3" xfId="6281"/>
    <cellStyle name="_Tenaska Comparison_Electric COS Inputs 2 3 2" xfId="6282"/>
    <cellStyle name="_Tenaska Comparison_Electric COS Inputs 2 4" xfId="6283"/>
    <cellStyle name="_Tenaska Comparison_Electric COS Inputs 2 4 2" xfId="6284"/>
    <cellStyle name="_Tenaska Comparison_Electric COS Inputs 3" xfId="6285"/>
    <cellStyle name="_Tenaska Comparison_Electric COS Inputs 3 2" xfId="6286"/>
    <cellStyle name="_Tenaska Comparison_Electric COS Inputs 4" xfId="6287"/>
    <cellStyle name="_Tenaska Comparison_Electric COS Inputs 4 2" xfId="6288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3" xfId="6413"/>
    <cellStyle name="_x0013__TENASKA REGULATORY ASSET 4" xfId="6414"/>
    <cellStyle name="_Therms Data" xfId="6415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3" xfId="6427"/>
    <cellStyle name="_Value Copy 11 30 05 gas 12 09 05 AURORA at 12 14 05 3" xfId="6428"/>
    <cellStyle name="_Value Copy 11 30 05 gas 12 09 05 AURORA at 12 14 05 3 2" xfId="6429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3" xfId="6763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3" xfId="6767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3" xfId="6771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3" xfId="6775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3" xfId="6781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3" xfId="678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3" xfId="6827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3" xfId="6835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3" xfId="6839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3" xfId="6843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3" xfId="6855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3" xfId="6859"/>
    <cellStyle name="_VC 6.15.06 update on 06GRC power costs.xls Chart 1 3 3 2" xfId="6860"/>
    <cellStyle name="_VC 6.15.06 update on 06GRC power costs.xls Chart 1 3 4" xfId="6861"/>
    <cellStyle name="_VC 6.15.06 update on 06GRC power costs.xls Chart 1 3 4 2" xfId="6862"/>
    <cellStyle name="_VC 6.15.06 update on 06GRC power costs.xls Chart 1 4" xfId="6863"/>
    <cellStyle name="_VC 6.15.06 update on 06GRC power costs.xls Chart 1 4 2" xfId="6864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3" xfId="7008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3" xfId="7116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3" xfId="7128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3" xfId="7132"/>
    <cellStyle name="_VC 6.15.06 update on 06GRC power costs.xls Chart 2 3 3 2" xfId="7133"/>
    <cellStyle name="_VC 6.15.06 update on 06GRC power costs.xls Chart 2 3 4" xfId="7134"/>
    <cellStyle name="_VC 6.15.06 update on 06GRC power costs.xls Chart 2 3 4 2" xfId="7135"/>
    <cellStyle name="_VC 6.15.06 update on 06GRC power costs.xls Chart 2 4" xfId="7136"/>
    <cellStyle name="_VC 6.15.06 update on 06GRC power costs.xls Chart 2 4 2" xfId="7137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3" xfId="7281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3" xfId="7389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3" xfId="7401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3" xfId="7405"/>
    <cellStyle name="_VC 6.15.06 update on 06GRC power costs.xls Chart 3 3 3 2" xfId="7406"/>
    <cellStyle name="_VC 6.15.06 update on 06GRC power costs.xls Chart 3 3 4" xfId="7407"/>
    <cellStyle name="_VC 6.15.06 update on 06GRC power costs.xls Chart 3 3 4 2" xfId="7408"/>
    <cellStyle name="_VC 6.15.06 update on 06GRC power costs.xls Chart 3 4" xfId="7409"/>
    <cellStyle name="_VC 6.15.06 update on 06GRC power costs.xls Chart 3 4 2" xfId="7410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3" xfId="755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3" xfId="7662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2" xfId="7699"/>
    <cellStyle name="20% - Accent1 2 2" xfId="7700"/>
    <cellStyle name="20% - Accent1 2 2 2" xfId="7701"/>
    <cellStyle name="20% - Accent1 2 2 2 2" xfId="7702"/>
    <cellStyle name="20% - Accent1 2 2 3" xfId="7703"/>
    <cellStyle name="20% - Accent1 2 3" xfId="7704"/>
    <cellStyle name="20% - Accent1 2 3 2" xfId="7705"/>
    <cellStyle name="20% - Accent1 2 3 2 2" xfId="7706"/>
    <cellStyle name="20% - Accent1 2 3 3" xfId="7707"/>
    <cellStyle name="20% - Accent1 2 4" xfId="7708"/>
    <cellStyle name="20% - Accent1 2 4 2" xfId="7709"/>
    <cellStyle name="20% - Accent1 2 4 3" xfId="7710"/>
    <cellStyle name="20% - Accent1 2 5" xfId="7711"/>
    <cellStyle name="20% - Accent1 2_2009 GRC Compl Filing - Exhibit D" xfId="7712"/>
    <cellStyle name="20% - Accent1 3" xfId="7713"/>
    <cellStyle name="20% - Accent1 3 2" xfId="7714"/>
    <cellStyle name="20% - Accent1 3 2 2" xfId="7715"/>
    <cellStyle name="20% - Accent1 3 2 3" xfId="7716"/>
    <cellStyle name="20% - Accent1 3 3" xfId="7717"/>
    <cellStyle name="20% - Accent1 3 4" xfId="7718"/>
    <cellStyle name="20% - Accent1 4" xfId="7719"/>
    <cellStyle name="20% - Accent1 4 2" xfId="7720"/>
    <cellStyle name="20% - Accent1 4 2 2" xfId="7721"/>
    <cellStyle name="20% - Accent1 4 2 3" xfId="7722"/>
    <cellStyle name="20% - Accent1 4 2 4" xfId="7723"/>
    <cellStyle name="20% - Accent1 4 3" xfId="7724"/>
    <cellStyle name="20% - Accent1 4 3 2" xfId="7725"/>
    <cellStyle name="20% - Accent1 4 4" xfId="7726"/>
    <cellStyle name="20% - Accent1 4 5" xfId="7727"/>
    <cellStyle name="20% - Accent1 4 6" xfId="7728"/>
    <cellStyle name="20% - Accent1 4 7" xfId="7729"/>
    <cellStyle name="20% - Accent1 4 8" xfId="7730"/>
    <cellStyle name="20% - Accent1 5" xfId="7731"/>
    <cellStyle name="20% - Accent1 5 2" xfId="7732"/>
    <cellStyle name="20% - Accent1 6" xfId="7733"/>
    <cellStyle name="20% - Accent1 6 2" xfId="7734"/>
    <cellStyle name="20% - Accent1 7" xfId="7735"/>
    <cellStyle name="20% - Accent1 8" xfId="7736"/>
    <cellStyle name="20% - Accent1 9" xfId="7737"/>
    <cellStyle name="20% - Accent2 10" xfId="7738"/>
    <cellStyle name="20% - Accent2 2" xfId="7739"/>
    <cellStyle name="20% - Accent2 2 2" xfId="7740"/>
    <cellStyle name="20% - Accent2 2 2 2" xfId="7741"/>
    <cellStyle name="20% - Accent2 2 2 2 2" xfId="7742"/>
    <cellStyle name="20% - Accent2 2 2 3" xfId="7743"/>
    <cellStyle name="20% - Accent2 2 3" xfId="7744"/>
    <cellStyle name="20% - Accent2 2 3 2" xfId="7745"/>
    <cellStyle name="20% - Accent2 2 3 2 2" xfId="7746"/>
    <cellStyle name="20% - Accent2 2 3 3" xfId="7747"/>
    <cellStyle name="20% - Accent2 2 4" xfId="7748"/>
    <cellStyle name="20% - Accent2 2 4 2" xfId="7749"/>
    <cellStyle name="20% - Accent2 2 4 3" xfId="7750"/>
    <cellStyle name="20% - Accent2 2 5" xfId="7751"/>
    <cellStyle name="20% - Accent2 2_2009 GRC Compl Filing - Exhibit D" xfId="7752"/>
    <cellStyle name="20% - Accent2 3" xfId="7753"/>
    <cellStyle name="20% - Accent2 3 2" xfId="7754"/>
    <cellStyle name="20% - Accent2 3 2 2" xfId="7755"/>
    <cellStyle name="20% - Accent2 3 2 3" xfId="7756"/>
    <cellStyle name="20% - Accent2 3 3" xfId="7757"/>
    <cellStyle name="20% - Accent2 3 4" xfId="7758"/>
    <cellStyle name="20% - Accent2 4" xfId="7759"/>
    <cellStyle name="20% - Accent2 4 2" xfId="7760"/>
    <cellStyle name="20% - Accent2 4 2 2" xfId="7761"/>
    <cellStyle name="20% - Accent2 4 2 3" xfId="7762"/>
    <cellStyle name="20% - Accent2 4 2 4" xfId="7763"/>
    <cellStyle name="20% - Accent2 4 3" xfId="7764"/>
    <cellStyle name="20% - Accent2 4 3 2" xfId="7765"/>
    <cellStyle name="20% - Accent2 4 4" xfId="7766"/>
    <cellStyle name="20% - Accent2 4 5" xfId="7767"/>
    <cellStyle name="20% - Accent2 4 6" xfId="7768"/>
    <cellStyle name="20% - Accent2 4 7" xfId="7769"/>
    <cellStyle name="20% - Accent2 4 8" xfId="7770"/>
    <cellStyle name="20% - Accent2 5" xfId="7771"/>
    <cellStyle name="20% - Accent2 5 2" xfId="7772"/>
    <cellStyle name="20% - Accent2 6" xfId="7773"/>
    <cellStyle name="20% - Accent2 6 2" xfId="7774"/>
    <cellStyle name="20% - Accent2 7" xfId="7775"/>
    <cellStyle name="20% - Accent2 8" xfId="7776"/>
    <cellStyle name="20% - Accent2 9" xfId="7777"/>
    <cellStyle name="20% - Accent3 10" xfId="7778"/>
    <cellStyle name="20% - Accent3 2" xfId="7779"/>
    <cellStyle name="20% - Accent3 2 2" xfId="7780"/>
    <cellStyle name="20% - Accent3 2 2 2" xfId="7781"/>
    <cellStyle name="20% - Accent3 2 2 2 2" xfId="7782"/>
    <cellStyle name="20% - Accent3 2 2 3" xfId="7783"/>
    <cellStyle name="20% - Accent3 2 3" xfId="7784"/>
    <cellStyle name="20% - Accent3 2 3 2" xfId="7785"/>
    <cellStyle name="20% - Accent3 2 3 2 2" xfId="7786"/>
    <cellStyle name="20% - Accent3 2 3 3" xfId="7787"/>
    <cellStyle name="20% - Accent3 2 4" xfId="7788"/>
    <cellStyle name="20% - Accent3 2 4 2" xfId="7789"/>
    <cellStyle name="20% - Accent3 2 4 3" xfId="7790"/>
    <cellStyle name="20% - Accent3 2 5" xfId="7791"/>
    <cellStyle name="20% - Accent3 2_2009 GRC Compl Filing - Exhibit D" xfId="7792"/>
    <cellStyle name="20% - Accent3 3" xfId="7793"/>
    <cellStyle name="20% - Accent3 3 2" xfId="7794"/>
    <cellStyle name="20% - Accent3 3 2 2" xfId="7795"/>
    <cellStyle name="20% - Accent3 3 2 3" xfId="7796"/>
    <cellStyle name="20% - Accent3 3 3" xfId="7797"/>
    <cellStyle name="20% - Accent3 3 4" xfId="7798"/>
    <cellStyle name="20% - Accent3 4" xfId="7799"/>
    <cellStyle name="20% - Accent3 4 2" xfId="7800"/>
    <cellStyle name="20% - Accent3 4 2 2" xfId="7801"/>
    <cellStyle name="20% - Accent3 4 2 3" xfId="7802"/>
    <cellStyle name="20% - Accent3 4 2 4" xfId="7803"/>
    <cellStyle name="20% - Accent3 4 3" xfId="7804"/>
    <cellStyle name="20% - Accent3 4 3 2" xfId="7805"/>
    <cellStyle name="20% - Accent3 4 4" xfId="7806"/>
    <cellStyle name="20% - Accent3 4 5" xfId="7807"/>
    <cellStyle name="20% - Accent3 4 6" xfId="7808"/>
    <cellStyle name="20% - Accent3 4 7" xfId="7809"/>
    <cellStyle name="20% - Accent3 4 8" xfId="7810"/>
    <cellStyle name="20% - Accent3 5" xfId="7811"/>
    <cellStyle name="20% - Accent3 5 2" xfId="7812"/>
    <cellStyle name="20% - Accent3 6" xfId="7813"/>
    <cellStyle name="20% - Accent3 6 2" xfId="7814"/>
    <cellStyle name="20% - Accent3 7" xfId="7815"/>
    <cellStyle name="20% - Accent3 8" xfId="7816"/>
    <cellStyle name="20% - Accent3 9" xfId="7817"/>
    <cellStyle name="20% - Accent4 10" xfId="7818"/>
    <cellStyle name="20% - Accent4 2" xfId="7819"/>
    <cellStyle name="20% - Accent4 2 2" xfId="7820"/>
    <cellStyle name="20% - Accent4 2 2 2" xfId="7821"/>
    <cellStyle name="20% - Accent4 2 2 2 2" xfId="7822"/>
    <cellStyle name="20% - Accent4 2 2 3" xfId="7823"/>
    <cellStyle name="20% - Accent4 2 3" xfId="7824"/>
    <cellStyle name="20% - Accent4 2 3 2" xfId="7825"/>
    <cellStyle name="20% - Accent4 2 3 2 2" xfId="7826"/>
    <cellStyle name="20% - Accent4 2 3 3" xfId="7827"/>
    <cellStyle name="20% - Accent4 2 4" xfId="7828"/>
    <cellStyle name="20% - Accent4 2 4 2" xfId="7829"/>
    <cellStyle name="20% - Accent4 2 4 3" xfId="7830"/>
    <cellStyle name="20% - Accent4 2 5" xfId="7831"/>
    <cellStyle name="20% - Accent4 2_2009 GRC Compl Filing - Exhibit D" xfId="7832"/>
    <cellStyle name="20% - Accent4 3" xfId="7833"/>
    <cellStyle name="20% - Accent4 3 2" xfId="7834"/>
    <cellStyle name="20% - Accent4 3 2 2" xfId="7835"/>
    <cellStyle name="20% - Accent4 3 2 3" xfId="7836"/>
    <cellStyle name="20% - Accent4 3 3" xfId="7837"/>
    <cellStyle name="20% - Accent4 3 4" xfId="7838"/>
    <cellStyle name="20% - Accent4 4" xfId="7839"/>
    <cellStyle name="20% - Accent4 4 2" xfId="7840"/>
    <cellStyle name="20% - Accent4 4 2 2" xfId="7841"/>
    <cellStyle name="20% - Accent4 4 2 3" xfId="7842"/>
    <cellStyle name="20% - Accent4 4 2 4" xfId="7843"/>
    <cellStyle name="20% - Accent4 4 3" xfId="7844"/>
    <cellStyle name="20% - Accent4 4 3 2" xfId="7845"/>
    <cellStyle name="20% - Accent4 4 4" xfId="7846"/>
    <cellStyle name="20% - Accent4 4 5" xfId="7847"/>
    <cellStyle name="20% - Accent4 4 6" xfId="7848"/>
    <cellStyle name="20% - Accent4 4 7" xfId="7849"/>
    <cellStyle name="20% - Accent4 4 8" xfId="7850"/>
    <cellStyle name="20% - Accent4 5" xfId="7851"/>
    <cellStyle name="20% - Accent4 5 2" xfId="7852"/>
    <cellStyle name="20% - Accent4 6" xfId="7853"/>
    <cellStyle name="20% - Accent4 6 2" xfId="7854"/>
    <cellStyle name="20% - Accent4 7" xfId="7855"/>
    <cellStyle name="20% - Accent4 8" xfId="7856"/>
    <cellStyle name="20% - Accent4 9" xfId="7857"/>
    <cellStyle name="20% - Accent5 2" xfId="7858"/>
    <cellStyle name="20% - Accent5 2 2" xfId="7859"/>
    <cellStyle name="20% - Accent5 2 2 2" xfId="7860"/>
    <cellStyle name="20% - Accent5 2 2 2 2" xfId="7861"/>
    <cellStyle name="20% - Accent5 2 2 3" xfId="7862"/>
    <cellStyle name="20% - Accent5 2 3" xfId="7863"/>
    <cellStyle name="20% - Accent5 2 3 2" xfId="7864"/>
    <cellStyle name="20% - Accent5 2 3 2 2" xfId="7865"/>
    <cellStyle name="20% - Accent5 2 3 3" xfId="7866"/>
    <cellStyle name="20% - Accent5 2 4" xfId="7867"/>
    <cellStyle name="20% - Accent5 2 4 2" xfId="7868"/>
    <cellStyle name="20% - Accent5 2 5" xfId="7869"/>
    <cellStyle name="20% - Accent5 2_2009 GRC Compl Filing - Exhibit D" xfId="7870"/>
    <cellStyle name="20% - Accent5 3" xfId="7871"/>
    <cellStyle name="20% - Accent5 3 2" xfId="7872"/>
    <cellStyle name="20% - Accent5 3 2 2" xfId="7873"/>
    <cellStyle name="20% - Accent5 3 2 3" xfId="7874"/>
    <cellStyle name="20% - Accent5 3 3" xfId="7875"/>
    <cellStyle name="20% - Accent5 3 4" xfId="7876"/>
    <cellStyle name="20% - Accent5 4" xfId="7877"/>
    <cellStyle name="20% - Accent5 4 2" xfId="7878"/>
    <cellStyle name="20% - Accent5 4 2 2" xfId="7879"/>
    <cellStyle name="20% - Accent5 4 3" xfId="7880"/>
    <cellStyle name="20% - Accent5 4 4" xfId="7881"/>
    <cellStyle name="20% - Accent5 5" xfId="7882"/>
    <cellStyle name="20% - Accent5 5 2" xfId="7883"/>
    <cellStyle name="20% - Accent5 6" xfId="7884"/>
    <cellStyle name="20% - Accent5 6 2" xfId="7885"/>
    <cellStyle name="20% - Accent5 7" xfId="7886"/>
    <cellStyle name="20% - Accent5 8" xfId="7887"/>
    <cellStyle name="20% - Accent5 9" xfId="7888"/>
    <cellStyle name="20% - Accent6 10" xfId="7889"/>
    <cellStyle name="20% - Accent6 2" xfId="7890"/>
    <cellStyle name="20% - Accent6 2 2" xfId="7891"/>
    <cellStyle name="20% - Accent6 2 2 2" xfId="7892"/>
    <cellStyle name="20% - Accent6 2 2 2 2" xfId="7893"/>
    <cellStyle name="20% - Accent6 2 2 3" xfId="7894"/>
    <cellStyle name="20% - Accent6 2 3" xfId="7895"/>
    <cellStyle name="20% - Accent6 2 3 2" xfId="7896"/>
    <cellStyle name="20% - Accent6 2 3 2 2" xfId="7897"/>
    <cellStyle name="20% - Accent6 2 3 3" xfId="7898"/>
    <cellStyle name="20% - Accent6 2 4" xfId="7899"/>
    <cellStyle name="20% - Accent6 2 4 2" xfId="7900"/>
    <cellStyle name="20% - Accent6 2 5" xfId="7901"/>
    <cellStyle name="20% - Accent6 2_2009 GRC Compl Filing - Exhibit D" xfId="7902"/>
    <cellStyle name="20% - Accent6 3" xfId="7903"/>
    <cellStyle name="20% - Accent6 3 2" xfId="7904"/>
    <cellStyle name="20% - Accent6 3 2 2" xfId="7905"/>
    <cellStyle name="20% - Accent6 3 2 3" xfId="7906"/>
    <cellStyle name="20% - Accent6 3 3" xfId="7907"/>
    <cellStyle name="20% - Accent6 3 4" xfId="7908"/>
    <cellStyle name="20% - Accent6 4" xfId="7909"/>
    <cellStyle name="20% - Accent6 4 2" xfId="7910"/>
    <cellStyle name="20% - Accent6 4 2 2" xfId="7911"/>
    <cellStyle name="20% - Accent6 4 2 3" xfId="7912"/>
    <cellStyle name="20% - Accent6 4 2 4" xfId="7913"/>
    <cellStyle name="20% - Accent6 4 3" xfId="7914"/>
    <cellStyle name="20% - Accent6 4 3 2" xfId="7915"/>
    <cellStyle name="20% - Accent6 4 4" xfId="7916"/>
    <cellStyle name="20% - Accent6 4 5" xfId="7917"/>
    <cellStyle name="20% - Accent6 4 6" xfId="7918"/>
    <cellStyle name="20% - Accent6 4 7" xfId="7919"/>
    <cellStyle name="20% - Accent6 4 8" xfId="7920"/>
    <cellStyle name="20% - Accent6 5" xfId="7921"/>
    <cellStyle name="20% - Accent6 5 2" xfId="7922"/>
    <cellStyle name="20% - Accent6 6" xfId="7923"/>
    <cellStyle name="20% - Accent6 6 2" xfId="7924"/>
    <cellStyle name="20% - Accent6 7" xfId="7925"/>
    <cellStyle name="20% - Accent6 8" xfId="7926"/>
    <cellStyle name="20% - Accent6 9" xfId="7927"/>
    <cellStyle name="40% - Accent1 10" xfId="7928"/>
    <cellStyle name="40% - Accent1 2" xfId="7929"/>
    <cellStyle name="40% - Accent1 2 2" xfId="7930"/>
    <cellStyle name="40% - Accent1 2 2 2" xfId="7931"/>
    <cellStyle name="40% - Accent1 2 2 2 2" xfId="7932"/>
    <cellStyle name="40% - Accent1 2 2 3" xfId="7933"/>
    <cellStyle name="40% - Accent1 2 3" xfId="7934"/>
    <cellStyle name="40% - Accent1 2 3 2" xfId="7935"/>
    <cellStyle name="40% - Accent1 2 3 2 2" xfId="7936"/>
    <cellStyle name="40% - Accent1 2 3 3" xfId="7937"/>
    <cellStyle name="40% - Accent1 2 4" xfId="7938"/>
    <cellStyle name="40% - Accent1 2 4 2" xfId="7939"/>
    <cellStyle name="40% - Accent1 2 4 3" xfId="7940"/>
    <cellStyle name="40% - Accent1 2 5" xfId="7941"/>
    <cellStyle name="40% - Accent1 2_2009 GRC Compl Filing - Exhibit D" xfId="7942"/>
    <cellStyle name="40% - Accent1 3" xfId="7943"/>
    <cellStyle name="40% - Accent1 3 2" xfId="7944"/>
    <cellStyle name="40% - Accent1 3 2 2" xfId="7945"/>
    <cellStyle name="40% - Accent1 3 2 3" xfId="7946"/>
    <cellStyle name="40% - Accent1 3 3" xfId="7947"/>
    <cellStyle name="40% - Accent1 3 4" xfId="7948"/>
    <cellStyle name="40% - Accent1 4" xfId="7949"/>
    <cellStyle name="40% - Accent1 4 2" xfId="7950"/>
    <cellStyle name="40% - Accent1 4 2 2" xfId="7951"/>
    <cellStyle name="40% - Accent1 4 2 3" xfId="7952"/>
    <cellStyle name="40% - Accent1 4 2 4" xfId="7953"/>
    <cellStyle name="40% - Accent1 4 3" xfId="7954"/>
    <cellStyle name="40% - Accent1 4 3 2" xfId="7955"/>
    <cellStyle name="40% - Accent1 4 4" xfId="7956"/>
    <cellStyle name="40% - Accent1 4 5" xfId="7957"/>
    <cellStyle name="40% - Accent1 4 6" xfId="7958"/>
    <cellStyle name="40% - Accent1 4 7" xfId="7959"/>
    <cellStyle name="40% - Accent1 4 8" xfId="7960"/>
    <cellStyle name="40% - Accent1 5" xfId="7961"/>
    <cellStyle name="40% - Accent1 5 2" xfId="7962"/>
    <cellStyle name="40% - Accent1 6" xfId="7963"/>
    <cellStyle name="40% - Accent1 6 2" xfId="7964"/>
    <cellStyle name="40% - Accent1 7" xfId="7965"/>
    <cellStyle name="40% - Accent1 8" xfId="7966"/>
    <cellStyle name="40% - Accent1 9" xfId="7967"/>
    <cellStyle name="40% - Accent2 2" xfId="7968"/>
    <cellStyle name="40% - Accent2 2 2" xfId="7969"/>
    <cellStyle name="40% - Accent2 2 2 2" xfId="7970"/>
    <cellStyle name="40% - Accent2 2 2 2 2" xfId="7971"/>
    <cellStyle name="40% - Accent2 2 2 3" xfId="7972"/>
    <cellStyle name="40% - Accent2 2 3" xfId="7973"/>
    <cellStyle name="40% - Accent2 2 3 2" xfId="7974"/>
    <cellStyle name="40% - Accent2 2 3 2 2" xfId="7975"/>
    <cellStyle name="40% - Accent2 2 3 3" xfId="7976"/>
    <cellStyle name="40% - Accent2 2 4" xfId="7977"/>
    <cellStyle name="40% - Accent2 2 4 2" xfId="7978"/>
    <cellStyle name="40% - Accent2 2 5" xfId="7979"/>
    <cellStyle name="40% - Accent2 2_2009 GRC Compl Filing - Exhibit D" xfId="7980"/>
    <cellStyle name="40% - Accent2 3" xfId="7981"/>
    <cellStyle name="40% - Accent2 3 2" xfId="7982"/>
    <cellStyle name="40% - Accent2 3 2 2" xfId="7983"/>
    <cellStyle name="40% - Accent2 3 2 3" xfId="7984"/>
    <cellStyle name="40% - Accent2 3 3" xfId="7985"/>
    <cellStyle name="40% - Accent2 3 4" xfId="7986"/>
    <cellStyle name="40% - Accent2 4" xfId="7987"/>
    <cellStyle name="40% - Accent2 4 2" xfId="7988"/>
    <cellStyle name="40% - Accent2 4 2 2" xfId="7989"/>
    <cellStyle name="40% - Accent2 4 3" xfId="7990"/>
    <cellStyle name="40% - Accent2 4 4" xfId="7991"/>
    <cellStyle name="40% - Accent2 5" xfId="7992"/>
    <cellStyle name="40% - Accent2 5 2" xfId="7993"/>
    <cellStyle name="40% - Accent2 6" xfId="7994"/>
    <cellStyle name="40% - Accent2 6 2" xfId="7995"/>
    <cellStyle name="40% - Accent2 7" xfId="7996"/>
    <cellStyle name="40% - Accent2 8" xfId="7997"/>
    <cellStyle name="40% - Accent2 9" xfId="7998"/>
    <cellStyle name="40% - Accent3 10" xfId="7999"/>
    <cellStyle name="40% - Accent3 2" xfId="8000"/>
    <cellStyle name="40% - Accent3 2 2" xfId="8001"/>
    <cellStyle name="40% - Accent3 2 2 2" xfId="8002"/>
    <cellStyle name="40% - Accent3 2 2 2 2" xfId="8003"/>
    <cellStyle name="40% - Accent3 2 2 3" xfId="8004"/>
    <cellStyle name="40% - Accent3 2 3" xfId="8005"/>
    <cellStyle name="40% - Accent3 2 3 2" xfId="8006"/>
    <cellStyle name="40% - Accent3 2 3 2 2" xfId="8007"/>
    <cellStyle name="40% - Accent3 2 3 3" xfId="8008"/>
    <cellStyle name="40% - Accent3 2 4" xfId="8009"/>
    <cellStyle name="40% - Accent3 2 4 2" xfId="8010"/>
    <cellStyle name="40% - Accent3 2 4 3" xfId="8011"/>
    <cellStyle name="40% - Accent3 2 5" xfId="8012"/>
    <cellStyle name="40% - Accent3 2_2009 GRC Compl Filing - Exhibit D" xfId="8013"/>
    <cellStyle name="40% - Accent3 3" xfId="8014"/>
    <cellStyle name="40% - Accent3 3 2" xfId="8015"/>
    <cellStyle name="40% - Accent3 3 2 2" xfId="8016"/>
    <cellStyle name="40% - Accent3 3 2 3" xfId="8017"/>
    <cellStyle name="40% - Accent3 3 3" xfId="8018"/>
    <cellStyle name="40% - Accent3 3 4" xfId="8019"/>
    <cellStyle name="40% - Accent3 4" xfId="8020"/>
    <cellStyle name="40% - Accent3 4 2" xfId="8021"/>
    <cellStyle name="40% - Accent3 4 2 2" xfId="8022"/>
    <cellStyle name="40% - Accent3 4 2 3" xfId="8023"/>
    <cellStyle name="40% - Accent3 4 2 4" xfId="8024"/>
    <cellStyle name="40% - Accent3 4 3" xfId="8025"/>
    <cellStyle name="40% - Accent3 4 3 2" xfId="8026"/>
    <cellStyle name="40% - Accent3 4 4" xfId="8027"/>
    <cellStyle name="40% - Accent3 4 5" xfId="8028"/>
    <cellStyle name="40% - Accent3 4 6" xfId="8029"/>
    <cellStyle name="40% - Accent3 4 7" xfId="8030"/>
    <cellStyle name="40% - Accent3 4 8" xfId="8031"/>
    <cellStyle name="40% - Accent3 5" xfId="8032"/>
    <cellStyle name="40% - Accent3 5 2" xfId="8033"/>
    <cellStyle name="40% - Accent3 6" xfId="8034"/>
    <cellStyle name="40% - Accent3 6 2" xfId="8035"/>
    <cellStyle name="40% - Accent3 7" xfId="8036"/>
    <cellStyle name="40% - Accent3 8" xfId="8037"/>
    <cellStyle name="40% - Accent3 9" xfId="8038"/>
    <cellStyle name="40% - Accent4 10" xfId="8039"/>
    <cellStyle name="40% - Accent4 2" xfId="8040"/>
    <cellStyle name="40% - Accent4 2 2" xfId="8041"/>
    <cellStyle name="40% - Accent4 2 2 2" xfId="8042"/>
    <cellStyle name="40% - Accent4 2 2 2 2" xfId="8043"/>
    <cellStyle name="40% - Accent4 2 2 3" xfId="8044"/>
    <cellStyle name="40% - Accent4 2 3" xfId="8045"/>
    <cellStyle name="40% - Accent4 2 3 2" xfId="8046"/>
    <cellStyle name="40% - Accent4 2 3 2 2" xfId="8047"/>
    <cellStyle name="40% - Accent4 2 3 3" xfId="8048"/>
    <cellStyle name="40% - Accent4 2 4" xfId="8049"/>
    <cellStyle name="40% - Accent4 2 4 2" xfId="8050"/>
    <cellStyle name="40% - Accent4 2 4 3" xfId="8051"/>
    <cellStyle name="40% - Accent4 2 5" xfId="8052"/>
    <cellStyle name="40% - Accent4 2_2009 GRC Compl Filing - Exhibit D" xfId="8053"/>
    <cellStyle name="40% - Accent4 3" xfId="8054"/>
    <cellStyle name="40% - Accent4 3 2" xfId="8055"/>
    <cellStyle name="40% - Accent4 3 2 2" xfId="8056"/>
    <cellStyle name="40% - Accent4 3 2 3" xfId="8057"/>
    <cellStyle name="40% - Accent4 3 3" xfId="8058"/>
    <cellStyle name="40% - Accent4 3 4" xfId="8059"/>
    <cellStyle name="40% - Accent4 4" xfId="8060"/>
    <cellStyle name="40% - Accent4 4 2" xfId="8061"/>
    <cellStyle name="40% - Accent4 4 2 2" xfId="8062"/>
    <cellStyle name="40% - Accent4 4 2 3" xfId="8063"/>
    <cellStyle name="40% - Accent4 4 2 4" xfId="8064"/>
    <cellStyle name="40% - Accent4 4 3" xfId="8065"/>
    <cellStyle name="40% - Accent4 4 3 2" xfId="8066"/>
    <cellStyle name="40% - Accent4 4 4" xfId="8067"/>
    <cellStyle name="40% - Accent4 4 5" xfId="8068"/>
    <cellStyle name="40% - Accent4 4 6" xfId="8069"/>
    <cellStyle name="40% - Accent4 4 7" xfId="8070"/>
    <cellStyle name="40% - Accent4 4 8" xfId="8071"/>
    <cellStyle name="40% - Accent4 5" xfId="8072"/>
    <cellStyle name="40% - Accent4 5 2" xfId="8073"/>
    <cellStyle name="40% - Accent4 6" xfId="8074"/>
    <cellStyle name="40% - Accent4 6 2" xfId="8075"/>
    <cellStyle name="40% - Accent4 7" xfId="8076"/>
    <cellStyle name="40% - Accent4 8" xfId="8077"/>
    <cellStyle name="40% - Accent4 9" xfId="8078"/>
    <cellStyle name="40% - Accent5 10" xfId="8079"/>
    <cellStyle name="40% - Accent5 2" xfId="8080"/>
    <cellStyle name="40% - Accent5 2 2" xfId="8081"/>
    <cellStyle name="40% - Accent5 2 2 2" xfId="8082"/>
    <cellStyle name="40% - Accent5 2 2 2 2" xfId="8083"/>
    <cellStyle name="40% - Accent5 2 2 3" xfId="8084"/>
    <cellStyle name="40% - Accent5 2 3" xfId="8085"/>
    <cellStyle name="40% - Accent5 2 3 2" xfId="8086"/>
    <cellStyle name="40% - Accent5 2 3 2 2" xfId="8087"/>
    <cellStyle name="40% - Accent5 2 3 3" xfId="8088"/>
    <cellStyle name="40% - Accent5 2 4" xfId="8089"/>
    <cellStyle name="40% - Accent5 2 4 2" xfId="8090"/>
    <cellStyle name="40% - Accent5 2 5" xfId="8091"/>
    <cellStyle name="40% - Accent5 2_2009 GRC Compl Filing - Exhibit D" xfId="8092"/>
    <cellStyle name="40% - Accent5 3" xfId="8093"/>
    <cellStyle name="40% - Accent5 3 2" xfId="8094"/>
    <cellStyle name="40% - Accent5 3 2 2" xfId="8095"/>
    <cellStyle name="40% - Accent5 3 2 3" xfId="8096"/>
    <cellStyle name="40% - Accent5 3 3" xfId="8097"/>
    <cellStyle name="40% - Accent5 3 4" xfId="8098"/>
    <cellStyle name="40% - Accent5 4" xfId="8099"/>
    <cellStyle name="40% - Accent5 4 2" xfId="8100"/>
    <cellStyle name="40% - Accent5 4 2 2" xfId="8101"/>
    <cellStyle name="40% - Accent5 4 2 3" xfId="8102"/>
    <cellStyle name="40% - Accent5 4 2 4" xfId="8103"/>
    <cellStyle name="40% - Accent5 4 3" xfId="8104"/>
    <cellStyle name="40% - Accent5 4 3 2" xfId="8105"/>
    <cellStyle name="40% - Accent5 4 4" xfId="8106"/>
    <cellStyle name="40% - Accent5 4 5" xfId="8107"/>
    <cellStyle name="40% - Accent5 4 6" xfId="8108"/>
    <cellStyle name="40% - Accent5 4 7" xfId="8109"/>
    <cellStyle name="40% - Accent5 4 8" xfId="8110"/>
    <cellStyle name="40% - Accent5 5" xfId="8111"/>
    <cellStyle name="40% - Accent5 5 2" xfId="8112"/>
    <cellStyle name="40% - Accent5 6" xfId="8113"/>
    <cellStyle name="40% - Accent5 6 2" xfId="8114"/>
    <cellStyle name="40% - Accent5 7" xfId="8115"/>
    <cellStyle name="40% - Accent5 8" xfId="8116"/>
    <cellStyle name="40% - Accent5 9" xfId="8117"/>
    <cellStyle name="40% - Accent6 10" xfId="8118"/>
    <cellStyle name="40% - Accent6 2" xfId="8119"/>
    <cellStyle name="40% - Accent6 2 2" xfId="8120"/>
    <cellStyle name="40% - Accent6 2 2 2" xfId="8121"/>
    <cellStyle name="40% - Accent6 2 2 2 2" xfId="8122"/>
    <cellStyle name="40% - Accent6 2 2 3" xfId="8123"/>
    <cellStyle name="40% - Accent6 2 3" xfId="8124"/>
    <cellStyle name="40% - Accent6 2 3 2" xfId="8125"/>
    <cellStyle name="40% - Accent6 2 3 2 2" xfId="8126"/>
    <cellStyle name="40% - Accent6 2 3 3" xfId="8127"/>
    <cellStyle name="40% - Accent6 2 4" xfId="8128"/>
    <cellStyle name="40% - Accent6 2 4 2" xfId="8129"/>
    <cellStyle name="40% - Accent6 2 4 3" xfId="8130"/>
    <cellStyle name="40% - Accent6 2 5" xfId="8131"/>
    <cellStyle name="40% - Accent6 2_2009 GRC Compl Filing - Exhibit D" xfId="8132"/>
    <cellStyle name="40% - Accent6 3" xfId="8133"/>
    <cellStyle name="40% - Accent6 3 2" xfId="8134"/>
    <cellStyle name="40% - Accent6 3 2 2" xfId="8135"/>
    <cellStyle name="40% - Accent6 3 2 3" xfId="8136"/>
    <cellStyle name="40% - Accent6 3 3" xfId="8137"/>
    <cellStyle name="40% - Accent6 3 4" xfId="8138"/>
    <cellStyle name="40% - Accent6 4" xfId="8139"/>
    <cellStyle name="40% - Accent6 4 2" xfId="8140"/>
    <cellStyle name="40% - Accent6 4 2 2" xfId="8141"/>
    <cellStyle name="40% - Accent6 4 2 3" xfId="8142"/>
    <cellStyle name="40% - Accent6 4 2 4" xfId="8143"/>
    <cellStyle name="40% - Accent6 4 3" xfId="8144"/>
    <cellStyle name="40% - Accent6 4 3 2" xfId="8145"/>
    <cellStyle name="40% - Accent6 4 4" xfId="8146"/>
    <cellStyle name="40% - Accent6 4 5" xfId="8147"/>
    <cellStyle name="40% - Accent6 4 6" xfId="8148"/>
    <cellStyle name="40% - Accent6 4 7" xfId="8149"/>
    <cellStyle name="40% - Accent6 4 8" xfId="8150"/>
    <cellStyle name="40% - Accent6 5" xfId="8151"/>
    <cellStyle name="40% - Accent6 5 2" xfId="8152"/>
    <cellStyle name="40% - Accent6 6" xfId="8153"/>
    <cellStyle name="40% - Accent6 6 2" xfId="8154"/>
    <cellStyle name="40% - Accent6 7" xfId="8155"/>
    <cellStyle name="40% - Accent6 8" xfId="8156"/>
    <cellStyle name="40% - Accent6 9" xfId="8157"/>
    <cellStyle name="60% - Accent1 2" xfId="8158"/>
    <cellStyle name="60% - Accent1 2 2" xfId="8159"/>
    <cellStyle name="60% - Accent1 2 2 2" xfId="8160"/>
    <cellStyle name="60% - Accent1 2 3" xfId="8161"/>
    <cellStyle name="60% - Accent1 2 4" xfId="8162"/>
    <cellStyle name="60% - Accent1 3" xfId="8163"/>
    <cellStyle name="60% - Accent1 3 2" xfId="8164"/>
    <cellStyle name="60% - Accent1 3 3" xfId="8165"/>
    <cellStyle name="60% - Accent1 3 4" xfId="8166"/>
    <cellStyle name="60% - Accent1 4" xfId="8167"/>
    <cellStyle name="60% - Accent1 5" xfId="8168"/>
    <cellStyle name="60% - Accent1 6" xfId="8169"/>
    <cellStyle name="60% - Accent1 7" xfId="8170"/>
    <cellStyle name="60% - Accent2 2" xfId="8171"/>
    <cellStyle name="60% - Accent2 2 2" xfId="8172"/>
    <cellStyle name="60% - Accent2 2 2 2" xfId="8173"/>
    <cellStyle name="60% - Accent2 2 3" xfId="8174"/>
    <cellStyle name="60% - Accent2 2 4" xfId="8175"/>
    <cellStyle name="60% - Accent2 3" xfId="8176"/>
    <cellStyle name="60% - Accent2 3 2" xfId="8177"/>
    <cellStyle name="60% - Accent2 3 3" xfId="8178"/>
    <cellStyle name="60% - Accent2 3 4" xfId="8179"/>
    <cellStyle name="60% - Accent2 4" xfId="8180"/>
    <cellStyle name="60% - Accent2 5" xfId="8181"/>
    <cellStyle name="60% - Accent2 6" xfId="8182"/>
    <cellStyle name="60% - Accent2 7" xfId="8183"/>
    <cellStyle name="60% - Accent3 2" xfId="8184"/>
    <cellStyle name="60% - Accent3 2 2" xfId="8185"/>
    <cellStyle name="60% - Accent3 2 2 2" xfId="8186"/>
    <cellStyle name="60% - Accent3 2 3" xfId="8187"/>
    <cellStyle name="60% - Accent3 2 4" xfId="8188"/>
    <cellStyle name="60% - Accent3 3" xfId="8189"/>
    <cellStyle name="60% - Accent3 3 2" xfId="8190"/>
    <cellStyle name="60% - Accent3 3 3" xfId="8191"/>
    <cellStyle name="60% - Accent3 3 4" xfId="8192"/>
    <cellStyle name="60% - Accent3 4" xfId="8193"/>
    <cellStyle name="60% - Accent3 5" xfId="8194"/>
    <cellStyle name="60% - Accent3 6" xfId="8195"/>
    <cellStyle name="60% - Accent3 7" xfId="8196"/>
    <cellStyle name="60% - Accent4 2" xfId="8197"/>
    <cellStyle name="60% - Accent4 2 2" xfId="8198"/>
    <cellStyle name="60% - Accent4 2 2 2" xfId="8199"/>
    <cellStyle name="60% - Accent4 2 3" xfId="8200"/>
    <cellStyle name="60% - Accent4 2 4" xfId="8201"/>
    <cellStyle name="60% - Accent4 3" xfId="8202"/>
    <cellStyle name="60% - Accent4 3 2" xfId="8203"/>
    <cellStyle name="60% - Accent4 3 3" xfId="8204"/>
    <cellStyle name="60% - Accent4 3 4" xfId="8205"/>
    <cellStyle name="60% - Accent4 4" xfId="8206"/>
    <cellStyle name="60% - Accent4 5" xfId="8207"/>
    <cellStyle name="60% - Accent4 6" xfId="8208"/>
    <cellStyle name="60% - Accent4 7" xfId="8209"/>
    <cellStyle name="60% - Accent5 2" xfId="8210"/>
    <cellStyle name="60% - Accent5 2 2" xfId="8211"/>
    <cellStyle name="60% - Accent5 2 2 2" xfId="8212"/>
    <cellStyle name="60% - Accent5 2 3" xfId="8213"/>
    <cellStyle name="60% - Accent5 2 4" xfId="8214"/>
    <cellStyle name="60% - Accent5 3" xfId="8215"/>
    <cellStyle name="60% - Accent5 3 2" xfId="8216"/>
    <cellStyle name="60% - Accent5 3 3" xfId="8217"/>
    <cellStyle name="60% - Accent5 3 4" xfId="8218"/>
    <cellStyle name="60% - Accent5 4" xfId="8219"/>
    <cellStyle name="60% - Accent5 5" xfId="8220"/>
    <cellStyle name="60% - Accent5 6" xfId="8221"/>
    <cellStyle name="60% - Accent5 7" xfId="8222"/>
    <cellStyle name="60% - Accent6 2" xfId="8223"/>
    <cellStyle name="60% - Accent6 2 2" xfId="8224"/>
    <cellStyle name="60% - Accent6 2 2 2" xfId="8225"/>
    <cellStyle name="60% - Accent6 2 3" xfId="8226"/>
    <cellStyle name="60% - Accent6 2 4" xfId="8227"/>
    <cellStyle name="60% - Accent6 3" xfId="8228"/>
    <cellStyle name="60% - Accent6 3 2" xfId="8229"/>
    <cellStyle name="60% - Accent6 3 3" xfId="8230"/>
    <cellStyle name="60% - Accent6 3 4" xfId="8231"/>
    <cellStyle name="60% - Accent6 4" xfId="8232"/>
    <cellStyle name="60% - Accent6 5" xfId="8233"/>
    <cellStyle name="60% - Accent6 6" xfId="8234"/>
    <cellStyle name="60% - Accent6 7" xfId="8235"/>
    <cellStyle name="Accent1 - 20%" xfId="8236"/>
    <cellStyle name="Accent1 - 20% 2" xfId="8237"/>
    <cellStyle name="Accent1 - 40%" xfId="8238"/>
    <cellStyle name="Accent1 - 40% 2" xfId="8239"/>
    <cellStyle name="Accent1 - 60%" xfId="8240"/>
    <cellStyle name="Accent1 10" xfId="8241"/>
    <cellStyle name="Accent1 11" xfId="8242"/>
    <cellStyle name="Accent1 2" xfId="8243"/>
    <cellStyle name="Accent1 2 2" xfId="8244"/>
    <cellStyle name="Accent1 2 2 2" xfId="8245"/>
    <cellStyle name="Accent1 2 3" xfId="8246"/>
    <cellStyle name="Accent1 2 4" xfId="8247"/>
    <cellStyle name="Accent1 3" xfId="8248"/>
    <cellStyle name="Accent1 3 2" xfId="8249"/>
    <cellStyle name="Accent1 3 3" xfId="8250"/>
    <cellStyle name="Accent1 3 4" xfId="8251"/>
    <cellStyle name="Accent1 4" xfId="8252"/>
    <cellStyle name="Accent1 4 2" xfId="8253"/>
    <cellStyle name="Accent1 4 3" xfId="8254"/>
    <cellStyle name="Accent1 5" xfId="8255"/>
    <cellStyle name="Accent1 6" xfId="8256"/>
    <cellStyle name="Accent1 7" xfId="8257"/>
    <cellStyle name="Accent1 8" xfId="8258"/>
    <cellStyle name="Accent1 9" xfId="8259"/>
    <cellStyle name="Accent2 - 20%" xfId="8260"/>
    <cellStyle name="Accent2 - 20% 2" xfId="8261"/>
    <cellStyle name="Accent2 - 40%" xfId="8262"/>
    <cellStyle name="Accent2 - 40% 2" xfId="8263"/>
    <cellStyle name="Accent2 - 60%" xfId="8264"/>
    <cellStyle name="Accent2 10" xfId="8265"/>
    <cellStyle name="Accent2 11" xfId="8266"/>
    <cellStyle name="Accent2 2" xfId="8267"/>
    <cellStyle name="Accent2 2 2" xfId="8268"/>
    <cellStyle name="Accent2 2 2 2" xfId="8269"/>
    <cellStyle name="Accent2 2 3" xfId="8270"/>
    <cellStyle name="Accent2 2 4" xfId="8271"/>
    <cellStyle name="Accent2 3" xfId="8272"/>
    <cellStyle name="Accent2 3 2" xfId="8273"/>
    <cellStyle name="Accent2 3 3" xfId="8274"/>
    <cellStyle name="Accent2 3 4" xfId="8275"/>
    <cellStyle name="Accent2 4" xfId="8276"/>
    <cellStyle name="Accent2 4 2" xfId="8277"/>
    <cellStyle name="Accent2 4 3" xfId="8278"/>
    <cellStyle name="Accent2 5" xfId="8279"/>
    <cellStyle name="Accent2 6" xfId="8280"/>
    <cellStyle name="Accent2 7" xfId="8281"/>
    <cellStyle name="Accent2 8" xfId="8282"/>
    <cellStyle name="Accent2 9" xfId="8283"/>
    <cellStyle name="Accent3 - 20%" xfId="8284"/>
    <cellStyle name="Accent3 - 20% 2" xfId="8285"/>
    <cellStyle name="Accent3 - 40%" xfId="8286"/>
    <cellStyle name="Accent3 - 40% 2" xfId="8287"/>
    <cellStyle name="Accent3 - 60%" xfId="8288"/>
    <cellStyle name="Accent3 10" xfId="8289"/>
    <cellStyle name="Accent3 11" xfId="8290"/>
    <cellStyle name="Accent3 2" xfId="8291"/>
    <cellStyle name="Accent3 2 2" xfId="8292"/>
    <cellStyle name="Accent3 2 2 2" xfId="8293"/>
    <cellStyle name="Accent3 2 3" xfId="8294"/>
    <cellStyle name="Accent3 2 4" xfId="8295"/>
    <cellStyle name="Accent3 3" xfId="8296"/>
    <cellStyle name="Accent3 3 2" xfId="8297"/>
    <cellStyle name="Accent3 3 3" xfId="8298"/>
    <cellStyle name="Accent3 3 4" xfId="8299"/>
    <cellStyle name="Accent3 4" xfId="8300"/>
    <cellStyle name="Accent3 4 2" xfId="8301"/>
    <cellStyle name="Accent3 4 3" xfId="8302"/>
    <cellStyle name="Accent3 5" xfId="8303"/>
    <cellStyle name="Accent3 6" xfId="8304"/>
    <cellStyle name="Accent3 7" xfId="8305"/>
    <cellStyle name="Accent3 8" xfId="8306"/>
    <cellStyle name="Accent3 9" xfId="8307"/>
    <cellStyle name="Accent4 - 20%" xfId="8308"/>
    <cellStyle name="Accent4 - 20% 2" xfId="8309"/>
    <cellStyle name="Accent4 - 40%" xfId="8310"/>
    <cellStyle name="Accent4 - 40% 2" xfId="8311"/>
    <cellStyle name="Accent4 - 60%" xfId="8312"/>
    <cellStyle name="Accent4 10" xfId="8313"/>
    <cellStyle name="Accent4 11" xfId="8314"/>
    <cellStyle name="Accent4 2" xfId="8315"/>
    <cellStyle name="Accent4 2 2" xfId="8316"/>
    <cellStyle name="Accent4 2 2 2" xfId="8317"/>
    <cellStyle name="Accent4 2 3" xfId="8318"/>
    <cellStyle name="Accent4 2 4" xfId="8319"/>
    <cellStyle name="Accent4 3" xfId="8320"/>
    <cellStyle name="Accent4 3 2" xfId="8321"/>
    <cellStyle name="Accent4 3 3" xfId="8322"/>
    <cellStyle name="Accent4 3 4" xfId="8323"/>
    <cellStyle name="Accent4 4" xfId="8324"/>
    <cellStyle name="Accent4 4 2" xfId="8325"/>
    <cellStyle name="Accent4 4 3" xfId="8326"/>
    <cellStyle name="Accent4 5" xfId="8327"/>
    <cellStyle name="Accent4 6" xfId="8328"/>
    <cellStyle name="Accent4 7" xfId="8329"/>
    <cellStyle name="Accent4 8" xfId="8330"/>
    <cellStyle name="Accent4 9" xfId="8331"/>
    <cellStyle name="Accent5 - 20%" xfId="8332"/>
    <cellStyle name="Accent5 - 20% 2" xfId="8333"/>
    <cellStyle name="Accent5 - 40%" xfId="8334"/>
    <cellStyle name="Accent5 - 40% 2" xfId="8335"/>
    <cellStyle name="Accent5 - 60%" xfId="8336"/>
    <cellStyle name="Accent5 10" xfId="8337"/>
    <cellStyle name="Accent5 11" xfId="8338"/>
    <cellStyle name="Accent5 12" xfId="8339"/>
    <cellStyle name="Accent5 13" xfId="8340"/>
    <cellStyle name="Accent5 14" xfId="8341"/>
    <cellStyle name="Accent5 15" xfId="8342"/>
    <cellStyle name="Accent5 16" xfId="8343"/>
    <cellStyle name="Accent5 17" xfId="8344"/>
    <cellStyle name="Accent5 18" xfId="8345"/>
    <cellStyle name="Accent5 19" xfId="8346"/>
    <cellStyle name="Accent5 2" xfId="8347"/>
    <cellStyle name="Accent5 2 2" xfId="8348"/>
    <cellStyle name="Accent5 2 2 2" xfId="8349"/>
    <cellStyle name="Accent5 2 3" xfId="8350"/>
    <cellStyle name="Accent5 2 4" xfId="8351"/>
    <cellStyle name="Accent5 20" xfId="8352"/>
    <cellStyle name="Accent5 21" xfId="8353"/>
    <cellStyle name="Accent5 22" xfId="8354"/>
    <cellStyle name="Accent5 23" xfId="8355"/>
    <cellStyle name="Accent5 24" xfId="8356"/>
    <cellStyle name="Accent5 25" xfId="8357"/>
    <cellStyle name="Accent5 26" xfId="8358"/>
    <cellStyle name="Accent5 27" xfId="8359"/>
    <cellStyle name="Accent5 28" xfId="8360"/>
    <cellStyle name="Accent5 29" xfId="8361"/>
    <cellStyle name="Accent5 3" xfId="8362"/>
    <cellStyle name="Accent5 3 2" xfId="8363"/>
    <cellStyle name="Accent5 3 3" xfId="8364"/>
    <cellStyle name="Accent5 30" xfId="8365"/>
    <cellStyle name="Accent5 31" xfId="8366"/>
    <cellStyle name="Accent5 32" xfId="8367"/>
    <cellStyle name="Accent5 4" xfId="8368"/>
    <cellStyle name="Accent5 5" xfId="8369"/>
    <cellStyle name="Accent5 6" xfId="8370"/>
    <cellStyle name="Accent5 7" xfId="8371"/>
    <cellStyle name="Accent5 8" xfId="8372"/>
    <cellStyle name="Accent5 9" xfId="8373"/>
    <cellStyle name="Accent6 - 20%" xfId="8374"/>
    <cellStyle name="Accent6 - 20% 2" xfId="8375"/>
    <cellStyle name="Accent6 - 40%" xfId="8376"/>
    <cellStyle name="Accent6 - 40% 2" xfId="8377"/>
    <cellStyle name="Accent6 - 60%" xfId="8378"/>
    <cellStyle name="Accent6 10" xfId="8379"/>
    <cellStyle name="Accent6 11" xfId="8380"/>
    <cellStyle name="Accent6 2" xfId="8381"/>
    <cellStyle name="Accent6 2 2" xfId="8382"/>
    <cellStyle name="Accent6 2 2 2" xfId="8383"/>
    <cellStyle name="Accent6 2 3" xfId="8384"/>
    <cellStyle name="Accent6 2 4" xfId="8385"/>
    <cellStyle name="Accent6 3" xfId="8386"/>
    <cellStyle name="Accent6 3 2" xfId="8387"/>
    <cellStyle name="Accent6 3 3" xfId="8388"/>
    <cellStyle name="Accent6 3 4" xfId="8389"/>
    <cellStyle name="Accent6 4" xfId="8390"/>
    <cellStyle name="Accent6 4 2" xfId="8391"/>
    <cellStyle name="Accent6 4 3" xfId="8392"/>
    <cellStyle name="Accent6 5" xfId="8393"/>
    <cellStyle name="Accent6 6" xfId="8394"/>
    <cellStyle name="Accent6 7" xfId="8395"/>
    <cellStyle name="Accent6 8" xfId="8396"/>
    <cellStyle name="Accent6 9" xfId="8397"/>
    <cellStyle name="Bad 2" xfId="8398"/>
    <cellStyle name="Bad 2 2" xfId="8399"/>
    <cellStyle name="Bad 2 2 2" xfId="8400"/>
    <cellStyle name="Bad 2 3" xfId="8401"/>
    <cellStyle name="Bad 2 4" xfId="8402"/>
    <cellStyle name="Bad 3" xfId="8403"/>
    <cellStyle name="Bad 3 2" xfId="8404"/>
    <cellStyle name="Bad 3 3" xfId="8405"/>
    <cellStyle name="Bad 3 4" xfId="8406"/>
    <cellStyle name="Bad 4" xfId="8407"/>
    <cellStyle name="Bad 5" xfId="8408"/>
    <cellStyle name="Bad 6" xfId="8409"/>
    <cellStyle name="Bad 7" xfId="8410"/>
    <cellStyle name="blank" xfId="8411"/>
    <cellStyle name="bld-li - Style4" xfId="8412"/>
    <cellStyle name="Calc Currency (0)" xfId="8413"/>
    <cellStyle name="Calc Currency (0) 2" xfId="8414"/>
    <cellStyle name="Calc Currency (0) 2 2" xfId="8415"/>
    <cellStyle name="Calc Currency (0) 3" xfId="8416"/>
    <cellStyle name="Calc Currency (0) 4" xfId="8417"/>
    <cellStyle name="Calculation 10" xfId="8418"/>
    <cellStyle name="Calculation 2" xfId="8419"/>
    <cellStyle name="Calculation 2 2" xfId="8420"/>
    <cellStyle name="Calculation 2 2 2" xfId="8421"/>
    <cellStyle name="Calculation 2 2 2 2" xfId="8422"/>
    <cellStyle name="Calculation 2 2 2 3" xfId="8423"/>
    <cellStyle name="Calculation 2 2 2 4" xfId="8424"/>
    <cellStyle name="Calculation 2 2 2 5" xfId="8425"/>
    <cellStyle name="Calculation 2 2 3" xfId="8426"/>
    <cellStyle name="Calculation 2 3" xfId="8427"/>
    <cellStyle name="Calculation 2 3 2" xfId="8428"/>
    <cellStyle name="Calculation 2 3 3" xfId="8429"/>
    <cellStyle name="Calculation 2 3 4" xfId="8430"/>
    <cellStyle name="Calculation 2 4" xfId="8431"/>
    <cellStyle name="Calculation 2 4 2" xfId="8432"/>
    <cellStyle name="Calculation 2 5" xfId="8433"/>
    <cellStyle name="Calculation 3" xfId="8434"/>
    <cellStyle name="Calculation 3 2" xfId="8435"/>
    <cellStyle name="Calculation 3 3" xfId="8436"/>
    <cellStyle name="Calculation 3 4" xfId="8437"/>
    <cellStyle name="Calculation 4" xfId="8438"/>
    <cellStyle name="Calculation 4 2" xfId="8439"/>
    <cellStyle name="Calculation 4 2 2" xfId="8440"/>
    <cellStyle name="Calculation 4 3" xfId="8441"/>
    <cellStyle name="Calculation 4 3 2" xfId="8442"/>
    <cellStyle name="Calculation 4 4" xfId="8443"/>
    <cellStyle name="Calculation 4 4 2" xfId="8444"/>
    <cellStyle name="Calculation 5" xfId="8445"/>
    <cellStyle name="Calculation 5 2" xfId="8446"/>
    <cellStyle name="Calculation 6" xfId="8447"/>
    <cellStyle name="Calculation 7" xfId="8448"/>
    <cellStyle name="Calculation 7 2" xfId="8449"/>
    <cellStyle name="Calculation 8" xfId="8450"/>
    <cellStyle name="Calculation 8 2" xfId="8451"/>
    <cellStyle name="Calculation 9" xfId="8452"/>
    <cellStyle name="Calculation 9 2" xfId="8453"/>
    <cellStyle name="Check Cell 2" xfId="8454"/>
    <cellStyle name="Check Cell 2 2" xfId="8455"/>
    <cellStyle name="Check Cell 2 2 2" xfId="8456"/>
    <cellStyle name="Check Cell 2 2 2 2" xfId="8457"/>
    <cellStyle name="Check Cell 2 2 2 3" xfId="8458"/>
    <cellStyle name="Check Cell 2 2 2 4" xfId="8459"/>
    <cellStyle name="Check Cell 2 2 2 5" xfId="8460"/>
    <cellStyle name="Check Cell 2 2 2 6" xfId="8461"/>
    <cellStyle name="Check Cell 2 2 2 7" xfId="8462"/>
    <cellStyle name="Check Cell 2 2 3" xfId="8463"/>
    <cellStyle name="Check Cell 2 3" xfId="8464"/>
    <cellStyle name="Check Cell 2 4" xfId="8465"/>
    <cellStyle name="Check Cell 3" xfId="8466"/>
    <cellStyle name="Check Cell 3 2" xfId="8467"/>
    <cellStyle name="Check Cell 3 3" xfId="8468"/>
    <cellStyle name="Check Cell 3 4" xfId="8469"/>
    <cellStyle name="Check Cell 3 5" xfId="8470"/>
    <cellStyle name="Check Cell 3 6" xfId="8471"/>
    <cellStyle name="Check Cell 4" xfId="8472"/>
    <cellStyle name="Check Cell 5" xfId="8473"/>
    <cellStyle name="Check Cell 6" xfId="8474"/>
    <cellStyle name="CheckCell" xfId="8475"/>
    <cellStyle name="CheckCell 2" xfId="8476"/>
    <cellStyle name="CheckCell 2 2" xfId="8477"/>
    <cellStyle name="CheckCell 3" xfId="8478"/>
    <cellStyle name="CheckCell 4" xfId="8479"/>
    <cellStyle name="CheckCell_Electric Rev Req Model (2009 GRC) Rebuttal" xfId="8480"/>
    <cellStyle name="Comma [0] 2" xfId="8481"/>
    <cellStyle name="Comma [0] 3" xfId="8482"/>
    <cellStyle name="Comma 10" xfId="8483"/>
    <cellStyle name="Comma 10 2" xfId="8484"/>
    <cellStyle name="Comma 10 2 2" xfId="8485"/>
    <cellStyle name="Comma 10 2 3" xfId="8486"/>
    <cellStyle name="Comma 10 3" xfId="8487"/>
    <cellStyle name="Comma 10 4" xfId="8488"/>
    <cellStyle name="Comma 10 5" xfId="11931"/>
    <cellStyle name="Comma 11" xfId="8489"/>
    <cellStyle name="Comma 11 2" xfId="8490"/>
    <cellStyle name="Comma 11 2 2" xfId="8491"/>
    <cellStyle name="Comma 11 3" xfId="8492"/>
    <cellStyle name="Comma 11 4" xfId="8493"/>
    <cellStyle name="Comma 12" xfId="8494"/>
    <cellStyle name="Comma 12 2" xfId="8495"/>
    <cellStyle name="Comma 12 2 2" xfId="8496"/>
    <cellStyle name="Comma 12 3" xfId="8497"/>
    <cellStyle name="Comma 12 4" xfId="8498"/>
    <cellStyle name="Comma 13" xfId="8499"/>
    <cellStyle name="Comma 13 2" xfId="8500"/>
    <cellStyle name="Comma 13 2 2" xfId="8501"/>
    <cellStyle name="Comma 13 3" xfId="8502"/>
    <cellStyle name="Comma 13 4" xfId="8503"/>
    <cellStyle name="Comma 14" xfId="8504"/>
    <cellStyle name="Comma 14 2" xfId="8505"/>
    <cellStyle name="Comma 14 2 2" xfId="8506"/>
    <cellStyle name="Comma 14 3" xfId="8507"/>
    <cellStyle name="Comma 14 4" xfId="8508"/>
    <cellStyle name="Comma 15" xfId="8509"/>
    <cellStyle name="Comma 15 2" xfId="8510"/>
    <cellStyle name="Comma 15 2 2" xfId="8511"/>
    <cellStyle name="Comma 15 3" xfId="8512"/>
    <cellStyle name="Comma 16" xfId="8513"/>
    <cellStyle name="Comma 16 2" xfId="8514"/>
    <cellStyle name="Comma 16 3" xfId="8515"/>
    <cellStyle name="Comma 17" xfId="8516"/>
    <cellStyle name="Comma 17 2" xfId="8517"/>
    <cellStyle name="Comma 17 2 2" xfId="8518"/>
    <cellStyle name="Comma 17 3" xfId="8519"/>
    <cellStyle name="Comma 17 3 2" xfId="8520"/>
    <cellStyle name="Comma 17 4" xfId="8521"/>
    <cellStyle name="Comma 17 4 2" xfId="8522"/>
    <cellStyle name="Comma 17 5" xfId="8523"/>
    <cellStyle name="Comma 18" xfId="8524"/>
    <cellStyle name="Comma 18 2" xfId="8525"/>
    <cellStyle name="Comma 18 3" xfId="8526"/>
    <cellStyle name="Comma 18 4" xfId="8527"/>
    <cellStyle name="Comma 18 5" xfId="8528"/>
    <cellStyle name="Comma 19" xfId="8529"/>
    <cellStyle name="Comma 19 2" xfId="8530"/>
    <cellStyle name="Comma 19 3" xfId="8531"/>
    <cellStyle name="Comma 19 3 2" xfId="11950"/>
    <cellStyle name="Comma 2" xfId="8532"/>
    <cellStyle name="Comma 2 10" xfId="8533"/>
    <cellStyle name="Comma 2 11" xfId="11932"/>
    <cellStyle name="Comma 2 2" xfId="8534"/>
    <cellStyle name="Comma 2 2 2" xfId="8535"/>
    <cellStyle name="Comma 2 2 2 2" xfId="8536"/>
    <cellStyle name="Comma 2 2 2 3" xfId="8537"/>
    <cellStyle name="Comma 2 2 3" xfId="8538"/>
    <cellStyle name="Comma 2 2 3 2" xfId="8539"/>
    <cellStyle name="Comma 2 2 4" xfId="8540"/>
    <cellStyle name="Comma 2 2 5" xfId="8541"/>
    <cellStyle name="Comma 2 2_DEM-WP(C) Chelan Power Costs" xfId="8542"/>
    <cellStyle name="Comma 2 3" xfId="8543"/>
    <cellStyle name="Comma 2 3 2" xfId="8544"/>
    <cellStyle name="Comma 2 3 3" xfId="8545"/>
    <cellStyle name="Comma 2 4" xfId="8546"/>
    <cellStyle name="Comma 2 4 2" xfId="8547"/>
    <cellStyle name="Comma 2 5" xfId="8548"/>
    <cellStyle name="Comma 2 5 2" xfId="8549"/>
    <cellStyle name="Comma 2 6" xfId="8550"/>
    <cellStyle name="Comma 2 6 2" xfId="8551"/>
    <cellStyle name="Comma 2 7" xfId="8552"/>
    <cellStyle name="Comma 2 7 2" xfId="8553"/>
    <cellStyle name="Comma 2 8" xfId="8554"/>
    <cellStyle name="Comma 2 8 2" xfId="8555"/>
    <cellStyle name="Comma 2 9" xfId="8556"/>
    <cellStyle name="Comma 2_4 31E Reg Asset  Liab and EXH D" xfId="8557"/>
    <cellStyle name="Comma 20" xfId="8558"/>
    <cellStyle name="Comma 20 2" xfId="8559"/>
    <cellStyle name="Comma 21" xfId="8560"/>
    <cellStyle name="Comma 21 2" xfId="8561"/>
    <cellStyle name="Comma 22" xfId="8562"/>
    <cellStyle name="Comma 22 2" xfId="8563"/>
    <cellStyle name="Comma 23" xfId="8564"/>
    <cellStyle name="Comma 23 2" xfId="8565"/>
    <cellStyle name="Comma 24" xfId="8566"/>
    <cellStyle name="Comma 24 2" xfId="8567"/>
    <cellStyle name="Comma 24 2 2" xfId="11953"/>
    <cellStyle name="Comma 24 3" xfId="8568"/>
    <cellStyle name="Comma 25" xfId="8569"/>
    <cellStyle name="Comma 25 2" xfId="8570"/>
    <cellStyle name="Comma 26" xfId="8571"/>
    <cellStyle name="Comma 26 2" xfId="8572"/>
    <cellStyle name="Comma 27" xfId="8573"/>
    <cellStyle name="Comma 27 2" xfId="8574"/>
    <cellStyle name="Comma 28" xfId="8575"/>
    <cellStyle name="Comma 28 2" xfId="8576"/>
    <cellStyle name="Comma 29" xfId="8577"/>
    <cellStyle name="Comma 3" xfId="8578"/>
    <cellStyle name="Comma 3 2" xfId="8579"/>
    <cellStyle name="Comma 3 2 2" xfId="8580"/>
    <cellStyle name="Comma 3 2 2 2" xfId="8581"/>
    <cellStyle name="Comma 3 2 3" xfId="8582"/>
    <cellStyle name="Comma 3 2 4" xfId="8583"/>
    <cellStyle name="Comma 3 3" xfId="8584"/>
    <cellStyle name="Comma 3 3 2" xfId="8585"/>
    <cellStyle name="Comma 3 3 3" xfId="8586"/>
    <cellStyle name="Comma 3 4" xfId="8587"/>
    <cellStyle name="Comma 3 4 2" xfId="8588"/>
    <cellStyle name="Comma 3 5" xfId="8589"/>
    <cellStyle name="Comma 3 6" xfId="8590"/>
    <cellStyle name="Comma 3 7" xfId="11927"/>
    <cellStyle name="Comma 30" xfId="8591"/>
    <cellStyle name="Comma 31" xfId="8592"/>
    <cellStyle name="Comma 31 2" xfId="8593"/>
    <cellStyle name="Comma 31 3" xfId="8594"/>
    <cellStyle name="Comma 32" xfId="8595"/>
    <cellStyle name="Comma 32 2" xfId="8596"/>
    <cellStyle name="Comma 32 2 2" xfId="8597"/>
    <cellStyle name="Comma 33" xfId="8598"/>
    <cellStyle name="Comma 34" xfId="8599"/>
    <cellStyle name="Comma 35" xfId="8600"/>
    <cellStyle name="Comma 36" xfId="8601"/>
    <cellStyle name="Comma 37" xfId="8602"/>
    <cellStyle name="Comma 38" xfId="8603"/>
    <cellStyle name="Comma 39" xfId="8604"/>
    <cellStyle name="Comma 4" xfId="8605"/>
    <cellStyle name="Comma 4 2" xfId="8606"/>
    <cellStyle name="Comma 4 2 2" xfId="8607"/>
    <cellStyle name="Comma 4 2 2 2" xfId="8608"/>
    <cellStyle name="Comma 4 2 3" xfId="8609"/>
    <cellStyle name="Comma 4 3" xfId="8610"/>
    <cellStyle name="Comma 4 3 2" xfId="8611"/>
    <cellStyle name="Comma 4 4" xfId="8612"/>
    <cellStyle name="Comma 4 5" xfId="8613"/>
    <cellStyle name="Comma 4 6" xfId="8614"/>
    <cellStyle name="Comma 40" xfId="8615"/>
    <cellStyle name="Comma 41" xfId="8616"/>
    <cellStyle name="Comma 42" xfId="8617"/>
    <cellStyle name="Comma 43" xfId="8618"/>
    <cellStyle name="Comma 44" xfId="8619"/>
    <cellStyle name="Comma 45" xfId="8620"/>
    <cellStyle name="Comma 46" xfId="8621"/>
    <cellStyle name="Comma 47" xfId="8622"/>
    <cellStyle name="Comma 48" xfId="8623"/>
    <cellStyle name="Comma 49" xfId="8624"/>
    <cellStyle name="Comma 5" xfId="8625"/>
    <cellStyle name="Comma 5 2" xfId="8626"/>
    <cellStyle name="Comma 5 2 2" xfId="8627"/>
    <cellStyle name="Comma 5 3" xfId="8628"/>
    <cellStyle name="Comma 5 4" xfId="8629"/>
    <cellStyle name="Comma 5 5" xfId="8630"/>
    <cellStyle name="Comma 5 6" xfId="8631"/>
    <cellStyle name="Comma 50" xfId="8632"/>
    <cellStyle name="Comma 51" xfId="8633"/>
    <cellStyle name="Comma 51 2" xfId="8634"/>
    <cellStyle name="Comma 51 2 2" xfId="8635"/>
    <cellStyle name="Comma 51 2 3" xfId="8636"/>
    <cellStyle name="Comma 52" xfId="8637"/>
    <cellStyle name="Comma 53" xfId="8638"/>
    <cellStyle name="Comma 54" xfId="8639"/>
    <cellStyle name="Comma 55" xfId="8640"/>
    <cellStyle name="Comma 56" xfId="8641"/>
    <cellStyle name="Comma 57" xfId="8642"/>
    <cellStyle name="Comma 58" xfId="8643"/>
    <cellStyle name="Comma 59" xfId="8644"/>
    <cellStyle name="Comma 6" xfId="8645"/>
    <cellStyle name="Comma 6 2" xfId="8646"/>
    <cellStyle name="Comma 6 2 2" xfId="8647"/>
    <cellStyle name="Comma 6 2 2 2" xfId="8648"/>
    <cellStyle name="Comma 6 2 3" xfId="8649"/>
    <cellStyle name="Comma 6 3" xfId="8650"/>
    <cellStyle name="Comma 6 3 2" xfId="8651"/>
    <cellStyle name="Comma 6 4" xfId="8652"/>
    <cellStyle name="Comma 60" xfId="8653"/>
    <cellStyle name="Comma 61" xfId="8654"/>
    <cellStyle name="Comma 62" xfId="8655"/>
    <cellStyle name="Comma 63" xfId="8656"/>
    <cellStyle name="Comma 64" xfId="8657"/>
    <cellStyle name="Comma 65" xfId="8658"/>
    <cellStyle name="Comma 66" xfId="8659"/>
    <cellStyle name="Comma 67" xfId="8660"/>
    <cellStyle name="Comma 68" xfId="8661"/>
    <cellStyle name="Comma 69" xfId="11929"/>
    <cellStyle name="Comma 7" xfId="8662"/>
    <cellStyle name="Comma 7 2" xfId="8663"/>
    <cellStyle name="Comma 7 2 2" xfId="8664"/>
    <cellStyle name="Comma 7 3" xfId="8665"/>
    <cellStyle name="Comma 7 4" xfId="8666"/>
    <cellStyle name="Comma 70" xfId="11933"/>
    <cellStyle name="Comma 71" xfId="11930"/>
    <cellStyle name="Comma 8" xfId="8667"/>
    <cellStyle name="Comma 8 2" xfId="8668"/>
    <cellStyle name="Comma 8 2 2" xfId="8669"/>
    <cellStyle name="Comma 8 2 2 2" xfId="8670"/>
    <cellStyle name="Comma 8 2 3" xfId="8671"/>
    <cellStyle name="Comma 8 3" xfId="8672"/>
    <cellStyle name="Comma 8 3 2" xfId="8673"/>
    <cellStyle name="Comma 8 4" xfId="8674"/>
    <cellStyle name="Comma 8 5" xfId="8675"/>
    <cellStyle name="Comma 9" xfId="8676"/>
    <cellStyle name="Comma 9 2" xfId="8677"/>
    <cellStyle name="Comma 9 2 2" xfId="8678"/>
    <cellStyle name="Comma 9 2 2 2" xfId="8679"/>
    <cellStyle name="Comma 9 2 3" xfId="8680"/>
    <cellStyle name="Comma 9 3" xfId="8681"/>
    <cellStyle name="Comma 9 3 2" xfId="8682"/>
    <cellStyle name="Comma 9 3 3" xfId="8683"/>
    <cellStyle name="Comma 9 3 4" xfId="8684"/>
    <cellStyle name="Comma 9 4" xfId="8685"/>
    <cellStyle name="Comma 9 4 2" xfId="8686"/>
    <cellStyle name="Comma 9 5" xfId="8687"/>
    <cellStyle name="Comma 9 5 2" xfId="8688"/>
    <cellStyle name="Comma 9 6" xfId="8689"/>
    <cellStyle name="Comma 9 7" xfId="8690"/>
    <cellStyle name="Comma 9 8" xfId="8691"/>
    <cellStyle name="Comma 9 9" xfId="8692"/>
    <cellStyle name="Comma0" xfId="8693"/>
    <cellStyle name="Comma0 - Style2" xfId="8694"/>
    <cellStyle name="Comma0 - Style2 2" xfId="8695"/>
    <cellStyle name="Comma0 - Style4" xfId="8696"/>
    <cellStyle name="Comma0 - Style4 2" xfId="8697"/>
    <cellStyle name="Comma0 - Style4 3" xfId="8698"/>
    <cellStyle name="Comma0 - Style5" xfId="8699"/>
    <cellStyle name="Comma0 - Style5 2" xfId="8700"/>
    <cellStyle name="Comma0 - Style5 2 2" xfId="8701"/>
    <cellStyle name="Comma0 - Style5 3" xfId="8702"/>
    <cellStyle name="Comma0 - Style5_ACCOUNTS" xfId="8703"/>
    <cellStyle name="Comma0 10" xfId="8704"/>
    <cellStyle name="Comma0 11" xfId="8705"/>
    <cellStyle name="Comma0 12" xfId="8706"/>
    <cellStyle name="Comma0 13" xfId="8707"/>
    <cellStyle name="Comma0 14" xfId="8708"/>
    <cellStyle name="Comma0 15" xfId="8709"/>
    <cellStyle name="Comma0 16" xfId="8710"/>
    <cellStyle name="Comma0 17" xfId="8711"/>
    <cellStyle name="Comma0 18" xfId="8712"/>
    <cellStyle name="Comma0 19" xfId="8713"/>
    <cellStyle name="Comma0 2" xfId="8714"/>
    <cellStyle name="Comma0 2 2" xfId="8715"/>
    <cellStyle name="Comma0 2 3" xfId="8716"/>
    <cellStyle name="Comma0 20" xfId="8717"/>
    <cellStyle name="Comma0 21" xfId="8718"/>
    <cellStyle name="Comma0 22" xfId="8719"/>
    <cellStyle name="Comma0 23" xfId="8720"/>
    <cellStyle name="Comma0 24" xfId="8721"/>
    <cellStyle name="Comma0 25" xfId="8722"/>
    <cellStyle name="Comma0 26" xfId="8723"/>
    <cellStyle name="Comma0 27" xfId="8724"/>
    <cellStyle name="Comma0 28" xfId="8725"/>
    <cellStyle name="Comma0 29" xfId="8726"/>
    <cellStyle name="Comma0 3" xfId="8727"/>
    <cellStyle name="Comma0 3 2" xfId="8728"/>
    <cellStyle name="Comma0 3 3" xfId="8729"/>
    <cellStyle name="Comma0 30" xfId="8730"/>
    <cellStyle name="Comma0 31" xfId="8731"/>
    <cellStyle name="Comma0 32" xfId="8732"/>
    <cellStyle name="Comma0 33" xfId="8733"/>
    <cellStyle name="Comma0 34" xfId="8734"/>
    <cellStyle name="Comma0 35" xfId="8735"/>
    <cellStyle name="Comma0 36" xfId="8736"/>
    <cellStyle name="Comma0 37" xfId="8737"/>
    <cellStyle name="Comma0 38" xfId="8738"/>
    <cellStyle name="Comma0 39" xfId="8739"/>
    <cellStyle name="Comma0 4" xfId="8740"/>
    <cellStyle name="Comma0 4 2" xfId="8741"/>
    <cellStyle name="Comma0 40" xfId="8742"/>
    <cellStyle name="Comma0 41" xfId="8743"/>
    <cellStyle name="Comma0 42" xfId="8744"/>
    <cellStyle name="Comma0 43" xfId="8745"/>
    <cellStyle name="Comma0 44" xfId="8746"/>
    <cellStyle name="Comma0 45" xfId="8747"/>
    <cellStyle name="Comma0 46" xfId="8748"/>
    <cellStyle name="Comma0 47" xfId="8749"/>
    <cellStyle name="Comma0 5" xfId="8750"/>
    <cellStyle name="Comma0 5 2" xfId="8751"/>
    <cellStyle name="Comma0 5 3" xfId="8752"/>
    <cellStyle name="Comma0 6" xfId="8753"/>
    <cellStyle name="Comma0 7" xfId="8754"/>
    <cellStyle name="Comma0 8" xfId="8755"/>
    <cellStyle name="Comma0 9" xfId="8756"/>
    <cellStyle name="Comma0_00COS Ind Allocators" xfId="8757"/>
    <cellStyle name="Comma1 - Style1" xfId="8758"/>
    <cellStyle name="Comma1 - Style1 2" xfId="8759"/>
    <cellStyle name="Comma1 - Style1 2 2" xfId="8760"/>
    <cellStyle name="Comma1 - Style1 3" xfId="8761"/>
    <cellStyle name="Comma1 - Style1 4" xfId="8762"/>
    <cellStyle name="Comma1 - Style1_ACCOUNTS" xfId="8763"/>
    <cellStyle name="Copied" xfId="8764"/>
    <cellStyle name="Copied 2" xfId="8765"/>
    <cellStyle name="Copied 2 2" xfId="8766"/>
    <cellStyle name="Copied 3" xfId="8767"/>
    <cellStyle name="Copied 4" xfId="8768"/>
    <cellStyle name="COST1" xfId="8769"/>
    <cellStyle name="COST1 2" xfId="8770"/>
    <cellStyle name="COST1 2 2" xfId="8771"/>
    <cellStyle name="COST1 3" xfId="8772"/>
    <cellStyle name="COST1 4" xfId="8773"/>
    <cellStyle name="Curren - Style1" xfId="8774"/>
    <cellStyle name="Curren - Style1 2" xfId="8775"/>
    <cellStyle name="Curren - Style2" xfId="8776"/>
    <cellStyle name="Curren - Style2 2" xfId="8777"/>
    <cellStyle name="Curren - Style2 2 2" xfId="8778"/>
    <cellStyle name="Curren - Style2 3" xfId="8779"/>
    <cellStyle name="Curren - Style2 4" xfId="8780"/>
    <cellStyle name="Curren - Style2_ACCOUNTS" xfId="8781"/>
    <cellStyle name="Curren - Style5" xfId="8782"/>
    <cellStyle name="Curren - Style5 2" xfId="8783"/>
    <cellStyle name="Curren - Style6" xfId="8784"/>
    <cellStyle name="Curren - Style6 2" xfId="8785"/>
    <cellStyle name="Curren - Style6 2 2" xfId="8786"/>
    <cellStyle name="Curren - Style6 3" xfId="8787"/>
    <cellStyle name="Curren - Style6_ACCOUNTS" xfId="8788"/>
    <cellStyle name="Currency 10" xfId="8789"/>
    <cellStyle name="Currency 10 2" xfId="8790"/>
    <cellStyle name="Currency 10 2 2" xfId="8791"/>
    <cellStyle name="Currency 10 3" xfId="8792"/>
    <cellStyle name="Currency 10 4" xfId="8793"/>
    <cellStyle name="Currency 11" xfId="8794"/>
    <cellStyle name="Currency 11 2" xfId="8795"/>
    <cellStyle name="Currency 11 2 2" xfId="8796"/>
    <cellStyle name="Currency 11 2 3" xfId="8797"/>
    <cellStyle name="Currency 11 3" xfId="8798"/>
    <cellStyle name="Currency 11 4" xfId="8799"/>
    <cellStyle name="Currency 12" xfId="8800"/>
    <cellStyle name="Currency 12 2" xfId="8801"/>
    <cellStyle name="Currency 12 2 2" xfId="8802"/>
    <cellStyle name="Currency 12 3" xfId="8803"/>
    <cellStyle name="Currency 12 3 2" xfId="8804"/>
    <cellStyle name="Currency 12 4" xfId="8805"/>
    <cellStyle name="Currency 12 4 2" xfId="8806"/>
    <cellStyle name="Currency 12 5" xfId="8807"/>
    <cellStyle name="Currency 12 6" xfId="8808"/>
    <cellStyle name="Currency 13" xfId="8809"/>
    <cellStyle name="Currency 13 2" xfId="8810"/>
    <cellStyle name="Currency 13 3" xfId="8811"/>
    <cellStyle name="Currency 14" xfId="8812"/>
    <cellStyle name="Currency 14 2" xfId="8813"/>
    <cellStyle name="Currency 14 2 2" xfId="8814"/>
    <cellStyle name="Currency 14 3" xfId="8815"/>
    <cellStyle name="Currency 14 3 2" xfId="8816"/>
    <cellStyle name="Currency 14 4" xfId="8817"/>
    <cellStyle name="Currency 14 4 2" xfId="8818"/>
    <cellStyle name="Currency 15" xfId="8819"/>
    <cellStyle name="Currency 15 2" xfId="8820"/>
    <cellStyle name="Currency 15 3" xfId="8821"/>
    <cellStyle name="Currency 15 4" xfId="8822"/>
    <cellStyle name="Currency 16" xfId="8823"/>
    <cellStyle name="Currency 16 2" xfId="8824"/>
    <cellStyle name="Currency 16 3" xfId="8825"/>
    <cellStyle name="Currency 16 3 2" xfId="8826"/>
    <cellStyle name="Currency 16 3 3" xfId="8827"/>
    <cellStyle name="Currency 16 4" xfId="8828"/>
    <cellStyle name="Currency 16 5" xfId="8829"/>
    <cellStyle name="Currency 17" xfId="8830"/>
    <cellStyle name="Currency 18" xfId="8831"/>
    <cellStyle name="Currency 18 2" xfId="8832"/>
    <cellStyle name="Currency 19" xfId="8833"/>
    <cellStyle name="Currency 19 2" xfId="8834"/>
    <cellStyle name="Currency 2" xfId="8835"/>
    <cellStyle name="Currency 2 2" xfId="8836"/>
    <cellStyle name="Currency 2 2 2" xfId="8837"/>
    <cellStyle name="Currency 2 2 2 2" xfId="8838"/>
    <cellStyle name="Currency 2 2 2 3" xfId="8839"/>
    <cellStyle name="Currency 2 2 3" xfId="8840"/>
    <cellStyle name="Currency 2 2 4" xfId="8841"/>
    <cellStyle name="Currency 2 3" xfId="8842"/>
    <cellStyle name="Currency 2 3 2" xfId="8843"/>
    <cellStyle name="Currency 2 3 3" xfId="8844"/>
    <cellStyle name="Currency 2 4" xfId="8845"/>
    <cellStyle name="Currency 2 4 2" xfId="8846"/>
    <cellStyle name="Currency 2 5" xfId="8847"/>
    <cellStyle name="Currency 2 5 2" xfId="8848"/>
    <cellStyle name="Currency 2 6" xfId="8849"/>
    <cellStyle name="Currency 2 6 2" xfId="8850"/>
    <cellStyle name="Currency 2 7" xfId="8851"/>
    <cellStyle name="Currency 2 7 2" xfId="8852"/>
    <cellStyle name="Currency 2 8" xfId="8853"/>
    <cellStyle name="Currency 2 8 2" xfId="8854"/>
    <cellStyle name="Currency 2 9" xfId="8855"/>
    <cellStyle name="Currency 20" xfId="8856"/>
    <cellStyle name="Currency 21" xfId="8857"/>
    <cellStyle name="Currency 22" xfId="8858"/>
    <cellStyle name="Currency 23" xfId="8859"/>
    <cellStyle name="Currency 24" xfId="8860"/>
    <cellStyle name="Currency 24 2" xfId="8861"/>
    <cellStyle name="Currency 25" xfId="8862"/>
    <cellStyle name="Currency 25 2" xfId="8863"/>
    <cellStyle name="Currency 25 3" xfId="8864"/>
    <cellStyle name="Currency 25 3 2" xfId="8865"/>
    <cellStyle name="Currency 26" xfId="8866"/>
    <cellStyle name="Currency 27" xfId="8867"/>
    <cellStyle name="Currency 27 2" xfId="8868"/>
    <cellStyle name="Currency 27 2 2" xfId="8869"/>
    <cellStyle name="Currency 27 2 3" xfId="8870"/>
    <cellStyle name="Currency 28" xfId="11934"/>
    <cellStyle name="Currency 3" xfId="8871"/>
    <cellStyle name="Currency 3 2" xfId="8872"/>
    <cellStyle name="Currency 3 2 2" xfId="8873"/>
    <cellStyle name="Currency 3 2 2 2" xfId="8874"/>
    <cellStyle name="Currency 3 2 3" xfId="8875"/>
    <cellStyle name="Currency 3 3" xfId="8876"/>
    <cellStyle name="Currency 3 3 2" xfId="8877"/>
    <cellStyle name="Currency 3 4" xfId="8878"/>
    <cellStyle name="Currency 3 5" xfId="8879"/>
    <cellStyle name="Currency 4" xfId="8880"/>
    <cellStyle name="Currency 4 2" xfId="8881"/>
    <cellStyle name="Currency 4 2 2" xfId="8882"/>
    <cellStyle name="Currency 4 2 2 2" xfId="8883"/>
    <cellStyle name="Currency 4 2 3" xfId="8884"/>
    <cellStyle name="Currency 4 2 4" xfId="8885"/>
    <cellStyle name="Currency 4 3" xfId="8886"/>
    <cellStyle name="Currency 4 3 2" xfId="8887"/>
    <cellStyle name="Currency 4 3 2 2" xfId="8888"/>
    <cellStyle name="Currency 4 3 3" xfId="8889"/>
    <cellStyle name="Currency 4 3 3 2" xfId="8890"/>
    <cellStyle name="Currency 4 3 4" xfId="8891"/>
    <cellStyle name="Currency 4 3 4 2" xfId="8892"/>
    <cellStyle name="Currency 4 4" xfId="8893"/>
    <cellStyle name="Currency 4 4 2" xfId="8894"/>
    <cellStyle name="Currency 4 5" xfId="8895"/>
    <cellStyle name="Currency 4 6" xfId="8896"/>
    <cellStyle name="Currency 4_2009 GRC Compliance Filing (Electric) for Exh A-1" xfId="8897"/>
    <cellStyle name="Currency 5" xfId="8898"/>
    <cellStyle name="Currency 5 2" xfId="8899"/>
    <cellStyle name="Currency 5 2 2" xfId="8900"/>
    <cellStyle name="Currency 5 3" xfId="8901"/>
    <cellStyle name="Currency 5 4" xfId="8902"/>
    <cellStyle name="Currency 6" xfId="8903"/>
    <cellStyle name="Currency 6 2" xfId="8904"/>
    <cellStyle name="Currency 6 2 2" xfId="8905"/>
    <cellStyle name="Currency 6 3" xfId="8906"/>
    <cellStyle name="Currency 6 4" xfId="8907"/>
    <cellStyle name="Currency 7" xfId="8908"/>
    <cellStyle name="Currency 7 2" xfId="8909"/>
    <cellStyle name="Currency 7 2 2" xfId="8910"/>
    <cellStyle name="Currency 7 3" xfId="8911"/>
    <cellStyle name="Currency 7 4" xfId="8912"/>
    <cellStyle name="Currency 8" xfId="8913"/>
    <cellStyle name="Currency 8 2" xfId="8914"/>
    <cellStyle name="Currency 8 2 2" xfId="8915"/>
    <cellStyle name="Currency 8 2 2 2" xfId="8916"/>
    <cellStyle name="Currency 8 2 2 3" xfId="8917"/>
    <cellStyle name="Currency 8 2 2 4" xfId="8918"/>
    <cellStyle name="Currency 8 2 3" xfId="8919"/>
    <cellStyle name="Currency 8 2 3 2" xfId="8920"/>
    <cellStyle name="Currency 8 2 4" xfId="8921"/>
    <cellStyle name="Currency 8 2 5" xfId="8922"/>
    <cellStyle name="Currency 8 2 6" xfId="8923"/>
    <cellStyle name="Currency 8 3" xfId="8924"/>
    <cellStyle name="Currency 8 3 2" xfId="8925"/>
    <cellStyle name="Currency 8 4" xfId="8926"/>
    <cellStyle name="Currency 8 4 2" xfId="8927"/>
    <cellStyle name="Currency 8 5" xfId="8928"/>
    <cellStyle name="Currency 8 6" xfId="8929"/>
    <cellStyle name="Currency 9" xfId="8930"/>
    <cellStyle name="Currency 9 2" xfId="8931"/>
    <cellStyle name="Currency 9 2 2" xfId="8932"/>
    <cellStyle name="Currency 9 2 2 2" xfId="8933"/>
    <cellStyle name="Currency 9 2 3" xfId="8934"/>
    <cellStyle name="Currency 9 3" xfId="8935"/>
    <cellStyle name="Currency 9 3 2" xfId="8936"/>
    <cellStyle name="Currency 9 3 3" xfId="8937"/>
    <cellStyle name="Currency 9 3 4" xfId="8938"/>
    <cellStyle name="Currency 9 4" xfId="8939"/>
    <cellStyle name="Currency 9 4 2" xfId="8940"/>
    <cellStyle name="Currency 9 5" xfId="8941"/>
    <cellStyle name="Currency 9 5 2" xfId="8942"/>
    <cellStyle name="Currency 9 6" xfId="8943"/>
    <cellStyle name="Currency 9 7" xfId="8944"/>
    <cellStyle name="Currency 9 8" xfId="8945"/>
    <cellStyle name="Currency 9 9" xfId="8946"/>
    <cellStyle name="Currency0" xfId="8947"/>
    <cellStyle name="Currency0 2" xfId="8948"/>
    <cellStyle name="Currency0 2 2" xfId="8949"/>
    <cellStyle name="Currency0 2 2 2" xfId="8950"/>
    <cellStyle name="Currency0 2 3" xfId="8951"/>
    <cellStyle name="Currency0 3" xfId="8952"/>
    <cellStyle name="Currency0 3 2" xfId="8953"/>
    <cellStyle name="Currency0 3 3" xfId="8954"/>
    <cellStyle name="Currency0 4" xfId="8955"/>
    <cellStyle name="Currency0 4 2" xfId="8956"/>
    <cellStyle name="Currency0 4 3" xfId="8957"/>
    <cellStyle name="Currency0 5" xfId="8958"/>
    <cellStyle name="Currency0 5 2" xfId="8959"/>
    <cellStyle name="Currency0 6" xfId="8960"/>
    <cellStyle name="Currency0 7" xfId="8961"/>
    <cellStyle name="Currency0 7 2" xfId="8962"/>
    <cellStyle name="Currency0 8" xfId="8963"/>
    <cellStyle name="Currency0 8 2" xfId="8964"/>
    <cellStyle name="Currency0 9" xfId="8965"/>
    <cellStyle name="Currency0_ACCOUNTS" xfId="8966"/>
    <cellStyle name="Date" xfId="8967"/>
    <cellStyle name="Date 2" xfId="8968"/>
    <cellStyle name="Date 2 2" xfId="8969"/>
    <cellStyle name="Date 2 3" xfId="8970"/>
    <cellStyle name="Date 3" xfId="8971"/>
    <cellStyle name="Date 3 2" xfId="8972"/>
    <cellStyle name="Date 3 3" xfId="8973"/>
    <cellStyle name="Date 4" xfId="8974"/>
    <cellStyle name="Date 4 2" xfId="8975"/>
    <cellStyle name="Date 5" xfId="8976"/>
    <cellStyle name="Date 5 2" xfId="8977"/>
    <cellStyle name="Date 5 3" xfId="8978"/>
    <cellStyle name="Date 6" xfId="8979"/>
    <cellStyle name="Date 7" xfId="8980"/>
    <cellStyle name="Date 8" xfId="8981"/>
    <cellStyle name="Date_903 SAP 2-6-09" xfId="8982"/>
    <cellStyle name="drp-sh - Style2" xfId="8983"/>
    <cellStyle name="Emphasis 1" xfId="8984"/>
    <cellStyle name="Emphasis 1 2" xfId="8985"/>
    <cellStyle name="Emphasis 2" xfId="8986"/>
    <cellStyle name="Emphasis 2 2" xfId="8987"/>
    <cellStyle name="Emphasis 3" xfId="8988"/>
    <cellStyle name="Emphasis 3 2" xfId="8989"/>
    <cellStyle name="Entered" xfId="8990"/>
    <cellStyle name="Entered 2" xfId="8991"/>
    <cellStyle name="Entered 2 2" xfId="8992"/>
    <cellStyle name="Entered 2 2 2" xfId="8993"/>
    <cellStyle name="Entered 2 3" xfId="8994"/>
    <cellStyle name="Entered 3" xfId="8995"/>
    <cellStyle name="Entered 3 2" xfId="8996"/>
    <cellStyle name="Entered 3 2 2" xfId="8997"/>
    <cellStyle name="Entered 3 3" xfId="8998"/>
    <cellStyle name="Entered 3 3 2" xfId="8999"/>
    <cellStyle name="Entered 3 4" xfId="9000"/>
    <cellStyle name="Entered 3 4 2" xfId="9001"/>
    <cellStyle name="Entered 4" xfId="9002"/>
    <cellStyle name="Entered 4 2" xfId="9003"/>
    <cellStyle name="Entered 5" xfId="9004"/>
    <cellStyle name="Entered 5 2" xfId="9005"/>
    <cellStyle name="Entered 6" xfId="9006"/>
    <cellStyle name="Entered 7" xfId="9007"/>
    <cellStyle name="Entered 7 2" xfId="9008"/>
    <cellStyle name="Entered 8" xfId="9009"/>
    <cellStyle name="Entered 8 2" xfId="9010"/>
    <cellStyle name="Entered_4.32E Depreciation Study Robs file" xfId="9011"/>
    <cellStyle name="Euro" xfId="9012"/>
    <cellStyle name="Euro 2" xfId="9013"/>
    <cellStyle name="Euro 2 2" xfId="9014"/>
    <cellStyle name="Euro 2 2 2" xfId="9015"/>
    <cellStyle name="Euro 2 3" xfId="9016"/>
    <cellStyle name="Euro 3" xfId="9017"/>
    <cellStyle name="Euro 3 2" xfId="9018"/>
    <cellStyle name="Euro 4" xfId="9019"/>
    <cellStyle name="Euro 4 2" xfId="9020"/>
    <cellStyle name="Euro 5" xfId="9021"/>
    <cellStyle name="Euro 5 2" xfId="9022"/>
    <cellStyle name="Euro 6" xfId="9023"/>
    <cellStyle name="Euro 7" xfId="9024"/>
    <cellStyle name="Euro 7 2" xfId="9025"/>
    <cellStyle name="Euro 8" xfId="9026"/>
    <cellStyle name="Euro 8 2" xfId="9027"/>
    <cellStyle name="Explanatory Text 2" xfId="9028"/>
    <cellStyle name="Explanatory Text 2 2" xfId="9029"/>
    <cellStyle name="Explanatory Text 2 2 2" xfId="9030"/>
    <cellStyle name="Explanatory Text 2 3" xfId="9031"/>
    <cellStyle name="Explanatory Text 2 4" xfId="9032"/>
    <cellStyle name="Explanatory Text 3" xfId="9033"/>
    <cellStyle name="Explanatory Text 3 2" xfId="9034"/>
    <cellStyle name="Explanatory Text 4" xfId="9035"/>
    <cellStyle name="Explanatory Text 5" xfId="9036"/>
    <cellStyle name="Explanatory Text 6" xfId="9037"/>
    <cellStyle name="Fixed" xfId="9038"/>
    <cellStyle name="Fixed 2" xfId="9039"/>
    <cellStyle name="Fixed 2 2" xfId="9040"/>
    <cellStyle name="Fixed 3" xfId="9041"/>
    <cellStyle name="Fixed 4" xfId="9042"/>
    <cellStyle name="Fixed 5" xfId="9043"/>
    <cellStyle name="Fixed 6" xfId="9044"/>
    <cellStyle name="Fixed 7" xfId="9045"/>
    <cellStyle name="Fixed_ACCOUNTS" xfId="9046"/>
    <cellStyle name="Fixed3 - Style3" xfId="9047"/>
    <cellStyle name="Fixed3 - Style3 2" xfId="9048"/>
    <cellStyle name="Good 2" xfId="9049"/>
    <cellStyle name="Good 2 2" xfId="9050"/>
    <cellStyle name="Good 2 2 2" xfId="9051"/>
    <cellStyle name="Good 2 3" xfId="9052"/>
    <cellStyle name="Good 2 4" xfId="9053"/>
    <cellStyle name="Good 3" xfId="9054"/>
    <cellStyle name="Good 3 2" xfId="9055"/>
    <cellStyle name="Good 3 3" xfId="9056"/>
    <cellStyle name="Good 3 4" xfId="9057"/>
    <cellStyle name="Good 4" xfId="9058"/>
    <cellStyle name="Good 5" xfId="9059"/>
    <cellStyle name="Good 6" xfId="9060"/>
    <cellStyle name="Good 7" xfId="9061"/>
    <cellStyle name="Grey" xfId="9062"/>
    <cellStyle name="Grey 2" xfId="9063"/>
    <cellStyle name="Grey 2 2" xfId="9064"/>
    <cellStyle name="Grey 2 2 2" xfId="9065"/>
    <cellStyle name="Grey 2 3" xfId="9066"/>
    <cellStyle name="Grey 2 4" xfId="9067"/>
    <cellStyle name="Grey 3" xfId="9068"/>
    <cellStyle name="Grey 3 2" xfId="9069"/>
    <cellStyle name="Grey 3 2 2" xfId="9070"/>
    <cellStyle name="Grey 3 3" xfId="9071"/>
    <cellStyle name="Grey 3 4" xfId="9072"/>
    <cellStyle name="Grey 4" xfId="9073"/>
    <cellStyle name="Grey 4 2" xfId="9074"/>
    <cellStyle name="Grey 4 3" xfId="9075"/>
    <cellStyle name="Grey 4 4" xfId="9076"/>
    <cellStyle name="Grey 5" xfId="9077"/>
    <cellStyle name="Grey 5 2" xfId="9078"/>
    <cellStyle name="Grey 6" xfId="9079"/>
    <cellStyle name="Grey 6 2" xfId="9080"/>
    <cellStyle name="Grey 7" xfId="9081"/>
    <cellStyle name="Grey 8" xfId="9082"/>
    <cellStyle name="Grey_(C) WHE Proforma with ITC cash grant 10 Yr Amort_for deferral_102809" xfId="9083"/>
    <cellStyle name="g-tota - Style7" xfId="9084"/>
    <cellStyle name="Header" xfId="9085"/>
    <cellStyle name="Header1" xfId="9086"/>
    <cellStyle name="Header1 2" xfId="9087"/>
    <cellStyle name="Header1 3" xfId="9088"/>
    <cellStyle name="Header1 3 2" xfId="9089"/>
    <cellStyle name="Header1 4" xfId="9090"/>
    <cellStyle name="Header1_AURORA Total New" xfId="9091"/>
    <cellStyle name="Header2" xfId="9092"/>
    <cellStyle name="Header2 2" xfId="9093"/>
    <cellStyle name="Header2 2 2" xfId="9094"/>
    <cellStyle name="Header2 2 3" xfId="9095"/>
    <cellStyle name="Header2 2 4" xfId="9096"/>
    <cellStyle name="Header2 3" xfId="9097"/>
    <cellStyle name="Header2 3 2" xfId="9098"/>
    <cellStyle name="Header2 3 2 2" xfId="9099"/>
    <cellStyle name="Header2 3 2 3" xfId="9100"/>
    <cellStyle name="Header2 3 2 4" xfId="9101"/>
    <cellStyle name="Header2 3 2 5" xfId="9102"/>
    <cellStyle name="Header2 4" xfId="9103"/>
    <cellStyle name="Header2 4 2" xfId="9104"/>
    <cellStyle name="Header2 4 3" xfId="9105"/>
    <cellStyle name="Header2 4 4" xfId="9106"/>
    <cellStyle name="Header2 4 5" xfId="9107"/>
    <cellStyle name="Header2 5" xfId="9108"/>
    <cellStyle name="Header2 6" xfId="9109"/>
    <cellStyle name="Header2_AURORA Total New" xfId="9110"/>
    <cellStyle name="Heading" xfId="9111"/>
    <cellStyle name="Heading 1 2" xfId="9112"/>
    <cellStyle name="Heading 1 2 2" xfId="9113"/>
    <cellStyle name="Heading 1 2 2 2" xfId="9114"/>
    <cellStyle name="Heading 1 2 3" xfId="9115"/>
    <cellStyle name="Heading 1 2 3 2" xfId="9116"/>
    <cellStyle name="Heading 1 2 3 3" xfId="9117"/>
    <cellStyle name="Heading 1 2 3 4" xfId="9118"/>
    <cellStyle name="Heading 1 2 4" xfId="9119"/>
    <cellStyle name="Heading 1 3" xfId="9120"/>
    <cellStyle name="Heading 1 3 2" xfId="9121"/>
    <cellStyle name="Heading 1 3 3" xfId="9122"/>
    <cellStyle name="Heading 1 3 4" xfId="9123"/>
    <cellStyle name="Heading 1 4" xfId="9124"/>
    <cellStyle name="Heading 1 4 2" xfId="9125"/>
    <cellStyle name="Heading 1 5" xfId="9126"/>
    <cellStyle name="Heading 1 6" xfId="9127"/>
    <cellStyle name="Heading 1 9" xfId="9128"/>
    <cellStyle name="Heading 1 9 2" xfId="9129"/>
    <cellStyle name="Heading 2 2" xfId="9130"/>
    <cellStyle name="Heading 2 2 2" xfId="9131"/>
    <cellStyle name="Heading 2 2 2 2" xfId="9132"/>
    <cellStyle name="Heading 2 2 3" xfId="9133"/>
    <cellStyle name="Heading 2 2 3 2" xfId="9134"/>
    <cellStyle name="Heading 2 2 3 3" xfId="9135"/>
    <cellStyle name="Heading 2 2 3 4" xfId="9136"/>
    <cellStyle name="Heading 2 2 4" xfId="9137"/>
    <cellStyle name="Heading 2 3" xfId="9138"/>
    <cellStyle name="Heading 2 3 2" xfId="9139"/>
    <cellStyle name="Heading 2 3 3" xfId="9140"/>
    <cellStyle name="Heading 2 3 4" xfId="9141"/>
    <cellStyle name="Heading 2 4" xfId="9142"/>
    <cellStyle name="Heading 2 4 2" xfId="9143"/>
    <cellStyle name="Heading 2 5" xfId="9144"/>
    <cellStyle name="Heading 2 6" xfId="9145"/>
    <cellStyle name="Heading 2 9" xfId="9146"/>
    <cellStyle name="Heading 2 9 2" xfId="9147"/>
    <cellStyle name="Heading 3 2" xfId="9148"/>
    <cellStyle name="Heading 3 2 2" xfId="9149"/>
    <cellStyle name="Heading 3 2 2 2" xfId="9150"/>
    <cellStyle name="Heading 3 2 3" xfId="9151"/>
    <cellStyle name="Heading 3 2 4" xfId="9152"/>
    <cellStyle name="Heading 3 3" xfId="9153"/>
    <cellStyle name="Heading 3 3 2" xfId="9154"/>
    <cellStyle name="Heading 3 3 3" xfId="9155"/>
    <cellStyle name="Heading 3 3 4" xfId="9156"/>
    <cellStyle name="Heading 3 4" xfId="9157"/>
    <cellStyle name="Heading 3 5" xfId="9158"/>
    <cellStyle name="Heading 3 6" xfId="9159"/>
    <cellStyle name="Heading 3 7" xfId="9160"/>
    <cellStyle name="Heading 4 2" xfId="9161"/>
    <cellStyle name="Heading 4 2 2" xfId="9162"/>
    <cellStyle name="Heading 4 2 2 2" xfId="9163"/>
    <cellStyle name="Heading 4 2 3" xfId="9164"/>
    <cellStyle name="Heading 4 2 4" xfId="9165"/>
    <cellStyle name="Heading 4 3" xfId="9166"/>
    <cellStyle name="Heading 4 3 2" xfId="9167"/>
    <cellStyle name="Heading 4 3 3" xfId="9168"/>
    <cellStyle name="Heading 4 3 4" xfId="9169"/>
    <cellStyle name="Heading 4 4" xfId="9170"/>
    <cellStyle name="Heading 4 5" xfId="9171"/>
    <cellStyle name="Heading 4 6" xfId="9172"/>
    <cellStyle name="Heading 4 7" xfId="9173"/>
    <cellStyle name="Heading1" xfId="9174"/>
    <cellStyle name="Heading1 2" xfId="9175"/>
    <cellStyle name="Heading1 2 2" xfId="9176"/>
    <cellStyle name="Heading1 3" xfId="9177"/>
    <cellStyle name="Heading1 3 2" xfId="9178"/>
    <cellStyle name="Heading1 4" xfId="9179"/>
    <cellStyle name="Heading1 5" xfId="9180"/>
    <cellStyle name="Heading1 6" xfId="9181"/>
    <cellStyle name="Heading1 7" xfId="9182"/>
    <cellStyle name="Heading1 8" xfId="9183"/>
    <cellStyle name="Heading1_4.32E Depreciation Study Robs file" xfId="9184"/>
    <cellStyle name="Heading2" xfId="9185"/>
    <cellStyle name="Heading2 2" xfId="9186"/>
    <cellStyle name="Heading2 2 2" xfId="9187"/>
    <cellStyle name="Heading2 3" xfId="9188"/>
    <cellStyle name="Heading2 3 2" xfId="9189"/>
    <cellStyle name="Heading2 4" xfId="9190"/>
    <cellStyle name="Heading2 5" xfId="9191"/>
    <cellStyle name="Heading2 6" xfId="9192"/>
    <cellStyle name="Heading2 7" xfId="9193"/>
    <cellStyle name="Heading2 8" xfId="9194"/>
    <cellStyle name="Heading2_4.32E Depreciation Study Robs file" xfId="9195"/>
    <cellStyle name="HeadlineStyle" xfId="9196"/>
    <cellStyle name="HeadlineStyle 2" xfId="9197"/>
    <cellStyle name="HeadlineStyleJustified" xfId="9198"/>
    <cellStyle name="HeadlineStyleJustified 2" xfId="9199"/>
    <cellStyle name="Hyperlink 2" xfId="9200"/>
    <cellStyle name="Hyperlink 3" xfId="9201"/>
    <cellStyle name="Hyperlink_Net of cust chrg" xfId="9202"/>
    <cellStyle name="Input [yellow]" xfId="9203"/>
    <cellStyle name="Input [yellow] 2" xfId="9204"/>
    <cellStyle name="Input [yellow] 2 2" xfId="9205"/>
    <cellStyle name="Input [yellow] 2 2 2" xfId="9206"/>
    <cellStyle name="Input [yellow] 2 2 3" xfId="9207"/>
    <cellStyle name="Input [yellow] 2 2 4" xfId="9208"/>
    <cellStyle name="Input [yellow] 2 2 5" xfId="9209"/>
    <cellStyle name="Input [yellow] 2 3" xfId="9210"/>
    <cellStyle name="Input [yellow] 2 3 2" xfId="9211"/>
    <cellStyle name="Input [yellow] 2 3 3" xfId="9212"/>
    <cellStyle name="Input [yellow] 2 3 4" xfId="9213"/>
    <cellStyle name="Input [yellow] 2 3 5" xfId="9214"/>
    <cellStyle name="Input [yellow] 2 4" xfId="9215"/>
    <cellStyle name="Input [yellow] 2 5" xfId="9216"/>
    <cellStyle name="Input [yellow] 3" xfId="9217"/>
    <cellStyle name="Input [yellow] 3 2" xfId="9218"/>
    <cellStyle name="Input [yellow] 3 2 2" xfId="9219"/>
    <cellStyle name="Input [yellow] 3 2 3" xfId="9220"/>
    <cellStyle name="Input [yellow] 3 2 4" xfId="9221"/>
    <cellStyle name="Input [yellow] 3 2 5" xfId="9222"/>
    <cellStyle name="Input [yellow] 3 3" xfId="9223"/>
    <cellStyle name="Input [yellow] 3 3 2" xfId="9224"/>
    <cellStyle name="Input [yellow] 3 3 3" xfId="9225"/>
    <cellStyle name="Input [yellow] 3 3 4" xfId="9226"/>
    <cellStyle name="Input [yellow] 3 3 5" xfId="9227"/>
    <cellStyle name="Input [yellow] 3 4" xfId="9228"/>
    <cellStyle name="Input [yellow] 3 5" xfId="9229"/>
    <cellStyle name="Input [yellow] 4" xfId="9230"/>
    <cellStyle name="Input [yellow] 4 2" xfId="9231"/>
    <cellStyle name="Input [yellow] 4 2 2" xfId="9232"/>
    <cellStyle name="Input [yellow] 4 2 3" xfId="9233"/>
    <cellStyle name="Input [yellow] 4 2 4" xfId="9234"/>
    <cellStyle name="Input [yellow] 4 2 5" xfId="9235"/>
    <cellStyle name="Input [yellow] 4 3" xfId="9236"/>
    <cellStyle name="Input [yellow] 4 3 2" xfId="9237"/>
    <cellStyle name="Input [yellow] 4 3 3" xfId="9238"/>
    <cellStyle name="Input [yellow] 4 3 4" xfId="9239"/>
    <cellStyle name="Input [yellow] 4 3 5" xfId="9240"/>
    <cellStyle name="Input [yellow] 4 4" xfId="9241"/>
    <cellStyle name="Input [yellow] 4 5" xfId="9242"/>
    <cellStyle name="Input [yellow] 5" xfId="9243"/>
    <cellStyle name="Input [yellow] 5 2" xfId="9244"/>
    <cellStyle name="Input [yellow] 5 2 2" xfId="9245"/>
    <cellStyle name="Input [yellow] 5 2 3" xfId="9246"/>
    <cellStyle name="Input [yellow] 5 2 4" xfId="9247"/>
    <cellStyle name="Input [yellow] 5 2 5" xfId="9248"/>
    <cellStyle name="Input [yellow] 6" xfId="9249"/>
    <cellStyle name="Input [yellow] 6 2" xfId="9250"/>
    <cellStyle name="Input [yellow] 6 3" xfId="9251"/>
    <cellStyle name="Input [yellow] 6 4" xfId="9252"/>
    <cellStyle name="Input [yellow] 6 5" xfId="9253"/>
    <cellStyle name="Input [yellow] 7" xfId="9254"/>
    <cellStyle name="Input [yellow] 8" xfId="9255"/>
    <cellStyle name="Input [yellow] 9" xfId="9256"/>
    <cellStyle name="Input [yellow]_(C) WHE Proforma with ITC cash grant 10 Yr Amort_for deferral_102809" xfId="9257"/>
    <cellStyle name="Input 10" xfId="9258"/>
    <cellStyle name="Input 10 2" xfId="9259"/>
    <cellStyle name="Input 10 3" xfId="9260"/>
    <cellStyle name="Input 10 4" xfId="9261"/>
    <cellStyle name="Input 10 5" xfId="9262"/>
    <cellStyle name="Input 11" xfId="9263"/>
    <cellStyle name="Input 12" xfId="9264"/>
    <cellStyle name="Input 13" xfId="9265"/>
    <cellStyle name="Input 13 2" xfId="9266"/>
    <cellStyle name="Input 13 3" xfId="9267"/>
    <cellStyle name="Input 13 4" xfId="9268"/>
    <cellStyle name="Input 13 5" xfId="9269"/>
    <cellStyle name="Input 14" xfId="9270"/>
    <cellStyle name="Input 14 2" xfId="9271"/>
    <cellStyle name="Input 14 3" xfId="9272"/>
    <cellStyle name="Input 14 4" xfId="9273"/>
    <cellStyle name="Input 14 5" xfId="9274"/>
    <cellStyle name="Input 15" xfId="9275"/>
    <cellStyle name="Input 16" xfId="9276"/>
    <cellStyle name="Input 17" xfId="9277"/>
    <cellStyle name="Input 18" xfId="9278"/>
    <cellStyle name="Input 19" xfId="9279"/>
    <cellStyle name="Input 2" xfId="9280"/>
    <cellStyle name="Input 2 2" xfId="9281"/>
    <cellStyle name="Input 2 2 2" xfId="9282"/>
    <cellStyle name="Input 2 2 2 2" xfId="9283"/>
    <cellStyle name="Input 2 2 2 3" xfId="9284"/>
    <cellStyle name="Input 2 2 2 4" xfId="9285"/>
    <cellStyle name="Input 2 2 2 5" xfId="9286"/>
    <cellStyle name="Input 2 2 3" xfId="9287"/>
    <cellStyle name="Input 2 3" xfId="9288"/>
    <cellStyle name="Input 2 4" xfId="9289"/>
    <cellStyle name="Input 2 5" xfId="9290"/>
    <cellStyle name="Input 2 6" xfId="9291"/>
    <cellStyle name="Input 2 7" xfId="9292"/>
    <cellStyle name="Input 20" xfId="9293"/>
    <cellStyle name="Input 21" xfId="9294"/>
    <cellStyle name="Input 22" xfId="9295"/>
    <cellStyle name="Input 23" xfId="9296"/>
    <cellStyle name="Input 24" xfId="9297"/>
    <cellStyle name="Input 25" xfId="9298"/>
    <cellStyle name="Input 26" xfId="9299"/>
    <cellStyle name="Input 27" xfId="9300"/>
    <cellStyle name="Input 28" xfId="9301"/>
    <cellStyle name="Input 3" xfId="9302"/>
    <cellStyle name="Input 3 2" xfId="9303"/>
    <cellStyle name="Input 3 3" xfId="9304"/>
    <cellStyle name="Input 3 4" xfId="9305"/>
    <cellStyle name="Input 3 5" xfId="9306"/>
    <cellStyle name="Input 3 6" xfId="9307"/>
    <cellStyle name="Input 3 7" xfId="9308"/>
    <cellStyle name="Input 3 8" xfId="9309"/>
    <cellStyle name="Input 4" xfId="9310"/>
    <cellStyle name="Input 4 2" xfId="9311"/>
    <cellStyle name="Input 4 3" xfId="9312"/>
    <cellStyle name="Input 4 4" xfId="9313"/>
    <cellStyle name="Input 5" xfId="9314"/>
    <cellStyle name="Input 5 2" xfId="9315"/>
    <cellStyle name="Input 6" xfId="9316"/>
    <cellStyle name="Input 6 2" xfId="9317"/>
    <cellStyle name="Input 7" xfId="9318"/>
    <cellStyle name="Input 7 2" xfId="9319"/>
    <cellStyle name="Input 8" xfId="9320"/>
    <cellStyle name="Input 8 2" xfId="9321"/>
    <cellStyle name="Input 9" xfId="9322"/>
    <cellStyle name="Input Cells" xfId="9323"/>
    <cellStyle name="Input Cells 2" xfId="9324"/>
    <cellStyle name="Input Cells 3" xfId="9325"/>
    <cellStyle name="Input Cells Percent" xfId="9326"/>
    <cellStyle name="Input Cells Percent 2" xfId="9327"/>
    <cellStyle name="Input Cells Percent 3" xfId="9328"/>
    <cellStyle name="Input Cells Percent_AURORA Total New" xfId="9329"/>
    <cellStyle name="Input Cells_4.34E Mint Farm Deferral" xfId="9330"/>
    <cellStyle name="line b - Style6" xfId="9331"/>
    <cellStyle name="Lines" xfId="9332"/>
    <cellStyle name="Lines 2" xfId="9333"/>
    <cellStyle name="Lines 3" xfId="9334"/>
    <cellStyle name="Lines 4" xfId="9335"/>
    <cellStyle name="Lines_Electric Rev Req Model (2009 GRC) Rebuttal" xfId="9336"/>
    <cellStyle name="LINKED" xfId="9337"/>
    <cellStyle name="LINKED 2" xfId="9338"/>
    <cellStyle name="LINKED 2 2" xfId="9339"/>
    <cellStyle name="LINKED 3" xfId="9340"/>
    <cellStyle name="LINKED 4" xfId="9341"/>
    <cellStyle name="Linked Cell 2" xfId="9342"/>
    <cellStyle name="Linked Cell 2 2" xfId="9343"/>
    <cellStyle name="Linked Cell 2 2 2" xfId="9344"/>
    <cellStyle name="Linked Cell 2 3" xfId="9345"/>
    <cellStyle name="Linked Cell 2 4" xfId="9346"/>
    <cellStyle name="Linked Cell 3" xfId="9347"/>
    <cellStyle name="Linked Cell 3 2" xfId="9348"/>
    <cellStyle name="Linked Cell 3 3" xfId="9349"/>
    <cellStyle name="Linked Cell 3 4" xfId="9350"/>
    <cellStyle name="Linked Cell 4" xfId="9351"/>
    <cellStyle name="Linked Cell 5" xfId="9352"/>
    <cellStyle name="Linked Cell 6" xfId="9353"/>
    <cellStyle name="Linked Cell 7" xfId="9354"/>
    <cellStyle name="Millares [0]_2AV_M_M " xfId="9355"/>
    <cellStyle name="Millares_2AV_M_M " xfId="9356"/>
    <cellStyle name="modified border" xfId="9357"/>
    <cellStyle name="modified border 2" xfId="9358"/>
    <cellStyle name="modified border 2 2" xfId="9359"/>
    <cellStyle name="modified border 2 3" xfId="9360"/>
    <cellStyle name="modified border 3" xfId="9361"/>
    <cellStyle name="modified border 3 2" xfId="9362"/>
    <cellStyle name="modified border 3 3" xfId="9363"/>
    <cellStyle name="modified border 4" xfId="9364"/>
    <cellStyle name="modified border 4 2" xfId="9365"/>
    <cellStyle name="modified border 4 3" xfId="9366"/>
    <cellStyle name="modified border 5" xfId="9367"/>
    <cellStyle name="modified border 5 2" xfId="9368"/>
    <cellStyle name="modified border 6" xfId="9369"/>
    <cellStyle name="modified border 7" xfId="9370"/>
    <cellStyle name="modified border 8" xfId="9371"/>
    <cellStyle name="modified border_4.34E Mint Farm Deferral" xfId="9372"/>
    <cellStyle name="modified border1" xfId="9373"/>
    <cellStyle name="modified border1 2" xfId="9374"/>
    <cellStyle name="modified border1 2 2" xfId="9375"/>
    <cellStyle name="modified border1 2 3" xfId="9376"/>
    <cellStyle name="modified border1 3" xfId="9377"/>
    <cellStyle name="modified border1 3 2" xfId="9378"/>
    <cellStyle name="modified border1 3 3" xfId="9379"/>
    <cellStyle name="modified border1 4" xfId="9380"/>
    <cellStyle name="modified border1 4 2" xfId="9381"/>
    <cellStyle name="modified border1 4 3" xfId="9382"/>
    <cellStyle name="modified border1 5" xfId="9383"/>
    <cellStyle name="modified border1 5 2" xfId="9384"/>
    <cellStyle name="modified border1 6" xfId="9385"/>
    <cellStyle name="modified border1 7" xfId="9386"/>
    <cellStyle name="modified border1 8" xfId="9387"/>
    <cellStyle name="modified border1_4.34E Mint Farm Deferral" xfId="9388"/>
    <cellStyle name="Moneda [0]_2AV_M_M " xfId="9389"/>
    <cellStyle name="Moneda_2AV_M_M " xfId="9390"/>
    <cellStyle name="Neutral 2" xfId="9391"/>
    <cellStyle name="Neutral 2 2" xfId="9392"/>
    <cellStyle name="Neutral 2 2 2" xfId="9393"/>
    <cellStyle name="Neutral 2 3" xfId="9394"/>
    <cellStyle name="Neutral 2 4" xfId="9395"/>
    <cellStyle name="Neutral 3" xfId="9396"/>
    <cellStyle name="Neutral 3 2" xfId="9397"/>
    <cellStyle name="Neutral 3 3" xfId="9398"/>
    <cellStyle name="Neutral 3 4" xfId="9399"/>
    <cellStyle name="Neutral 4" xfId="9400"/>
    <cellStyle name="Neutral 5" xfId="9401"/>
    <cellStyle name="Neutral 6" xfId="9402"/>
    <cellStyle name="Neutral 7" xfId="9403"/>
    <cellStyle name="no dec" xfId="9404"/>
    <cellStyle name="no dec 2" xfId="9405"/>
    <cellStyle name="no dec 2 2" xfId="9406"/>
    <cellStyle name="no dec 3" xfId="9407"/>
    <cellStyle name="no dec 4" xfId="9408"/>
    <cellStyle name="Normal" xfId="0" builtinId="0"/>
    <cellStyle name="Normal - Style1" xfId="9409"/>
    <cellStyle name="Normal - Style1 2" xfId="9410"/>
    <cellStyle name="Normal - Style1 2 2" xfId="9411"/>
    <cellStyle name="Normal - Style1 2 2 2" xfId="9412"/>
    <cellStyle name="Normal - Style1 2 2 3" xfId="9413"/>
    <cellStyle name="Normal - Style1 2 3" xfId="9414"/>
    <cellStyle name="Normal - Style1 2 4" xfId="9415"/>
    <cellStyle name="Normal - Style1 3" xfId="9416"/>
    <cellStyle name="Normal - Style1 3 2" xfId="9417"/>
    <cellStyle name="Normal - Style1 3 2 2" xfId="9418"/>
    <cellStyle name="Normal - Style1 3 3" xfId="9419"/>
    <cellStyle name="Normal - Style1 3 4" xfId="9420"/>
    <cellStyle name="Normal - Style1 4" xfId="9421"/>
    <cellStyle name="Normal - Style1 4 2" xfId="9422"/>
    <cellStyle name="Normal - Style1 4 2 2" xfId="9423"/>
    <cellStyle name="Normal - Style1 4 3" xfId="9424"/>
    <cellStyle name="Normal - Style1 4 4" xfId="9425"/>
    <cellStyle name="Normal - Style1 5" xfId="9426"/>
    <cellStyle name="Normal - Style1 5 2" xfId="9427"/>
    <cellStyle name="Normal - Style1 5 2 2" xfId="9428"/>
    <cellStyle name="Normal - Style1 5 2 3" xfId="9429"/>
    <cellStyle name="Normal - Style1 5 3" xfId="9430"/>
    <cellStyle name="Normal - Style1 5 4" xfId="9431"/>
    <cellStyle name="Normal - Style1 5 5" xfId="9432"/>
    <cellStyle name="Normal - Style1 6" xfId="9433"/>
    <cellStyle name="Normal - Style1 6 2" xfId="9434"/>
    <cellStyle name="Normal - Style1 6 2 2" xfId="9435"/>
    <cellStyle name="Normal - Style1 6 3" xfId="9436"/>
    <cellStyle name="Normal - Style1 6 4" xfId="9437"/>
    <cellStyle name="Normal - Style1 7" xfId="9438"/>
    <cellStyle name="Normal - Style1 7 2" xfId="9439"/>
    <cellStyle name="Normal - Style1 7 2 2" xfId="9440"/>
    <cellStyle name="Normal - Style1 7 3" xfId="9441"/>
    <cellStyle name="Normal - Style1 8" xfId="9442"/>
    <cellStyle name="Normal - Style1 9" xfId="9443"/>
    <cellStyle name="Normal - Style1_(C) WHE Proforma with ITC cash grant 10 Yr Amort_for deferral_102809" xfId="9444"/>
    <cellStyle name="Normal 1" xfId="9445"/>
    <cellStyle name="Normal 1 2" xfId="9446"/>
    <cellStyle name="Normal 1 2 2" xfId="9447"/>
    <cellStyle name="Normal 1 3" xfId="9448"/>
    <cellStyle name="Normal 1 3 2" xfId="9449"/>
    <cellStyle name="Normal 1 4" xfId="9450"/>
    <cellStyle name="Normal 10" xfId="9451"/>
    <cellStyle name="Normal 10 2" xfId="9452"/>
    <cellStyle name="Normal 10 2 2" xfId="9453"/>
    <cellStyle name="Normal 10 2 2 2" xfId="9454"/>
    <cellStyle name="Normal 10 2 2 3" xfId="9455"/>
    <cellStyle name="Normal 10 2 3" xfId="9456"/>
    <cellStyle name="Normal 10 2 4" xfId="9457"/>
    <cellStyle name="Normal 10 3" xfId="9458"/>
    <cellStyle name="Normal 10 3 2" xfId="9459"/>
    <cellStyle name="Normal 10 3 2 2" xfId="9460"/>
    <cellStyle name="Normal 10 3 3" xfId="9461"/>
    <cellStyle name="Normal 10 3 4" xfId="9462"/>
    <cellStyle name="Normal 10 4" xfId="9463"/>
    <cellStyle name="Normal 10 4 2" xfId="9464"/>
    <cellStyle name="Normal 10 4 2 2" xfId="9465"/>
    <cellStyle name="Normal 10 4 3" xfId="9466"/>
    <cellStyle name="Normal 10 5" xfId="9467"/>
    <cellStyle name="Normal 10 5 2" xfId="9468"/>
    <cellStyle name="Normal 10 5 3" xfId="9469"/>
    <cellStyle name="Normal 10 6" xfId="9470"/>
    <cellStyle name="Normal 10 6 2" xfId="9471"/>
    <cellStyle name="Normal 10 7" xfId="9472"/>
    <cellStyle name="Normal 10 8" xfId="9473"/>
    <cellStyle name="Normal 10 9" xfId="9474"/>
    <cellStyle name="Normal 10_ Price Inputs" xfId="9475"/>
    <cellStyle name="Normal 100" xfId="9476"/>
    <cellStyle name="Normal 101" xfId="9477"/>
    <cellStyle name="Normal 102" xfId="9478"/>
    <cellStyle name="Normal 103" xfId="9479"/>
    <cellStyle name="Normal 104" xfId="9480"/>
    <cellStyle name="Normal 105" xfId="9481"/>
    <cellStyle name="Normal 106" xfId="9482"/>
    <cellStyle name="Normal 107" xfId="9483"/>
    <cellStyle name="Normal 108" xfId="9484"/>
    <cellStyle name="Normal 109" xfId="9485"/>
    <cellStyle name="Normal 11" xfId="9486"/>
    <cellStyle name="Normal 11 2" xfId="9487"/>
    <cellStyle name="Normal 11 2 2" xfId="9488"/>
    <cellStyle name="Normal 11 2 2 2" xfId="9489"/>
    <cellStyle name="Normal 11 2 3" xfId="9490"/>
    <cellStyle name="Normal 11 3" xfId="9491"/>
    <cellStyle name="Normal 11 3 2" xfId="9492"/>
    <cellStyle name="Normal 11 3 3" xfId="9493"/>
    <cellStyle name="Normal 11 4" xfId="9494"/>
    <cellStyle name="Normal 11 4 2" xfId="9495"/>
    <cellStyle name="Normal 11 5" xfId="9496"/>
    <cellStyle name="Normal 11 6" xfId="9497"/>
    <cellStyle name="Normal 11 7" xfId="9498"/>
    <cellStyle name="Normal 11_16.37E Wild Horse Expansion DeferralRevwrkingfile SF" xfId="9499"/>
    <cellStyle name="Normal 110" xfId="9500"/>
    <cellStyle name="Normal 111" xfId="9501"/>
    <cellStyle name="Normal 112" xfId="9502"/>
    <cellStyle name="Normal 112 2" xfId="9503"/>
    <cellStyle name="Normal 113" xfId="9504"/>
    <cellStyle name="Normal 114" xfId="9505"/>
    <cellStyle name="Normal 115" xfId="9506"/>
    <cellStyle name="Normal 116" xfId="9507"/>
    <cellStyle name="Normal 116 2" xfId="9508"/>
    <cellStyle name="Normal 117" xfId="9509"/>
    <cellStyle name="Normal 118" xfId="9510"/>
    <cellStyle name="Normal 119" xfId="9511"/>
    <cellStyle name="Normal 12" xfId="9512"/>
    <cellStyle name="Normal 12 2" xfId="9513"/>
    <cellStyle name="Normal 12 2 2" xfId="9514"/>
    <cellStyle name="Normal 12 2 2 2" xfId="9515"/>
    <cellStyle name="Normal 12 2 3" xfId="9516"/>
    <cellStyle name="Normal 12 3" xfId="9517"/>
    <cellStyle name="Normal 12 3 2" xfId="9518"/>
    <cellStyle name="Normal 12 3 3" xfId="9519"/>
    <cellStyle name="Normal 12 4" xfId="9520"/>
    <cellStyle name="Normal 12 4 2" xfId="9521"/>
    <cellStyle name="Normal 12 5" xfId="9522"/>
    <cellStyle name="Normal 12 6" xfId="9523"/>
    <cellStyle name="Normal 12 7" xfId="9524"/>
    <cellStyle name="Normal 12_2011 CBR Rev Calc by schedule" xfId="9525"/>
    <cellStyle name="Normal 120" xfId="9526"/>
    <cellStyle name="Normal 121" xfId="9527"/>
    <cellStyle name="Normal 122" xfId="9528"/>
    <cellStyle name="Normal 123" xfId="9529"/>
    <cellStyle name="Normal 124" xfId="9530"/>
    <cellStyle name="Normal 125" xfId="9531"/>
    <cellStyle name="Normal 126" xfId="9532"/>
    <cellStyle name="Normal 127" xfId="9533"/>
    <cellStyle name="Normal 128" xfId="9534"/>
    <cellStyle name="Normal 129" xfId="9535"/>
    <cellStyle name="Normal 13" xfId="9536"/>
    <cellStyle name="Normal 13 2" xfId="9537"/>
    <cellStyle name="Normal 13 2 2" xfId="9538"/>
    <cellStyle name="Normal 13 2 2 2" xfId="9539"/>
    <cellStyle name="Normal 13 2 3" xfId="9540"/>
    <cellStyle name="Normal 13 3" xfId="9541"/>
    <cellStyle name="Normal 13 3 2" xfId="9542"/>
    <cellStyle name="Normal 13 3 3" xfId="9543"/>
    <cellStyle name="Normal 13 4" xfId="9544"/>
    <cellStyle name="Normal 13 4 2" xfId="9545"/>
    <cellStyle name="Normal 13 5" xfId="9546"/>
    <cellStyle name="Normal 13 6" xfId="9547"/>
    <cellStyle name="Normal 13 7" xfId="9548"/>
    <cellStyle name="Normal 13_2011 CBR Rev Calc by schedule" xfId="9549"/>
    <cellStyle name="Normal 130" xfId="9550"/>
    <cellStyle name="Normal 131" xfId="9551"/>
    <cellStyle name="Normal 132" xfId="9552"/>
    <cellStyle name="Normal 133" xfId="9553"/>
    <cellStyle name="Normal 134" xfId="9554"/>
    <cellStyle name="Normal 135" xfId="9555"/>
    <cellStyle name="Normal 136" xfId="9556"/>
    <cellStyle name="Normal 137" xfId="9557"/>
    <cellStyle name="Normal 138" xfId="9558"/>
    <cellStyle name="Normal 139" xfId="9559"/>
    <cellStyle name="Normal 14" xfId="9560"/>
    <cellStyle name="Normal 14 2" xfId="9561"/>
    <cellStyle name="Normal 14 2 2" xfId="9562"/>
    <cellStyle name="Normal 14 3" xfId="9563"/>
    <cellStyle name="Normal 14 4" xfId="9564"/>
    <cellStyle name="Normal 14_2011 CBR Rev Calc by schedule" xfId="9565"/>
    <cellStyle name="Normal 140" xfId="9566"/>
    <cellStyle name="Normal 141" xfId="9567"/>
    <cellStyle name="Normal 142" xfId="9568"/>
    <cellStyle name="Normal 143" xfId="9569"/>
    <cellStyle name="Normal 144" xfId="9570"/>
    <cellStyle name="Normal 145" xfId="9571"/>
    <cellStyle name="Normal 146" xfId="9572"/>
    <cellStyle name="Normal 147" xfId="9573"/>
    <cellStyle name="Normal 148" xfId="9574"/>
    <cellStyle name="Normal 149" xfId="9575"/>
    <cellStyle name="Normal 15" xfId="9576"/>
    <cellStyle name="Normal 15 2" xfId="9577"/>
    <cellStyle name="Normal 15 2 2" xfId="9578"/>
    <cellStyle name="Normal 15 3" xfId="9579"/>
    <cellStyle name="Normal 15 3 2" xfId="9580"/>
    <cellStyle name="Normal 15 3 3" xfId="9581"/>
    <cellStyle name="Normal 15 4" xfId="9582"/>
    <cellStyle name="Normal 15 4 2" xfId="9583"/>
    <cellStyle name="Normal 15 5" xfId="9584"/>
    <cellStyle name="Normal 15 6" xfId="9585"/>
    <cellStyle name="Normal 15 7" xfId="9586"/>
    <cellStyle name="Normal 15 8" xfId="9587"/>
    <cellStyle name="Normal 15_2011 CBR Rev Calc by schedule" xfId="9588"/>
    <cellStyle name="Normal 150" xfId="9589"/>
    <cellStyle name="Normal 151" xfId="9590"/>
    <cellStyle name="Normal 152" xfId="9591"/>
    <cellStyle name="Normal 153" xfId="9592"/>
    <cellStyle name="Normal 154" xfId="11926"/>
    <cellStyle name="Normal 155" xfId="11935"/>
    <cellStyle name="Normal 156" xfId="11936"/>
    <cellStyle name="Normal 157" xfId="11937"/>
    <cellStyle name="Normal 158" xfId="11925"/>
    <cellStyle name="Normal 16" xfId="9593"/>
    <cellStyle name="Normal 16 2" xfId="9594"/>
    <cellStyle name="Normal 16 2 2" xfId="9595"/>
    <cellStyle name="Normal 16 3" xfId="9596"/>
    <cellStyle name="Normal 16 3 2" xfId="9597"/>
    <cellStyle name="Normal 16 3 3" xfId="9598"/>
    <cellStyle name="Normal 16 4" xfId="9599"/>
    <cellStyle name="Normal 16 4 2" xfId="9600"/>
    <cellStyle name="Normal 16 5" xfId="9601"/>
    <cellStyle name="Normal 16 6" xfId="9602"/>
    <cellStyle name="Normal 16 7" xfId="9603"/>
    <cellStyle name="Normal 16_2011 CBR Rev Calc by schedule" xfId="9604"/>
    <cellStyle name="Normal 17" xfId="9605"/>
    <cellStyle name="Normal 17 2" xfId="9606"/>
    <cellStyle name="Normal 17 2 2" xfId="9607"/>
    <cellStyle name="Normal 17 3" xfId="9608"/>
    <cellStyle name="Normal 17 3 2" xfId="9609"/>
    <cellStyle name="Normal 17 4" xfId="9610"/>
    <cellStyle name="Normal 17 5" xfId="9611"/>
    <cellStyle name="Normal 18" xfId="9612"/>
    <cellStyle name="Normal 18 2" xfId="9613"/>
    <cellStyle name="Normal 18 2 2" xfId="9614"/>
    <cellStyle name="Normal 18 3" xfId="9615"/>
    <cellStyle name="Normal 18 3 2" xfId="9616"/>
    <cellStyle name="Normal 18 4" xfId="9617"/>
    <cellStyle name="Normal 18 5" xfId="9618"/>
    <cellStyle name="Normal 19" xfId="9619"/>
    <cellStyle name="Normal 19 2" xfId="9620"/>
    <cellStyle name="Normal 19 2 2" xfId="9621"/>
    <cellStyle name="Normal 19 3" xfId="9622"/>
    <cellStyle name="Normal 19 3 2" xfId="9623"/>
    <cellStyle name="Normal 19 4" xfId="9624"/>
    <cellStyle name="Normal 2" xfId="9625"/>
    <cellStyle name="Normal 2 10" xfId="9626"/>
    <cellStyle name="Normal 2 10 2" xfId="9627"/>
    <cellStyle name="Normal 2 10 2 2" xfId="9628"/>
    <cellStyle name="Normal 2 10 2 2 2" xfId="11952"/>
    <cellStyle name="Normal 2 10 3" xfId="9629"/>
    <cellStyle name="Normal 2 11" xfId="9630"/>
    <cellStyle name="Normal 2 11 2" xfId="9631"/>
    <cellStyle name="Normal 2 12" xfId="9632"/>
    <cellStyle name="Normal 2 12 2" xfId="9633"/>
    <cellStyle name="Normal 2 13" xfId="9634"/>
    <cellStyle name="Normal 2 13 2" xfId="9635"/>
    <cellStyle name="Normal 2 14" xfId="9636"/>
    <cellStyle name="Normal 2 15" xfId="9637"/>
    <cellStyle name="Normal 2 16" xfId="11946"/>
    <cellStyle name="Normal 2 2" xfId="9638"/>
    <cellStyle name="Normal 2 2 10" xfId="9639"/>
    <cellStyle name="Normal 2 2 11" xfId="9640"/>
    <cellStyle name="Normal 2 2 2" xfId="9641"/>
    <cellStyle name="Normal 2 2 2 2" xfId="9642"/>
    <cellStyle name="Normal 2 2 2 2 2" xfId="9643"/>
    <cellStyle name="Normal 2 2 2 2 2 2" xfId="9644"/>
    <cellStyle name="Normal 2 2 2 2 3" xfId="9645"/>
    <cellStyle name="Normal 2 2 2 2 3 2" xfId="9646"/>
    <cellStyle name="Normal 2 2 2 2 4" xfId="9647"/>
    <cellStyle name="Normal 2 2 2 3" xfId="9648"/>
    <cellStyle name="Normal 2 2 2 3 2" xfId="9649"/>
    <cellStyle name="Normal 2 2 2 3 2 2" xfId="9650"/>
    <cellStyle name="Normal 2 2 2 3 3" xfId="9651"/>
    <cellStyle name="Normal 2 2 2 3 3 2" xfId="9652"/>
    <cellStyle name="Normal 2 2 2 3 4" xfId="9653"/>
    <cellStyle name="Normal 2 2 2 4" xfId="9654"/>
    <cellStyle name="Normal 2 2 2 4 2" xfId="9655"/>
    <cellStyle name="Normal 2 2 2 5" xfId="9656"/>
    <cellStyle name="Normal 2 2 2 5 2" xfId="9657"/>
    <cellStyle name="Normal 2 2 2 6" xfId="9658"/>
    <cellStyle name="Normal 2 2 2 7" xfId="9659"/>
    <cellStyle name="Normal 2 2 2 8" xfId="11938"/>
    <cellStyle name="Normal 2 2 2_Chelan PUD Power Costs (8-10)" xfId="9660"/>
    <cellStyle name="Normal 2 2 3" xfId="9661"/>
    <cellStyle name="Normal 2 2 3 2" xfId="9662"/>
    <cellStyle name="Normal 2 2 3 2 2" xfId="9663"/>
    <cellStyle name="Normal 2 2 3 3" xfId="9664"/>
    <cellStyle name="Normal 2 2 3 3 2" xfId="9665"/>
    <cellStyle name="Normal 2 2 3 4" xfId="9666"/>
    <cellStyle name="Normal 2 2 4" xfId="9667"/>
    <cellStyle name="Normal 2 2 4 2" xfId="9668"/>
    <cellStyle name="Normal 2 2 5" xfId="9669"/>
    <cellStyle name="Normal 2 2 6" xfId="9670"/>
    <cellStyle name="Normal 2 2 7" xfId="9671"/>
    <cellStyle name="Normal 2 2 8" xfId="9672"/>
    <cellStyle name="Normal 2 2 9" xfId="9673"/>
    <cellStyle name="Normal 2 2_ Price Inputs" xfId="9674"/>
    <cellStyle name="Normal 2 3" xfId="9675"/>
    <cellStyle name="Normal 2 3 2" xfId="9676"/>
    <cellStyle name="Normal 2 3 2 2" xfId="9677"/>
    <cellStyle name="Normal 2 3 3" xfId="9678"/>
    <cellStyle name="Normal 2 3 3 2" xfId="9679"/>
    <cellStyle name="Normal 2 3 4" xfId="9680"/>
    <cellStyle name="Normal 2 4" xfId="9681"/>
    <cellStyle name="Normal 2 4 2" xfId="9682"/>
    <cellStyle name="Normal 2 4 2 2" xfId="9683"/>
    <cellStyle name="Normal 2 4 3" xfId="9684"/>
    <cellStyle name="Normal 2 4 3 2" xfId="9685"/>
    <cellStyle name="Normal 2 4 4" xfId="9686"/>
    <cellStyle name="Normal 2 5" xfId="9687"/>
    <cellStyle name="Normal 2 5 2" xfId="9688"/>
    <cellStyle name="Normal 2 5 2 2" xfId="9689"/>
    <cellStyle name="Normal 2 5 3" xfId="9690"/>
    <cellStyle name="Normal 2 5 3 2" xfId="9691"/>
    <cellStyle name="Normal 2 5 4" xfId="9692"/>
    <cellStyle name="Normal 2 6" xfId="9693"/>
    <cellStyle name="Normal 2 6 2" xfId="9694"/>
    <cellStyle name="Normal 2 6 2 2" xfId="9695"/>
    <cellStyle name="Normal 2 6 3" xfId="9696"/>
    <cellStyle name="Normal 2 6 4" xfId="9697"/>
    <cellStyle name="Normal 2 6 5" xfId="9698"/>
    <cellStyle name="Normal 2 6 6" xfId="9699"/>
    <cellStyle name="Normal 2 7" xfId="9700"/>
    <cellStyle name="Normal 2 7 2" xfId="9701"/>
    <cellStyle name="Normal 2 7 2 2" xfId="9702"/>
    <cellStyle name="Normal 2 7 3" xfId="9703"/>
    <cellStyle name="Normal 2 7 4" xfId="9704"/>
    <cellStyle name="Normal 2 8" xfId="9705"/>
    <cellStyle name="Normal 2 8 2" xfId="9706"/>
    <cellStyle name="Normal 2 8 2 2" xfId="9707"/>
    <cellStyle name="Normal 2 8 2 2 2" xfId="9708"/>
    <cellStyle name="Normal 2 8 2 3" xfId="9709"/>
    <cellStyle name="Normal 2 8 3" xfId="9710"/>
    <cellStyle name="Normal 2 8 3 2" xfId="9711"/>
    <cellStyle name="Normal 2 8 4" xfId="9712"/>
    <cellStyle name="Normal 2 8 5" xfId="9713"/>
    <cellStyle name="Normal 2 9" xfId="9714"/>
    <cellStyle name="Normal 2 9 2" xfId="9715"/>
    <cellStyle name="Normal 2 9 2 2" xfId="9716"/>
    <cellStyle name="Normal 2 9 3" xfId="9717"/>
    <cellStyle name="Normal 2 9 4" xfId="9718"/>
    <cellStyle name="Normal 2_16.37E Wild Horse Expansion DeferralRevwrkingfile SF" xfId="9719"/>
    <cellStyle name="Normal 20" xfId="9720"/>
    <cellStyle name="Normal 20 2" xfId="9721"/>
    <cellStyle name="Normal 20 2 2" xfId="9722"/>
    <cellStyle name="Normal 20 3" xfId="9723"/>
    <cellStyle name="Normal 20 3 2" xfId="9724"/>
    <cellStyle name="Normal 20 4" xfId="9725"/>
    <cellStyle name="Normal 20 4 2" xfId="9726"/>
    <cellStyle name="Normal 20 5" xfId="9727"/>
    <cellStyle name="Normal 20 6" xfId="9728"/>
    <cellStyle name="Normal 21" xfId="9729"/>
    <cellStyle name="Normal 21 2" xfId="9730"/>
    <cellStyle name="Normal 21 2 2" xfId="9731"/>
    <cellStyle name="Normal 21 2 3" xfId="9732"/>
    <cellStyle name="Normal 21 3" xfId="9733"/>
    <cellStyle name="Normal 21 3 2" xfId="9734"/>
    <cellStyle name="Normal 21 4" xfId="9735"/>
    <cellStyle name="Normal 21 5" xfId="9736"/>
    <cellStyle name="Normal 21 6" xfId="9737"/>
    <cellStyle name="Normal 21_4 31E Reg Asset  Liab and EXH D" xfId="9738"/>
    <cellStyle name="Normal 22" xfId="9739"/>
    <cellStyle name="Normal 22 2" xfId="9740"/>
    <cellStyle name="Normal 22 2 2" xfId="9741"/>
    <cellStyle name="Normal 22 2 3" xfId="9742"/>
    <cellStyle name="Normal 22 3" xfId="9743"/>
    <cellStyle name="Normal 22 3 2" xfId="9744"/>
    <cellStyle name="Normal 22 4" xfId="9745"/>
    <cellStyle name="Normal 22 5" xfId="9746"/>
    <cellStyle name="Normal 22 6" xfId="9747"/>
    <cellStyle name="Normal 23" xfId="9748"/>
    <cellStyle name="Normal 23 2" xfId="9749"/>
    <cellStyle name="Normal 23 2 2" xfId="9750"/>
    <cellStyle name="Normal 23 2 3" xfId="9751"/>
    <cellStyle name="Normal 23 3" xfId="9752"/>
    <cellStyle name="Normal 23 3 2" xfId="9753"/>
    <cellStyle name="Normal 23 4" xfId="9754"/>
    <cellStyle name="Normal 23 5" xfId="9755"/>
    <cellStyle name="Normal 23 6" xfId="9756"/>
    <cellStyle name="Normal 24" xfId="9757"/>
    <cellStyle name="Normal 24 2" xfId="9758"/>
    <cellStyle name="Normal 24 2 2" xfId="9759"/>
    <cellStyle name="Normal 24 2 3" xfId="9760"/>
    <cellStyle name="Normal 24 3" xfId="9761"/>
    <cellStyle name="Normal 24 3 2" xfId="9762"/>
    <cellStyle name="Normal 24 4" xfId="9763"/>
    <cellStyle name="Normal 24 5" xfId="9764"/>
    <cellStyle name="Normal 25" xfId="9765"/>
    <cellStyle name="Normal 25 2" xfId="9766"/>
    <cellStyle name="Normal 25 2 2" xfId="9767"/>
    <cellStyle name="Normal 25 2 3" xfId="9768"/>
    <cellStyle name="Normal 25 3" xfId="9769"/>
    <cellStyle name="Normal 25 3 2" xfId="9770"/>
    <cellStyle name="Normal 25 4" xfId="9771"/>
    <cellStyle name="Normal 25 5" xfId="9772"/>
    <cellStyle name="Normal 26" xfId="9773"/>
    <cellStyle name="Normal 26 2" xfId="9774"/>
    <cellStyle name="Normal 26 2 2" xfId="9775"/>
    <cellStyle name="Normal 26 2 3" xfId="9776"/>
    <cellStyle name="Normal 26 3" xfId="9777"/>
    <cellStyle name="Normal 26 3 2" xfId="9778"/>
    <cellStyle name="Normal 26 4" xfId="9779"/>
    <cellStyle name="Normal 26 5" xfId="9780"/>
    <cellStyle name="Normal 26 6" xfId="9781"/>
    <cellStyle name="Normal 27" xfId="9782"/>
    <cellStyle name="Normal 27 2" xfId="9783"/>
    <cellStyle name="Normal 27 2 2" xfId="9784"/>
    <cellStyle name="Normal 27 2 3" xfId="9785"/>
    <cellStyle name="Normal 27 3" xfId="9786"/>
    <cellStyle name="Normal 27 3 2" xfId="9787"/>
    <cellStyle name="Normal 27 4" xfId="9788"/>
    <cellStyle name="Normal 27 5" xfId="9789"/>
    <cellStyle name="Normal 28" xfId="9790"/>
    <cellStyle name="Normal 28 2" xfId="9791"/>
    <cellStyle name="Normal 28 2 2" xfId="9792"/>
    <cellStyle name="Normal 28 2 3" xfId="9793"/>
    <cellStyle name="Normal 28 3" xfId="9794"/>
    <cellStyle name="Normal 28 3 2" xfId="9795"/>
    <cellStyle name="Normal 28 4" xfId="9796"/>
    <cellStyle name="Normal 28 5" xfId="9797"/>
    <cellStyle name="Normal 29" xfId="9798"/>
    <cellStyle name="Normal 29 2" xfId="9799"/>
    <cellStyle name="Normal 29 2 2" xfId="9800"/>
    <cellStyle name="Normal 29 2 3" xfId="9801"/>
    <cellStyle name="Normal 29 3" xfId="9802"/>
    <cellStyle name="Normal 29 3 2" xfId="9803"/>
    <cellStyle name="Normal 29 4" xfId="9804"/>
    <cellStyle name="Normal 29 5" xfId="9805"/>
    <cellStyle name="Normal 3" xfId="9806"/>
    <cellStyle name="Normal 3 10" xfId="9807"/>
    <cellStyle name="Normal 3 10 2" xfId="9808"/>
    <cellStyle name="Normal 3 11" xfId="9809"/>
    <cellStyle name="Normal 3 11 2" xfId="9810"/>
    <cellStyle name="Normal 3 12" xfId="9811"/>
    <cellStyle name="Normal 3 13" xfId="9812"/>
    <cellStyle name="Normal 3 2" xfId="9813"/>
    <cellStyle name="Normal 3 2 2" xfId="9814"/>
    <cellStyle name="Normal 3 2 2 2" xfId="9815"/>
    <cellStyle name="Normal 3 2 3" xfId="9816"/>
    <cellStyle name="Normal 3 2 3 2" xfId="9817"/>
    <cellStyle name="Normal 3 2 4" xfId="9818"/>
    <cellStyle name="Normal 3 2 5" xfId="9819"/>
    <cellStyle name="Normal 3 2 6" xfId="9820"/>
    <cellStyle name="Normal 3 2_Chelan PUD Power Costs (8-10)" xfId="9821"/>
    <cellStyle name="Normal 3 3" xfId="9822"/>
    <cellStyle name="Normal 3 3 2" xfId="9823"/>
    <cellStyle name="Normal 3 3 2 2" xfId="9824"/>
    <cellStyle name="Normal 3 3 2 3" xfId="9825"/>
    <cellStyle name="Normal 3 3 3" xfId="9826"/>
    <cellStyle name="Normal 3 3 4" xfId="9827"/>
    <cellStyle name="Normal 3 3 5" xfId="9828"/>
    <cellStyle name="Normal 3 3 6" xfId="9829"/>
    <cellStyle name="Normal 3 4" xfId="9830"/>
    <cellStyle name="Normal 3 4 2" xfId="9831"/>
    <cellStyle name="Normal 3 4 2 2" xfId="9832"/>
    <cellStyle name="Normal 3 4 3" xfId="9833"/>
    <cellStyle name="Normal 3 4 3 2" xfId="9834"/>
    <cellStyle name="Normal 3 4 4" xfId="9835"/>
    <cellStyle name="Normal 3 4 4 2" xfId="9836"/>
    <cellStyle name="Normal 3 4 5" xfId="9837"/>
    <cellStyle name="Normal 3 5" xfId="9838"/>
    <cellStyle name="Normal 3 5 2" xfId="9839"/>
    <cellStyle name="Normal 3 5 3" xfId="9840"/>
    <cellStyle name="Normal 3 6" xfId="9841"/>
    <cellStyle name="Normal 3 6 2" xfId="9842"/>
    <cellStyle name="Normal 3 7" xfId="9843"/>
    <cellStyle name="Normal 3 7 2" xfId="9844"/>
    <cellStyle name="Normal 3 8" xfId="9845"/>
    <cellStyle name="Normal 3 8 2" xfId="9846"/>
    <cellStyle name="Normal 3 9" xfId="9847"/>
    <cellStyle name="Normal 3 9 2" xfId="9848"/>
    <cellStyle name="Normal 3_ Price Inputs" xfId="9849"/>
    <cellStyle name="Normal 30" xfId="9850"/>
    <cellStyle name="Normal 30 2" xfId="9851"/>
    <cellStyle name="Normal 30 2 2" xfId="9852"/>
    <cellStyle name="Normal 30 2 3" xfId="9853"/>
    <cellStyle name="Normal 30 3" xfId="9854"/>
    <cellStyle name="Normal 30 3 2" xfId="9855"/>
    <cellStyle name="Normal 30 4" xfId="9856"/>
    <cellStyle name="Normal 30 5" xfId="9857"/>
    <cellStyle name="Normal 31" xfId="9858"/>
    <cellStyle name="Normal 31 2" xfId="9859"/>
    <cellStyle name="Normal 31 2 2" xfId="9860"/>
    <cellStyle name="Normal 31 2 3" xfId="9861"/>
    <cellStyle name="Normal 31 3" xfId="9862"/>
    <cellStyle name="Normal 31 3 2" xfId="9863"/>
    <cellStyle name="Normal 31 4" xfId="9864"/>
    <cellStyle name="Normal 31 5" xfId="9865"/>
    <cellStyle name="Normal 32" xfId="9866"/>
    <cellStyle name="Normal 32 2" xfId="9867"/>
    <cellStyle name="Normal 32 2 2" xfId="9868"/>
    <cellStyle name="Normal 32 2 3" xfId="9869"/>
    <cellStyle name="Normal 32 3" xfId="9870"/>
    <cellStyle name="Normal 32 3 2" xfId="9871"/>
    <cellStyle name="Normal 32 4" xfId="9872"/>
    <cellStyle name="Normal 32 5" xfId="9873"/>
    <cellStyle name="Normal 33" xfId="9874"/>
    <cellStyle name="Normal 33 2" xfId="9875"/>
    <cellStyle name="Normal 33 2 2" xfId="9876"/>
    <cellStyle name="Normal 33 2 3" xfId="9877"/>
    <cellStyle name="Normal 33 3" xfId="9878"/>
    <cellStyle name="Normal 33 3 2" xfId="9879"/>
    <cellStyle name="Normal 33 4" xfId="9880"/>
    <cellStyle name="Normal 33 5" xfId="9881"/>
    <cellStyle name="Normal 34" xfId="9882"/>
    <cellStyle name="Normal 34 2" xfId="9883"/>
    <cellStyle name="Normal 34 2 2" xfId="9884"/>
    <cellStyle name="Normal 34 2 3" xfId="9885"/>
    <cellStyle name="Normal 34 3" xfId="9886"/>
    <cellStyle name="Normal 34 3 2" xfId="9887"/>
    <cellStyle name="Normal 34 4" xfId="9888"/>
    <cellStyle name="Normal 34 5" xfId="9889"/>
    <cellStyle name="Normal 35" xfId="9890"/>
    <cellStyle name="Normal 35 2" xfId="9891"/>
    <cellStyle name="Normal 35 2 2" xfId="9892"/>
    <cellStyle name="Normal 35 2 3" xfId="9893"/>
    <cellStyle name="Normal 35 3" xfId="9894"/>
    <cellStyle name="Normal 35 3 2" xfId="9895"/>
    <cellStyle name="Normal 35 4" xfId="9896"/>
    <cellStyle name="Normal 35 5" xfId="9897"/>
    <cellStyle name="Normal 36" xfId="9898"/>
    <cellStyle name="Normal 36 2" xfId="9899"/>
    <cellStyle name="Normal 36 2 2" xfId="9900"/>
    <cellStyle name="Normal 36 2 3" xfId="9901"/>
    <cellStyle name="Normal 36 3" xfId="9902"/>
    <cellStyle name="Normal 36 3 2" xfId="9903"/>
    <cellStyle name="Normal 36 4" xfId="9904"/>
    <cellStyle name="Normal 36 5" xfId="9905"/>
    <cellStyle name="Normal 37" xfId="9906"/>
    <cellStyle name="Normal 37 2" xfId="9907"/>
    <cellStyle name="Normal 37 2 2" xfId="9908"/>
    <cellStyle name="Normal 37 2 3" xfId="9909"/>
    <cellStyle name="Normal 37 3" xfId="9910"/>
    <cellStyle name="Normal 37 3 2" xfId="9911"/>
    <cellStyle name="Normal 37 4" xfId="9912"/>
    <cellStyle name="Normal 37 5" xfId="9913"/>
    <cellStyle name="Normal 38" xfId="9914"/>
    <cellStyle name="Normal 38 2" xfId="9915"/>
    <cellStyle name="Normal 38 2 2" xfId="9916"/>
    <cellStyle name="Normal 38 2 3" xfId="9917"/>
    <cellStyle name="Normal 38 3" xfId="9918"/>
    <cellStyle name="Normal 38 3 2" xfId="9919"/>
    <cellStyle name="Normal 38 4" xfId="9920"/>
    <cellStyle name="Normal 38 5" xfId="9921"/>
    <cellStyle name="Normal 39" xfId="9922"/>
    <cellStyle name="Normal 39 2" xfId="9923"/>
    <cellStyle name="Normal 39 2 2" xfId="9924"/>
    <cellStyle name="Normal 39 2 3" xfId="9925"/>
    <cellStyle name="Normal 39 3" xfId="9926"/>
    <cellStyle name="Normal 39 3 2" xfId="9927"/>
    <cellStyle name="Normal 39 4" xfId="9928"/>
    <cellStyle name="Normal 39 5" xfId="9929"/>
    <cellStyle name="Normal 4" xfId="9930"/>
    <cellStyle name="Normal 4 2" xfId="9931"/>
    <cellStyle name="Normal 4 2 2" xfId="9932"/>
    <cellStyle name="Normal 4 2 2 2" xfId="9933"/>
    <cellStyle name="Normal 4 2 2 3" xfId="9934"/>
    <cellStyle name="Normal 4 2 2 4" xfId="9935"/>
    <cellStyle name="Normal 4 2 3" xfId="9936"/>
    <cellStyle name="Normal 4 2 3 2" xfId="9937"/>
    <cellStyle name="Normal 4 2 4" xfId="9938"/>
    <cellStyle name="Normal 4 2 4 2" xfId="9939"/>
    <cellStyle name="Normal 4 2 5" xfId="9940"/>
    <cellStyle name="Normal 4 2 6" xfId="9941"/>
    <cellStyle name="Normal 4 3" xfId="9942"/>
    <cellStyle name="Normal 4 3 2" xfId="9943"/>
    <cellStyle name="Normal 4 4" xfId="9944"/>
    <cellStyle name="Normal 4 4 2" xfId="9945"/>
    <cellStyle name="Normal 4 5" xfId="9946"/>
    <cellStyle name="Normal 4 5 2" xfId="9947"/>
    <cellStyle name="Normal 4 6" xfId="9948"/>
    <cellStyle name="Normal 4 7" xfId="9949"/>
    <cellStyle name="Normal 4 8" xfId="11939"/>
    <cellStyle name="Normal 4_ Price Inputs" xfId="9950"/>
    <cellStyle name="Normal 40" xfId="9951"/>
    <cellStyle name="Normal 40 2" xfId="9952"/>
    <cellStyle name="Normal 41" xfId="9953"/>
    <cellStyle name="Normal 41 2" xfId="9954"/>
    <cellStyle name="Normal 41 2 2" xfId="9955"/>
    <cellStyle name="Normal 41 3" xfId="9956"/>
    <cellStyle name="Normal 41 3 2" xfId="9957"/>
    <cellStyle name="Normal 41 4" xfId="9958"/>
    <cellStyle name="Normal 41 4 2" xfId="9959"/>
    <cellStyle name="Normal 42" xfId="9960"/>
    <cellStyle name="Normal 42 2" xfId="9961"/>
    <cellStyle name="Normal 42 2 2" xfId="9962"/>
    <cellStyle name="Normal 42 2 2 2" xfId="9963"/>
    <cellStyle name="Normal 42 2 3" xfId="9964"/>
    <cellStyle name="Normal 42 3" xfId="9965"/>
    <cellStyle name="Normal 42 3 2" xfId="9966"/>
    <cellStyle name="Normal 42 4" xfId="9967"/>
    <cellStyle name="Normal 42 4 2" xfId="9968"/>
    <cellStyle name="Normal 42 5" xfId="9969"/>
    <cellStyle name="Normal 42 5 2" xfId="9970"/>
    <cellStyle name="Normal 43" xfId="9971"/>
    <cellStyle name="Normal 43 2" xfId="9972"/>
    <cellStyle name="Normal 43 3" xfId="9973"/>
    <cellStyle name="Normal 43 3 2" xfId="9974"/>
    <cellStyle name="Normal 44" xfId="9975"/>
    <cellStyle name="Normal 44 2" xfId="9976"/>
    <cellStyle name="Normal 44 2 2" xfId="9977"/>
    <cellStyle name="Normal 44 2 2 2" xfId="9978"/>
    <cellStyle name="Normal 44 2 3" xfId="9979"/>
    <cellStyle name="Normal 44 2 4" xfId="9980"/>
    <cellStyle name="Normal 44 3" xfId="9981"/>
    <cellStyle name="Normal 44 3 2" xfId="9982"/>
    <cellStyle name="Normal 44 3 3" xfId="9983"/>
    <cellStyle name="Normal 44 4" xfId="9984"/>
    <cellStyle name="Normal 44 4 2" xfId="9985"/>
    <cellStyle name="Normal 44 5" xfId="9986"/>
    <cellStyle name="Normal 44 5 2" xfId="9987"/>
    <cellStyle name="Normal 44 6" xfId="9988"/>
    <cellStyle name="Normal 44 7" xfId="9989"/>
    <cellStyle name="Normal 45" xfId="9990"/>
    <cellStyle name="Normal 45 2" xfId="9991"/>
    <cellStyle name="Normal 45 2 2" xfId="9992"/>
    <cellStyle name="Normal 45 3" xfId="9993"/>
    <cellStyle name="Normal 45 4" xfId="9994"/>
    <cellStyle name="Normal 45 5" xfId="9995"/>
    <cellStyle name="Normal 45 6" xfId="9996"/>
    <cellStyle name="Normal 45 7" xfId="9997"/>
    <cellStyle name="Normal 46" xfId="9998"/>
    <cellStyle name="Normal 46 2" xfId="9999"/>
    <cellStyle name="Normal 46 2 2" xfId="10000"/>
    <cellStyle name="Normal 46 2 3" xfId="10001"/>
    <cellStyle name="Normal 46 3" xfId="10002"/>
    <cellStyle name="Normal 46 4" xfId="10003"/>
    <cellStyle name="Normal 46 5" xfId="10004"/>
    <cellStyle name="Normal 46 6" xfId="10005"/>
    <cellStyle name="Normal 47" xfId="10006"/>
    <cellStyle name="Normal 47 2" xfId="10007"/>
    <cellStyle name="Normal 47 2 2" xfId="10008"/>
    <cellStyle name="Normal 47 3" xfId="10009"/>
    <cellStyle name="Normal 47 3 2" xfId="10010"/>
    <cellStyle name="Normal 47 4" xfId="10011"/>
    <cellStyle name="Normal 47 4 2" xfId="10012"/>
    <cellStyle name="Normal 47 5" xfId="10013"/>
    <cellStyle name="Normal 48" xfId="10014"/>
    <cellStyle name="Normal 48 2" xfId="10015"/>
    <cellStyle name="Normal 48 2 2" xfId="10016"/>
    <cellStyle name="Normal 48 3" xfId="10017"/>
    <cellStyle name="Normal 48 3 2" xfId="10018"/>
    <cellStyle name="Normal 48 4" xfId="10019"/>
    <cellStyle name="Normal 48 4 2" xfId="10020"/>
    <cellStyle name="Normal 49" xfId="10021"/>
    <cellStyle name="Normal 49 2" xfId="10022"/>
    <cellStyle name="Normal 49 2 2" xfId="10023"/>
    <cellStyle name="Normal 49 3" xfId="10024"/>
    <cellStyle name="Normal 49 3 2" xfId="10025"/>
    <cellStyle name="Normal 49 4" xfId="10026"/>
    <cellStyle name="Normal 49 4 2" xfId="10027"/>
    <cellStyle name="Normal 5" xfId="10028"/>
    <cellStyle name="Normal 5 2" xfId="10029"/>
    <cellStyle name="Normal 5 2 2" xfId="10030"/>
    <cellStyle name="Normal 5 2 3" xfId="10031"/>
    <cellStyle name="Normal 5 3" xfId="10032"/>
    <cellStyle name="Normal 5 3 2" xfId="10033"/>
    <cellStyle name="Normal 5 4" xfId="10034"/>
    <cellStyle name="Normal 5 4 2" xfId="10035"/>
    <cellStyle name="Normal 5 5" xfId="10036"/>
    <cellStyle name="Normal 5 5 2" xfId="10037"/>
    <cellStyle name="Normal 5 6" xfId="10038"/>
    <cellStyle name="Normal 5 7" xfId="11940"/>
    <cellStyle name="Normal 5_2011 CBR Rev Calc by schedule" xfId="10039"/>
    <cellStyle name="Normal 50" xfId="10040"/>
    <cellStyle name="Normal 50 2" xfId="10041"/>
    <cellStyle name="Normal 50 2 2" xfId="10042"/>
    <cellStyle name="Normal 50 3" xfId="10043"/>
    <cellStyle name="Normal 50 3 2" xfId="10044"/>
    <cellStyle name="Normal 50 4" xfId="10045"/>
    <cellStyle name="Normal 50 4 2" xfId="10046"/>
    <cellStyle name="Normal 51" xfId="10047"/>
    <cellStyle name="Normal 51 2" xfId="10048"/>
    <cellStyle name="Normal 51 2 2" xfId="10049"/>
    <cellStyle name="Normal 51 2 3" xfId="10050"/>
    <cellStyle name="Normal 51 3" xfId="10051"/>
    <cellStyle name="Normal 51 4" xfId="10052"/>
    <cellStyle name="Normal 51 5" xfId="10053"/>
    <cellStyle name="Normal 51 6" xfId="10054"/>
    <cellStyle name="Normal 52" xfId="10055"/>
    <cellStyle name="Normal 53" xfId="10056"/>
    <cellStyle name="Normal 53 2" xfId="10057"/>
    <cellStyle name="Normal 53 3" xfId="10058"/>
    <cellStyle name="Normal 53 3 2" xfId="10059"/>
    <cellStyle name="Normal 53 4" xfId="10060"/>
    <cellStyle name="Normal 54" xfId="10061"/>
    <cellStyle name="Normal 54 2" xfId="10062"/>
    <cellStyle name="Normal 54 3" xfId="10063"/>
    <cellStyle name="Normal 54 3 2" xfId="10064"/>
    <cellStyle name="Normal 54 4" xfId="10065"/>
    <cellStyle name="Normal 54 5" xfId="10066"/>
    <cellStyle name="Normal 55" xfId="10067"/>
    <cellStyle name="Normal 55 2" xfId="10068"/>
    <cellStyle name="Normal 55 2 2" xfId="10069"/>
    <cellStyle name="Normal 55 3" xfId="10070"/>
    <cellStyle name="Normal 56" xfId="10071"/>
    <cellStyle name="Normal 56 2" xfId="10072"/>
    <cellStyle name="Normal 56 2 2" xfId="10073"/>
    <cellStyle name="Normal 56 3" xfId="10074"/>
    <cellStyle name="Normal 57" xfId="10075"/>
    <cellStyle name="Normal 57 2" xfId="10076"/>
    <cellStyle name="Normal 58" xfId="10077"/>
    <cellStyle name="Normal 58 2" xfId="10078"/>
    <cellStyle name="Normal 59" xfId="10079"/>
    <cellStyle name="Normal 59 2" xfId="10080"/>
    <cellStyle name="Normal 6" xfId="10081"/>
    <cellStyle name="Normal 6 2" xfId="10082"/>
    <cellStyle name="Normal 6 2 2" xfId="10083"/>
    <cellStyle name="Normal 6 2 2 2" xfId="10084"/>
    <cellStyle name="Normal 6 2 3" xfId="10085"/>
    <cellStyle name="Normal 6 2 4" xfId="10086"/>
    <cellStyle name="Normal 6 3" xfId="10087"/>
    <cellStyle name="Normal 6 3 2" xfId="10088"/>
    <cellStyle name="Normal 6 4" xfId="10089"/>
    <cellStyle name="Normal 6 5" xfId="10090"/>
    <cellStyle name="Normal 6 5 2" xfId="10091"/>
    <cellStyle name="Normal 6 6" xfId="10092"/>
    <cellStyle name="Normal 6_Scenario 1 REC vs PTC Offset" xfId="10093"/>
    <cellStyle name="Normal 60" xfId="10094"/>
    <cellStyle name="Normal 60 2" xfId="10095"/>
    <cellStyle name="Normal 61" xfId="10096"/>
    <cellStyle name="Normal 61 2" xfId="10097"/>
    <cellStyle name="Normal 62" xfId="10098"/>
    <cellStyle name="Normal 62 2" xfId="10099"/>
    <cellStyle name="Normal 63" xfId="10100"/>
    <cellStyle name="Normal 63 2" xfId="10101"/>
    <cellStyle name="Normal 64" xfId="10102"/>
    <cellStyle name="Normal 64 2" xfId="10103"/>
    <cellStyle name="Normal 65" xfId="10104"/>
    <cellStyle name="Normal 65 2" xfId="10105"/>
    <cellStyle name="Normal 66" xfId="10106"/>
    <cellStyle name="Normal 66 2" xfId="10107"/>
    <cellStyle name="Normal 67" xfId="10108"/>
    <cellStyle name="Normal 67 2" xfId="10109"/>
    <cellStyle name="Normal 68" xfId="10110"/>
    <cellStyle name="Normal 68 2" xfId="10111"/>
    <cellStyle name="Normal 69" xfId="10112"/>
    <cellStyle name="Normal 69 2" xfId="10113"/>
    <cellStyle name="Normal 7" xfId="10114"/>
    <cellStyle name="Normal 7 2" xfId="10115"/>
    <cellStyle name="Normal 7 2 2" xfId="10116"/>
    <cellStyle name="Normal 7 2 2 2" xfId="10117"/>
    <cellStyle name="Normal 7 2 3" xfId="10118"/>
    <cellStyle name="Normal 7 3" xfId="10119"/>
    <cellStyle name="Normal 7 4" xfId="10120"/>
    <cellStyle name="Normal 7 4 2" xfId="10121"/>
    <cellStyle name="Normal 7 5" xfId="10122"/>
    <cellStyle name="Normal 7 6" xfId="10123"/>
    <cellStyle name="Normal 70" xfId="10124"/>
    <cellStyle name="Normal 70 2" xfId="10125"/>
    <cellStyle name="Normal 71" xfId="10126"/>
    <cellStyle name="Normal 71 2" xfId="10127"/>
    <cellStyle name="Normal 72" xfId="10128"/>
    <cellStyle name="Normal 72 2" xfId="10129"/>
    <cellStyle name="Normal 73" xfId="10130"/>
    <cellStyle name="Normal 73 2" xfId="10131"/>
    <cellStyle name="Normal 74" xfId="10132"/>
    <cellStyle name="Normal 75" xfId="10133"/>
    <cellStyle name="Normal 76" xfId="10134"/>
    <cellStyle name="Normal 77" xfId="10135"/>
    <cellStyle name="Normal 78" xfId="10136"/>
    <cellStyle name="Normal 79" xfId="10137"/>
    <cellStyle name="Normal 8" xfId="10138"/>
    <cellStyle name="Normal 8 2" xfId="10139"/>
    <cellStyle name="Normal 8 2 2" xfId="10140"/>
    <cellStyle name="Normal 8 2 2 2" xfId="10141"/>
    <cellStyle name="Normal 8 2 3" xfId="10142"/>
    <cellStyle name="Normal 8 2 4" xfId="10143"/>
    <cellStyle name="Normal 8 3" xfId="10144"/>
    <cellStyle name="Normal 8 4" xfId="10145"/>
    <cellStyle name="Normal 8 4 2" xfId="10146"/>
    <cellStyle name="Normal 8 5" xfId="10147"/>
    <cellStyle name="Normal 8 6" xfId="10148"/>
    <cellStyle name="Normal 80" xfId="10149"/>
    <cellStyle name="Normal 81" xfId="10150"/>
    <cellStyle name="Normal 82" xfId="10151"/>
    <cellStyle name="Normal 83" xfId="10152"/>
    <cellStyle name="Normal 84" xfId="10153"/>
    <cellStyle name="Normal 85" xfId="10154"/>
    <cellStyle name="Normal 86" xfId="10155"/>
    <cellStyle name="Normal 87" xfId="10156"/>
    <cellStyle name="Normal 88" xfId="10157"/>
    <cellStyle name="Normal 89" xfId="10158"/>
    <cellStyle name="Normal 9" xfId="10159"/>
    <cellStyle name="Normal 9 2" xfId="10160"/>
    <cellStyle name="Normal 9 2 2" xfId="10161"/>
    <cellStyle name="Normal 9 2 2 2" xfId="10162"/>
    <cellStyle name="Normal 9 2 3" xfId="10163"/>
    <cellStyle name="Normal 9 3" xfId="10164"/>
    <cellStyle name="Normal 9 3 2" xfId="10165"/>
    <cellStyle name="Normal 9 4" xfId="10166"/>
    <cellStyle name="Normal 9 5" xfId="10167"/>
    <cellStyle name="Normal 90" xfId="10168"/>
    <cellStyle name="Normal 91" xfId="10169"/>
    <cellStyle name="Normal 92" xfId="10170"/>
    <cellStyle name="Normal 93" xfId="10171"/>
    <cellStyle name="Normal 94" xfId="10172"/>
    <cellStyle name="Normal 95" xfId="10173"/>
    <cellStyle name="Normal 96" xfId="10174"/>
    <cellStyle name="Normal 96 2" xfId="11941"/>
    <cellStyle name="Normal 97" xfId="10175"/>
    <cellStyle name="Normal 98" xfId="10176"/>
    <cellStyle name="Normal 99" xfId="10177"/>
    <cellStyle name="Note 10" xfId="10178"/>
    <cellStyle name="Note 10 2" xfId="10179"/>
    <cellStyle name="Note 10 2 2" xfId="10180"/>
    <cellStyle name="Note 10 3" xfId="10181"/>
    <cellStyle name="Note 10 3 2" xfId="10182"/>
    <cellStyle name="Note 10 4" xfId="10183"/>
    <cellStyle name="Note 11" xfId="10184"/>
    <cellStyle name="Note 11 2" xfId="10185"/>
    <cellStyle name="Note 11 2 2" xfId="10186"/>
    <cellStyle name="Note 11 3" xfId="10187"/>
    <cellStyle name="Note 12" xfId="10188"/>
    <cellStyle name="Note 12 2" xfId="10189"/>
    <cellStyle name="Note 12 2 2" xfId="10190"/>
    <cellStyle name="Note 12 3" xfId="10191"/>
    <cellStyle name="Note 12 3 2" xfId="10192"/>
    <cellStyle name="Note 12 3 2 2" xfId="10193"/>
    <cellStyle name="Note 12 3 2 3" xfId="10194"/>
    <cellStyle name="Note 12 3 2 4" xfId="10195"/>
    <cellStyle name="Note 12 3 2 5" xfId="10196"/>
    <cellStyle name="Note 12 3 3" xfId="10197"/>
    <cellStyle name="Note 12 3 4" xfId="10198"/>
    <cellStyle name="Note 12 3 5" xfId="10199"/>
    <cellStyle name="Note 12 3 6" xfId="10200"/>
    <cellStyle name="Note 12 4" xfId="10201"/>
    <cellStyle name="Note 12 4 2" xfId="10202"/>
    <cellStyle name="Note 12 4 3" xfId="10203"/>
    <cellStyle name="Note 12 4 4" xfId="10204"/>
    <cellStyle name="Note 12 4 5" xfId="10205"/>
    <cellStyle name="Note 13" xfId="10206"/>
    <cellStyle name="Note 13 2" xfId="10207"/>
    <cellStyle name="Note 13 3" xfId="10208"/>
    <cellStyle name="Note 14" xfId="10209"/>
    <cellStyle name="Note 15" xfId="10210"/>
    <cellStyle name="Note 16" xfId="10211"/>
    <cellStyle name="Note 2" xfId="10212"/>
    <cellStyle name="Note 2 2" xfId="10213"/>
    <cellStyle name="Note 2 2 2" xfId="10214"/>
    <cellStyle name="Note 2 2 2 2" xfId="10215"/>
    <cellStyle name="Note 2 2 2 3" xfId="10216"/>
    <cellStyle name="Note 2 2 2 4" xfId="10217"/>
    <cellStyle name="Note 2 2 2 5" xfId="10218"/>
    <cellStyle name="Note 2 2 3" xfId="10219"/>
    <cellStyle name="Note 2 2 3 2" xfId="10220"/>
    <cellStyle name="Note 2 2 3 3" xfId="10221"/>
    <cellStyle name="Note 2 2 3 4" xfId="10222"/>
    <cellStyle name="Note 2 2 3 5" xfId="10223"/>
    <cellStyle name="Note 2 2 4" xfId="10224"/>
    <cellStyle name="Note 2 2 5" xfId="10225"/>
    <cellStyle name="Note 2 3" xfId="10226"/>
    <cellStyle name="Note 2 3 2" xfId="10227"/>
    <cellStyle name="Note 2 3 2 2" xfId="10228"/>
    <cellStyle name="Note 2 3 3" xfId="10229"/>
    <cellStyle name="Note 2 3 3 2" xfId="10230"/>
    <cellStyle name="Note 2 3 4" xfId="10231"/>
    <cellStyle name="Note 2 3 5" xfId="10232"/>
    <cellStyle name="Note 2 4" xfId="10233"/>
    <cellStyle name="Note 2 4 2" xfId="10234"/>
    <cellStyle name="Note 2 4 3" xfId="10235"/>
    <cellStyle name="Note 2 4 4" xfId="10236"/>
    <cellStyle name="Note 2 4 5" xfId="10237"/>
    <cellStyle name="Note 2 5" xfId="10238"/>
    <cellStyle name="Note 2 5 2" xfId="10239"/>
    <cellStyle name="Note 2 6" xfId="10240"/>
    <cellStyle name="Note 2 7" xfId="10241"/>
    <cellStyle name="Note 2_AURORA Total New" xfId="10242"/>
    <cellStyle name="Note 3" xfId="10243"/>
    <cellStyle name="Note 3 2" xfId="10244"/>
    <cellStyle name="Note 3 2 2" xfId="10245"/>
    <cellStyle name="Note 3 2 3" xfId="10246"/>
    <cellStyle name="Note 3 2 4" xfId="10247"/>
    <cellStyle name="Note 3 2 5" xfId="10248"/>
    <cellStyle name="Note 3 3" xfId="10249"/>
    <cellStyle name="Note 3 3 2" xfId="10250"/>
    <cellStyle name="Note 3 3 3" xfId="10251"/>
    <cellStyle name="Note 3 3 4" xfId="10252"/>
    <cellStyle name="Note 3 3 5" xfId="10253"/>
    <cellStyle name="Note 3 4" xfId="10254"/>
    <cellStyle name="Note 3 5" xfId="10255"/>
    <cellStyle name="Note 4" xfId="10256"/>
    <cellStyle name="Note 4 2" xfId="10257"/>
    <cellStyle name="Note 4 2 2" xfId="10258"/>
    <cellStyle name="Note 4 2 3" xfId="10259"/>
    <cellStyle name="Note 4 2 4" xfId="10260"/>
    <cellStyle name="Note 4 2 5" xfId="10261"/>
    <cellStyle name="Note 4 3" xfId="10262"/>
    <cellStyle name="Note 4 3 2" xfId="10263"/>
    <cellStyle name="Note 4 3 3" xfId="10264"/>
    <cellStyle name="Note 4 3 4" xfId="10265"/>
    <cellStyle name="Note 4 3 5" xfId="10266"/>
    <cellStyle name="Note 4 4" xfId="10267"/>
    <cellStyle name="Note 5" xfId="10268"/>
    <cellStyle name="Note 5 2" xfId="10269"/>
    <cellStyle name="Note 5 2 2" xfId="10270"/>
    <cellStyle name="Note 5 2 3" xfId="10271"/>
    <cellStyle name="Note 5 2 4" xfId="10272"/>
    <cellStyle name="Note 5 2 5" xfId="10273"/>
    <cellStyle name="Note 5 3" xfId="10274"/>
    <cellStyle name="Note 5 3 2" xfId="10275"/>
    <cellStyle name="Note 5 3 3" xfId="10276"/>
    <cellStyle name="Note 5 3 4" xfId="10277"/>
    <cellStyle name="Note 5 3 5" xfId="10278"/>
    <cellStyle name="Note 5 4" xfId="10279"/>
    <cellStyle name="Note 6" xfId="10280"/>
    <cellStyle name="Note 6 2" xfId="10281"/>
    <cellStyle name="Note 6 2 2" xfId="10282"/>
    <cellStyle name="Note 6 2 3" xfId="10283"/>
    <cellStyle name="Note 6 2 4" xfId="10284"/>
    <cellStyle name="Note 6 2 5" xfId="10285"/>
    <cellStyle name="Note 6 3" xfId="10286"/>
    <cellStyle name="Note 6 3 2" xfId="10287"/>
    <cellStyle name="Note 6 3 3" xfId="10288"/>
    <cellStyle name="Note 6 3 4" xfId="10289"/>
    <cellStyle name="Note 6 3 5" xfId="10290"/>
    <cellStyle name="Note 6 4" xfId="10291"/>
    <cellStyle name="Note 7" xfId="10292"/>
    <cellStyle name="Note 7 2" xfId="10293"/>
    <cellStyle name="Note 7 2 2" xfId="10294"/>
    <cellStyle name="Note 7 2 3" xfId="10295"/>
    <cellStyle name="Note 7 2 4" xfId="10296"/>
    <cellStyle name="Note 7 2 5" xfId="10297"/>
    <cellStyle name="Note 7 3" xfId="10298"/>
    <cellStyle name="Note 7 3 2" xfId="10299"/>
    <cellStyle name="Note 7 3 3" xfId="10300"/>
    <cellStyle name="Note 7 3 4" xfId="10301"/>
    <cellStyle name="Note 7 3 5" xfId="10302"/>
    <cellStyle name="Note 7 4" xfId="10303"/>
    <cellStyle name="Note 8" xfId="10304"/>
    <cellStyle name="Note 8 2" xfId="10305"/>
    <cellStyle name="Note 8 2 2" xfId="10306"/>
    <cellStyle name="Note 8 2 3" xfId="10307"/>
    <cellStyle name="Note 8 2 4" xfId="10308"/>
    <cellStyle name="Note 8 2 5" xfId="10309"/>
    <cellStyle name="Note 8 3" xfId="10310"/>
    <cellStyle name="Note 8 3 2" xfId="10311"/>
    <cellStyle name="Note 8 3 3" xfId="10312"/>
    <cellStyle name="Note 8 3 4" xfId="10313"/>
    <cellStyle name="Note 8 3 5" xfId="10314"/>
    <cellStyle name="Note 8 4" xfId="10315"/>
    <cellStyle name="Note 9" xfId="10316"/>
    <cellStyle name="Note 9 2" xfId="10317"/>
    <cellStyle name="Note 9 2 2" xfId="10318"/>
    <cellStyle name="Note 9 2 3" xfId="10319"/>
    <cellStyle name="Note 9 2 4" xfId="10320"/>
    <cellStyle name="Note 9 2 5" xfId="10321"/>
    <cellStyle name="Note 9 3" xfId="10322"/>
    <cellStyle name="Note 9 3 2" xfId="10323"/>
    <cellStyle name="Note 9 3 3" xfId="10324"/>
    <cellStyle name="Note 9 3 4" xfId="10325"/>
    <cellStyle name="Note 9 3 5" xfId="10326"/>
    <cellStyle name="Note 9 4" xfId="10327"/>
    <cellStyle name="Output 2" xfId="10328"/>
    <cellStyle name="Output 2 2" xfId="10329"/>
    <cellStyle name="Output 2 2 2" xfId="10330"/>
    <cellStyle name="Output 2 2 2 2" xfId="10331"/>
    <cellStyle name="Output 2 2 2 3" xfId="10332"/>
    <cellStyle name="Output 2 2 2 4" xfId="10333"/>
    <cellStyle name="Output 2 2 2 5" xfId="10334"/>
    <cellStyle name="Output 2 2 3" xfId="10335"/>
    <cellStyle name="Output 2 2 3 2" xfId="10336"/>
    <cellStyle name="Output 2 3" xfId="10337"/>
    <cellStyle name="Output 2 4" xfId="10338"/>
    <cellStyle name="Output 2 4 2" xfId="10339"/>
    <cellStyle name="Output 2 5" xfId="10340"/>
    <cellStyle name="Output 2 6" xfId="10341"/>
    <cellStyle name="Output 2 7" xfId="10342"/>
    <cellStyle name="Output 3" xfId="10343"/>
    <cellStyle name="Output 3 2" xfId="10344"/>
    <cellStyle name="Output 3 3" xfId="10345"/>
    <cellStyle name="Output 3 3 2" xfId="10346"/>
    <cellStyle name="Output 3 4" xfId="10347"/>
    <cellStyle name="Output 3 5" xfId="10348"/>
    <cellStyle name="Output 3 6" xfId="10349"/>
    <cellStyle name="Output 3 7" xfId="10350"/>
    <cellStyle name="Output 3 8" xfId="10351"/>
    <cellStyle name="Output 4" xfId="10352"/>
    <cellStyle name="Output 4 2" xfId="10353"/>
    <cellStyle name="Output 5" xfId="10354"/>
    <cellStyle name="Output 6" xfId="10355"/>
    <cellStyle name="Output 6 2" xfId="10356"/>
    <cellStyle name="Output 7" xfId="10357"/>
    <cellStyle name="Output 8" xfId="10358"/>
    <cellStyle name="Percen - Style1" xfId="10359"/>
    <cellStyle name="Percen - Style1 2" xfId="10360"/>
    <cellStyle name="Percen - Style1 2 2" xfId="10361"/>
    <cellStyle name="Percen - Style1 3" xfId="10362"/>
    <cellStyle name="Percen - Style2" xfId="10363"/>
    <cellStyle name="Percen - Style2 2" xfId="10364"/>
    <cellStyle name="Percen - Style2 2 2" xfId="10365"/>
    <cellStyle name="Percen - Style2 3" xfId="10366"/>
    <cellStyle name="Percen - Style3" xfId="10367"/>
    <cellStyle name="Percen - Style3 2" xfId="10368"/>
    <cellStyle name="Percen - Style3 2 2" xfId="10369"/>
    <cellStyle name="Percen - Style3 3" xfId="10370"/>
    <cellStyle name="Percen - Style3 4" xfId="10371"/>
    <cellStyle name="Percen - Style3_ACCOUNTS" xfId="10372"/>
    <cellStyle name="Percent (0)" xfId="10373"/>
    <cellStyle name="Percent [2]" xfId="10374"/>
    <cellStyle name="Percent [2] 2" xfId="10375"/>
    <cellStyle name="Percent [2] 2 2" xfId="10376"/>
    <cellStyle name="Percent [2] 2 2 2" xfId="10377"/>
    <cellStyle name="Percent [2] 2 3" xfId="10378"/>
    <cellStyle name="Percent [2] 3" xfId="10379"/>
    <cellStyle name="Percent [2] 3 2" xfId="10380"/>
    <cellStyle name="Percent [2] 3 2 2" xfId="10381"/>
    <cellStyle name="Percent [2] 3 3" xfId="10382"/>
    <cellStyle name="Percent [2] 3 3 2" xfId="10383"/>
    <cellStyle name="Percent [2] 3 4" xfId="10384"/>
    <cellStyle name="Percent [2] 3 4 2" xfId="10385"/>
    <cellStyle name="Percent [2] 4" xfId="10386"/>
    <cellStyle name="Percent [2] 4 2" xfId="10387"/>
    <cellStyle name="Percent [2] 5" xfId="10388"/>
    <cellStyle name="Percent [2] 6" xfId="10389"/>
    <cellStyle name="Percent [2] 6 2" xfId="10390"/>
    <cellStyle name="Percent [2] 7" xfId="10391"/>
    <cellStyle name="Percent [2] 7 2" xfId="10392"/>
    <cellStyle name="Percent [2] 8" xfId="10393"/>
    <cellStyle name="Percent 10" xfId="10394"/>
    <cellStyle name="Percent 10 2" xfId="10395"/>
    <cellStyle name="Percent 10 3" xfId="10396"/>
    <cellStyle name="Percent 10 3 2" xfId="10397"/>
    <cellStyle name="Percent 10 4" xfId="10398"/>
    <cellStyle name="Percent 100" xfId="10399"/>
    <cellStyle name="Percent 101" xfId="10400"/>
    <cellStyle name="Percent 102" xfId="10401"/>
    <cellStyle name="Percent 103" xfId="10402"/>
    <cellStyle name="Percent 104" xfId="10403"/>
    <cellStyle name="Percent 105" xfId="10404"/>
    <cellStyle name="Percent 106" xfId="10405"/>
    <cellStyle name="Percent 107" xfId="10406"/>
    <cellStyle name="Percent 108" xfId="10407"/>
    <cellStyle name="Percent 109" xfId="10408"/>
    <cellStyle name="Percent 11" xfId="10409"/>
    <cellStyle name="Percent 11 2" xfId="10410"/>
    <cellStyle name="Percent 11 2 2" xfId="10411"/>
    <cellStyle name="Percent 11 3" xfId="10412"/>
    <cellStyle name="Percent 11 3 2" xfId="10413"/>
    <cellStyle name="Percent 11 4" xfId="10414"/>
    <cellStyle name="Percent 11 4 2" xfId="10415"/>
    <cellStyle name="Percent 11 5" xfId="10416"/>
    <cellStyle name="Percent 110" xfId="10417"/>
    <cellStyle name="Percent 111" xfId="10418"/>
    <cellStyle name="Percent 112" xfId="10419"/>
    <cellStyle name="Percent 113" xfId="10420"/>
    <cellStyle name="Percent 114" xfId="10421"/>
    <cellStyle name="Percent 115" xfId="10422"/>
    <cellStyle name="Percent 116" xfId="10423"/>
    <cellStyle name="Percent 117" xfId="10424"/>
    <cellStyle name="Percent 118" xfId="10425"/>
    <cellStyle name="Percent 119" xfId="10426"/>
    <cellStyle name="Percent 12" xfId="10427"/>
    <cellStyle name="Percent 12 2" xfId="10428"/>
    <cellStyle name="Percent 12 2 2" xfId="10429"/>
    <cellStyle name="Percent 12 2 2 2" xfId="10430"/>
    <cellStyle name="Percent 12 2 3" xfId="10431"/>
    <cellStyle name="Percent 12 3" xfId="10432"/>
    <cellStyle name="Percent 12 3 2" xfId="10433"/>
    <cellStyle name="Percent 12 4" xfId="10434"/>
    <cellStyle name="Percent 12 4 2" xfId="10435"/>
    <cellStyle name="Percent 12 5" xfId="10436"/>
    <cellStyle name="Percent 12 5 2" xfId="10437"/>
    <cellStyle name="Percent 120" xfId="10438"/>
    <cellStyle name="Percent 121" xfId="10439"/>
    <cellStyle name="Percent 122" xfId="10440"/>
    <cellStyle name="Percent 123" xfId="11928"/>
    <cellStyle name="Percent 124" xfId="11942"/>
    <cellStyle name="Percent 125" xfId="11943"/>
    <cellStyle name="Percent 126" xfId="11944"/>
    <cellStyle name="Percent 127" xfId="11945"/>
    <cellStyle name="Percent 13" xfId="10441"/>
    <cellStyle name="Percent 13 2" xfId="10442"/>
    <cellStyle name="Percent 13 2 2" xfId="10443"/>
    <cellStyle name="Percent 13 2 3" xfId="10444"/>
    <cellStyle name="Percent 13 3" xfId="10445"/>
    <cellStyle name="Percent 13 3 2" xfId="10446"/>
    <cellStyle name="Percent 13 4" xfId="10447"/>
    <cellStyle name="Percent 13 5" xfId="10448"/>
    <cellStyle name="Percent 13 6" xfId="10449"/>
    <cellStyle name="Percent 13 7" xfId="11949"/>
    <cellStyle name="Percent 14" xfId="10450"/>
    <cellStyle name="Percent 14 2" xfId="10451"/>
    <cellStyle name="Percent 14 2 2" xfId="10452"/>
    <cellStyle name="Percent 14 3" xfId="10453"/>
    <cellStyle name="Percent 14 4" xfId="10454"/>
    <cellStyle name="Percent 14 4 2" xfId="10455"/>
    <cellStyle name="Percent 14 5" xfId="10456"/>
    <cellStyle name="Percent 15" xfId="10457"/>
    <cellStyle name="Percent 15 2" xfId="10458"/>
    <cellStyle name="Percent 15 2 2" xfId="10459"/>
    <cellStyle name="Percent 15 2 3" xfId="10460"/>
    <cellStyle name="Percent 15 2 4" xfId="10461"/>
    <cellStyle name="Percent 15 3" xfId="10462"/>
    <cellStyle name="Percent 15 3 2" xfId="10463"/>
    <cellStyle name="Percent 15 4" xfId="10464"/>
    <cellStyle name="Percent 15 4 2" xfId="10465"/>
    <cellStyle name="Percent 15 5" xfId="10466"/>
    <cellStyle name="Percent 15 6" xfId="10467"/>
    <cellStyle name="Percent 15 7" xfId="11948"/>
    <cellStyle name="Percent 16" xfId="10468"/>
    <cellStyle name="Percent 16 2" xfId="10469"/>
    <cellStyle name="Percent 16 2 2" xfId="10470"/>
    <cellStyle name="Percent 16 3" xfId="10471"/>
    <cellStyle name="Percent 16 3 2" xfId="10472"/>
    <cellStyle name="Percent 16 4" xfId="10473"/>
    <cellStyle name="Percent 16 4 2" xfId="10474"/>
    <cellStyle name="Percent 17" xfId="10475"/>
    <cellStyle name="Percent 17 2" xfId="10476"/>
    <cellStyle name="Percent 17 2 2" xfId="10477"/>
    <cellStyle name="Percent 17 2 3" xfId="10478"/>
    <cellStyle name="Percent 17 2 3 2" xfId="11951"/>
    <cellStyle name="Percent 17 3" xfId="10479"/>
    <cellStyle name="Percent 17 3 2" xfId="10480"/>
    <cellStyle name="Percent 17 4" xfId="10481"/>
    <cellStyle name="Percent 17 4 2" xfId="10482"/>
    <cellStyle name="Percent 18" xfId="10483"/>
    <cellStyle name="Percent 18 2" xfId="10484"/>
    <cellStyle name="Percent 18 2 2" xfId="10485"/>
    <cellStyle name="Percent 18 3" xfId="10486"/>
    <cellStyle name="Percent 18 3 2" xfId="10487"/>
    <cellStyle name="Percent 18 4" xfId="10488"/>
    <cellStyle name="Percent 18 4 2" xfId="10489"/>
    <cellStyle name="Percent 18 5" xfId="10490"/>
    <cellStyle name="Percent 19" xfId="10491"/>
    <cellStyle name="Percent 19 2" xfId="10492"/>
    <cellStyle name="Percent 19 2 2" xfId="10493"/>
    <cellStyle name="Percent 19 3" xfId="10494"/>
    <cellStyle name="Percent 19 3 2" xfId="10495"/>
    <cellStyle name="Percent 19 4" xfId="10496"/>
    <cellStyle name="Percent 19 4 2" xfId="10497"/>
    <cellStyle name="Percent 2" xfId="10498"/>
    <cellStyle name="Percent 2 2" xfId="10499"/>
    <cellStyle name="Percent 2 2 2" xfId="10500"/>
    <cellStyle name="Percent 2 2 2 2" xfId="10501"/>
    <cellStyle name="Percent 2 2 2 2 2" xfId="10502"/>
    <cellStyle name="Percent 2 2 3" xfId="10503"/>
    <cellStyle name="Percent 2 2 3 2" xfId="10504"/>
    <cellStyle name="Percent 2 2 3 2 2" xfId="10505"/>
    <cellStyle name="Percent 2 2 4" xfId="10506"/>
    <cellStyle name="Percent 2 2 4 2" xfId="10507"/>
    <cellStyle name="Percent 2 3" xfId="10508"/>
    <cellStyle name="Percent 2 3 2" xfId="10509"/>
    <cellStyle name="Percent 2 3 2 2" xfId="10510"/>
    <cellStyle name="Percent 2 3 3" xfId="10511"/>
    <cellStyle name="Percent 2 3 4" xfId="10512"/>
    <cellStyle name="Percent 2 4" xfId="10513"/>
    <cellStyle name="Percent 2 4 2" xfId="10514"/>
    <cellStyle name="Percent 2 5" xfId="10515"/>
    <cellStyle name="Percent 2 6" xfId="10516"/>
    <cellStyle name="Percent 20" xfId="10517"/>
    <cellStyle name="Percent 20 2" xfId="10518"/>
    <cellStyle name="Percent 20 2 2" xfId="10519"/>
    <cellStyle name="Percent 20 2 3" xfId="10520"/>
    <cellStyle name="Percent 20 2 4" xfId="10521"/>
    <cellStyle name="Percent 20 3" xfId="10522"/>
    <cellStyle name="Percent 20 4" xfId="10523"/>
    <cellStyle name="Percent 20 5" xfId="10524"/>
    <cellStyle name="Percent 21" xfId="10525"/>
    <cellStyle name="Percent 21 2" xfId="10526"/>
    <cellStyle name="Percent 21 3" xfId="10527"/>
    <cellStyle name="Percent 22" xfId="10528"/>
    <cellStyle name="Percent 22 2" xfId="10529"/>
    <cellStyle name="Percent 22 3" xfId="10530"/>
    <cellStyle name="Percent 22 3 2" xfId="10531"/>
    <cellStyle name="Percent 22 4" xfId="10532"/>
    <cellStyle name="Percent 23" xfId="10533"/>
    <cellStyle name="Percent 23 2" xfId="10534"/>
    <cellStyle name="Percent 23 3" xfId="10535"/>
    <cellStyle name="Percent 23 3 2" xfId="10536"/>
    <cellStyle name="Percent 23 4" xfId="10537"/>
    <cellStyle name="Percent 24" xfId="10538"/>
    <cellStyle name="Percent 24 2" xfId="10539"/>
    <cellStyle name="Percent 24 2 2" xfId="10540"/>
    <cellStyle name="Percent 24 3" xfId="10541"/>
    <cellStyle name="Percent 24 3 2" xfId="10542"/>
    <cellStyle name="Percent 24 4" xfId="10543"/>
    <cellStyle name="Percent 24 4 2" xfId="10544"/>
    <cellStyle name="Percent 24 5" xfId="10545"/>
    <cellStyle name="Percent 25" xfId="10546"/>
    <cellStyle name="Percent 25 2" xfId="10547"/>
    <cellStyle name="Percent 25 2 2" xfId="10548"/>
    <cellStyle name="Percent 25 3" xfId="10549"/>
    <cellStyle name="Percent 26" xfId="10550"/>
    <cellStyle name="Percent 26 2" xfId="10551"/>
    <cellStyle name="Percent 27" xfId="10552"/>
    <cellStyle name="Percent 27 2" xfId="10553"/>
    <cellStyle name="Percent 28" xfId="10554"/>
    <cellStyle name="Percent 28 2" xfId="10555"/>
    <cellStyle name="Percent 29" xfId="10556"/>
    <cellStyle name="Percent 29 2" xfId="10557"/>
    <cellStyle name="Percent 3" xfId="10558"/>
    <cellStyle name="Percent 3 2" xfId="10559"/>
    <cellStyle name="Percent 3 2 2" xfId="10560"/>
    <cellStyle name="Percent 3 2 2 2" xfId="10561"/>
    <cellStyle name="Percent 3 2 3" xfId="10562"/>
    <cellStyle name="Percent 3 3" xfId="10563"/>
    <cellStyle name="Percent 3 3 2" xfId="10564"/>
    <cellStyle name="Percent 3 3 2 2" xfId="10565"/>
    <cellStyle name="Percent 3 4" xfId="10566"/>
    <cellStyle name="Percent 3 5" xfId="10567"/>
    <cellStyle name="Percent 3 5 2" xfId="10568"/>
    <cellStyle name="Percent 3 5 3" xfId="10569"/>
    <cellStyle name="Percent 3 6" xfId="10570"/>
    <cellStyle name="Percent 3 6 2" xfId="10571"/>
    <cellStyle name="Percent 3 7" xfId="10572"/>
    <cellStyle name="Percent 30" xfId="10573"/>
    <cellStyle name="Percent 30 2" xfId="10574"/>
    <cellStyle name="Percent 31" xfId="10575"/>
    <cellStyle name="Percent 31 2" xfId="10576"/>
    <cellStyle name="Percent 32" xfId="10577"/>
    <cellStyle name="Percent 32 2" xfId="10578"/>
    <cellStyle name="Percent 33" xfId="10579"/>
    <cellStyle name="Percent 33 2" xfId="10580"/>
    <cellStyle name="Percent 34" xfId="10581"/>
    <cellStyle name="Percent 34 2" xfId="10582"/>
    <cellStyle name="Percent 35" xfId="10583"/>
    <cellStyle name="Percent 35 2" xfId="10584"/>
    <cellStyle name="Percent 36" xfId="10585"/>
    <cellStyle name="Percent 36 2" xfId="10586"/>
    <cellStyle name="Percent 37" xfId="10587"/>
    <cellStyle name="Percent 37 2" xfId="10588"/>
    <cellStyle name="Percent 38" xfId="10589"/>
    <cellStyle name="Percent 38 2" xfId="10590"/>
    <cellStyle name="Percent 39" xfId="10591"/>
    <cellStyle name="Percent 39 2" xfId="10592"/>
    <cellStyle name="Percent 4" xfId="10593"/>
    <cellStyle name="Percent 4 2" xfId="10594"/>
    <cellStyle name="Percent 4 2 2" xfId="10595"/>
    <cellStyle name="Percent 4 2 3" xfId="10596"/>
    <cellStyle name="Percent 4 2 3 2" xfId="10597"/>
    <cellStyle name="Percent 4 2 4" xfId="10598"/>
    <cellStyle name="Percent 4 2 5" xfId="10599"/>
    <cellStyle name="Percent 4 3" xfId="10600"/>
    <cellStyle name="Percent 4 3 2" xfId="10601"/>
    <cellStyle name="Percent 4 4" xfId="10602"/>
    <cellStyle name="Percent 4 4 2" xfId="10603"/>
    <cellStyle name="Percent 4 5" xfId="10604"/>
    <cellStyle name="Percent 40" xfId="10605"/>
    <cellStyle name="Percent 40 2" xfId="10606"/>
    <cellStyle name="Percent 41" xfId="10607"/>
    <cellStyle name="Percent 41 2" xfId="10608"/>
    <cellStyle name="Percent 42" xfId="10609"/>
    <cellStyle name="Percent 42 2" xfId="10610"/>
    <cellStyle name="Percent 43" xfId="10611"/>
    <cellStyle name="Percent 43 2" xfId="10612"/>
    <cellStyle name="Percent 44" xfId="10613"/>
    <cellStyle name="Percent 44 2" xfId="10614"/>
    <cellStyle name="Percent 45" xfId="10615"/>
    <cellStyle name="Percent 45 2" xfId="10616"/>
    <cellStyle name="Percent 46" xfId="10617"/>
    <cellStyle name="Percent 47" xfId="10618"/>
    <cellStyle name="Percent 48" xfId="10619"/>
    <cellStyle name="Percent 49" xfId="10620"/>
    <cellStyle name="Percent 5" xfId="10621"/>
    <cellStyle name="Percent 5 2" xfId="10622"/>
    <cellStyle name="Percent 5 2 2" xfId="10623"/>
    <cellStyle name="Percent 5 3" xfId="10624"/>
    <cellStyle name="Percent 5 3 2" xfId="10625"/>
    <cellStyle name="Percent 5 4" xfId="10626"/>
    <cellStyle name="Percent 50" xfId="10627"/>
    <cellStyle name="Percent 51" xfId="10628"/>
    <cellStyle name="Percent 52" xfId="10629"/>
    <cellStyle name="Percent 53" xfId="10630"/>
    <cellStyle name="Percent 54" xfId="10631"/>
    <cellStyle name="Percent 55" xfId="10632"/>
    <cellStyle name="Percent 56" xfId="10633"/>
    <cellStyle name="Percent 57" xfId="10634"/>
    <cellStyle name="Percent 58" xfId="10635"/>
    <cellStyle name="Percent 59" xfId="10636"/>
    <cellStyle name="Percent 6" xfId="10637"/>
    <cellStyle name="Percent 6 2" xfId="10638"/>
    <cellStyle name="Percent 6 2 2" xfId="10639"/>
    <cellStyle name="Percent 6 2 2 2" xfId="10640"/>
    <cellStyle name="Percent 6 2 3" xfId="10641"/>
    <cellStyle name="Percent 6 3" xfId="10642"/>
    <cellStyle name="Percent 6 3 2" xfId="10643"/>
    <cellStyle name="Percent 6 4" xfId="10644"/>
    <cellStyle name="Percent 6 5" xfId="10645"/>
    <cellStyle name="Percent 60" xfId="10646"/>
    <cellStyle name="Percent 61" xfId="10647"/>
    <cellStyle name="Percent 62" xfId="10648"/>
    <cellStyle name="Percent 63" xfId="10649"/>
    <cellStyle name="Percent 64" xfId="10650"/>
    <cellStyle name="Percent 65" xfId="10651"/>
    <cellStyle name="Percent 66" xfId="10652"/>
    <cellStyle name="Percent 67" xfId="10653"/>
    <cellStyle name="Percent 68" xfId="10654"/>
    <cellStyle name="Percent 69" xfId="10655"/>
    <cellStyle name="Percent 7" xfId="10656"/>
    <cellStyle name="Percent 7 2" xfId="10657"/>
    <cellStyle name="Percent 7 2 2" xfId="10658"/>
    <cellStyle name="Percent 7 2 3" xfId="10659"/>
    <cellStyle name="Percent 7 3" xfId="10660"/>
    <cellStyle name="Percent 7 3 2" xfId="10661"/>
    <cellStyle name="Percent 7 3 3" xfId="10662"/>
    <cellStyle name="Percent 7 3 4" xfId="10663"/>
    <cellStyle name="Percent 7 4" xfId="10664"/>
    <cellStyle name="Percent 7 4 2" xfId="10665"/>
    <cellStyle name="Percent 7 5" xfId="10666"/>
    <cellStyle name="Percent 7 5 2" xfId="10667"/>
    <cellStyle name="Percent 7 6" xfId="10668"/>
    <cellStyle name="Percent 7 7" xfId="10669"/>
    <cellStyle name="Percent 7 8" xfId="10670"/>
    <cellStyle name="Percent 7 9" xfId="10671"/>
    <cellStyle name="Percent 70" xfId="10672"/>
    <cellStyle name="Percent 71" xfId="10673"/>
    <cellStyle name="Percent 72" xfId="10674"/>
    <cellStyle name="Percent 73" xfId="10675"/>
    <cellStyle name="Percent 74" xfId="10676"/>
    <cellStyle name="Percent 75" xfId="10677"/>
    <cellStyle name="Percent 76" xfId="10678"/>
    <cellStyle name="Percent 77" xfId="10679"/>
    <cellStyle name="Percent 78" xfId="10680"/>
    <cellStyle name="Percent 79" xfId="10681"/>
    <cellStyle name="Percent 8" xfId="10682"/>
    <cellStyle name="Percent 8 2" xfId="10683"/>
    <cellStyle name="Percent 8 2 2" xfId="10684"/>
    <cellStyle name="Percent 8 3" xfId="10685"/>
    <cellStyle name="Percent 8 3 2" xfId="10686"/>
    <cellStyle name="Percent 8 4" xfId="10687"/>
    <cellStyle name="Percent 80" xfId="10688"/>
    <cellStyle name="Percent 81" xfId="10689"/>
    <cellStyle name="Percent 82" xfId="10690"/>
    <cellStyle name="Percent 83" xfId="10691"/>
    <cellStyle name="Percent 84" xfId="10692"/>
    <cellStyle name="Percent 85" xfId="10693"/>
    <cellStyle name="Percent 86" xfId="10694"/>
    <cellStyle name="Percent 87" xfId="10695"/>
    <cellStyle name="Percent 88" xfId="10696"/>
    <cellStyle name="Percent 89" xfId="10697"/>
    <cellStyle name="Percent 9" xfId="10698"/>
    <cellStyle name="Percent 9 2" xfId="10699"/>
    <cellStyle name="Percent 9 2 2" xfId="10700"/>
    <cellStyle name="Percent 9 2 3" xfId="10701"/>
    <cellStyle name="Percent 9 3" xfId="10702"/>
    <cellStyle name="Percent 9 4" xfId="10703"/>
    <cellStyle name="Percent 9 5" xfId="11954"/>
    <cellStyle name="Percent 90" xfId="10704"/>
    <cellStyle name="Percent 91" xfId="10705"/>
    <cellStyle name="Percent 92" xfId="10706"/>
    <cellStyle name="Percent 93" xfId="10707"/>
    <cellStyle name="Percent 94" xfId="10708"/>
    <cellStyle name="Percent 95" xfId="10709"/>
    <cellStyle name="Percent 96" xfId="10710"/>
    <cellStyle name="Percent 97" xfId="10711"/>
    <cellStyle name="Percent 98" xfId="10712"/>
    <cellStyle name="Percent 99" xfId="10713"/>
    <cellStyle name="Processing" xfId="10714"/>
    <cellStyle name="Processing 2" xfId="10715"/>
    <cellStyle name="Processing 2 2" xfId="10716"/>
    <cellStyle name="Processing 2 3" xfId="10717"/>
    <cellStyle name="Processing 3" xfId="10718"/>
    <cellStyle name="Processing 4" xfId="10719"/>
    <cellStyle name="Processing 4 2" xfId="10720"/>
    <cellStyle name="Processing 5" xfId="10721"/>
    <cellStyle name="Processing_AURORA Total New" xfId="10722"/>
    <cellStyle name="PSChar" xfId="10723"/>
    <cellStyle name="PSChar 2" xfId="10724"/>
    <cellStyle name="PSChar 2 2" xfId="10725"/>
    <cellStyle name="PSChar 3" xfId="10726"/>
    <cellStyle name="PSChar 4" xfId="10727"/>
    <cellStyle name="PSDate" xfId="10728"/>
    <cellStyle name="PSDate 2" xfId="10729"/>
    <cellStyle name="PSDate 2 2" xfId="10730"/>
    <cellStyle name="PSDate 3" xfId="10731"/>
    <cellStyle name="PSDate 4" xfId="10732"/>
    <cellStyle name="PSDec" xfId="10733"/>
    <cellStyle name="PSDec 2" xfId="10734"/>
    <cellStyle name="PSDec 2 2" xfId="10735"/>
    <cellStyle name="PSDec 3" xfId="10736"/>
    <cellStyle name="PSDec 4" xfId="10737"/>
    <cellStyle name="PSHeading" xfId="10738"/>
    <cellStyle name="PSHeading 2" xfId="10739"/>
    <cellStyle name="PSHeading 2 2" xfId="10740"/>
    <cellStyle name="PSHeading 3" xfId="10741"/>
    <cellStyle name="PSHeading 4" xfId="10742"/>
    <cellStyle name="PSInt" xfId="10743"/>
    <cellStyle name="PSInt 2" xfId="10744"/>
    <cellStyle name="PSInt 2 2" xfId="10745"/>
    <cellStyle name="PSInt 3" xfId="10746"/>
    <cellStyle name="PSInt 4" xfId="10747"/>
    <cellStyle name="PSSpacer" xfId="10748"/>
    <cellStyle name="PSSpacer 2" xfId="10749"/>
    <cellStyle name="PSSpacer 2 2" xfId="10750"/>
    <cellStyle name="PSSpacer 3" xfId="10751"/>
    <cellStyle name="PSSpacer 4" xfId="10752"/>
    <cellStyle name="purple - Style8" xfId="10753"/>
    <cellStyle name="purple - Style8 2" xfId="10754"/>
    <cellStyle name="purple - Style8 2 2" xfId="10755"/>
    <cellStyle name="purple - Style8 3" xfId="10756"/>
    <cellStyle name="purple - Style8_ACCOUNTS" xfId="10757"/>
    <cellStyle name="RED" xfId="10758"/>
    <cellStyle name="Red - Style7" xfId="10759"/>
    <cellStyle name="Red - Style7 2" xfId="10760"/>
    <cellStyle name="Red - Style7 2 2" xfId="10761"/>
    <cellStyle name="Red - Style7 3" xfId="10762"/>
    <cellStyle name="Red - Style7_ACCOUNTS" xfId="10763"/>
    <cellStyle name="RED 10" xfId="10764"/>
    <cellStyle name="RED 11" xfId="10765"/>
    <cellStyle name="RED 12" xfId="10766"/>
    <cellStyle name="RED 13" xfId="10767"/>
    <cellStyle name="RED 14" xfId="10768"/>
    <cellStyle name="RED 15" xfId="10769"/>
    <cellStyle name="RED 16" xfId="10770"/>
    <cellStyle name="RED 17" xfId="10771"/>
    <cellStyle name="RED 18" xfId="10772"/>
    <cellStyle name="RED 19" xfId="10773"/>
    <cellStyle name="RED 2" xfId="10774"/>
    <cellStyle name="RED 2 2" xfId="10775"/>
    <cellStyle name="RED 20" xfId="10776"/>
    <cellStyle name="RED 21" xfId="10777"/>
    <cellStyle name="RED 22" xfId="10778"/>
    <cellStyle name="RED 23" xfId="10779"/>
    <cellStyle name="RED 24" xfId="10780"/>
    <cellStyle name="RED 3" xfId="10781"/>
    <cellStyle name="RED 3 2" xfId="10782"/>
    <cellStyle name="RED 4" xfId="10783"/>
    <cellStyle name="RED 4 2" xfId="10784"/>
    <cellStyle name="RED 5" xfId="10785"/>
    <cellStyle name="RED 5 2" xfId="10786"/>
    <cellStyle name="RED 6" xfId="10787"/>
    <cellStyle name="RED 6 2" xfId="10788"/>
    <cellStyle name="RED 7" xfId="10789"/>
    <cellStyle name="RED 8" xfId="10790"/>
    <cellStyle name="RED 9" xfId="10791"/>
    <cellStyle name="RED_04 07E Wild Horse Wind Expansion (C) (2)" xfId="10792"/>
    <cellStyle name="Report" xfId="10793"/>
    <cellStyle name="Report - Style5" xfId="10794"/>
    <cellStyle name="Report - Style6" xfId="10795"/>
    <cellStyle name="Report - Style7" xfId="10796"/>
    <cellStyle name="Report - Style7 2" xfId="10797"/>
    <cellStyle name="Report - Style7 3" xfId="10798"/>
    <cellStyle name="Report - Style7 4" xfId="10799"/>
    <cellStyle name="Report - Style7 5" xfId="10800"/>
    <cellStyle name="Report - Style8" xfId="10801"/>
    <cellStyle name="Report - Style8 2" xfId="10802"/>
    <cellStyle name="Report - Style8 3" xfId="10803"/>
    <cellStyle name="Report - Style8 4" xfId="10804"/>
    <cellStyle name="Report - Style8 5" xfId="10805"/>
    <cellStyle name="Report 2" xfId="10806"/>
    <cellStyle name="Report 2 2" xfId="10807"/>
    <cellStyle name="Report 2 3" xfId="10808"/>
    <cellStyle name="Report 3" xfId="10809"/>
    <cellStyle name="Report 4" xfId="10810"/>
    <cellStyle name="Report 4 2" xfId="10811"/>
    <cellStyle name="Report 5" xfId="10812"/>
    <cellStyle name="Report 6" xfId="10813"/>
    <cellStyle name="Report Bar" xfId="10814"/>
    <cellStyle name="Report Bar 2" xfId="10815"/>
    <cellStyle name="Report Bar 2 2" xfId="10816"/>
    <cellStyle name="Report Bar 2 2 2" xfId="10817"/>
    <cellStyle name="Report Bar 2 2 3" xfId="10818"/>
    <cellStyle name="Report Bar 2 2 4" xfId="10819"/>
    <cellStyle name="Report Bar 2 3" xfId="10820"/>
    <cellStyle name="Report Bar 2 4" xfId="10821"/>
    <cellStyle name="Report Bar 2 5" xfId="10822"/>
    <cellStyle name="Report Bar 3" xfId="10823"/>
    <cellStyle name="Report Bar 3 2" xfId="10824"/>
    <cellStyle name="Report Bar 3 3" xfId="10825"/>
    <cellStyle name="Report Bar 3 4" xfId="10826"/>
    <cellStyle name="Report Bar 4" xfId="10827"/>
    <cellStyle name="Report Bar 4 2" xfId="10828"/>
    <cellStyle name="Report Bar 4 3" xfId="10829"/>
    <cellStyle name="Report Bar 4 4" xfId="10830"/>
    <cellStyle name="Report Bar 4 5" xfId="10831"/>
    <cellStyle name="Report Bar 5" xfId="10832"/>
    <cellStyle name="Report Bar_AURORA Total New" xfId="10833"/>
    <cellStyle name="Report Heading" xfId="10834"/>
    <cellStyle name="Report Heading 2" xfId="10835"/>
    <cellStyle name="Report Heading 2 2" xfId="10836"/>
    <cellStyle name="Report Heading 3" xfId="10837"/>
    <cellStyle name="Report Heading 4" xfId="11947"/>
    <cellStyle name="Report Heading_Electric Rev Req Model (2009 GRC) Rebuttal" xfId="10838"/>
    <cellStyle name="Report Percent" xfId="10839"/>
    <cellStyle name="Report Percent 2" xfId="10840"/>
    <cellStyle name="Report Percent 2 2" xfId="10841"/>
    <cellStyle name="Report Percent 2 2 2" xfId="10842"/>
    <cellStyle name="Report Percent 2 3" xfId="10843"/>
    <cellStyle name="Report Percent 3" xfId="10844"/>
    <cellStyle name="Report Percent 3 2" xfId="10845"/>
    <cellStyle name="Report Percent 3 2 2" xfId="10846"/>
    <cellStyle name="Report Percent 3 3" xfId="10847"/>
    <cellStyle name="Report Percent 3 3 2" xfId="10848"/>
    <cellStyle name="Report Percent 3 4" xfId="10849"/>
    <cellStyle name="Report Percent 3 4 2" xfId="10850"/>
    <cellStyle name="Report Percent 4" xfId="10851"/>
    <cellStyle name="Report Percent 4 2" xfId="10852"/>
    <cellStyle name="Report Percent 5" xfId="10853"/>
    <cellStyle name="Report Percent 6" xfId="10854"/>
    <cellStyle name="Report Percent 6 2" xfId="10855"/>
    <cellStyle name="Report Percent 7" xfId="10856"/>
    <cellStyle name="Report Percent 7 2" xfId="10857"/>
    <cellStyle name="Report Percent 8" xfId="10858"/>
    <cellStyle name="Report Percent_ACCOUNTS" xfId="10859"/>
    <cellStyle name="Report Unit Cost" xfId="10860"/>
    <cellStyle name="Report Unit Cost 2" xfId="10861"/>
    <cellStyle name="Report Unit Cost 2 2" xfId="10862"/>
    <cellStyle name="Report Unit Cost 2 2 2" xfId="10863"/>
    <cellStyle name="Report Unit Cost 2 3" xfId="10864"/>
    <cellStyle name="Report Unit Cost 3" xfId="10865"/>
    <cellStyle name="Report Unit Cost 3 2" xfId="10866"/>
    <cellStyle name="Report Unit Cost 3 2 2" xfId="10867"/>
    <cellStyle name="Report Unit Cost 3 3" xfId="10868"/>
    <cellStyle name="Report Unit Cost 3 3 2" xfId="10869"/>
    <cellStyle name="Report Unit Cost 3 4" xfId="10870"/>
    <cellStyle name="Report Unit Cost 3 4 2" xfId="10871"/>
    <cellStyle name="Report Unit Cost 4" xfId="10872"/>
    <cellStyle name="Report Unit Cost 4 2" xfId="10873"/>
    <cellStyle name="Report Unit Cost 5" xfId="10874"/>
    <cellStyle name="Report Unit Cost 5 2" xfId="10875"/>
    <cellStyle name="Report Unit Cost 6" xfId="10876"/>
    <cellStyle name="Report Unit Cost 7" xfId="10877"/>
    <cellStyle name="Report Unit Cost 7 2" xfId="10878"/>
    <cellStyle name="Report Unit Cost 8" xfId="10879"/>
    <cellStyle name="Report Unit Cost 8 2" xfId="10880"/>
    <cellStyle name="Report Unit Cost 9" xfId="10881"/>
    <cellStyle name="Report Unit Cost_ACCOUNTS" xfId="10882"/>
    <cellStyle name="Report_Adj Bench DR 3 for Initial Briefs (Electric)" xfId="10883"/>
    <cellStyle name="Reports" xfId="10884"/>
    <cellStyle name="Reports 2" xfId="10885"/>
    <cellStyle name="Reports 2 2" xfId="10886"/>
    <cellStyle name="Reports 3" xfId="10887"/>
    <cellStyle name="Reports Total" xfId="10888"/>
    <cellStyle name="Reports Total 2" xfId="10889"/>
    <cellStyle name="Reports Total 2 2" xfId="10890"/>
    <cellStyle name="Reports Total 2 2 2" xfId="10891"/>
    <cellStyle name="Reports Total 2 2 3" xfId="10892"/>
    <cellStyle name="Reports Total 2 2 4" xfId="10893"/>
    <cellStyle name="Reports Total 2 2 5" xfId="10894"/>
    <cellStyle name="Reports Total 2 3" xfId="10895"/>
    <cellStyle name="Reports Total 2 4" xfId="10896"/>
    <cellStyle name="Reports Total 2 5" xfId="10897"/>
    <cellStyle name="Reports Total 2 6" xfId="10898"/>
    <cellStyle name="Reports Total 3" xfId="10899"/>
    <cellStyle name="Reports Total 3 2" xfId="10900"/>
    <cellStyle name="Reports Total 3 3" xfId="10901"/>
    <cellStyle name="Reports Total 3 4" xfId="10902"/>
    <cellStyle name="Reports Total 3 5" xfId="10903"/>
    <cellStyle name="Reports Total 4" xfId="10904"/>
    <cellStyle name="Reports Total 4 2" xfId="10905"/>
    <cellStyle name="Reports Total 4 3" xfId="10906"/>
    <cellStyle name="Reports Total 4 4" xfId="10907"/>
    <cellStyle name="Reports Total 4 5" xfId="10908"/>
    <cellStyle name="Reports Total 5" xfId="10909"/>
    <cellStyle name="Reports Total_AURORA Total New" xfId="10910"/>
    <cellStyle name="Reports Unit Cost Total" xfId="10911"/>
    <cellStyle name="Reports Unit Cost Total 2" xfId="10912"/>
    <cellStyle name="Reports Unit Cost Total 2 2" xfId="10913"/>
    <cellStyle name="Reports Unit Cost Total 2 3" xfId="10914"/>
    <cellStyle name="Reports Unit Cost Total 2 4" xfId="10915"/>
    <cellStyle name="Reports Unit Cost Total 2 5" xfId="10916"/>
    <cellStyle name="Reports Unit Cost Total 3" xfId="10917"/>
    <cellStyle name="Reports Unit Cost Total 3 2" xfId="10918"/>
    <cellStyle name="Reports Unit Cost Total 4" xfId="10919"/>
    <cellStyle name="Reports_14.21G &amp; 16.28E Incentive Pay" xfId="10920"/>
    <cellStyle name="RevList" xfId="10921"/>
    <cellStyle name="RevList 2" xfId="10922"/>
    <cellStyle name="RevList 2 2" xfId="10923"/>
    <cellStyle name="RevList 3" xfId="10924"/>
    <cellStyle name="round100" xfId="10925"/>
    <cellStyle name="round100 2" xfId="10926"/>
    <cellStyle name="round100 2 2" xfId="10927"/>
    <cellStyle name="round100 2 2 2" xfId="10928"/>
    <cellStyle name="round100 2 3" xfId="10929"/>
    <cellStyle name="round100 3" xfId="10930"/>
    <cellStyle name="round100 3 2" xfId="10931"/>
    <cellStyle name="round100 3 2 2" xfId="10932"/>
    <cellStyle name="round100 3 3" xfId="10933"/>
    <cellStyle name="round100 3 3 2" xfId="10934"/>
    <cellStyle name="round100 3 4" xfId="10935"/>
    <cellStyle name="round100 3 4 2" xfId="10936"/>
    <cellStyle name="round100 4" xfId="10937"/>
    <cellStyle name="round100 4 2" xfId="10938"/>
    <cellStyle name="round100 5" xfId="10939"/>
    <cellStyle name="round100 6" xfId="10940"/>
    <cellStyle name="round100 6 2" xfId="10941"/>
    <cellStyle name="round100 7" xfId="10942"/>
    <cellStyle name="round100 7 2" xfId="10943"/>
    <cellStyle name="round100 8" xfId="10944"/>
    <cellStyle name="SAPBEXaggData" xfId="10945"/>
    <cellStyle name="SAPBEXaggData 2" xfId="10946"/>
    <cellStyle name="SAPBEXaggData 2 2" xfId="10947"/>
    <cellStyle name="SAPBEXaggData 2 3" xfId="10948"/>
    <cellStyle name="SAPBEXaggData 2 4" xfId="10949"/>
    <cellStyle name="SAPBEXaggData 2 5" xfId="10950"/>
    <cellStyle name="SAPBEXaggData 3" xfId="10951"/>
    <cellStyle name="SAPBEXaggDataEmph" xfId="10952"/>
    <cellStyle name="SAPBEXaggDataEmph 2" xfId="10953"/>
    <cellStyle name="SAPBEXaggDataEmph 2 2" xfId="10954"/>
    <cellStyle name="SAPBEXaggDataEmph 2 3" xfId="10955"/>
    <cellStyle name="SAPBEXaggDataEmph 2 4" xfId="10956"/>
    <cellStyle name="SAPBEXaggDataEmph 2 5" xfId="10957"/>
    <cellStyle name="SAPBEXaggDataEmph 3" xfId="10958"/>
    <cellStyle name="SAPBEXaggItem" xfId="10959"/>
    <cellStyle name="SAPBEXaggItem 2" xfId="10960"/>
    <cellStyle name="SAPBEXaggItem 2 2" xfId="10961"/>
    <cellStyle name="SAPBEXaggItem 2 3" xfId="10962"/>
    <cellStyle name="SAPBEXaggItem 2 4" xfId="10963"/>
    <cellStyle name="SAPBEXaggItem 2 5" xfId="10964"/>
    <cellStyle name="SAPBEXaggItem 3" xfId="10965"/>
    <cellStyle name="SAPBEXaggItemX" xfId="10966"/>
    <cellStyle name="SAPBEXaggItemX 2" xfId="10967"/>
    <cellStyle name="SAPBEXaggItemX 2 2" xfId="10968"/>
    <cellStyle name="SAPBEXaggItemX 2 3" xfId="10969"/>
    <cellStyle name="SAPBEXaggItemX 2 4" xfId="10970"/>
    <cellStyle name="SAPBEXaggItemX 2 5" xfId="10971"/>
    <cellStyle name="SAPBEXaggItemX 3" xfId="10972"/>
    <cellStyle name="SAPBEXchaText" xfId="10973"/>
    <cellStyle name="SAPBEXchaText 2" xfId="10974"/>
    <cellStyle name="SAPBEXchaText 2 2" xfId="10975"/>
    <cellStyle name="SAPBEXchaText 2 2 2" xfId="10976"/>
    <cellStyle name="SAPBEXchaText 2 2 2 2" xfId="10977"/>
    <cellStyle name="SAPBEXchaText 2 2 2 3" xfId="10978"/>
    <cellStyle name="SAPBEXchaText 2 2 2 4" xfId="10979"/>
    <cellStyle name="SAPBEXchaText 2 2 2 5" xfId="10980"/>
    <cellStyle name="SAPBEXchaText 2 2 3" xfId="10981"/>
    <cellStyle name="SAPBEXchaText 2 2 4" xfId="10982"/>
    <cellStyle name="SAPBEXchaText 2 2 5" xfId="10983"/>
    <cellStyle name="SAPBEXchaText 2 2 6" xfId="10984"/>
    <cellStyle name="SAPBEXchaText 2 3" xfId="10985"/>
    <cellStyle name="SAPBEXchaText 2 3 2" xfId="10986"/>
    <cellStyle name="SAPBEXchaText 2 3 3" xfId="10987"/>
    <cellStyle name="SAPBEXchaText 2 3 4" xfId="10988"/>
    <cellStyle name="SAPBEXchaText 2 3 5" xfId="10989"/>
    <cellStyle name="SAPBEXchaText 2 4" xfId="10990"/>
    <cellStyle name="SAPBEXchaText 2 5" xfId="10991"/>
    <cellStyle name="SAPBEXchaText 2 6" xfId="10992"/>
    <cellStyle name="SAPBEXchaText 2 7" xfId="10993"/>
    <cellStyle name="SAPBEXchaText 3" xfId="10994"/>
    <cellStyle name="SAPBEXchaText 3 2" xfId="10995"/>
    <cellStyle name="SAPBEXchaText 3 2 2" xfId="10996"/>
    <cellStyle name="SAPBEXchaText 3 2 2 2" xfId="10997"/>
    <cellStyle name="SAPBEXchaText 3 2 2 3" xfId="10998"/>
    <cellStyle name="SAPBEXchaText 3 2 2 4" xfId="10999"/>
    <cellStyle name="SAPBEXchaText 3 2 2 5" xfId="11000"/>
    <cellStyle name="SAPBEXchaText 3 2 3" xfId="11001"/>
    <cellStyle name="SAPBEXchaText 3 2 4" xfId="11002"/>
    <cellStyle name="SAPBEXchaText 3 2 5" xfId="11003"/>
    <cellStyle name="SAPBEXchaText 3 2 6" xfId="11004"/>
    <cellStyle name="SAPBEXchaText 3 3" xfId="11005"/>
    <cellStyle name="SAPBEXchaText 3 3 2" xfId="11006"/>
    <cellStyle name="SAPBEXchaText 3 3 2 2" xfId="11007"/>
    <cellStyle name="SAPBEXchaText 3 3 2 3" xfId="11008"/>
    <cellStyle name="SAPBEXchaText 3 3 2 4" xfId="11009"/>
    <cellStyle name="SAPBEXchaText 3 3 2 5" xfId="11010"/>
    <cellStyle name="SAPBEXchaText 3 3 3" xfId="11011"/>
    <cellStyle name="SAPBEXchaText 3 3 4" xfId="11012"/>
    <cellStyle name="SAPBEXchaText 3 3 5" xfId="11013"/>
    <cellStyle name="SAPBEXchaText 3 3 6" xfId="11014"/>
    <cellStyle name="SAPBEXchaText 3 4" xfId="11015"/>
    <cellStyle name="SAPBEXchaText 3 4 2" xfId="11016"/>
    <cellStyle name="SAPBEXchaText 3 4 2 2" xfId="11017"/>
    <cellStyle name="SAPBEXchaText 3 4 2 3" xfId="11018"/>
    <cellStyle name="SAPBEXchaText 3 4 2 4" xfId="11019"/>
    <cellStyle name="SAPBEXchaText 3 4 2 5" xfId="11020"/>
    <cellStyle name="SAPBEXchaText 3 4 3" xfId="11021"/>
    <cellStyle name="SAPBEXchaText 3 4 4" xfId="11022"/>
    <cellStyle name="SAPBEXchaText 3 4 5" xfId="11023"/>
    <cellStyle name="SAPBEXchaText 3 4 6" xfId="11024"/>
    <cellStyle name="SAPBEXchaText 3 5" xfId="11025"/>
    <cellStyle name="SAPBEXchaText 3 6" xfId="11026"/>
    <cellStyle name="SAPBEXchaText 3 7" xfId="11027"/>
    <cellStyle name="SAPBEXchaText 3 8" xfId="11028"/>
    <cellStyle name="SAPBEXchaText 4" xfId="11029"/>
    <cellStyle name="SAPBEXchaText 4 2" xfId="11030"/>
    <cellStyle name="SAPBEXchaText 4 2 2" xfId="11031"/>
    <cellStyle name="SAPBEXchaText 4 2 3" xfId="11032"/>
    <cellStyle name="SAPBEXchaText 4 2 4" xfId="11033"/>
    <cellStyle name="SAPBEXchaText 4 2 5" xfId="11034"/>
    <cellStyle name="SAPBEXchaText 4 3" xfId="11035"/>
    <cellStyle name="SAPBEXchaText 4 4" xfId="11036"/>
    <cellStyle name="SAPBEXchaText 4 5" xfId="11037"/>
    <cellStyle name="SAPBEXchaText 4 6" xfId="11038"/>
    <cellStyle name="SAPBEXchaText 5" xfId="11039"/>
    <cellStyle name="SAPBEXchaText 5 2" xfId="11040"/>
    <cellStyle name="SAPBEXchaText 5 3" xfId="11041"/>
    <cellStyle name="SAPBEXchaText 5 4" xfId="11042"/>
    <cellStyle name="SAPBEXchaText 5 5" xfId="11043"/>
    <cellStyle name="SAPBEXchaText 6" xfId="11044"/>
    <cellStyle name="SAPBEXchaText 7" xfId="11045"/>
    <cellStyle name="SAPBEXchaText 8" xfId="11046"/>
    <cellStyle name="SAPBEXchaText 9" xfId="11047"/>
    <cellStyle name="SAPBEXexcBad7" xfId="11048"/>
    <cellStyle name="SAPBEXexcBad7 2" xfId="11049"/>
    <cellStyle name="SAPBEXexcBad7 2 2" xfId="11050"/>
    <cellStyle name="SAPBEXexcBad7 2 3" xfId="11051"/>
    <cellStyle name="SAPBEXexcBad7 2 4" xfId="11052"/>
    <cellStyle name="SAPBEXexcBad7 2 5" xfId="11053"/>
    <cellStyle name="SAPBEXexcBad7 3" xfId="11054"/>
    <cellStyle name="SAPBEXexcBad8" xfId="11055"/>
    <cellStyle name="SAPBEXexcBad8 2" xfId="11056"/>
    <cellStyle name="SAPBEXexcBad8 2 2" xfId="11057"/>
    <cellStyle name="SAPBEXexcBad8 2 3" xfId="11058"/>
    <cellStyle name="SAPBEXexcBad8 2 4" xfId="11059"/>
    <cellStyle name="SAPBEXexcBad8 2 5" xfId="11060"/>
    <cellStyle name="SAPBEXexcBad8 3" xfId="11061"/>
    <cellStyle name="SAPBEXexcBad9" xfId="11062"/>
    <cellStyle name="SAPBEXexcBad9 2" xfId="11063"/>
    <cellStyle name="SAPBEXexcBad9 2 2" xfId="11064"/>
    <cellStyle name="SAPBEXexcBad9 2 3" xfId="11065"/>
    <cellStyle name="SAPBEXexcBad9 2 4" xfId="11066"/>
    <cellStyle name="SAPBEXexcBad9 2 5" xfId="11067"/>
    <cellStyle name="SAPBEXexcBad9 3" xfId="11068"/>
    <cellStyle name="SAPBEXexcCritical4" xfId="11069"/>
    <cellStyle name="SAPBEXexcCritical4 2" xfId="11070"/>
    <cellStyle name="SAPBEXexcCritical4 2 2" xfId="11071"/>
    <cellStyle name="SAPBEXexcCritical4 2 3" xfId="11072"/>
    <cellStyle name="SAPBEXexcCritical4 2 4" xfId="11073"/>
    <cellStyle name="SAPBEXexcCritical4 2 5" xfId="11074"/>
    <cellStyle name="SAPBEXexcCritical4 3" xfId="11075"/>
    <cellStyle name="SAPBEXexcCritical5" xfId="11076"/>
    <cellStyle name="SAPBEXexcCritical5 2" xfId="11077"/>
    <cellStyle name="SAPBEXexcCritical5 2 2" xfId="11078"/>
    <cellStyle name="SAPBEXexcCritical5 2 3" xfId="11079"/>
    <cellStyle name="SAPBEXexcCritical5 2 4" xfId="11080"/>
    <cellStyle name="SAPBEXexcCritical5 2 5" xfId="11081"/>
    <cellStyle name="SAPBEXexcCritical5 3" xfId="11082"/>
    <cellStyle name="SAPBEXexcCritical6" xfId="11083"/>
    <cellStyle name="SAPBEXexcCritical6 2" xfId="11084"/>
    <cellStyle name="SAPBEXexcCritical6 2 2" xfId="11085"/>
    <cellStyle name="SAPBEXexcCritical6 2 3" xfId="11086"/>
    <cellStyle name="SAPBEXexcCritical6 2 4" xfId="11087"/>
    <cellStyle name="SAPBEXexcCritical6 2 5" xfId="11088"/>
    <cellStyle name="SAPBEXexcCritical6 3" xfId="11089"/>
    <cellStyle name="SAPBEXexcGood1" xfId="11090"/>
    <cellStyle name="SAPBEXexcGood1 2" xfId="11091"/>
    <cellStyle name="SAPBEXexcGood1 2 2" xfId="11092"/>
    <cellStyle name="SAPBEXexcGood1 2 3" xfId="11093"/>
    <cellStyle name="SAPBEXexcGood1 2 4" xfId="11094"/>
    <cellStyle name="SAPBEXexcGood1 2 5" xfId="11095"/>
    <cellStyle name="SAPBEXexcGood1 3" xfId="11096"/>
    <cellStyle name="SAPBEXexcGood2" xfId="11097"/>
    <cellStyle name="SAPBEXexcGood2 2" xfId="11098"/>
    <cellStyle name="SAPBEXexcGood2 2 2" xfId="11099"/>
    <cellStyle name="SAPBEXexcGood2 2 3" xfId="11100"/>
    <cellStyle name="SAPBEXexcGood2 2 4" xfId="11101"/>
    <cellStyle name="SAPBEXexcGood2 2 5" xfId="11102"/>
    <cellStyle name="SAPBEXexcGood2 3" xfId="11103"/>
    <cellStyle name="SAPBEXexcGood3" xfId="11104"/>
    <cellStyle name="SAPBEXexcGood3 2" xfId="11105"/>
    <cellStyle name="SAPBEXexcGood3 2 2" xfId="11106"/>
    <cellStyle name="SAPBEXexcGood3 2 3" xfId="11107"/>
    <cellStyle name="SAPBEXexcGood3 2 4" xfId="11108"/>
    <cellStyle name="SAPBEXexcGood3 2 5" xfId="11109"/>
    <cellStyle name="SAPBEXexcGood3 3" xfId="11110"/>
    <cellStyle name="SAPBEXfilterDrill" xfId="11111"/>
    <cellStyle name="SAPBEXfilterDrill 2" xfId="11112"/>
    <cellStyle name="SAPBEXfilterDrill 2 2" xfId="11113"/>
    <cellStyle name="SAPBEXfilterDrill 2 3" xfId="11114"/>
    <cellStyle name="SAPBEXfilterDrill 2 4" xfId="11115"/>
    <cellStyle name="SAPBEXfilterDrill 2 5" xfId="11116"/>
    <cellStyle name="SAPBEXfilterDrill 3" xfId="11117"/>
    <cellStyle name="SAPBEXfilterDrill 4" xfId="11118"/>
    <cellStyle name="SAPBEXfilterItem" xfId="11119"/>
    <cellStyle name="SAPBEXfilterItem 2" xfId="11120"/>
    <cellStyle name="SAPBEXfilterItem 2 2" xfId="11121"/>
    <cellStyle name="SAPBEXfilterItem 2 3" xfId="11122"/>
    <cellStyle name="SAPBEXfilterItem 2 4" xfId="11123"/>
    <cellStyle name="SAPBEXfilterItem 2 5" xfId="11124"/>
    <cellStyle name="SAPBEXfilterItem 3" xfId="11125"/>
    <cellStyle name="SAPBEXfilterText" xfId="11126"/>
    <cellStyle name="SAPBEXfilterText 2" xfId="11127"/>
    <cellStyle name="SAPBEXfilterText 2 2" xfId="11128"/>
    <cellStyle name="SAPBEXfilterText 3" xfId="11129"/>
    <cellStyle name="SAPBEXformats" xfId="11130"/>
    <cellStyle name="SAPBEXformats 2" xfId="11131"/>
    <cellStyle name="SAPBEXformats 2 2" xfId="11132"/>
    <cellStyle name="SAPBEXformats 2 2 2" xfId="11133"/>
    <cellStyle name="SAPBEXformats 2 2 3" xfId="11134"/>
    <cellStyle name="SAPBEXformats 2 2 4" xfId="11135"/>
    <cellStyle name="SAPBEXformats 2 2 5" xfId="11136"/>
    <cellStyle name="SAPBEXformats 2 3" xfId="11137"/>
    <cellStyle name="SAPBEXformats 2 4" xfId="11138"/>
    <cellStyle name="SAPBEXformats 2 5" xfId="11139"/>
    <cellStyle name="SAPBEXformats 2 6" xfId="11140"/>
    <cellStyle name="SAPBEXformats 3" xfId="11141"/>
    <cellStyle name="SAPBEXformats 3 2" xfId="11142"/>
    <cellStyle name="SAPBEXformats 3 3" xfId="11143"/>
    <cellStyle name="SAPBEXformats 3 4" xfId="11144"/>
    <cellStyle name="SAPBEXformats 3 5" xfId="11145"/>
    <cellStyle name="SAPBEXformats 4" xfId="11146"/>
    <cellStyle name="SAPBEXheaderItem" xfId="11147"/>
    <cellStyle name="SAPBEXheaderItem 2" xfId="11148"/>
    <cellStyle name="SAPBEXheaderItem 2 2" xfId="11149"/>
    <cellStyle name="SAPBEXheaderItem 2 3" xfId="11150"/>
    <cellStyle name="SAPBEXheaderItem 2 4" xfId="11151"/>
    <cellStyle name="SAPBEXheaderItem 2 5" xfId="11152"/>
    <cellStyle name="SAPBEXheaderItem 3" xfId="11153"/>
    <cellStyle name="SAPBEXheaderItem 4" xfId="11154"/>
    <cellStyle name="SAPBEXheaderText" xfId="11155"/>
    <cellStyle name="SAPBEXheaderText 2" xfId="11156"/>
    <cellStyle name="SAPBEXheaderText 2 2" xfId="11157"/>
    <cellStyle name="SAPBEXheaderText 2 3" xfId="11158"/>
    <cellStyle name="SAPBEXheaderText 2 4" xfId="11159"/>
    <cellStyle name="SAPBEXheaderText 2 5" xfId="11160"/>
    <cellStyle name="SAPBEXheaderText 3" xfId="11161"/>
    <cellStyle name="SAPBEXheaderText 4" xfId="11162"/>
    <cellStyle name="SAPBEXHLevel0" xfId="11163"/>
    <cellStyle name="SAPBEXHLevel0 2" xfId="11164"/>
    <cellStyle name="SAPBEXHLevel0 2 2" xfId="11165"/>
    <cellStyle name="SAPBEXHLevel0 2 2 2" xfId="11166"/>
    <cellStyle name="SAPBEXHLevel0 2 2 3" xfId="11167"/>
    <cellStyle name="SAPBEXHLevel0 2 2 4" xfId="11168"/>
    <cellStyle name="SAPBEXHLevel0 2 2 5" xfId="11169"/>
    <cellStyle name="SAPBEXHLevel0 2 3" xfId="11170"/>
    <cellStyle name="SAPBEXHLevel0 2 4" xfId="11171"/>
    <cellStyle name="SAPBEXHLevel0 2 5" xfId="11172"/>
    <cellStyle name="SAPBEXHLevel0 2 6" xfId="11173"/>
    <cellStyle name="SAPBEXHLevel0 3" xfId="11174"/>
    <cellStyle name="SAPBEXHLevel0 3 2" xfId="11175"/>
    <cellStyle name="SAPBEXHLevel0 3 3" xfId="11176"/>
    <cellStyle name="SAPBEXHLevel0 3 4" xfId="11177"/>
    <cellStyle name="SAPBEXHLevel0 3 5" xfId="11178"/>
    <cellStyle name="SAPBEXHLevel0 4" xfId="11179"/>
    <cellStyle name="SAPBEXHLevel0X" xfId="11180"/>
    <cellStyle name="SAPBEXHLevel0X 2" xfId="11181"/>
    <cellStyle name="SAPBEXHLevel0X 2 2" xfId="11182"/>
    <cellStyle name="SAPBEXHLevel0X 2 2 2" xfId="11183"/>
    <cellStyle name="SAPBEXHLevel0X 2 2 2 2" xfId="11184"/>
    <cellStyle name="SAPBEXHLevel0X 2 2 2 3" xfId="11185"/>
    <cellStyle name="SAPBEXHLevel0X 2 2 2 4" xfId="11186"/>
    <cellStyle name="SAPBEXHLevel0X 2 2 2 5" xfId="11187"/>
    <cellStyle name="SAPBEXHLevel0X 2 2 3" xfId="11188"/>
    <cellStyle name="SAPBEXHLevel0X 2 2 4" xfId="11189"/>
    <cellStyle name="SAPBEXHLevel0X 2 2 5" xfId="11190"/>
    <cellStyle name="SAPBEXHLevel0X 2 2 6" xfId="11191"/>
    <cellStyle name="SAPBEXHLevel0X 2 3" xfId="11192"/>
    <cellStyle name="SAPBEXHLevel0X 2 3 2" xfId="11193"/>
    <cellStyle name="SAPBEXHLevel0X 2 3 3" xfId="11194"/>
    <cellStyle name="SAPBEXHLevel0X 2 3 4" xfId="11195"/>
    <cellStyle name="SAPBEXHLevel0X 2 3 5" xfId="11196"/>
    <cellStyle name="SAPBEXHLevel0X 2 4" xfId="11197"/>
    <cellStyle name="SAPBEXHLevel0X 2 5" xfId="11198"/>
    <cellStyle name="SAPBEXHLevel0X 2 6" xfId="11199"/>
    <cellStyle name="SAPBEXHLevel0X 2 7" xfId="11200"/>
    <cellStyle name="SAPBEXHLevel0X 3" xfId="11201"/>
    <cellStyle name="SAPBEXHLevel0X 3 2" xfId="11202"/>
    <cellStyle name="SAPBEXHLevel0X 3 2 2" xfId="11203"/>
    <cellStyle name="SAPBEXHLevel0X 3 2 2 2" xfId="11204"/>
    <cellStyle name="SAPBEXHLevel0X 3 2 2 3" xfId="11205"/>
    <cellStyle name="SAPBEXHLevel0X 3 2 2 4" xfId="11206"/>
    <cellStyle name="SAPBEXHLevel0X 3 2 2 5" xfId="11207"/>
    <cellStyle name="SAPBEXHLevel0X 3 2 3" xfId="11208"/>
    <cellStyle name="SAPBEXHLevel0X 3 2 4" xfId="11209"/>
    <cellStyle name="SAPBEXHLevel0X 3 2 5" xfId="11210"/>
    <cellStyle name="SAPBEXHLevel0X 3 2 6" xfId="11211"/>
    <cellStyle name="SAPBEXHLevel0X 3 3" xfId="11212"/>
    <cellStyle name="SAPBEXHLevel0X 3 3 2" xfId="11213"/>
    <cellStyle name="SAPBEXHLevel0X 3 3 2 2" xfId="11214"/>
    <cellStyle name="SAPBEXHLevel0X 3 3 2 3" xfId="11215"/>
    <cellStyle name="SAPBEXHLevel0X 3 3 2 4" xfId="11216"/>
    <cellStyle name="SAPBEXHLevel0X 3 3 2 5" xfId="11217"/>
    <cellStyle name="SAPBEXHLevel0X 3 3 3" xfId="11218"/>
    <cellStyle name="SAPBEXHLevel0X 3 3 4" xfId="11219"/>
    <cellStyle name="SAPBEXHLevel0X 3 3 5" xfId="11220"/>
    <cellStyle name="SAPBEXHLevel0X 3 3 6" xfId="11221"/>
    <cellStyle name="SAPBEXHLevel0X 3 4" xfId="11222"/>
    <cellStyle name="SAPBEXHLevel0X 3 4 2" xfId="11223"/>
    <cellStyle name="SAPBEXHLevel0X 3 4 2 2" xfId="11224"/>
    <cellStyle name="SAPBEXHLevel0X 3 4 2 3" xfId="11225"/>
    <cellStyle name="SAPBEXHLevel0X 3 4 2 4" xfId="11226"/>
    <cellStyle name="SAPBEXHLevel0X 3 4 2 5" xfId="11227"/>
    <cellStyle name="SAPBEXHLevel0X 3 4 3" xfId="11228"/>
    <cellStyle name="SAPBEXHLevel0X 3 4 4" xfId="11229"/>
    <cellStyle name="SAPBEXHLevel0X 3 4 5" xfId="11230"/>
    <cellStyle name="SAPBEXHLevel0X 3 4 6" xfId="11231"/>
    <cellStyle name="SAPBEXHLevel0X 3 5" xfId="11232"/>
    <cellStyle name="SAPBEXHLevel0X 3 6" xfId="11233"/>
    <cellStyle name="SAPBEXHLevel0X 3 7" xfId="11234"/>
    <cellStyle name="SAPBEXHLevel0X 3 8" xfId="11235"/>
    <cellStyle name="SAPBEXHLevel0X 4" xfId="11236"/>
    <cellStyle name="SAPBEXHLevel0X 4 2" xfId="11237"/>
    <cellStyle name="SAPBEXHLevel0X 4 2 2" xfId="11238"/>
    <cellStyle name="SAPBEXHLevel0X 4 2 3" xfId="11239"/>
    <cellStyle name="SAPBEXHLevel0X 4 2 4" xfId="11240"/>
    <cellStyle name="SAPBEXHLevel0X 4 2 5" xfId="11241"/>
    <cellStyle name="SAPBEXHLevel0X 4 3" xfId="11242"/>
    <cellStyle name="SAPBEXHLevel0X 4 4" xfId="11243"/>
    <cellStyle name="SAPBEXHLevel0X 4 5" xfId="11244"/>
    <cellStyle name="SAPBEXHLevel0X 4 6" xfId="11245"/>
    <cellStyle name="SAPBEXHLevel0X 5" xfId="11246"/>
    <cellStyle name="SAPBEXHLevel0X 5 2" xfId="11247"/>
    <cellStyle name="SAPBEXHLevel0X 5 3" xfId="11248"/>
    <cellStyle name="SAPBEXHLevel0X 5 4" xfId="11249"/>
    <cellStyle name="SAPBEXHLevel0X 5 5" xfId="11250"/>
    <cellStyle name="SAPBEXHLevel0X 6" xfId="11251"/>
    <cellStyle name="SAPBEXHLevel0X 7" xfId="11252"/>
    <cellStyle name="SAPBEXHLevel0X 8" xfId="11253"/>
    <cellStyle name="SAPBEXHLevel1" xfId="11254"/>
    <cellStyle name="SAPBEXHLevel1 2" xfId="11255"/>
    <cellStyle name="SAPBEXHLevel1 2 2" xfId="11256"/>
    <cellStyle name="SAPBEXHLevel1 2 2 2" xfId="11257"/>
    <cellStyle name="SAPBEXHLevel1 2 2 3" xfId="11258"/>
    <cellStyle name="SAPBEXHLevel1 2 2 4" xfId="11259"/>
    <cellStyle name="SAPBEXHLevel1 2 2 5" xfId="11260"/>
    <cellStyle name="SAPBEXHLevel1 2 3" xfId="11261"/>
    <cellStyle name="SAPBEXHLevel1 2 4" xfId="11262"/>
    <cellStyle name="SAPBEXHLevel1 2 5" xfId="11263"/>
    <cellStyle name="SAPBEXHLevel1 2 6" xfId="11264"/>
    <cellStyle name="SAPBEXHLevel1 3" xfId="11265"/>
    <cellStyle name="SAPBEXHLevel1 3 2" xfId="11266"/>
    <cellStyle name="SAPBEXHLevel1 3 3" xfId="11267"/>
    <cellStyle name="SAPBEXHLevel1 3 4" xfId="11268"/>
    <cellStyle name="SAPBEXHLevel1 3 5" xfId="11269"/>
    <cellStyle name="SAPBEXHLevel1 4" xfId="11270"/>
    <cellStyle name="SAPBEXHLevel1X" xfId="11271"/>
    <cellStyle name="SAPBEXHLevel1X 2" xfId="11272"/>
    <cellStyle name="SAPBEXHLevel1X 2 2" xfId="11273"/>
    <cellStyle name="SAPBEXHLevel1X 2 2 2" xfId="11274"/>
    <cellStyle name="SAPBEXHLevel1X 2 2 3" xfId="11275"/>
    <cellStyle name="SAPBEXHLevel1X 2 2 4" xfId="11276"/>
    <cellStyle name="SAPBEXHLevel1X 2 2 5" xfId="11277"/>
    <cellStyle name="SAPBEXHLevel1X 2 3" xfId="11278"/>
    <cellStyle name="SAPBEXHLevel1X 2 4" xfId="11279"/>
    <cellStyle name="SAPBEXHLevel1X 2 5" xfId="11280"/>
    <cellStyle name="SAPBEXHLevel1X 2 6" xfId="11281"/>
    <cellStyle name="SAPBEXHLevel1X 3" xfId="11282"/>
    <cellStyle name="SAPBEXHLevel1X 3 2" xfId="11283"/>
    <cellStyle name="SAPBEXHLevel1X 3 3" xfId="11284"/>
    <cellStyle name="SAPBEXHLevel1X 3 4" xfId="11285"/>
    <cellStyle name="SAPBEXHLevel1X 3 5" xfId="11286"/>
    <cellStyle name="SAPBEXHLevel1X 4" xfId="11287"/>
    <cellStyle name="SAPBEXHLevel2" xfId="11288"/>
    <cellStyle name="SAPBEXHLevel2 2" xfId="11289"/>
    <cellStyle name="SAPBEXHLevel2 2 2" xfId="11290"/>
    <cellStyle name="SAPBEXHLevel2 2 2 2" xfId="11291"/>
    <cellStyle name="SAPBEXHLevel2 2 2 3" xfId="11292"/>
    <cellStyle name="SAPBEXHLevel2 2 2 4" xfId="11293"/>
    <cellStyle name="SAPBEXHLevel2 2 2 5" xfId="11294"/>
    <cellStyle name="SAPBEXHLevel2 2 3" xfId="11295"/>
    <cellStyle name="SAPBEXHLevel2 2 4" xfId="11296"/>
    <cellStyle name="SAPBEXHLevel2 2 5" xfId="11297"/>
    <cellStyle name="SAPBEXHLevel2 2 6" xfId="11298"/>
    <cellStyle name="SAPBEXHLevel2 3" xfId="11299"/>
    <cellStyle name="SAPBEXHLevel2 3 2" xfId="11300"/>
    <cellStyle name="SAPBEXHLevel2 3 3" xfId="11301"/>
    <cellStyle name="SAPBEXHLevel2 3 4" xfId="11302"/>
    <cellStyle name="SAPBEXHLevel2 3 5" xfId="11303"/>
    <cellStyle name="SAPBEXHLevel2 4" xfId="11304"/>
    <cellStyle name="SAPBEXHLevel2X" xfId="11305"/>
    <cellStyle name="SAPBEXHLevel2X 2" xfId="11306"/>
    <cellStyle name="SAPBEXHLevel2X 2 2" xfId="11307"/>
    <cellStyle name="SAPBEXHLevel2X 2 2 2" xfId="11308"/>
    <cellStyle name="SAPBEXHLevel2X 2 2 3" xfId="11309"/>
    <cellStyle name="SAPBEXHLevel2X 2 2 4" xfId="11310"/>
    <cellStyle name="SAPBEXHLevel2X 2 2 5" xfId="11311"/>
    <cellStyle name="SAPBEXHLevel2X 2 3" xfId="11312"/>
    <cellStyle name="SAPBEXHLevel2X 2 4" xfId="11313"/>
    <cellStyle name="SAPBEXHLevel2X 2 5" xfId="11314"/>
    <cellStyle name="SAPBEXHLevel2X 2 6" xfId="11315"/>
    <cellStyle name="SAPBEXHLevel2X 3" xfId="11316"/>
    <cellStyle name="SAPBEXHLevel2X 3 2" xfId="11317"/>
    <cellStyle name="SAPBEXHLevel2X 3 3" xfId="11318"/>
    <cellStyle name="SAPBEXHLevel2X 3 4" xfId="11319"/>
    <cellStyle name="SAPBEXHLevel2X 3 5" xfId="11320"/>
    <cellStyle name="SAPBEXHLevel2X 4" xfId="11321"/>
    <cellStyle name="SAPBEXHLevel3" xfId="11322"/>
    <cellStyle name="SAPBEXHLevel3 2" xfId="11323"/>
    <cellStyle name="SAPBEXHLevel3 2 2" xfId="11324"/>
    <cellStyle name="SAPBEXHLevel3 2 2 2" xfId="11325"/>
    <cellStyle name="SAPBEXHLevel3 2 2 3" xfId="11326"/>
    <cellStyle name="SAPBEXHLevel3 2 2 4" xfId="11327"/>
    <cellStyle name="SAPBEXHLevel3 2 2 5" xfId="11328"/>
    <cellStyle name="SAPBEXHLevel3 2 3" xfId="11329"/>
    <cellStyle name="SAPBEXHLevel3 2 4" xfId="11330"/>
    <cellStyle name="SAPBEXHLevel3 2 5" xfId="11331"/>
    <cellStyle name="SAPBEXHLevel3 2 6" xfId="11332"/>
    <cellStyle name="SAPBEXHLevel3 3" xfId="11333"/>
    <cellStyle name="SAPBEXHLevel3 3 2" xfId="11334"/>
    <cellStyle name="SAPBEXHLevel3 3 3" xfId="11335"/>
    <cellStyle name="SAPBEXHLevel3 3 4" xfId="11336"/>
    <cellStyle name="SAPBEXHLevel3 3 5" xfId="11337"/>
    <cellStyle name="SAPBEXHLevel3 4" xfId="11338"/>
    <cellStyle name="SAPBEXHLevel3X" xfId="11339"/>
    <cellStyle name="SAPBEXHLevel3X 2" xfId="11340"/>
    <cellStyle name="SAPBEXHLevel3X 2 2" xfId="11341"/>
    <cellStyle name="SAPBEXHLevel3X 2 2 2" xfId="11342"/>
    <cellStyle name="SAPBEXHLevel3X 2 2 3" xfId="11343"/>
    <cellStyle name="SAPBEXHLevel3X 2 2 4" xfId="11344"/>
    <cellStyle name="SAPBEXHLevel3X 2 2 5" xfId="11345"/>
    <cellStyle name="SAPBEXHLevel3X 2 3" xfId="11346"/>
    <cellStyle name="SAPBEXHLevel3X 2 4" xfId="11347"/>
    <cellStyle name="SAPBEXHLevel3X 2 5" xfId="11348"/>
    <cellStyle name="SAPBEXHLevel3X 2 6" xfId="11349"/>
    <cellStyle name="SAPBEXHLevel3X 3" xfId="11350"/>
    <cellStyle name="SAPBEXHLevel3X 3 2" xfId="11351"/>
    <cellStyle name="SAPBEXHLevel3X 3 3" xfId="11352"/>
    <cellStyle name="SAPBEXHLevel3X 3 4" xfId="11353"/>
    <cellStyle name="SAPBEXHLevel3X 3 5" xfId="11354"/>
    <cellStyle name="SAPBEXHLevel3X 4" xfId="11355"/>
    <cellStyle name="SAPBEXinputData" xfId="11356"/>
    <cellStyle name="SAPBEXinputData 2" xfId="11357"/>
    <cellStyle name="SAPBEXinputData 2 2" xfId="11358"/>
    <cellStyle name="SAPBEXinputData 2 2 2" xfId="11359"/>
    <cellStyle name="SAPBEXinputData 2 2 3" xfId="11360"/>
    <cellStyle name="SAPBEXinputData 2 2 4" xfId="11361"/>
    <cellStyle name="SAPBEXinputData 2 2 5" xfId="11362"/>
    <cellStyle name="SAPBEXinputData 2 3" xfId="11363"/>
    <cellStyle name="SAPBEXinputData 2 4" xfId="11364"/>
    <cellStyle name="SAPBEXinputData 2 5" xfId="11365"/>
    <cellStyle name="SAPBEXinputData 2 6" xfId="11366"/>
    <cellStyle name="SAPBEXinputData 3" xfId="11367"/>
    <cellStyle name="SAPBEXinputData 3 2" xfId="11368"/>
    <cellStyle name="SAPBEXinputData 3 3" xfId="11369"/>
    <cellStyle name="SAPBEXinputData 3 4" xfId="11370"/>
    <cellStyle name="SAPBEXinputData 3 5" xfId="11371"/>
    <cellStyle name="SAPBEXItemHeader" xfId="11372"/>
    <cellStyle name="SAPBEXresData" xfId="11373"/>
    <cellStyle name="SAPBEXresData 2" xfId="11374"/>
    <cellStyle name="SAPBEXresData 2 2" xfId="11375"/>
    <cellStyle name="SAPBEXresData 2 3" xfId="11376"/>
    <cellStyle name="SAPBEXresData 2 4" xfId="11377"/>
    <cellStyle name="SAPBEXresData 2 5" xfId="11378"/>
    <cellStyle name="SAPBEXresData 3" xfId="11379"/>
    <cellStyle name="SAPBEXresDataEmph" xfId="11380"/>
    <cellStyle name="SAPBEXresDataEmph 2" xfId="11381"/>
    <cellStyle name="SAPBEXresDataEmph 2 2" xfId="11382"/>
    <cellStyle name="SAPBEXresDataEmph 2 3" xfId="11383"/>
    <cellStyle name="SAPBEXresDataEmph 2 4" xfId="11384"/>
    <cellStyle name="SAPBEXresDataEmph 2 5" xfId="11385"/>
    <cellStyle name="SAPBEXresDataEmph 3" xfId="11386"/>
    <cellStyle name="SAPBEXresItem" xfId="11387"/>
    <cellStyle name="SAPBEXresItem 2" xfId="11388"/>
    <cellStyle name="SAPBEXresItem 2 2" xfId="11389"/>
    <cellStyle name="SAPBEXresItem 2 3" xfId="11390"/>
    <cellStyle name="SAPBEXresItem 2 4" xfId="11391"/>
    <cellStyle name="SAPBEXresItem 2 5" xfId="11392"/>
    <cellStyle name="SAPBEXresItem 3" xfId="11393"/>
    <cellStyle name="SAPBEXresItemX" xfId="11394"/>
    <cellStyle name="SAPBEXresItemX 2" xfId="11395"/>
    <cellStyle name="SAPBEXresItemX 2 2" xfId="11396"/>
    <cellStyle name="SAPBEXresItemX 2 3" xfId="11397"/>
    <cellStyle name="SAPBEXresItemX 2 4" xfId="11398"/>
    <cellStyle name="SAPBEXresItemX 2 5" xfId="11399"/>
    <cellStyle name="SAPBEXresItemX 3" xfId="11400"/>
    <cellStyle name="SAPBEXstdData" xfId="11401"/>
    <cellStyle name="SAPBEXstdData 2" xfId="11402"/>
    <cellStyle name="SAPBEXstdData 2 2" xfId="11403"/>
    <cellStyle name="SAPBEXstdData 2 3" xfId="11404"/>
    <cellStyle name="SAPBEXstdData 2 4" xfId="11405"/>
    <cellStyle name="SAPBEXstdData 2 5" xfId="11406"/>
    <cellStyle name="SAPBEXstdData 3" xfId="11407"/>
    <cellStyle name="SAPBEXstdData 3 2" xfId="11408"/>
    <cellStyle name="SAPBEXstdData 3 3" xfId="11409"/>
    <cellStyle name="SAPBEXstdData 3 4" xfId="11410"/>
    <cellStyle name="SAPBEXstdData 3 5" xfId="11411"/>
    <cellStyle name="SAPBEXstdData 4" xfId="11412"/>
    <cellStyle name="SAPBEXstdDataEmph" xfId="11413"/>
    <cellStyle name="SAPBEXstdDataEmph 2" xfId="11414"/>
    <cellStyle name="SAPBEXstdDataEmph 2 2" xfId="11415"/>
    <cellStyle name="SAPBEXstdDataEmph 2 3" xfId="11416"/>
    <cellStyle name="SAPBEXstdDataEmph 2 4" xfId="11417"/>
    <cellStyle name="SAPBEXstdDataEmph 2 5" xfId="11418"/>
    <cellStyle name="SAPBEXstdDataEmph 3" xfId="11419"/>
    <cellStyle name="SAPBEXstdItem" xfId="11420"/>
    <cellStyle name="SAPBEXstdItem 2" xfId="11421"/>
    <cellStyle name="SAPBEXstdItem 2 2" xfId="11422"/>
    <cellStyle name="SAPBEXstdItem 2 2 2" xfId="11423"/>
    <cellStyle name="SAPBEXstdItem 2 2 2 2" xfId="11424"/>
    <cellStyle name="SAPBEXstdItem 2 2 2 3" xfId="11425"/>
    <cellStyle name="SAPBEXstdItem 2 2 2 4" xfId="11426"/>
    <cellStyle name="SAPBEXstdItem 2 2 2 5" xfId="11427"/>
    <cellStyle name="SAPBEXstdItem 2 2 3" xfId="11428"/>
    <cellStyle name="SAPBEXstdItem 2 2 4" xfId="11429"/>
    <cellStyle name="SAPBEXstdItem 2 2 5" xfId="11430"/>
    <cellStyle name="SAPBEXstdItem 2 2 6" xfId="11431"/>
    <cellStyle name="SAPBEXstdItem 2 3" xfId="11432"/>
    <cellStyle name="SAPBEXstdItem 2 3 2" xfId="11433"/>
    <cellStyle name="SAPBEXstdItem 2 3 3" xfId="11434"/>
    <cellStyle name="SAPBEXstdItem 2 3 4" xfId="11435"/>
    <cellStyle name="SAPBEXstdItem 2 3 5" xfId="11436"/>
    <cellStyle name="SAPBEXstdItem 2 4" xfId="11437"/>
    <cellStyle name="SAPBEXstdItem 2 5" xfId="11438"/>
    <cellStyle name="SAPBEXstdItem 2 6" xfId="11439"/>
    <cellStyle name="SAPBEXstdItem 2 7" xfId="11440"/>
    <cellStyle name="SAPBEXstdItem 3" xfId="11441"/>
    <cellStyle name="SAPBEXstdItem 3 2" xfId="11442"/>
    <cellStyle name="SAPBEXstdItem 3 2 2" xfId="11443"/>
    <cellStyle name="SAPBEXstdItem 3 2 2 2" xfId="11444"/>
    <cellStyle name="SAPBEXstdItem 3 2 2 3" xfId="11445"/>
    <cellStyle name="SAPBEXstdItem 3 2 2 4" xfId="11446"/>
    <cellStyle name="SAPBEXstdItem 3 2 2 5" xfId="11447"/>
    <cellStyle name="SAPBEXstdItem 3 2 3" xfId="11448"/>
    <cellStyle name="SAPBEXstdItem 3 2 4" xfId="11449"/>
    <cellStyle name="SAPBEXstdItem 3 2 5" xfId="11450"/>
    <cellStyle name="SAPBEXstdItem 3 2 6" xfId="11451"/>
    <cellStyle name="SAPBEXstdItem 3 3" xfId="11452"/>
    <cellStyle name="SAPBEXstdItem 3 3 2" xfId="11453"/>
    <cellStyle name="SAPBEXstdItem 3 3 2 2" xfId="11454"/>
    <cellStyle name="SAPBEXstdItem 3 3 2 3" xfId="11455"/>
    <cellStyle name="SAPBEXstdItem 3 3 2 4" xfId="11456"/>
    <cellStyle name="SAPBEXstdItem 3 3 2 5" xfId="11457"/>
    <cellStyle name="SAPBEXstdItem 3 3 3" xfId="11458"/>
    <cellStyle name="SAPBEXstdItem 3 3 4" xfId="11459"/>
    <cellStyle name="SAPBEXstdItem 3 3 5" xfId="11460"/>
    <cellStyle name="SAPBEXstdItem 3 3 6" xfId="11461"/>
    <cellStyle name="SAPBEXstdItem 3 4" xfId="11462"/>
    <cellStyle name="SAPBEXstdItem 3 4 2" xfId="11463"/>
    <cellStyle name="SAPBEXstdItem 3 4 2 2" xfId="11464"/>
    <cellStyle name="SAPBEXstdItem 3 4 2 3" xfId="11465"/>
    <cellStyle name="SAPBEXstdItem 3 4 2 4" xfId="11466"/>
    <cellStyle name="SAPBEXstdItem 3 4 2 5" xfId="11467"/>
    <cellStyle name="SAPBEXstdItem 3 4 3" xfId="11468"/>
    <cellStyle name="SAPBEXstdItem 3 4 4" xfId="11469"/>
    <cellStyle name="SAPBEXstdItem 3 4 5" xfId="11470"/>
    <cellStyle name="SAPBEXstdItem 3 4 6" xfId="11471"/>
    <cellStyle name="SAPBEXstdItem 3 5" xfId="11472"/>
    <cellStyle name="SAPBEXstdItem 3 6" xfId="11473"/>
    <cellStyle name="SAPBEXstdItem 3 7" xfId="11474"/>
    <cellStyle name="SAPBEXstdItem 3 8" xfId="11475"/>
    <cellStyle name="SAPBEXstdItem 4" xfId="11476"/>
    <cellStyle name="SAPBEXstdItem 4 2" xfId="11477"/>
    <cellStyle name="SAPBEXstdItem 4 2 2" xfId="11478"/>
    <cellStyle name="SAPBEXstdItem 4 2 3" xfId="11479"/>
    <cellStyle name="SAPBEXstdItem 4 2 4" xfId="11480"/>
    <cellStyle name="SAPBEXstdItem 4 2 5" xfId="11481"/>
    <cellStyle name="SAPBEXstdItem 4 3" xfId="11482"/>
    <cellStyle name="SAPBEXstdItem 4 4" xfId="11483"/>
    <cellStyle name="SAPBEXstdItem 4 5" xfId="11484"/>
    <cellStyle name="SAPBEXstdItem 4 6" xfId="11485"/>
    <cellStyle name="SAPBEXstdItem 5" xfId="11486"/>
    <cellStyle name="SAPBEXstdItem 5 2" xfId="11487"/>
    <cellStyle name="SAPBEXstdItem 5 3" xfId="11488"/>
    <cellStyle name="SAPBEXstdItem 5 4" xfId="11489"/>
    <cellStyle name="SAPBEXstdItem 5 5" xfId="11490"/>
    <cellStyle name="SAPBEXstdItem 6" xfId="11491"/>
    <cellStyle name="SAPBEXstdItem 7" xfId="11492"/>
    <cellStyle name="SAPBEXstdItem 8" xfId="11493"/>
    <cellStyle name="SAPBEXstdItemX" xfId="11494"/>
    <cellStyle name="SAPBEXstdItemX 2" xfId="11495"/>
    <cellStyle name="SAPBEXstdItemX 2 2" xfId="11496"/>
    <cellStyle name="SAPBEXstdItemX 2 2 2" xfId="11497"/>
    <cellStyle name="SAPBEXstdItemX 2 2 2 2" xfId="11498"/>
    <cellStyle name="SAPBEXstdItemX 2 2 2 3" xfId="11499"/>
    <cellStyle name="SAPBEXstdItemX 2 2 2 4" xfId="11500"/>
    <cellStyle name="SAPBEXstdItemX 2 2 2 5" xfId="11501"/>
    <cellStyle name="SAPBEXstdItemX 2 2 3" xfId="11502"/>
    <cellStyle name="SAPBEXstdItemX 2 2 4" xfId="11503"/>
    <cellStyle name="SAPBEXstdItemX 2 2 5" xfId="11504"/>
    <cellStyle name="SAPBEXstdItemX 2 2 6" xfId="11505"/>
    <cellStyle name="SAPBEXstdItemX 2 3" xfId="11506"/>
    <cellStyle name="SAPBEXstdItemX 2 3 2" xfId="11507"/>
    <cellStyle name="SAPBEXstdItemX 2 3 3" xfId="11508"/>
    <cellStyle name="SAPBEXstdItemX 2 3 4" xfId="11509"/>
    <cellStyle name="SAPBEXstdItemX 2 3 5" xfId="11510"/>
    <cellStyle name="SAPBEXstdItemX 2 4" xfId="11511"/>
    <cellStyle name="SAPBEXstdItemX 2 5" xfId="11512"/>
    <cellStyle name="SAPBEXstdItemX 2 6" xfId="11513"/>
    <cellStyle name="SAPBEXstdItemX 2 7" xfId="11514"/>
    <cellStyle name="SAPBEXstdItemX 3" xfId="11515"/>
    <cellStyle name="SAPBEXstdItemX 3 2" xfId="11516"/>
    <cellStyle name="SAPBEXstdItemX 3 2 2" xfId="11517"/>
    <cellStyle name="SAPBEXstdItemX 3 2 2 2" xfId="11518"/>
    <cellStyle name="SAPBEXstdItemX 3 2 2 3" xfId="11519"/>
    <cellStyle name="SAPBEXstdItemX 3 2 2 4" xfId="11520"/>
    <cellStyle name="SAPBEXstdItemX 3 2 2 5" xfId="11521"/>
    <cellStyle name="SAPBEXstdItemX 3 2 3" xfId="11522"/>
    <cellStyle name="SAPBEXstdItemX 3 2 4" xfId="11523"/>
    <cellStyle name="SAPBEXstdItemX 3 2 5" xfId="11524"/>
    <cellStyle name="SAPBEXstdItemX 3 2 6" xfId="11525"/>
    <cellStyle name="SAPBEXstdItemX 3 3" xfId="11526"/>
    <cellStyle name="SAPBEXstdItemX 3 3 2" xfId="11527"/>
    <cellStyle name="SAPBEXstdItemX 3 3 2 2" xfId="11528"/>
    <cellStyle name="SAPBEXstdItemX 3 3 2 3" xfId="11529"/>
    <cellStyle name="SAPBEXstdItemX 3 3 2 4" xfId="11530"/>
    <cellStyle name="SAPBEXstdItemX 3 3 2 5" xfId="11531"/>
    <cellStyle name="SAPBEXstdItemX 3 3 3" xfId="11532"/>
    <cellStyle name="SAPBEXstdItemX 3 3 4" xfId="11533"/>
    <cellStyle name="SAPBEXstdItemX 3 3 5" xfId="11534"/>
    <cellStyle name="SAPBEXstdItemX 3 3 6" xfId="11535"/>
    <cellStyle name="SAPBEXstdItemX 3 4" xfId="11536"/>
    <cellStyle name="SAPBEXstdItemX 3 4 2" xfId="11537"/>
    <cellStyle name="SAPBEXstdItemX 3 4 2 2" xfId="11538"/>
    <cellStyle name="SAPBEXstdItemX 3 4 2 3" xfId="11539"/>
    <cellStyle name="SAPBEXstdItemX 3 4 2 4" xfId="11540"/>
    <cellStyle name="SAPBEXstdItemX 3 4 2 5" xfId="11541"/>
    <cellStyle name="SAPBEXstdItemX 3 4 3" xfId="11542"/>
    <cellStyle name="SAPBEXstdItemX 3 4 4" xfId="11543"/>
    <cellStyle name="SAPBEXstdItemX 3 4 5" xfId="11544"/>
    <cellStyle name="SAPBEXstdItemX 3 4 6" xfId="11545"/>
    <cellStyle name="SAPBEXstdItemX 3 5" xfId="11546"/>
    <cellStyle name="SAPBEXstdItemX 3 6" xfId="11547"/>
    <cellStyle name="SAPBEXstdItemX 3 7" xfId="11548"/>
    <cellStyle name="SAPBEXstdItemX 3 8" xfId="11549"/>
    <cellStyle name="SAPBEXstdItemX 4" xfId="11550"/>
    <cellStyle name="SAPBEXstdItemX 4 2" xfId="11551"/>
    <cellStyle name="SAPBEXstdItemX 4 2 2" xfId="11552"/>
    <cellStyle name="SAPBEXstdItemX 4 2 3" xfId="11553"/>
    <cellStyle name="SAPBEXstdItemX 4 2 4" xfId="11554"/>
    <cellStyle name="SAPBEXstdItemX 4 2 5" xfId="11555"/>
    <cellStyle name="SAPBEXstdItemX 4 3" xfId="11556"/>
    <cellStyle name="SAPBEXstdItemX 4 4" xfId="11557"/>
    <cellStyle name="SAPBEXstdItemX 4 5" xfId="11558"/>
    <cellStyle name="SAPBEXstdItemX 4 6" xfId="11559"/>
    <cellStyle name="SAPBEXstdItemX 5" xfId="11560"/>
    <cellStyle name="SAPBEXstdItemX 5 2" xfId="11561"/>
    <cellStyle name="SAPBEXstdItemX 5 3" xfId="11562"/>
    <cellStyle name="SAPBEXstdItemX 5 4" xfId="11563"/>
    <cellStyle name="SAPBEXstdItemX 5 5" xfId="11564"/>
    <cellStyle name="SAPBEXstdItemX 6" xfId="11565"/>
    <cellStyle name="SAPBEXstdItemX 7" xfId="11566"/>
    <cellStyle name="SAPBEXstdItemX 8" xfId="11567"/>
    <cellStyle name="SAPBEXtitle" xfId="11568"/>
    <cellStyle name="SAPBEXtitle 2" xfId="11569"/>
    <cellStyle name="SAPBEXtitle 2 2" xfId="11570"/>
    <cellStyle name="SAPBEXtitle 3" xfId="11571"/>
    <cellStyle name="SAPBEXunassignedItem" xfId="11572"/>
    <cellStyle name="SAPBEXundefined" xfId="11573"/>
    <cellStyle name="SAPBEXundefined 2" xfId="11574"/>
    <cellStyle name="SAPBEXundefined 2 2" xfId="11575"/>
    <cellStyle name="SAPBEXundefined 2 3" xfId="11576"/>
    <cellStyle name="SAPBEXundefined 2 4" xfId="11577"/>
    <cellStyle name="SAPBEXundefined 2 5" xfId="11578"/>
    <cellStyle name="SAPBEXundefined 3" xfId="11579"/>
    <cellStyle name="shade" xfId="11580"/>
    <cellStyle name="shade 2" xfId="11581"/>
    <cellStyle name="shade 2 2" xfId="11582"/>
    <cellStyle name="shade 2 2 2" xfId="11583"/>
    <cellStyle name="shade 2 3" xfId="11584"/>
    <cellStyle name="shade 3" xfId="11585"/>
    <cellStyle name="shade 3 2" xfId="11586"/>
    <cellStyle name="shade 3 2 2" xfId="11587"/>
    <cellStyle name="shade 3 3" xfId="11588"/>
    <cellStyle name="shade 3 3 2" xfId="11589"/>
    <cellStyle name="shade 3 4" xfId="11590"/>
    <cellStyle name="shade 3 4 2" xfId="11591"/>
    <cellStyle name="shade 4" xfId="11592"/>
    <cellStyle name="shade 4 2" xfId="11593"/>
    <cellStyle name="shade 5" xfId="11594"/>
    <cellStyle name="shade 6" xfId="11595"/>
    <cellStyle name="shade 6 2" xfId="11596"/>
    <cellStyle name="shade 7" xfId="11597"/>
    <cellStyle name="shade 7 2" xfId="11598"/>
    <cellStyle name="shade 8" xfId="11599"/>
    <cellStyle name="shade_ACCOUNTS" xfId="11600"/>
    <cellStyle name="Sheet Title" xfId="11601"/>
    <cellStyle name="StmtTtl1" xfId="11602"/>
    <cellStyle name="StmtTtl1 2" xfId="11603"/>
    <cellStyle name="StmtTtl1 2 2" xfId="11604"/>
    <cellStyle name="StmtTtl1 2 2 2" xfId="11605"/>
    <cellStyle name="StmtTtl1 2 3" xfId="11606"/>
    <cellStyle name="StmtTtl1 2 4" xfId="11607"/>
    <cellStyle name="StmtTtl1 3" xfId="11608"/>
    <cellStyle name="StmtTtl1 3 2" xfId="11609"/>
    <cellStyle name="StmtTtl1 3 2 2" xfId="11610"/>
    <cellStyle name="StmtTtl1 3 3" xfId="11611"/>
    <cellStyle name="StmtTtl1 3 4" xfId="11612"/>
    <cellStyle name="StmtTtl1 4" xfId="11613"/>
    <cellStyle name="StmtTtl1 4 2" xfId="11614"/>
    <cellStyle name="StmtTtl1 4 2 2" xfId="11615"/>
    <cellStyle name="StmtTtl1 4 3" xfId="11616"/>
    <cellStyle name="StmtTtl1 4 4" xfId="11617"/>
    <cellStyle name="StmtTtl1 5" xfId="11618"/>
    <cellStyle name="StmtTtl1 5 2" xfId="11619"/>
    <cellStyle name="StmtTtl1 6" xfId="11620"/>
    <cellStyle name="StmtTtl1 6 2" xfId="11621"/>
    <cellStyle name="StmtTtl1 7" xfId="11622"/>
    <cellStyle name="StmtTtl1 8" xfId="11623"/>
    <cellStyle name="StmtTtl1_(C) WHE Proforma with ITC cash grant 10 Yr Amort_for deferral_102809" xfId="11624"/>
    <cellStyle name="StmtTtl2" xfId="11625"/>
    <cellStyle name="StmtTtl2 2" xfId="11626"/>
    <cellStyle name="StmtTtl2 2 2" xfId="11627"/>
    <cellStyle name="StmtTtl2 2 3" xfId="11628"/>
    <cellStyle name="StmtTtl2 2 4" xfId="11629"/>
    <cellStyle name="StmtTtl2 2 5" xfId="11630"/>
    <cellStyle name="StmtTtl2 3" xfId="11631"/>
    <cellStyle name="StmtTtl2 3 2" xfId="11632"/>
    <cellStyle name="StmtTtl2 3 2 2" xfId="11633"/>
    <cellStyle name="StmtTtl2 3 2 3" xfId="11634"/>
    <cellStyle name="StmtTtl2 3 2 4" xfId="11635"/>
    <cellStyle name="StmtTtl2 3 2 5" xfId="11636"/>
    <cellStyle name="StmtTtl2 4" xfId="11637"/>
    <cellStyle name="StmtTtl2 4 2" xfId="11638"/>
    <cellStyle name="StmtTtl2 4 3" xfId="11639"/>
    <cellStyle name="StmtTtl2 4 4" xfId="11640"/>
    <cellStyle name="StmtTtl2 4 5" xfId="11641"/>
    <cellStyle name="StmtTtl2 5" xfId="11642"/>
    <cellStyle name="StmtTtl2 6" xfId="11643"/>
    <cellStyle name="StmtTtl2 7" xfId="11644"/>
    <cellStyle name="StmtTtl2 8" xfId="11645"/>
    <cellStyle name="StmtTtl2 9" xfId="11646"/>
    <cellStyle name="StmtTtl2_4.32E Depreciation Study Robs file" xfId="11647"/>
    <cellStyle name="STYL1 - Style1" xfId="11648"/>
    <cellStyle name="STYL1 - Style1 2" xfId="11649"/>
    <cellStyle name="STYL1 - Style1 2 2" xfId="11650"/>
    <cellStyle name="STYL1 - Style1 3" xfId="11651"/>
    <cellStyle name="Style 1" xfId="11652"/>
    <cellStyle name="Style 1 10" xfId="11653"/>
    <cellStyle name="Style 1 10 2" xfId="11654"/>
    <cellStyle name="Style 1 11" xfId="11655"/>
    <cellStyle name="Style 1 12" xfId="11656"/>
    <cellStyle name="Style 1 12 2" xfId="11657"/>
    <cellStyle name="Style 1 13" xfId="11658"/>
    <cellStyle name="Style 1 14" xfId="11659"/>
    <cellStyle name="Style 1 15" xfId="11660"/>
    <cellStyle name="Style 1 2" xfId="11661"/>
    <cellStyle name="Style 1 2 2" xfId="11662"/>
    <cellStyle name="Style 1 2 2 2" xfId="11663"/>
    <cellStyle name="Style 1 2 2 2 2" xfId="11664"/>
    <cellStyle name="Style 1 2 2 3" xfId="11665"/>
    <cellStyle name="Style 1 2 3" xfId="11666"/>
    <cellStyle name="Style 1 2 3 2" xfId="11667"/>
    <cellStyle name="Style 1 2 4" xfId="11668"/>
    <cellStyle name="Style 1 2 4 2" xfId="11669"/>
    <cellStyle name="Style 1 2 4 3" xfId="11670"/>
    <cellStyle name="Style 1 2 5" xfId="11671"/>
    <cellStyle name="Style 1 2 5 2" xfId="11672"/>
    <cellStyle name="Style 1 2 6" xfId="11673"/>
    <cellStyle name="Style 1 2 7" xfId="11674"/>
    <cellStyle name="Style 1 2_4 31E Reg Asset  Liab and EXH D" xfId="11675"/>
    <cellStyle name="Style 1 3" xfId="11676"/>
    <cellStyle name="Style 1 3 2" xfId="11677"/>
    <cellStyle name="Style 1 3 2 2" xfId="11678"/>
    <cellStyle name="Style 1 3 2 2 2" xfId="11679"/>
    <cellStyle name="Style 1 3 2 3" xfId="11680"/>
    <cellStyle name="Style 1 3 3" xfId="11681"/>
    <cellStyle name="Style 1 3 3 2" xfId="11682"/>
    <cellStyle name="Style 1 3 3 2 2" xfId="11683"/>
    <cellStyle name="Style 1 3 4" xfId="11684"/>
    <cellStyle name="Style 1 3 4 2" xfId="11685"/>
    <cellStyle name="Style 1 3 5" xfId="11686"/>
    <cellStyle name="Style 1 4" xfId="11687"/>
    <cellStyle name="Style 1 4 2" xfId="11688"/>
    <cellStyle name="Style 1 4 2 2" xfId="11689"/>
    <cellStyle name="Style 1 4 3" xfId="11690"/>
    <cellStyle name="Style 1 4 3 2" xfId="11691"/>
    <cellStyle name="Style 1 4 4" xfId="11692"/>
    <cellStyle name="Style 1 5" xfId="11693"/>
    <cellStyle name="Style 1 5 2" xfId="11694"/>
    <cellStyle name="Style 1 5 2 2" xfId="11695"/>
    <cellStyle name="Style 1 5 3" xfId="11696"/>
    <cellStyle name="Style 1 5 3 2" xfId="11697"/>
    <cellStyle name="Style 1 5 4" xfId="11698"/>
    <cellStyle name="Style 1 5 4 2" xfId="11699"/>
    <cellStyle name="Style 1 6" xfId="11700"/>
    <cellStyle name="Style 1 6 2" xfId="11701"/>
    <cellStyle name="Style 1 6 2 2" xfId="11702"/>
    <cellStyle name="Style 1 6 2 2 2" xfId="11703"/>
    <cellStyle name="Style 1 6 2 3" xfId="11704"/>
    <cellStyle name="Style 1 6 3" xfId="11705"/>
    <cellStyle name="Style 1 6 3 2" xfId="11706"/>
    <cellStyle name="Style 1 6 3 2 2" xfId="11707"/>
    <cellStyle name="Style 1 6 4" xfId="11708"/>
    <cellStyle name="Style 1 6 4 2" xfId="11709"/>
    <cellStyle name="Style 1 6 4 2 2" xfId="11710"/>
    <cellStyle name="Style 1 6 5" xfId="11711"/>
    <cellStyle name="Style 1 6 5 2" xfId="11712"/>
    <cellStyle name="Style 1 6 5 2 2" xfId="11713"/>
    <cellStyle name="Style 1 6 6" xfId="11714"/>
    <cellStyle name="Style 1 6 6 2" xfId="11715"/>
    <cellStyle name="Style 1 6 7" xfId="11716"/>
    <cellStyle name="Style 1 7" xfId="11717"/>
    <cellStyle name="Style 1 7 2" xfId="11718"/>
    <cellStyle name="Style 1 7 3" xfId="11719"/>
    <cellStyle name="Style 1 8" xfId="11720"/>
    <cellStyle name="Style 1 8 2" xfId="11721"/>
    <cellStyle name="Style 1 9" xfId="11722"/>
    <cellStyle name="Style 1 9 2" xfId="11723"/>
    <cellStyle name="Style 1_ Price Inputs" xfId="11724"/>
    <cellStyle name="Style 21" xfId="11725"/>
    <cellStyle name="Style 22" xfId="11726"/>
    <cellStyle name="Style 23" xfId="11727"/>
    <cellStyle name="Style 24" xfId="11728"/>
    <cellStyle name="Style 25" xfId="11729"/>
    <cellStyle name="Style 26" xfId="11730"/>
    <cellStyle name="Style 27" xfId="11731"/>
    <cellStyle name="Style 28" xfId="11732"/>
    <cellStyle name="Style 29" xfId="11733"/>
    <cellStyle name="Style 29 2" xfId="11734"/>
    <cellStyle name="Style 30" xfId="11735"/>
    <cellStyle name="Style 30 2" xfId="11736"/>
    <cellStyle name="Style 31" xfId="11737"/>
    <cellStyle name="Style 32" xfId="11738"/>
    <cellStyle name="Style 33" xfId="11739"/>
    <cellStyle name="Style 33 2" xfId="11740"/>
    <cellStyle name="Style 34" xfId="11741"/>
    <cellStyle name="Style 34 2" xfId="11742"/>
    <cellStyle name="Style 35" xfId="11743"/>
    <cellStyle name="Style 35 2" xfId="11744"/>
    <cellStyle name="Style 36" xfId="11745"/>
    <cellStyle name="Style 36 2" xfId="11746"/>
    <cellStyle name="Style 39" xfId="11747"/>
    <cellStyle name="Style 39 2" xfId="11748"/>
    <cellStyle name="STYLE1" xfId="11749"/>
    <cellStyle name="STYLE2" xfId="11750"/>
    <cellStyle name="STYLE3" xfId="11751"/>
    <cellStyle name="sub-tl - Style3" xfId="11752"/>
    <cellStyle name="subtot - Style5" xfId="11753"/>
    <cellStyle name="Subtotal" xfId="11754"/>
    <cellStyle name="Sub-total" xfId="11755"/>
    <cellStyle name="Subtotal 2" xfId="11756"/>
    <cellStyle name="Sub-total 2" xfId="11757"/>
    <cellStyle name="Subtotal 2 2" xfId="11758"/>
    <cellStyle name="Sub-total 2 2" xfId="11759"/>
    <cellStyle name="Subtotal 2 3" xfId="11760"/>
    <cellStyle name="Sub-total 2 3" xfId="11761"/>
    <cellStyle name="Subtotal 3" xfId="11762"/>
    <cellStyle name="Sub-total 3" xfId="11763"/>
    <cellStyle name="Subtotal 3 2" xfId="11764"/>
    <cellStyle name="Sub-total 3 2" xfId="11765"/>
    <cellStyle name="Subtotal 3 3" xfId="11766"/>
    <cellStyle name="Sub-total 3 3" xfId="11767"/>
    <cellStyle name="Subtotal 4" xfId="11768"/>
    <cellStyle name="Sub-total 4" xfId="11769"/>
    <cellStyle name="Subtotal 4 2" xfId="11770"/>
    <cellStyle name="Sub-total 4 2" xfId="11771"/>
    <cellStyle name="Subtotal 4 3" xfId="11772"/>
    <cellStyle name="Sub-total 4 3" xfId="11773"/>
    <cellStyle name="Subtotal 5" xfId="11774"/>
    <cellStyle name="Sub-total 5" xfId="11775"/>
    <cellStyle name="Subtotal 5 2" xfId="11776"/>
    <cellStyle name="Sub-total 5 2" xfId="11777"/>
    <cellStyle name="Subtotal 5 3" xfId="11778"/>
    <cellStyle name="Sub-total 5 3" xfId="11779"/>
    <cellStyle name="Subtotal 6" xfId="11780"/>
    <cellStyle name="Sub-total 6" xfId="11781"/>
    <cellStyle name="Subtotal 6 2" xfId="11782"/>
    <cellStyle name="Sub-total 6 2" xfId="11783"/>
    <cellStyle name="Subtotal 6 3" xfId="11784"/>
    <cellStyle name="Sub-total 6 3" xfId="11785"/>
    <cellStyle name="Subtotal 7" xfId="11786"/>
    <cellStyle name="Sub-total 7" xfId="11787"/>
    <cellStyle name="taples Plaza" xfId="11788"/>
    <cellStyle name="Test" xfId="11789"/>
    <cellStyle name="Tickmark" xfId="11790"/>
    <cellStyle name="Title 2" xfId="11791"/>
    <cellStyle name="Title 2 2" xfId="11792"/>
    <cellStyle name="Title 2 2 2" xfId="11793"/>
    <cellStyle name="Title 2 2 3" xfId="11794"/>
    <cellStyle name="Title 2 2 3 2" xfId="11795"/>
    <cellStyle name="Title 2 3" xfId="11796"/>
    <cellStyle name="Title 2 4" xfId="11797"/>
    <cellStyle name="Title 2 4 2" xfId="11798"/>
    <cellStyle name="Title 2 5" xfId="11799"/>
    <cellStyle name="Title 3" xfId="11800"/>
    <cellStyle name="Title 3 2" xfId="11801"/>
    <cellStyle name="Title 3 3" xfId="11802"/>
    <cellStyle name="Title 3 3 2" xfId="11803"/>
    <cellStyle name="Title 3 4" xfId="11804"/>
    <cellStyle name="Title 4" xfId="11805"/>
    <cellStyle name="Title 4 2" xfId="11806"/>
    <cellStyle name="Title 5" xfId="11807"/>
    <cellStyle name="Title 6" xfId="11808"/>
    <cellStyle name="Title 6 2" xfId="11809"/>
    <cellStyle name="Title 7" xfId="11810"/>
    <cellStyle name="Title 8" xfId="11811"/>
    <cellStyle name="Title: - Style3" xfId="11812"/>
    <cellStyle name="Title: - Style4" xfId="11813"/>
    <cellStyle name="Title: Major" xfId="11814"/>
    <cellStyle name="Title: Major 2" xfId="11815"/>
    <cellStyle name="Title: Major 3" xfId="11816"/>
    <cellStyle name="Title: Major 3 2" xfId="11817"/>
    <cellStyle name="Title: Major 4" xfId="11818"/>
    <cellStyle name="Title: Minor" xfId="11819"/>
    <cellStyle name="Title: Minor 2" xfId="11820"/>
    <cellStyle name="Title: Minor 2 2" xfId="11821"/>
    <cellStyle name="Title: Minor 3" xfId="11822"/>
    <cellStyle name="Title: Minor_Electric Rev Req Model (2009 GRC) Rebuttal" xfId="11823"/>
    <cellStyle name="Title: Worksheet" xfId="11824"/>
    <cellStyle name="Title: Worksheet 2" xfId="11825"/>
    <cellStyle name="Title: Worksheet 2 2" xfId="11826"/>
    <cellStyle name="Title: Worksheet 3" xfId="11827"/>
    <cellStyle name="Total 2" xfId="11828"/>
    <cellStyle name="Total 2 2" xfId="11829"/>
    <cellStyle name="Total 2 2 2" xfId="11830"/>
    <cellStyle name="Total 2 2 2 2" xfId="11831"/>
    <cellStyle name="Total 2 2 2 3" xfId="11832"/>
    <cellStyle name="Total 2 2 2 4" xfId="11833"/>
    <cellStyle name="Total 2 2 2 5" xfId="11834"/>
    <cellStyle name="Total 2 2 3" xfId="11835"/>
    <cellStyle name="Total 2 2 3 2" xfId="11836"/>
    <cellStyle name="Total 2 3" xfId="11837"/>
    <cellStyle name="Total 2 3 2" xfId="11838"/>
    <cellStyle name="Total 2 3 2 2" xfId="11839"/>
    <cellStyle name="Total 2 3 2 3" xfId="11840"/>
    <cellStyle name="Total 2 3 2 4" xfId="11841"/>
    <cellStyle name="Total 2 3 2 5" xfId="11842"/>
    <cellStyle name="Total 2 3 3" xfId="11843"/>
    <cellStyle name="Total 2 3 3 2" xfId="11844"/>
    <cellStyle name="Total 2 3 3 3" xfId="11845"/>
    <cellStyle name="Total 2 3 3 4" xfId="11846"/>
    <cellStyle name="Total 2 3 3 5" xfId="11847"/>
    <cellStyle name="Total 2 3 4" xfId="11848"/>
    <cellStyle name="Total 2 3 4 2" xfId="11849"/>
    <cellStyle name="Total 2 3 4 3" xfId="11850"/>
    <cellStyle name="Total 2 3 4 4" xfId="11851"/>
    <cellStyle name="Total 2 3 4 5" xfId="11852"/>
    <cellStyle name="Total 2 3 5" xfId="11853"/>
    <cellStyle name="Total 2 3 6" xfId="11854"/>
    <cellStyle name="Total 2 3 7" xfId="11855"/>
    <cellStyle name="Total 2 3 8" xfId="11856"/>
    <cellStyle name="Total 2 4" xfId="11857"/>
    <cellStyle name="Total 2 4 2" xfId="11858"/>
    <cellStyle name="Total 2 5" xfId="11859"/>
    <cellStyle name="Total 3" xfId="11860"/>
    <cellStyle name="Total 3 2" xfId="11861"/>
    <cellStyle name="Total 3 2 2" xfId="11862"/>
    <cellStyle name="Total 3 2 3" xfId="11863"/>
    <cellStyle name="Total 3 2 4" xfId="11864"/>
    <cellStyle name="Total 3 2 5" xfId="11865"/>
    <cellStyle name="Total 3 3" xfId="11866"/>
    <cellStyle name="Total 3 3 2" xfId="11867"/>
    <cellStyle name="Total 3 3 3" xfId="11868"/>
    <cellStyle name="Total 3 3 4" xfId="11869"/>
    <cellStyle name="Total 3 3 5" xfId="11870"/>
    <cellStyle name="Total 3 4" xfId="11871"/>
    <cellStyle name="Total 3 4 2" xfId="11872"/>
    <cellStyle name="Total 3 4 3" xfId="11873"/>
    <cellStyle name="Total 3 4 4" xfId="11874"/>
    <cellStyle name="Total 3 4 5" xfId="11875"/>
    <cellStyle name="Total 4" xfId="11876"/>
    <cellStyle name="Total 4 2" xfId="11877"/>
    <cellStyle name="Total 4 2 2" xfId="11878"/>
    <cellStyle name="Total 4 2 3" xfId="11879"/>
    <cellStyle name="Total 4 2 4" xfId="11880"/>
    <cellStyle name="Total 4 2 5" xfId="11881"/>
    <cellStyle name="Total 4 2 6" xfId="11882"/>
    <cellStyle name="Total 4 2 7" xfId="11883"/>
    <cellStyle name="Total 5" xfId="11884"/>
    <cellStyle name="Total 5 2" xfId="11885"/>
    <cellStyle name="Total 5 3" xfId="11886"/>
    <cellStyle name="Total 5 4" xfId="11887"/>
    <cellStyle name="Total 5 5" xfId="11888"/>
    <cellStyle name="Total 5 6" xfId="11889"/>
    <cellStyle name="Total 5 7" xfId="11890"/>
    <cellStyle name="Total 6" xfId="11891"/>
    <cellStyle name="Total 7" xfId="11892"/>
    <cellStyle name="Total 9" xfId="11893"/>
    <cellStyle name="Total 9 2" xfId="11894"/>
    <cellStyle name="Total4 - Style4" xfId="11895"/>
    <cellStyle name="Total4 - Style4 2" xfId="11896"/>
    <cellStyle name="Total4 - Style4 2 2" xfId="11897"/>
    <cellStyle name="Total4 - Style4 2 3" xfId="11898"/>
    <cellStyle name="Total4 - Style4 2 4" xfId="11899"/>
    <cellStyle name="Total4 - Style4 2 5" xfId="11900"/>
    <cellStyle name="Total4 - Style4 2 6" xfId="11901"/>
    <cellStyle name="Total4 - Style4 2 7" xfId="11902"/>
    <cellStyle name="Total4 - Style4 3" xfId="11903"/>
    <cellStyle name="Total4 - Style4_ACCOUNTS" xfId="11904"/>
    <cellStyle name="Warning Text 2" xfId="11905"/>
    <cellStyle name="Warning Text 2 2" xfId="11906"/>
    <cellStyle name="Warning Text 2 2 2" xfId="11907"/>
    <cellStyle name="Warning Text 2 2 3" xfId="11908"/>
    <cellStyle name="Warning Text 2 2 3 2" xfId="11909"/>
    <cellStyle name="Warning Text 2 3" xfId="11910"/>
    <cellStyle name="Warning Text 2 4" xfId="11911"/>
    <cellStyle name="Warning Text 2 4 2" xfId="11912"/>
    <cellStyle name="Warning Text 2 5" xfId="11913"/>
    <cellStyle name="Warning Text 3" xfId="11914"/>
    <cellStyle name="Warning Text 3 2" xfId="11915"/>
    <cellStyle name="Warning Text 3 3" xfId="11916"/>
    <cellStyle name="Warning Text 3 3 2" xfId="11917"/>
    <cellStyle name="Warning Text 3 4" xfId="11918"/>
    <cellStyle name="Warning Text 4" xfId="11919"/>
    <cellStyle name="Warning Text 4 2" xfId="11920"/>
    <cellStyle name="Warning Text 5" xfId="11921"/>
    <cellStyle name="Warning Text 6" xfId="11922"/>
    <cellStyle name="Warning Text 6 2" xfId="11923"/>
    <cellStyle name="Warning Text 7" xfId="1192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Filing%203_1_13\Barnard%20Testimony%20and%20Exhibits\22.+UE-121697-UG-121705+PSE+Barnard+KJB-04+3.1.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3.1.2013%20Filing%20Workpapers\KJB-WP%20Exh%2003%20Elec%20Support\Electric%202011%20GRC%20Historical%20Approved%20Data%20wp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Nucor%20-%20Seattle\PSE%202013%20Decoupling%20Case\Nucor%20Testimony\Nucor%20Direct%20Exhibi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3.1.2013%20Filing%20Workpapers\2013.02.27%20Workpapers%20JAP-12%20JAP-14%20JAP-16%20JAP-18%20JAP-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3%20Rate%20Case\Workpapers\Public%20Workpapers\KJB-03-WP%20Electric%20ERF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3.1.2013%20Filing%20Workpapers\2013.02.27%20Workpapers%20JAP-11%20JAP-15%20JAP-17%20JAP-19%20JAP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3%20Rate%20Case\Workpapers\Public%20Workpapers\KJB-04-WP%20Gas%20ER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JB-4 P.1 K-factor calc "/>
      <sheetName val="KJB-4 P.2 CPI Data"/>
    </sheetNames>
    <sheetDataSet>
      <sheetData sheetId="0"/>
      <sheetData sheetId="1">
        <row r="11">
          <cell r="D11">
            <v>2.3963985357701612E-2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2011GRC Summary"/>
      <sheetName val="Ex A-1"/>
      <sheetName val="Ex A-2"/>
      <sheetName val="JHS-20"/>
      <sheetName val="JHS-21"/>
      <sheetName val="JHS-20.01(A)"/>
      <sheetName val="Production Adjustment"/>
      <sheetName val="Prod Plant"/>
      <sheetName val="Recon Dep&amp;Amort"/>
      <sheetName val="Dep Exp"/>
      <sheetName val="Amort"/>
      <sheetName val="All Plant Allocated"/>
      <sheetName val="TY Unadj UPIS"/>
      <sheetName val="ProdTrnsm RB Summary"/>
      <sheetName val="2011GRC ERB"/>
      <sheetName val="3.08 ERB "/>
      <sheetName val="RB Summary"/>
      <sheetName val="CA&amp;CS RSI in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2">
          <cell r="W122">
            <v>16906988.7835177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JB-04 P.1 Deficiency"/>
      <sheetName val="RORs &amp; Conv &amp; Prod Fctrs"/>
    </sheetNames>
    <sheetDataSet>
      <sheetData sheetId="0" refreshError="1"/>
      <sheetData sheetId="1">
        <row r="19">
          <cell r="F19">
            <v>7.6800000000000007E-2</v>
          </cell>
        </row>
        <row r="46">
          <cell r="F46">
            <v>7.8E-2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P-12"/>
      <sheetName val="JAP-14"/>
      <sheetName val="JAP-16"/>
      <sheetName val="JAP-18 Page 1"/>
      <sheetName val="JAP-18 Page 2"/>
      <sheetName val="JAP-22 Page 1"/>
      <sheetName val="JAP-22 Page 2"/>
      <sheetName val="JAP-22 Page 3"/>
      <sheetName val="JAP-22 Page 4"/>
      <sheetName val="JAP-22 Page 5"/>
      <sheetName val="JAP-22 Page 6"/>
      <sheetName val="JAP-22 Page 7"/>
      <sheetName val="JAP-22 Page 8"/>
      <sheetName val="JAP-22 Page 9"/>
      <sheetName val="JAP-22 Page 10"/>
      <sheetName val="Work Papers--&gt;"/>
      <sheetName val="Residential Interest Calcs"/>
      <sheetName val="Non-Res Interest Calcs"/>
      <sheetName val="Elec Customers Avg YE 12-2010"/>
      <sheetName val="2011 GRC Elec Margin Rate"/>
      <sheetName val="p14 2011 GRC ERF - COS"/>
      <sheetName val="2013 ERF Elec Margin Rate"/>
      <sheetName val="Elec - F2012 Sales"/>
      <sheetName val="Elec - F2012 Customers"/>
      <sheetName val="Elec Weather Norm kWh YE 6-2012"/>
      <sheetName val="2011 GRC Proforma Prop"/>
      <sheetName val="2013 ERF Proposed Monthly Rev"/>
      <sheetName val="2013 ERF Proforma Proposed Rev"/>
      <sheetName val="ERF Monthly Rev Breakdown"/>
      <sheetName val="Forecasted BSC"/>
      <sheetName val="Electric Rev Monthly 2013-15"/>
      <sheetName val="Elec Customers Avg YE 6-2012"/>
      <sheetName val="2011 GRC COS Rev"/>
      <sheetName val="2013 ERF Sch 7 Rate Design"/>
      <sheetName val="2013 ERF Sch 24 Rate Design"/>
      <sheetName val="2013 ERF Sch 25 Rate Design"/>
      <sheetName val="2013 ERF Sch 26 Rate Design"/>
      <sheetName val="2013 ERF Sch 29 Rate Design"/>
      <sheetName val="2013 ERF Sch 31 Rate Design"/>
      <sheetName val="2013 ERF Sch 35 Rate Design"/>
      <sheetName val="2013 ERF Sch 43 Rate Design"/>
      <sheetName val="2013 ERF Sch 40 Rate Design"/>
      <sheetName val="2013 ERF Sch 46 Rate Design"/>
      <sheetName val="2013 ERF Sch 49 Rate Design"/>
    </sheetNames>
    <sheetDataSet>
      <sheetData sheetId="0"/>
      <sheetData sheetId="1"/>
      <sheetData sheetId="2"/>
      <sheetData sheetId="3">
        <row r="18">
          <cell r="D18">
            <v>2.5981000000000001E-2</v>
          </cell>
          <cell r="E18">
            <v>2.0667999999999999E-2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2 ERF June 2012"/>
      <sheetName val="KJB-03 P.3 2011 GRC ERF"/>
      <sheetName val="JAP-3"/>
      <sheetName val="LSR FT on Non-Tax Dep"/>
      <sheetName val="Summary 2011 GRC Rev Req"/>
      <sheetName val="RORs &amp; Conv &amp; Prod Fctrs"/>
      <sheetName val="6-12 PT Recovery"/>
      <sheetName val="2011 GRC LSR"/>
      <sheetName val="6-2012CBR Prop Tax"/>
      <sheetName val="2009 GRC TY Prop Taxes"/>
      <sheetName val="2009 GRC A-1"/>
      <sheetName val="2009 GRC Elec Prop Tax"/>
      <sheetName val="Prop Taxes 12ME Jun 2012"/>
      <sheetName val="11GRC Prop Tax Summary new"/>
      <sheetName val="11GRC Prop Tax adj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44">
          <cell r="J44">
            <v>184563096.3387723</v>
          </cell>
        </row>
        <row r="48">
          <cell r="J48">
            <v>7.0390421318014568E-2</v>
          </cell>
        </row>
        <row r="58">
          <cell r="J58">
            <v>2621991641.5181088</v>
          </cell>
        </row>
      </sheetData>
      <sheetData sheetId="2"/>
      <sheetData sheetId="3"/>
      <sheetData sheetId="4"/>
      <sheetData sheetId="5"/>
      <sheetData sheetId="6">
        <row r="38">
          <cell r="E38">
            <v>1.1000000000000001E-3</v>
          </cell>
        </row>
        <row r="39">
          <cell r="E39">
            <v>2.9899999999999999E-2</v>
          </cell>
        </row>
        <row r="41">
          <cell r="C41">
            <v>0.48</v>
          </cell>
        </row>
      </sheetData>
      <sheetData sheetId="7"/>
      <sheetData sheetId="8"/>
      <sheetData sheetId="9"/>
      <sheetData sheetId="10"/>
      <sheetData sheetId="11"/>
      <sheetData sheetId="12">
        <row r="52">
          <cell r="E52">
            <v>3.8730000000000001E-2</v>
          </cell>
        </row>
        <row r="57">
          <cell r="E57">
            <v>0.35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JAP-11"/>
      <sheetName val="JAP-15"/>
      <sheetName val="JAP-17"/>
      <sheetName val="JAP-19 Page 1"/>
      <sheetName val="JAP-19 Page 2"/>
      <sheetName val="JAP-19 Page 3"/>
      <sheetName val="JAP-23 Page 1"/>
      <sheetName val="JAP-23 Page 2"/>
      <sheetName val="JAP-23 Page 3"/>
      <sheetName val="JAP-23 Page 4"/>
      <sheetName val="JAP-23 Page 5"/>
      <sheetName val="JAP-23 Page 6"/>
      <sheetName val="JAP-23 Page 7"/>
      <sheetName val="JAP-23 Page 8"/>
      <sheetName val="JAP-23 Page 9"/>
      <sheetName val="JAP-23 Page 10"/>
      <sheetName val="JAP -23 Page 11"/>
      <sheetName val="JAP-23 Page 12"/>
      <sheetName val="Work Papers--&gt;"/>
      <sheetName val="Rate Impact"/>
      <sheetName val="Rate Impact Rev"/>
      <sheetName val="Residential Interest Calcs"/>
      <sheetName val="Non-Res Interest Calcs"/>
      <sheetName val="2013 ERF Margin Rate"/>
      <sheetName val="2013 ERF - Rate Design"/>
      <sheetName val="2013 ERF Revenue"/>
      <sheetName val="2013 ERF Vol &amp; Rev"/>
      <sheetName val="Forecasted BSC"/>
      <sheetName val="Weather Adj"/>
      <sheetName val="UG-130138 Customers"/>
      <sheetName val="Gas - Customers"/>
      <sheetName val="Gas - Sales by Customer Sched"/>
      <sheetName val="Gas - Revenue"/>
      <sheetName val="PGA Calc Recovery"/>
      <sheetName val="2011 GRC Margin Rate"/>
      <sheetName val="2011 GRC - Rate Design Res"/>
      <sheetName val="2011 GRC - Rate Design C&amp;I"/>
      <sheetName val="2011 GRC - Rate Design 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D18">
            <v>0.36385000000000001</v>
          </cell>
          <cell r="E18">
            <v>0.17607999999999999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JB-04 P.1 Deficiency"/>
      <sheetName val="KJB-04 P.2 ERF June 2012"/>
      <sheetName val="KJB-04 P.3 2011 GRC ERF"/>
      <sheetName val="JKP-3 pg 2"/>
      <sheetName val="JKP-4 pg 1"/>
      <sheetName val="JKP-5"/>
      <sheetName val="PGA Rounding"/>
      <sheetName val="ROE's &amp; Conv Fctrs"/>
      <sheetName val="2011CBR-OthOpRev"/>
      <sheetName val="11CBR Prop Tax Summary-GAS"/>
      <sheetName val="Rev for Prop Tax CBR"/>
      <sheetName val="Restating Print Macros"/>
      <sheetName val="Module13"/>
      <sheetName val="Module14"/>
      <sheetName val="Module15"/>
      <sheetName val="Module1"/>
      <sheetName val="4.10 Gas -2009"/>
      <sheetName val="Prop Tax GTIF"/>
      <sheetName val="Prop Taxes 12ME Jun 2012"/>
      <sheetName val="2011 CBR Pg 1.02 COC"/>
      <sheetName val="11GRC Prop Tax Summary-Gas"/>
      <sheetName val="2011 GRC Prop Taxes-Gas"/>
    </sheetNames>
    <sheetDataSet>
      <sheetData sheetId="0"/>
      <sheetData sheetId="1">
        <row r="45">
          <cell r="J45">
            <v>124969750.62174928</v>
          </cell>
        </row>
        <row r="47">
          <cell r="J47">
            <v>1592297567.4962132</v>
          </cell>
        </row>
        <row r="49">
          <cell r="J49">
            <v>7.8483917310918389E-2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K14">
            <v>1.1000000000000001E-3</v>
          </cell>
        </row>
        <row r="15">
          <cell r="K15">
            <v>2.9899999999999999E-2</v>
          </cell>
        </row>
        <row r="17">
          <cell r="I17">
            <v>0.48</v>
          </cell>
        </row>
        <row r="69">
          <cell r="D69">
            <v>3.8519999999999999E-2</v>
          </cell>
        </row>
        <row r="74">
          <cell r="D74">
            <v>0.35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6" zoomScaleNormal="100" workbookViewId="0">
      <selection activeCell="A21" sqref="A21:F21"/>
    </sheetView>
  </sheetViews>
  <sheetFormatPr defaultColWidth="17" defaultRowHeight="12.75"/>
  <cols>
    <col min="1" max="1" width="5.83203125" style="116" customWidth="1"/>
    <col min="2" max="2" width="45.83203125" style="116" customWidth="1"/>
    <col min="3" max="3" width="21.83203125" style="116" customWidth="1"/>
    <col min="4" max="4" width="20.33203125" style="116" customWidth="1"/>
    <col min="5" max="5" width="17.5" style="116" customWidth="1"/>
    <col min="6" max="6" width="18" style="116" customWidth="1"/>
    <col min="7" max="16384" width="17" style="116"/>
  </cols>
  <sheetData>
    <row r="1" spans="1:9" s="114" customFormat="1" ht="18.75">
      <c r="A1" s="264" t="s">
        <v>106</v>
      </c>
      <c r="B1" s="264"/>
      <c r="C1" s="264"/>
      <c r="D1" s="264"/>
      <c r="E1" s="264"/>
      <c r="F1" s="264"/>
    </row>
    <row r="2" spans="1:9" s="114" customFormat="1" ht="18.75">
      <c r="A2" s="264" t="s">
        <v>107</v>
      </c>
      <c r="B2" s="264"/>
      <c r="C2" s="264"/>
      <c r="D2" s="264"/>
      <c r="E2" s="264"/>
      <c r="F2" s="264"/>
    </row>
    <row r="3" spans="1:9" s="114" customFormat="1" ht="18.75">
      <c r="A3" s="264" t="s">
        <v>108</v>
      </c>
      <c r="B3" s="264"/>
      <c r="C3" s="264"/>
      <c r="D3" s="264"/>
      <c r="E3" s="264"/>
      <c r="F3" s="264"/>
    </row>
    <row r="7" spans="1:9" s="114" customFormat="1" ht="38.25">
      <c r="A7" s="200" t="s">
        <v>3</v>
      </c>
      <c r="C7" s="115" t="s">
        <v>109</v>
      </c>
      <c r="D7" s="115" t="s">
        <v>110</v>
      </c>
      <c r="E7" s="115" t="s">
        <v>111</v>
      </c>
      <c r="F7" s="115" t="s">
        <v>112</v>
      </c>
      <c r="H7" s="263"/>
      <c r="I7" s="263"/>
    </row>
    <row r="8" spans="1:9" s="114" customFormat="1">
      <c r="A8" s="201" t="s">
        <v>5</v>
      </c>
      <c r="B8" s="201"/>
      <c r="C8" s="201" t="s">
        <v>113</v>
      </c>
      <c r="D8" s="201" t="s">
        <v>114</v>
      </c>
      <c r="E8" s="201" t="s">
        <v>115</v>
      </c>
      <c r="F8" s="201" t="s">
        <v>116</v>
      </c>
    </row>
    <row r="9" spans="1:9">
      <c r="C9" s="202"/>
      <c r="D9" s="202"/>
      <c r="E9" s="202"/>
      <c r="F9" s="202" t="s">
        <v>117</v>
      </c>
    </row>
    <row r="10" spans="1:9">
      <c r="A10" s="221">
        <v>1</v>
      </c>
      <c r="B10" s="203" t="s">
        <v>118</v>
      </c>
    </row>
    <row r="11" spans="1:9">
      <c r="A11" s="221">
        <v>2</v>
      </c>
      <c r="B11" s="116" t="s">
        <v>119</v>
      </c>
      <c r="C11" s="204">
        <v>189360555.52421033</v>
      </c>
      <c r="D11" s="205">
        <f>+C11/$C$33</f>
        <v>0.27897101814494196</v>
      </c>
      <c r="E11" s="206">
        <f>+'Kroger Exhibit KCH-2, p. 2'!L45</f>
        <v>5.3226398568833933E-2</v>
      </c>
      <c r="F11" s="207">
        <f>+E11*D11</f>
        <v>1.4848622600936084E-2</v>
      </c>
    </row>
    <row r="12" spans="1:9">
      <c r="A12" s="221">
        <v>3</v>
      </c>
      <c r="B12" s="116" t="s">
        <v>120</v>
      </c>
      <c r="C12" s="208">
        <v>338591411.56661761</v>
      </c>
      <c r="D12" s="205">
        <f>+C12/$C$33</f>
        <v>0.49882189328387211</v>
      </c>
      <c r="E12" s="206">
        <f>+E31</f>
        <v>1.8963985357701611E-2</v>
      </c>
      <c r="F12" s="207">
        <f>+E12*D12</f>
        <v>9.4596510803363464E-3</v>
      </c>
    </row>
    <row r="13" spans="1:9">
      <c r="A13" s="221">
        <v>4</v>
      </c>
      <c r="B13" s="116" t="s">
        <v>121</v>
      </c>
      <c r="C13" s="209">
        <v>150830211.72972012</v>
      </c>
      <c r="D13" s="219">
        <f>+C13/$C$33</f>
        <v>0.22220708857118596</v>
      </c>
      <c r="E13" s="206">
        <f>+'Kroger Exhibit KCH-2, p. 2'!L36</f>
        <v>3.5318894294444458E-2</v>
      </c>
      <c r="F13" s="210">
        <f>+E13*D13</f>
        <v>7.8481086727219748E-3</v>
      </c>
    </row>
    <row r="14" spans="1:9" ht="13.5" thickBot="1">
      <c r="A14" s="221">
        <v>5</v>
      </c>
      <c r="B14" s="116" t="s">
        <v>122</v>
      </c>
      <c r="C14" s="211">
        <f>SUM(C11:C13)</f>
        <v>678782178.82054806</v>
      </c>
      <c r="D14" s="212">
        <f>SUM(D11:D13)</f>
        <v>1</v>
      </c>
      <c r="E14" s="206"/>
      <c r="F14" s="213">
        <f>SUM(F11:F13)</f>
        <v>3.2156382353994407E-2</v>
      </c>
    </row>
    <row r="15" spans="1:9" ht="13.5" thickTop="1">
      <c r="C15" s="214"/>
      <c r="D15" s="215"/>
      <c r="F15" s="216"/>
    </row>
    <row r="16" spans="1:9">
      <c r="C16" s="214"/>
      <c r="D16" s="215"/>
      <c r="F16" s="216"/>
    </row>
    <row r="17" spans="1:9">
      <c r="C17" s="214"/>
      <c r="D17" s="215"/>
      <c r="F17" s="216"/>
    </row>
    <row r="18" spans="1:9">
      <c r="C18" s="214"/>
      <c r="D18" s="215"/>
      <c r="F18" s="216"/>
    </row>
    <row r="19" spans="1:9">
      <c r="C19" s="214"/>
      <c r="D19" s="215"/>
      <c r="F19" s="216"/>
    </row>
    <row r="20" spans="1:9">
      <c r="C20" s="214"/>
      <c r="D20" s="215"/>
      <c r="F20" s="216"/>
    </row>
    <row r="21" spans="1:9" s="114" customFormat="1" ht="18.75">
      <c r="A21" s="264" t="s">
        <v>106</v>
      </c>
      <c r="B21" s="264"/>
      <c r="C21" s="264"/>
      <c r="D21" s="264"/>
      <c r="E21" s="264"/>
      <c r="F21" s="264"/>
    </row>
    <row r="22" spans="1:9" s="114" customFormat="1" ht="21.75">
      <c r="A22" s="264" t="s">
        <v>190</v>
      </c>
      <c r="B22" s="264"/>
      <c r="C22" s="264"/>
      <c r="D22" s="264"/>
      <c r="E22" s="264"/>
      <c r="F22" s="264"/>
    </row>
    <row r="26" spans="1:9" s="114" customFormat="1" ht="38.25">
      <c r="A26" s="200" t="s">
        <v>3</v>
      </c>
      <c r="C26" s="115" t="s">
        <v>109</v>
      </c>
      <c r="D26" s="115" t="s">
        <v>110</v>
      </c>
      <c r="E26" s="115" t="s">
        <v>111</v>
      </c>
      <c r="F26" s="115" t="s">
        <v>112</v>
      </c>
      <c r="H26" s="263"/>
      <c r="I26" s="263"/>
    </row>
    <row r="27" spans="1:9" s="114" customFormat="1">
      <c r="A27" s="201" t="s">
        <v>5</v>
      </c>
      <c r="B27" s="201"/>
      <c r="C27" s="201" t="s">
        <v>113</v>
      </c>
      <c r="D27" s="201" t="s">
        <v>114</v>
      </c>
      <c r="E27" s="201" t="s">
        <v>115</v>
      </c>
      <c r="F27" s="201" t="s">
        <v>116</v>
      </c>
    </row>
    <row r="28" spans="1:9">
      <c r="C28" s="202"/>
      <c r="D28" s="202"/>
      <c r="E28" s="202"/>
      <c r="F28" s="202" t="s">
        <v>117</v>
      </c>
    </row>
    <row r="29" spans="1:9">
      <c r="A29" s="221">
        <v>1</v>
      </c>
      <c r="B29" s="203" t="s">
        <v>118</v>
      </c>
    </row>
    <row r="30" spans="1:9">
      <c r="A30" s="221">
        <v>2</v>
      </c>
      <c r="B30" s="116" t="s">
        <v>119</v>
      </c>
      <c r="C30" s="204">
        <v>189360555.52421033</v>
      </c>
      <c r="D30" s="205">
        <f>+C30/$C$33</f>
        <v>0.27897101814494196</v>
      </c>
      <c r="E30" s="206">
        <v>6.0092471904648503E-2</v>
      </c>
      <c r="F30" s="207">
        <f>+E30*D30</f>
        <v>1.6764058070086112E-2</v>
      </c>
    </row>
    <row r="31" spans="1:9">
      <c r="A31" s="221">
        <v>3</v>
      </c>
      <c r="B31" s="116" t="s">
        <v>120</v>
      </c>
      <c r="C31" s="208">
        <v>338591411.56661761</v>
      </c>
      <c r="D31" s="205">
        <f>+C31/$C$33</f>
        <v>0.49882189328387211</v>
      </c>
      <c r="E31" s="206">
        <f>+'[3]KJB-4 P.2 CPI Data'!D11-0.005</f>
        <v>1.8963985357701611E-2</v>
      </c>
      <c r="F31" s="207">
        <f>+E31*D31</f>
        <v>9.4596510803363464E-3</v>
      </c>
    </row>
    <row r="32" spans="1:9">
      <c r="A32" s="221">
        <v>4</v>
      </c>
      <c r="B32" s="116" t="s">
        <v>121</v>
      </c>
      <c r="C32" s="209">
        <v>150830211.72972012</v>
      </c>
      <c r="D32" s="219">
        <f>+C32/$C$33</f>
        <v>0.22220708857118596</v>
      </c>
      <c r="E32" s="206">
        <v>6.4650049429560097E-2</v>
      </c>
      <c r="F32" s="210">
        <f>+E32*D32</f>
        <v>1.4365699259725811E-2</v>
      </c>
    </row>
    <row r="33" spans="1:6" ht="13.5" thickBot="1">
      <c r="A33" s="221">
        <v>5</v>
      </c>
      <c r="B33" s="116" t="s">
        <v>122</v>
      </c>
      <c r="C33" s="211">
        <f>SUM(C30:C32)</f>
        <v>678782178.82054806</v>
      </c>
      <c r="D33" s="212">
        <f>SUM(D30:D32)</f>
        <v>1</v>
      </c>
      <c r="E33" s="206"/>
      <c r="F33" s="213">
        <f>SUM(F30:F32)</f>
        <v>4.058940841014827E-2</v>
      </c>
    </row>
    <row r="34" spans="1:6" ht="13.5" thickTop="1">
      <c r="E34" s="215"/>
    </row>
    <row r="35" spans="1:6">
      <c r="A35" s="114" t="s">
        <v>123</v>
      </c>
    </row>
  </sheetData>
  <mergeCells count="7">
    <mergeCell ref="H26:I26"/>
    <mergeCell ref="A1:F1"/>
    <mergeCell ref="A2:F2"/>
    <mergeCell ref="A3:F3"/>
    <mergeCell ref="H7:I7"/>
    <mergeCell ref="A21:F21"/>
    <mergeCell ref="A22:F22"/>
  </mergeCells>
  <printOptions horizontalCentered="1"/>
  <pageMargins left="1" right="1" top="1.5" bottom="1" header="0.75" footer="0.3"/>
  <pageSetup scale="81" orientation="portrait" r:id="rId1"/>
  <headerFooter scaleWithDoc="0">
    <oddHeader>&amp;R&amp;"Times New Roman,Bold"Exhibit No.___(KCH-2)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E1" zoomScale="88" zoomScaleNormal="88" workbookViewId="0">
      <selection activeCell="S14" sqref="S14"/>
    </sheetView>
  </sheetViews>
  <sheetFormatPr defaultRowHeight="12.75" outlineLevelCol="1"/>
  <cols>
    <col min="1" max="1" width="4.83203125" style="117" customWidth="1"/>
    <col min="2" max="2" width="43.5" style="154" customWidth="1"/>
    <col min="3" max="3" width="17.1640625" style="154" hidden="1" customWidth="1" outlineLevel="1"/>
    <col min="4" max="4" width="17.1640625" style="154" bestFit="1" customWidth="1" collapsed="1"/>
    <col min="5" max="8" width="17.1640625" style="154" bestFit="1" customWidth="1"/>
    <col min="9" max="9" width="4" style="154" customWidth="1"/>
    <col min="10" max="13" width="12" style="154" customWidth="1"/>
    <col min="14" max="16384" width="9.33203125" style="121"/>
  </cols>
  <sheetData>
    <row r="1" spans="1:13" s="118" customFormat="1" ht="15" customHeight="1">
      <c r="A1" s="117"/>
      <c r="B1" s="265" t="s">
        <v>124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118" customFormat="1" ht="15" customHeight="1">
      <c r="A2" s="117"/>
      <c r="B2" s="265" t="s">
        <v>125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s="118" customFormat="1" ht="15" customHeight="1">
      <c r="A3" s="117"/>
      <c r="B3" s="265" t="s">
        <v>126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ht="15" customHeight="1">
      <c r="B4" s="119"/>
      <c r="C4" s="120"/>
      <c r="D4" s="120"/>
      <c r="E4" s="120"/>
      <c r="F4" s="120"/>
      <c r="G4" s="120"/>
      <c r="H4" s="120"/>
      <c r="I4" s="120"/>
      <c r="J4" s="119"/>
      <c r="K4" s="119"/>
      <c r="L4" s="119"/>
      <c r="M4" s="119"/>
    </row>
    <row r="5" spans="1:13" ht="15" customHeight="1">
      <c r="B5" s="119"/>
      <c r="C5" s="122" t="s">
        <v>127</v>
      </c>
      <c r="D5" s="122" t="s">
        <v>128</v>
      </c>
      <c r="E5" s="122" t="s">
        <v>129</v>
      </c>
      <c r="F5" s="122" t="s">
        <v>130</v>
      </c>
      <c r="G5" s="122" t="s">
        <v>131</v>
      </c>
      <c r="H5" s="122" t="s">
        <v>132</v>
      </c>
      <c r="I5" s="122"/>
      <c r="J5" s="266" t="s">
        <v>133</v>
      </c>
      <c r="K5" s="266"/>
      <c r="L5" s="266"/>
      <c r="M5" s="266"/>
    </row>
    <row r="6" spans="1:13" ht="50.25" customHeight="1">
      <c r="A6" s="159" t="s">
        <v>191</v>
      </c>
      <c r="B6" s="222" t="s">
        <v>134</v>
      </c>
      <c r="C6" s="123">
        <v>37072</v>
      </c>
      <c r="D6" s="123">
        <v>37894</v>
      </c>
      <c r="E6" s="123">
        <v>38625</v>
      </c>
      <c r="F6" s="123">
        <v>39355</v>
      </c>
      <c r="G6" s="123">
        <v>39813</v>
      </c>
      <c r="H6" s="123">
        <v>40543</v>
      </c>
      <c r="I6" s="123"/>
      <c r="J6" s="124" t="s">
        <v>135</v>
      </c>
      <c r="K6" s="124" t="s">
        <v>136</v>
      </c>
      <c r="L6" s="124" t="s">
        <v>137</v>
      </c>
      <c r="M6" s="124" t="s">
        <v>138</v>
      </c>
    </row>
    <row r="7" spans="1:13">
      <c r="B7" s="125"/>
      <c r="C7" s="126"/>
      <c r="D7" s="127"/>
      <c r="E7" s="127"/>
      <c r="F7" s="127"/>
      <c r="G7" s="128" t="s">
        <v>139</v>
      </c>
      <c r="H7" s="128" t="s">
        <v>139</v>
      </c>
      <c r="I7" s="128"/>
      <c r="J7" s="129">
        <f>ROUND(($H$6-D6)/365,2)-0.01</f>
        <v>7.25</v>
      </c>
      <c r="K7" s="129">
        <f>ROUND(($H$6-E6)/365,2)</f>
        <v>5.25</v>
      </c>
      <c r="L7" s="129">
        <f>ROUND(($H$6-F6)/365,2)</f>
        <v>3.25</v>
      </c>
      <c r="M7" s="129">
        <f>ROUND(($H$6-G6)/365,2)</f>
        <v>2</v>
      </c>
    </row>
    <row r="8" spans="1:13" ht="15" customHeight="1">
      <c r="A8" s="159">
        <v>1</v>
      </c>
      <c r="B8" s="125" t="s">
        <v>140</v>
      </c>
      <c r="C8" s="119"/>
      <c r="D8" s="130"/>
      <c r="E8" s="130"/>
      <c r="F8" s="130"/>
      <c r="G8" s="130"/>
      <c r="H8" s="130"/>
      <c r="I8" s="130"/>
      <c r="J8" s="119"/>
      <c r="K8" s="119"/>
      <c r="L8" s="119"/>
      <c r="M8" s="119"/>
    </row>
    <row r="9" spans="1:13" ht="15" customHeight="1">
      <c r="A9" s="159">
        <v>2</v>
      </c>
      <c r="B9" s="131" t="s">
        <v>141</v>
      </c>
      <c r="C9" s="132">
        <v>19063866683</v>
      </c>
      <c r="D9" s="132">
        <v>19334018640</v>
      </c>
      <c r="E9" s="132">
        <v>20339226968</v>
      </c>
      <c r="F9" s="132">
        <v>21283655838</v>
      </c>
      <c r="G9" s="132">
        <v>21821673792</v>
      </c>
      <c r="H9" s="132">
        <v>21143300002</v>
      </c>
      <c r="I9" s="132"/>
      <c r="J9" s="133">
        <f>+IFERROR((H9/D9)^(1/J7)-1,0)</f>
        <v>1.2415321168597782E-2</v>
      </c>
      <c r="K9" s="133">
        <f>+IFERROR((H9/E9)^(1/K7)-1,0)</f>
        <v>7.4124200537974971E-3</v>
      </c>
      <c r="L9" s="133">
        <f>+IFERROR((H9/F9)^(1/L7)-1,0)</f>
        <v>-2.0337371749987732E-3</v>
      </c>
      <c r="M9" s="133">
        <f>+IFERROR((H9/G9)^(1/M7)-1,0)</f>
        <v>-1.5666294684348769E-2</v>
      </c>
    </row>
    <row r="10" spans="1:13" ht="15" customHeight="1">
      <c r="A10" s="159">
        <v>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3" ht="15" customHeight="1">
      <c r="A11" s="159">
        <v>4</v>
      </c>
      <c r="B11" s="125" t="s">
        <v>142</v>
      </c>
      <c r="C11" s="132"/>
      <c r="D11" s="132"/>
      <c r="E11" s="132"/>
      <c r="F11" s="132"/>
      <c r="G11" s="132"/>
      <c r="H11" s="132"/>
      <c r="I11" s="132"/>
      <c r="J11" s="119"/>
      <c r="K11" s="119"/>
      <c r="L11" s="119"/>
      <c r="M11" s="119"/>
    </row>
    <row r="12" spans="1:13" ht="15" customHeight="1">
      <c r="A12" s="159">
        <v>5</v>
      </c>
      <c r="B12" s="119" t="s">
        <v>143</v>
      </c>
      <c r="C12" s="134">
        <v>51597584.386444762</v>
      </c>
      <c r="D12" s="134">
        <v>52551924.686822727</v>
      </c>
      <c r="E12" s="134">
        <v>77648296.181504965</v>
      </c>
      <c r="F12" s="134">
        <v>96183223.356101379</v>
      </c>
      <c r="G12" s="134">
        <v>107091100.11474323</v>
      </c>
      <c r="H12" s="134">
        <v>124341933.36604214</v>
      </c>
      <c r="I12" s="134"/>
      <c r="J12" s="133">
        <f>+IFERROR((H12/D12)^(1/J7)-1,0)</f>
        <v>0.12613434910556465</v>
      </c>
      <c r="K12" s="133">
        <f>+IFERROR((H12/E12)^(1/K7)-1,0)</f>
        <v>9.3829556551254578E-2</v>
      </c>
      <c r="L12" s="133">
        <f>+IFERROR((H12/F12)^(1/L7)-1,0)</f>
        <v>8.2214427798685374E-2</v>
      </c>
      <c r="M12" s="133">
        <f>+IFERROR((H12/G12)^(1/M7)-1,0)</f>
        <v>7.753681696708048E-2</v>
      </c>
    </row>
    <row r="13" spans="1:13" ht="15" customHeight="1">
      <c r="A13" s="159">
        <v>6</v>
      </c>
      <c r="B13" s="119" t="s">
        <v>144</v>
      </c>
      <c r="C13" s="134">
        <v>342495</v>
      </c>
      <c r="D13" s="134">
        <v>485960.07254000002</v>
      </c>
      <c r="E13" s="134">
        <v>862247.81120191398</v>
      </c>
      <c r="F13" s="134">
        <v>1136455.2914400001</v>
      </c>
      <c r="G13" s="134">
        <v>1523616.8640000001</v>
      </c>
      <c r="H13" s="134">
        <v>1419634.77</v>
      </c>
      <c r="I13" s="134"/>
      <c r="J13" s="133">
        <f>+IFERROR((H13/D13)^(1/J7)-1,0)</f>
        <v>0.15935752373378054</v>
      </c>
      <c r="K13" s="133">
        <f>+IFERROR((H13/E13)^(1/K7)-1,0)</f>
        <v>9.9629992066927242E-2</v>
      </c>
      <c r="L13" s="133">
        <f>+IFERROR((H13/F13)^(1/L7)-1,0)</f>
        <v>7.0854695693698178E-2</v>
      </c>
      <c r="M13" s="133">
        <f>+IFERROR((H13/G13)^(1/M7)-1,0)</f>
        <v>-3.4726400363610188E-2</v>
      </c>
    </row>
    <row r="14" spans="1:13" ht="15" customHeight="1">
      <c r="A14" s="159">
        <v>7</v>
      </c>
      <c r="B14" s="119" t="s">
        <v>145</v>
      </c>
      <c r="C14" s="134">
        <v>60565414.809599988</v>
      </c>
      <c r="D14" s="134">
        <v>63736285.824618779</v>
      </c>
      <c r="E14" s="134">
        <v>65086999.033333331</v>
      </c>
      <c r="F14" s="134">
        <v>75095488.811866686</v>
      </c>
      <c r="G14" s="134">
        <v>82334864.448333323</v>
      </c>
      <c r="H14" s="134">
        <v>92084397.071282536</v>
      </c>
      <c r="I14" s="134"/>
      <c r="J14" s="135">
        <f>+IFERROR((H14/D14)^(1/J7)-1,0)</f>
        <v>5.2061874022527377E-2</v>
      </c>
      <c r="K14" s="135">
        <f>+IFERROR((H14/E14)^(1/K7)-1,0)</f>
        <v>6.8324529369463871E-2</v>
      </c>
      <c r="L14" s="135">
        <f>+IFERROR((H14/F14)^(1/L7)-1,0)</f>
        <v>6.4763082156054752E-2</v>
      </c>
      <c r="M14" s="135">
        <f>+IFERROR((H14/G14)^(1/M7)-1,0)</f>
        <v>5.7550553832815377E-2</v>
      </c>
    </row>
    <row r="15" spans="1:13" ht="15" customHeight="1">
      <c r="A15" s="159">
        <v>8</v>
      </c>
      <c r="B15" s="119" t="s">
        <v>146</v>
      </c>
      <c r="C15" s="134">
        <v>31208710.707421433</v>
      </c>
      <c r="D15" s="134">
        <v>37542803.291050181</v>
      </c>
      <c r="E15" s="134">
        <v>37706382.741984792</v>
      </c>
      <c r="F15" s="134">
        <v>41878822.301625624</v>
      </c>
      <c r="G15" s="134">
        <v>44367719.762894526</v>
      </c>
      <c r="H15" s="134">
        <v>49173646.108629741</v>
      </c>
      <c r="I15" s="134"/>
      <c r="J15" s="135">
        <f>+IFERROR((H15/D15)^(1/J7)-1,0)</f>
        <v>3.7925794851633388E-2</v>
      </c>
      <c r="K15" s="135">
        <f>+IFERROR((H15/E15)^(1/K7)-1,0)</f>
        <v>5.1877694177673073E-2</v>
      </c>
      <c r="L15" s="135">
        <f>+IFERROR((H15/F15)^(1/L7)-1,0)</f>
        <v>5.0649434630050338E-2</v>
      </c>
      <c r="M15" s="135">
        <f>+IFERROR((H15/G15)^(1/M7)-1,0)</f>
        <v>5.2767940599568464E-2</v>
      </c>
    </row>
    <row r="16" spans="1:13" ht="15" customHeight="1">
      <c r="A16" s="159">
        <v>9</v>
      </c>
      <c r="B16" s="119" t="s">
        <v>147</v>
      </c>
      <c r="C16" s="136">
        <v>53548991.423074663</v>
      </c>
      <c r="D16" s="136">
        <v>70951919.567266941</v>
      </c>
      <c r="E16" s="136">
        <v>74379848.146660671</v>
      </c>
      <c r="F16" s="136">
        <v>81986793.636119023</v>
      </c>
      <c r="G16" s="136">
        <v>89886009.045680344</v>
      </c>
      <c r="H16" s="136">
        <v>99871159.71503602</v>
      </c>
      <c r="I16" s="134"/>
      <c r="J16" s="137">
        <f>+IFERROR((H16/D16)^(1/J7)-1,0)</f>
        <v>4.8285166519454803E-2</v>
      </c>
      <c r="K16" s="137">
        <f>+IFERROR((H16/E16)^(1/K7)-1,0)</f>
        <v>5.7737881232780452E-2</v>
      </c>
      <c r="L16" s="137">
        <f>+IFERROR((H16/F16)^(1/L7)-1,0)</f>
        <v>6.2595711190067016E-2</v>
      </c>
      <c r="M16" s="137">
        <f>+IFERROR((H16/G16)^(1/M7)-1,0)</f>
        <v>5.4081029784701862E-2</v>
      </c>
    </row>
    <row r="17" spans="1:13" ht="15" customHeight="1">
      <c r="A17" s="159">
        <v>10</v>
      </c>
      <c r="B17" s="119" t="s">
        <v>148</v>
      </c>
      <c r="C17" s="138">
        <f t="shared" ref="C17:H17" si="0">SUM(C12:C16)</f>
        <v>197263196.32654083</v>
      </c>
      <c r="D17" s="138">
        <f t="shared" si="0"/>
        <v>225268893.44229865</v>
      </c>
      <c r="E17" s="138">
        <f t="shared" si="0"/>
        <v>255683773.91468567</v>
      </c>
      <c r="F17" s="138">
        <f t="shared" si="0"/>
        <v>296280783.39715266</v>
      </c>
      <c r="G17" s="138">
        <f t="shared" si="0"/>
        <v>325203310.23565143</v>
      </c>
      <c r="H17" s="138">
        <f t="shared" si="0"/>
        <v>366890771.03099042</v>
      </c>
      <c r="I17" s="138"/>
      <c r="J17" s="139">
        <f>+IFERROR((H17/D17)^(1/J7)-1,0)</f>
        <v>6.9593359968547652E-2</v>
      </c>
      <c r="K17" s="139">
        <f>+IFERROR((H17/E17)^(1/K7)-1,0)</f>
        <v>7.1206182074226687E-2</v>
      </c>
      <c r="L17" s="139">
        <f>+IFERROR((H17/F17)^(1/L7)-1,0)</f>
        <v>6.7982393963187171E-2</v>
      </c>
      <c r="M17" s="139">
        <f>+IFERROR((H17/G17)^(1/M7)-1,0)</f>
        <v>6.2162378830611376E-2</v>
      </c>
    </row>
    <row r="18" spans="1:13" ht="15" customHeight="1">
      <c r="A18" s="159">
        <v>11</v>
      </c>
      <c r="B18" s="119"/>
      <c r="C18" s="132"/>
      <c r="D18" s="132"/>
      <c r="E18" s="132"/>
      <c r="F18" s="132"/>
      <c r="G18" s="132"/>
      <c r="H18" s="132"/>
      <c r="I18" s="132"/>
      <c r="J18" s="140"/>
      <c r="K18" s="140"/>
      <c r="L18" s="140"/>
      <c r="M18" s="140"/>
    </row>
    <row r="19" spans="1:13" ht="15" customHeight="1">
      <c r="A19" s="159">
        <v>12</v>
      </c>
      <c r="B19" s="125" t="s">
        <v>149</v>
      </c>
      <c r="C19" s="141"/>
      <c r="D19" s="141"/>
      <c r="E19" s="141"/>
      <c r="F19" s="141"/>
      <c r="G19" s="141"/>
      <c r="H19" s="141"/>
      <c r="I19" s="141"/>
      <c r="J19" s="137"/>
      <c r="K19" s="137"/>
      <c r="L19" s="137"/>
      <c r="M19" s="137"/>
    </row>
    <row r="20" spans="1:13" ht="15" customHeight="1">
      <c r="A20" s="159">
        <v>13</v>
      </c>
      <c r="B20" s="119" t="s">
        <v>150</v>
      </c>
      <c r="C20" s="134">
        <v>33200516.395199999</v>
      </c>
      <c r="D20" s="134">
        <v>37335852.694687836</v>
      </c>
      <c r="E20" s="134">
        <v>59620924.181772403</v>
      </c>
      <c r="F20" s="134">
        <v>51741841.688182697</v>
      </c>
      <c r="G20" s="134">
        <v>50072838.005597137</v>
      </c>
      <c r="H20" s="134">
        <v>93722074.157274202</v>
      </c>
      <c r="I20" s="134"/>
      <c r="J20" s="137">
        <f>+IFERROR((H20/D20)^(1/J7)-1,0)</f>
        <v>0.13535902397448552</v>
      </c>
      <c r="K20" s="137">
        <f>+IFERROR((H20/E20)^(1/K7)-1,0)</f>
        <v>8.9978044552902592E-2</v>
      </c>
      <c r="L20" s="137">
        <f>+IFERROR((H20/F20)^(1/L7)-1,0)</f>
        <v>0.20056206909221763</v>
      </c>
      <c r="M20" s="137">
        <f>+IFERROR((H20/G20)^(1/M7)-1,0)</f>
        <v>0.36810629836294773</v>
      </c>
    </row>
    <row r="21" spans="1:13" ht="15" customHeight="1">
      <c r="A21" s="159">
        <v>14</v>
      </c>
      <c r="B21" s="119" t="s">
        <v>144</v>
      </c>
      <c r="C21" s="134">
        <v>4851654</v>
      </c>
      <c r="D21" s="134">
        <v>4859222.7213714998</v>
      </c>
      <c r="E21" s="134">
        <v>4861051</v>
      </c>
      <c r="F21" s="134">
        <v>3805773.6918313289</v>
      </c>
      <c r="G21" s="134">
        <v>4056906.1140000001</v>
      </c>
      <c r="H21" s="134">
        <v>3843498.9699999997</v>
      </c>
      <c r="I21" s="134"/>
      <c r="J21" s="137">
        <f>+IFERROR((H21/D21)^(1/J7)-1,0)</f>
        <v>-3.1826707090830131E-2</v>
      </c>
      <c r="K21" s="137">
        <f>+IFERROR((H21/E21)^(1/K7)-1,0)</f>
        <v>-4.3751472657972856E-2</v>
      </c>
      <c r="L21" s="137">
        <f>+IFERROR((H21/F21)^(1/L7)-1,0)</f>
        <v>3.0396366974889677E-3</v>
      </c>
      <c r="M21" s="137">
        <f>+IFERROR((H21/G21)^(1/M7)-1,0)</f>
        <v>-2.6657009024503076E-2</v>
      </c>
    </row>
    <row r="22" spans="1:13" ht="15" customHeight="1">
      <c r="A22" s="159">
        <v>15</v>
      </c>
      <c r="B22" s="119" t="s">
        <v>151</v>
      </c>
      <c r="C22" s="134">
        <v>68046535.590000004</v>
      </c>
      <c r="D22" s="134">
        <v>71715861.608628497</v>
      </c>
      <c r="E22" s="134">
        <v>76838396.969999969</v>
      </c>
      <c r="F22" s="134">
        <v>87146104.189161673</v>
      </c>
      <c r="G22" s="134">
        <v>92434248.176000014</v>
      </c>
      <c r="H22" s="134">
        <v>101680414.30000003</v>
      </c>
      <c r="I22" s="134"/>
      <c r="J22" s="137">
        <f>+IFERROR((H22/D22)^(1/J7)-1,0)</f>
        <v>4.9333145571015979E-2</v>
      </c>
      <c r="K22" s="137">
        <f>+IFERROR((H22/E22)^(1/K7)-1,0)</f>
        <v>5.4807344306523564E-2</v>
      </c>
      <c r="L22" s="137">
        <f>+IFERROR((H22/F22)^(1/L7)-1,0)</f>
        <v>4.8605428231518477E-2</v>
      </c>
      <c r="M22" s="137">
        <f>+IFERROR((H22/G22)^(1/M7)-1,0)</f>
        <v>4.8822986411835911E-2</v>
      </c>
    </row>
    <row r="23" spans="1:13" ht="15" customHeight="1">
      <c r="A23" s="159">
        <v>16</v>
      </c>
      <c r="B23" s="119" t="s">
        <v>152</v>
      </c>
      <c r="C23" s="134">
        <v>8431283.4255800005</v>
      </c>
      <c r="D23" s="134">
        <v>11381295.943706771</v>
      </c>
      <c r="E23" s="134">
        <v>10068281.040178001</v>
      </c>
      <c r="F23" s="134">
        <v>19226022.977123346</v>
      </c>
      <c r="G23" s="134">
        <v>15196345.629450176</v>
      </c>
      <c r="H23" s="134">
        <v>20477642.130151071</v>
      </c>
      <c r="I23" s="134"/>
      <c r="J23" s="137">
        <f>+IFERROR((H23/D23)^(1/J7)-1,0)</f>
        <v>8.4387702487255689E-2</v>
      </c>
      <c r="K23" s="137">
        <f>+IFERROR((H23/E23)^(1/K7)-1,0)</f>
        <v>0.1447970428173686</v>
      </c>
      <c r="L23" s="137">
        <f>+IFERROR((H23/F23)^(1/L7)-1,0)</f>
        <v>1.9595344200308951E-2</v>
      </c>
      <c r="M23" s="137">
        <f>+IFERROR((H23/G23)^(1/M7)-1,0)</f>
        <v>0.16083473059463604</v>
      </c>
    </row>
    <row r="24" spans="1:13" ht="15" customHeight="1">
      <c r="A24" s="159">
        <v>17</v>
      </c>
      <c r="B24" s="119" t="s">
        <v>153</v>
      </c>
      <c r="C24" s="136">
        <v>0</v>
      </c>
      <c r="D24" s="136">
        <v>0</v>
      </c>
      <c r="E24" s="136">
        <v>0</v>
      </c>
      <c r="F24" s="136">
        <v>0</v>
      </c>
      <c r="G24" s="136">
        <v>13993263.780000009</v>
      </c>
      <c r="H24" s="136">
        <v>0</v>
      </c>
      <c r="I24" s="134"/>
      <c r="J24" s="137">
        <f>+IFERROR((H24/D24)^(1/J8)-1,0)</f>
        <v>0</v>
      </c>
      <c r="K24" s="137">
        <f>+IFERROR((H24/E24)^(1/K8)-1,0)</f>
        <v>0</v>
      </c>
      <c r="L24" s="137">
        <f>+IFERROR((H24/F24)^(1/L8)-1,0)</f>
        <v>0</v>
      </c>
      <c r="M24" s="137">
        <f>+IFERROR((H24/G24)^(1/M8)-1,0)</f>
        <v>0</v>
      </c>
    </row>
    <row r="25" spans="1:13" ht="15" customHeight="1">
      <c r="A25" s="159">
        <v>18</v>
      </c>
      <c r="B25" s="119" t="s">
        <v>149</v>
      </c>
      <c r="C25" s="132">
        <f t="shared" ref="C25:H25" si="1">SUM(C20:C24)</f>
        <v>114529989.41078</v>
      </c>
      <c r="D25" s="132">
        <f t="shared" si="1"/>
        <v>125292232.96839459</v>
      </c>
      <c r="E25" s="132">
        <f t="shared" si="1"/>
        <v>151388653.19195038</v>
      </c>
      <c r="F25" s="132">
        <f t="shared" si="1"/>
        <v>161919742.54629904</v>
      </c>
      <c r="G25" s="132">
        <f t="shared" si="1"/>
        <v>175753601.70504731</v>
      </c>
      <c r="H25" s="132">
        <f t="shared" si="1"/>
        <v>219723629.55742529</v>
      </c>
      <c r="I25" s="132"/>
      <c r="J25" s="139">
        <f>+IFERROR((H25/D25)^(1/J7)-1,0)</f>
        <v>8.0559377246243402E-2</v>
      </c>
      <c r="K25" s="139">
        <f>+IFERROR((H25/E25)^(1/K7)-1,0)</f>
        <v>7.3534221431237334E-2</v>
      </c>
      <c r="L25" s="139">
        <f>+IFERROR((H25/F25)^(1/L7)-1,0)</f>
        <v>9.8481913606650817E-2</v>
      </c>
      <c r="M25" s="139">
        <f>+IFERROR((H25/G25)^(1/M7)-1,0)</f>
        <v>0.11811446337909071</v>
      </c>
    </row>
    <row r="26" spans="1:13" ht="15" customHeight="1">
      <c r="A26" s="159">
        <v>19</v>
      </c>
      <c r="B26" s="142" t="s">
        <v>154</v>
      </c>
      <c r="C26" s="143">
        <f t="shared" ref="C26:H26" si="2">C22+C23</f>
        <v>76477819.015579998</v>
      </c>
      <c r="D26" s="143">
        <f t="shared" si="2"/>
        <v>83097157.552335262</v>
      </c>
      <c r="E26" s="143">
        <f t="shared" si="2"/>
        <v>86906678.01017797</v>
      </c>
      <c r="F26" s="143">
        <f t="shared" si="2"/>
        <v>106372127.16628502</v>
      </c>
      <c r="G26" s="143">
        <f t="shared" si="2"/>
        <v>107630593.80545019</v>
      </c>
      <c r="H26" s="143">
        <f t="shared" si="2"/>
        <v>122158056.4301511</v>
      </c>
      <c r="I26" s="143"/>
      <c r="J26" s="135">
        <f>+IFERROR((H26/D26)^(1/J7)-1,0)</f>
        <v>5.4583131013815622E-2</v>
      </c>
      <c r="K26" s="135">
        <f>+IFERROR((H26/E26)^(1/K7)-1,0)</f>
        <v>6.700269690883931E-2</v>
      </c>
      <c r="L26" s="135">
        <f>+IFERROR((H26/F26)^(1/L7)-1,0)</f>
        <v>4.3495413873640754E-2</v>
      </c>
      <c r="M26" s="135">
        <f>+IFERROR((H26/G26)^(1/M7)-1,0)</f>
        <v>6.5352155764421216E-2</v>
      </c>
    </row>
    <row r="27" spans="1:13" ht="15" customHeight="1">
      <c r="A27" s="159">
        <v>20</v>
      </c>
      <c r="B27" s="119"/>
      <c r="C27" s="141"/>
      <c r="D27" s="141"/>
      <c r="E27" s="141"/>
      <c r="F27" s="141"/>
      <c r="G27" s="141"/>
      <c r="H27" s="141"/>
      <c r="I27" s="141"/>
      <c r="J27" s="137"/>
      <c r="K27" s="137"/>
      <c r="L27" s="137"/>
      <c r="M27" s="137"/>
    </row>
    <row r="28" spans="1:13" ht="15" customHeight="1">
      <c r="A28" s="159">
        <v>21</v>
      </c>
      <c r="B28" s="125" t="s">
        <v>155</v>
      </c>
      <c r="C28" s="141"/>
      <c r="D28" s="141"/>
      <c r="E28" s="141"/>
      <c r="F28" s="141"/>
      <c r="G28" s="141"/>
      <c r="H28" s="141"/>
      <c r="I28" s="141"/>
      <c r="J28" s="137"/>
      <c r="K28" s="137"/>
      <c r="L28" s="137"/>
      <c r="M28" s="137"/>
    </row>
    <row r="29" spans="1:13" ht="15" customHeight="1">
      <c r="A29" s="159">
        <v>22</v>
      </c>
      <c r="B29" s="119" t="s">
        <v>150</v>
      </c>
      <c r="C29" s="134">
        <v>3065223.1120000002</v>
      </c>
      <c r="D29" s="134">
        <v>4713859.616951271</v>
      </c>
      <c r="E29" s="134">
        <v>3004880.7792100338</v>
      </c>
      <c r="F29" s="134">
        <v>5612906.081697383</v>
      </c>
      <c r="G29" s="134">
        <v>11298008.20224</v>
      </c>
      <c r="H29" s="134">
        <v>11275733.084233901</v>
      </c>
      <c r="I29" s="134"/>
      <c r="J29" s="137">
        <f>+IFERROR((H29/D29)^(1/J7)-1,0)</f>
        <v>0.12783062103424858</v>
      </c>
      <c r="K29" s="137">
        <f>+IFERROR((H29/E29)^(1/K7)-1,0)</f>
        <v>0.2864526838630006</v>
      </c>
      <c r="L29" s="137">
        <f>+IFERROR((H29/F29)^(1/L7)-1,0)</f>
        <v>0.23941726620966541</v>
      </c>
      <c r="M29" s="137">
        <f>+IFERROR((H29/G29)^(1/M7)-1,0)</f>
        <v>-9.8628483146845358E-4</v>
      </c>
    </row>
    <row r="30" spans="1:13" ht="15" customHeight="1">
      <c r="A30" s="159">
        <v>23</v>
      </c>
      <c r="B30" s="119" t="s">
        <v>156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/>
      <c r="J30" s="137">
        <f>+IFERROR((H30/D30)^(1/J7)-1,0)</f>
        <v>0</v>
      </c>
      <c r="K30" s="137">
        <f>+IFERROR((H30/E30)^(1/K7)-1,0)</f>
        <v>0</v>
      </c>
      <c r="L30" s="137">
        <f>+IFERROR((H30/F30)^(1/L7)-1,0)</f>
        <v>0</v>
      </c>
      <c r="M30" s="137">
        <f>+IFERROR((H30/G30)^(1/M7)-1,0)</f>
        <v>0</v>
      </c>
    </row>
    <row r="31" spans="1:13" ht="15" customHeight="1">
      <c r="A31" s="159">
        <v>24</v>
      </c>
      <c r="B31" s="119" t="s">
        <v>152</v>
      </c>
      <c r="C31" s="134">
        <v>17232429.778999999</v>
      </c>
      <c r="D31" s="134">
        <v>19142501.505263999</v>
      </c>
      <c r="E31" s="134">
        <v>19349755.845665999</v>
      </c>
      <c r="F31" s="134">
        <v>25514388.377279997</v>
      </c>
      <c r="G31" s="134">
        <v>28304529.63778</v>
      </c>
      <c r="H31" s="134">
        <v>25477630.390436001</v>
      </c>
      <c r="I31" s="134"/>
      <c r="J31" s="137">
        <f>+IFERROR((H31/D31)^(1/J7)-1,0)</f>
        <v>4.0220874203706458E-2</v>
      </c>
      <c r="K31" s="137">
        <f>+IFERROR((H31/E31)^(1/K7)-1,0)</f>
        <v>5.3801397502144299E-2</v>
      </c>
      <c r="L31" s="137">
        <f>+IFERROR((H31/F31)^(1/L7)-1,0)</f>
        <v>-4.4350640679280406E-4</v>
      </c>
      <c r="M31" s="137">
        <f>+IFERROR((H31/G31)^(1/M7)-1,0)</f>
        <v>-5.1250532056467679E-2</v>
      </c>
    </row>
    <row r="32" spans="1:13" ht="15" customHeight="1">
      <c r="A32" s="159">
        <v>25</v>
      </c>
      <c r="B32" s="119" t="s">
        <v>153</v>
      </c>
      <c r="C32" s="136">
        <v>7361457.3600000003</v>
      </c>
      <c r="D32" s="136">
        <v>1498249.31</v>
      </c>
      <c r="E32" s="136">
        <v>2793717.6899999995</v>
      </c>
      <c r="F32" s="136">
        <v>1805160.3169022966</v>
      </c>
      <c r="G32" s="136">
        <v>2112845.4900000002</v>
      </c>
      <c r="H32" s="136">
        <v>3194525.1691330001</v>
      </c>
      <c r="I32" s="136"/>
      <c r="J32" s="144">
        <f>+IFERROR((H32/D32)^(1/J8)-1,0)</f>
        <v>0</v>
      </c>
      <c r="K32" s="144">
        <f>+IFERROR((H32/E32)^(1/K8)-1,0)</f>
        <v>0</v>
      </c>
      <c r="L32" s="144">
        <f>+IFERROR((H32/F32)^(1/L8)-1,0)</f>
        <v>0</v>
      </c>
      <c r="M32" s="144">
        <f>+IFERROR((H32/G32)^(1/M8)-1,0)</f>
        <v>0</v>
      </c>
    </row>
    <row r="33" spans="1:13" ht="15" customHeight="1">
      <c r="A33" s="159">
        <v>26</v>
      </c>
      <c r="B33" s="145" t="s">
        <v>155</v>
      </c>
      <c r="C33" s="134">
        <f t="shared" ref="C33:H33" si="3">SUM(C29:C32)</f>
        <v>27659110.250999998</v>
      </c>
      <c r="D33" s="134">
        <f t="shared" si="3"/>
        <v>25354610.43221527</v>
      </c>
      <c r="E33" s="134">
        <f t="shared" si="3"/>
        <v>25148354.314876035</v>
      </c>
      <c r="F33" s="134">
        <f t="shared" si="3"/>
        <v>32932454.775879674</v>
      </c>
      <c r="G33" s="134">
        <f t="shared" si="3"/>
        <v>41715383.330020003</v>
      </c>
      <c r="H33" s="134">
        <f t="shared" si="3"/>
        <v>39947888.643802904</v>
      </c>
      <c r="I33" s="134"/>
      <c r="J33" s="146">
        <f>+IFERROR((H33/D33)^(1/J7)-1,0)</f>
        <v>6.471328806036869E-2</v>
      </c>
      <c r="K33" s="146">
        <f>+IFERROR((H33/E33)^(1/K7)-1,0)</f>
        <v>9.2151071550399477E-2</v>
      </c>
      <c r="L33" s="146">
        <f>+IFERROR((H33/F33)^(1/L7)-1,0)</f>
        <v>6.1221572390643741E-2</v>
      </c>
      <c r="M33" s="146">
        <f>+IFERROR((H33/G33)^(1/M7)-1,0)</f>
        <v>-2.1414456002513571E-2</v>
      </c>
    </row>
    <row r="34" spans="1:13" ht="15" customHeight="1">
      <c r="A34" s="159">
        <v>27</v>
      </c>
      <c r="B34" s="147" t="s">
        <v>154</v>
      </c>
      <c r="C34" s="132">
        <f t="shared" ref="C34:H34" si="4">C30+C31</f>
        <v>17232429.778999999</v>
      </c>
      <c r="D34" s="132">
        <f t="shared" si="4"/>
        <v>19142501.505263999</v>
      </c>
      <c r="E34" s="132">
        <f t="shared" si="4"/>
        <v>19349755.845665999</v>
      </c>
      <c r="F34" s="132">
        <f t="shared" si="4"/>
        <v>25514388.377279997</v>
      </c>
      <c r="G34" s="132">
        <f t="shared" si="4"/>
        <v>28304529.63778</v>
      </c>
      <c r="H34" s="132">
        <f t="shared" si="4"/>
        <v>25477630.390436001</v>
      </c>
      <c r="I34" s="132"/>
      <c r="J34" s="135">
        <f>+IFERROR((H34/D34)^(1/J7)-1,0)</f>
        <v>4.0220874203706458E-2</v>
      </c>
      <c r="K34" s="135">
        <f>+IFERROR((H34/E34)^(1/K7)-1,0)</f>
        <v>5.3801397502144299E-2</v>
      </c>
      <c r="L34" s="135">
        <f>+IFERROR((H34/F34)^(1/L7)-1,0)</f>
        <v>-4.4350640679280406E-4</v>
      </c>
      <c r="M34" s="135">
        <f>+IFERROR((H34/G34)^(1/M7)-1,0)</f>
        <v>-5.1250532056467679E-2</v>
      </c>
    </row>
    <row r="35" spans="1:13" ht="15" customHeight="1" thickBot="1">
      <c r="A35" s="159">
        <v>28</v>
      </c>
      <c r="B35" s="147"/>
      <c r="C35" s="132"/>
      <c r="D35" s="132"/>
      <c r="E35" s="132"/>
      <c r="F35" s="132"/>
      <c r="G35" s="132"/>
      <c r="H35" s="132"/>
      <c r="I35" s="132"/>
      <c r="J35" s="137"/>
      <c r="K35" s="137"/>
      <c r="L35" s="137"/>
      <c r="M35" s="137"/>
    </row>
    <row r="36" spans="1:13" ht="15" customHeight="1" thickBot="1">
      <c r="A36" s="159">
        <v>29</v>
      </c>
      <c r="B36" s="148" t="s">
        <v>157</v>
      </c>
      <c r="C36" s="149"/>
      <c r="D36" s="149">
        <f>+D34+D26</f>
        <v>102239659.05759926</v>
      </c>
      <c r="E36" s="149">
        <f>+E34+E26</f>
        <v>106256433.85584396</v>
      </c>
      <c r="F36" s="149">
        <f>+F34+F26</f>
        <v>131886515.54356502</v>
      </c>
      <c r="G36" s="149">
        <f>+G34+G26</f>
        <v>135935123.44323018</v>
      </c>
      <c r="H36" s="149">
        <f>+H34+H26</f>
        <v>147635686.8205871</v>
      </c>
      <c r="I36" s="149"/>
      <c r="J36" s="135">
        <f>+IFERROR((H36/D36)^(1/J7)-1,0)</f>
        <v>5.1985914740693584E-2</v>
      </c>
      <c r="K36" s="135">
        <f>+IFERROR((H36/E36)^(1/K7)-1,0)</f>
        <v>6.4650049429560097E-2</v>
      </c>
      <c r="L36" s="158">
        <f>+IFERROR((H36/F36)^(1/L7)-1,0)</f>
        <v>3.5318894294444458E-2</v>
      </c>
      <c r="M36" s="135">
        <f>+IFERROR((H36/G36)^(1/M7)-1,0)</f>
        <v>4.2149036712350485E-2</v>
      </c>
    </row>
    <row r="37" spans="1:13" ht="15" customHeight="1">
      <c r="A37" s="223">
        <v>30</v>
      </c>
      <c r="B37" s="148"/>
      <c r="C37" s="149"/>
      <c r="D37" s="149"/>
      <c r="E37" s="149"/>
      <c r="F37" s="149"/>
      <c r="G37" s="149"/>
      <c r="H37" s="149"/>
      <c r="I37" s="149"/>
      <c r="J37" s="150"/>
      <c r="K37" s="150"/>
      <c r="L37" s="150"/>
      <c r="M37" s="150"/>
    </row>
    <row r="38" spans="1:13" ht="15" customHeight="1">
      <c r="A38" s="159">
        <v>31</v>
      </c>
      <c r="B38" s="126" t="s">
        <v>158</v>
      </c>
      <c r="C38" s="149"/>
      <c r="D38" s="149"/>
      <c r="E38" s="149"/>
      <c r="F38" s="149"/>
      <c r="G38" s="151" t="s">
        <v>159</v>
      </c>
      <c r="H38" s="152">
        <v>1</v>
      </c>
      <c r="I38" s="152"/>
      <c r="J38" s="137"/>
      <c r="K38" s="137"/>
      <c r="L38" s="137"/>
      <c r="M38" s="137"/>
    </row>
    <row r="39" spans="1:13" ht="15" customHeight="1">
      <c r="A39" s="159">
        <v>32</v>
      </c>
      <c r="B39" s="119" t="s">
        <v>150</v>
      </c>
      <c r="C39" s="132">
        <v>778505457.78320003</v>
      </c>
      <c r="D39" s="132">
        <v>751245623.69277048</v>
      </c>
      <c r="E39" s="132">
        <v>1234946227.7784369</v>
      </c>
      <c r="F39" s="132">
        <v>1246912240.2155473</v>
      </c>
      <c r="G39" s="132">
        <v>1583950371.7398412</v>
      </c>
      <c r="H39" s="132">
        <v>2330849777.8288035</v>
      </c>
      <c r="I39" s="132"/>
      <c r="J39" s="137">
        <f>+IFERROR((H39/D39)^(1/J7)-1,0)</f>
        <v>0.16902863408920088</v>
      </c>
      <c r="K39" s="137">
        <f>+IFERROR((H39/E39)^(1/K7)-1,0)</f>
        <v>0.12861534247038753</v>
      </c>
      <c r="L39" s="137">
        <f>+IFERROR((H39/F39)^(1/L7)-1,0)</f>
        <v>0.21225323758860126</v>
      </c>
      <c r="M39" s="137">
        <f>+IFERROR((H39/G39)^(1/M7)-1,0)</f>
        <v>0.21307138153895466</v>
      </c>
    </row>
    <row r="40" spans="1:13" ht="15" customHeight="1">
      <c r="A40" s="159">
        <v>33</v>
      </c>
      <c r="B40" s="119" t="s">
        <v>144</v>
      </c>
      <c r="C40" s="132">
        <v>124643363.87</v>
      </c>
      <c r="D40" s="132">
        <v>120648500.94350952</v>
      </c>
      <c r="E40" s="132">
        <v>113206055</v>
      </c>
      <c r="F40" s="132">
        <v>107422862.53908435</v>
      </c>
      <c r="G40" s="132">
        <v>102337939.79583335</v>
      </c>
      <c r="H40" s="132">
        <v>94699227.839500055</v>
      </c>
      <c r="I40" s="132"/>
      <c r="J40" s="137">
        <f>+IFERROR((H40/D40)^(1/J7)-1,0)</f>
        <v>-3.2851782910177207E-2</v>
      </c>
      <c r="K40" s="137">
        <f>+IFERROR((H40/E40)^(1/K7)-1,0)</f>
        <v>-3.3429196325976851E-2</v>
      </c>
      <c r="L40" s="137">
        <f>+IFERROR((H40/F40)^(1/L7)-1,0)</f>
        <v>-3.8047209003654214E-2</v>
      </c>
      <c r="M40" s="137">
        <f>+IFERROR((H40/G40)^(1/M7)-1,0)</f>
        <v>-3.8044717126533789E-2</v>
      </c>
    </row>
    <row r="41" spans="1:13" ht="15" customHeight="1">
      <c r="A41" s="159">
        <v>34</v>
      </c>
      <c r="B41" s="119" t="s">
        <v>160</v>
      </c>
      <c r="C41" s="132">
        <v>1350432363.3098884</v>
      </c>
      <c r="D41" s="132">
        <v>1408241595.9067862</v>
      </c>
      <c r="E41" s="132">
        <v>1395944754.2666302</v>
      </c>
      <c r="F41" s="132">
        <v>1641251984.190177</v>
      </c>
      <c r="G41" s="132">
        <v>1922288882.9456563</v>
      </c>
      <c r="H41" s="153">
        <f>2172658791.99762-H38*'[4]2011GRC ERB'!$W$122</f>
        <v>2155751803.2141023</v>
      </c>
      <c r="I41" s="153"/>
      <c r="J41" s="137">
        <f>+IFERROR((H41/D41)^(1/J7)-1,0)</f>
        <v>6.0489630172322562E-2</v>
      </c>
      <c r="K41" s="137">
        <f>+IFERROR((H41/E41)^(1/K7)-1,0)</f>
        <v>8.6297229248548657E-2</v>
      </c>
      <c r="L41" s="137">
        <f>+IFERROR((H41/F41)^(1/L7)-1,0)</f>
        <v>8.7521866932046777E-2</v>
      </c>
      <c r="M41" s="137">
        <f>+IFERROR((H41/G41)^(1/M7)-1,0)</f>
        <v>5.8985593209582632E-2</v>
      </c>
    </row>
    <row r="42" spans="1:13" ht="15" customHeight="1">
      <c r="A42" s="159">
        <v>35</v>
      </c>
      <c r="B42" s="119" t="s">
        <v>161</v>
      </c>
      <c r="C42" s="132">
        <v>305181627.26675284</v>
      </c>
      <c r="D42" s="132">
        <v>221758096.08800077</v>
      </c>
      <c r="E42" s="132">
        <v>203380656.38862082</v>
      </c>
      <c r="F42" s="132">
        <v>180138722.16620567</v>
      </c>
      <c r="G42" s="132">
        <v>0</v>
      </c>
      <c r="H42" s="132">
        <v>0</v>
      </c>
      <c r="I42" s="132"/>
      <c r="J42" s="137">
        <f>+IFERROR((H42/D42)^(1/J7)-1,0)</f>
        <v>-1</v>
      </c>
      <c r="K42" s="137">
        <f>+IFERROR((H42/E42)^(1/K7)-1,0)</f>
        <v>-1</v>
      </c>
      <c r="L42" s="137">
        <f>+IFERROR((H42/F42)^(1/L7)-1,0)</f>
        <v>-1</v>
      </c>
      <c r="M42" s="137">
        <f>+IFERROR((H42/G42)^(1/M7)-1,0)</f>
        <v>0</v>
      </c>
    </row>
    <row r="43" spans="1:13" ht="15" customHeight="1">
      <c r="A43" s="159">
        <v>36</v>
      </c>
      <c r="B43" s="119" t="s">
        <v>153</v>
      </c>
      <c r="C43" s="136">
        <v>72740053.70736444</v>
      </c>
      <c r="D43" s="136">
        <v>42776224</v>
      </c>
      <c r="E43" s="136">
        <v>29838500</v>
      </c>
      <c r="F43" s="136">
        <v>127847726</v>
      </c>
      <c r="G43" s="136">
        <v>188037776.8176074</v>
      </c>
      <c r="H43" s="136">
        <v>255040633.52536768</v>
      </c>
      <c r="I43" s="134"/>
      <c r="J43" s="137">
        <f>+IFERROR((H43/D43)^(1/J8)-1,0)</f>
        <v>0</v>
      </c>
      <c r="K43" s="137">
        <f>+IFERROR((H43/E43)^(1/K8)-1,0)</f>
        <v>0</v>
      </c>
      <c r="L43" s="137">
        <f>+IFERROR((H43/F43)^(1/L8)-1,0)</f>
        <v>0</v>
      </c>
      <c r="M43" s="137">
        <f>+IFERROR((H43/G43)^(1/M8)-1,0)</f>
        <v>0</v>
      </c>
    </row>
    <row r="44" spans="1:13" ht="15" customHeight="1" thickBot="1">
      <c r="A44" s="159">
        <v>37</v>
      </c>
      <c r="B44" s="145" t="s">
        <v>158</v>
      </c>
      <c r="C44" s="132">
        <f t="shared" ref="C44:H44" si="5">SUM(C39:C43)</f>
        <v>2631502865.9372058</v>
      </c>
      <c r="D44" s="132">
        <f t="shared" si="5"/>
        <v>2544670040.6310668</v>
      </c>
      <c r="E44" s="132">
        <f t="shared" si="5"/>
        <v>2977316193.4336877</v>
      </c>
      <c r="F44" s="132">
        <f t="shared" si="5"/>
        <v>3303573535.1110148</v>
      </c>
      <c r="G44" s="132">
        <f t="shared" si="5"/>
        <v>3796614971.2989383</v>
      </c>
      <c r="H44" s="132">
        <f t="shared" si="5"/>
        <v>4836341442.407774</v>
      </c>
      <c r="I44" s="132"/>
      <c r="J44" s="139">
        <f>+IFERROR((H44/D44)^(1/J7)-1,0)</f>
        <v>9.2614506796848906E-2</v>
      </c>
      <c r="K44" s="139">
        <f>+IFERROR((H44/E44)^(1/K7)-1,0)</f>
        <v>9.6811028101371654E-2</v>
      </c>
      <c r="L44" s="139">
        <f>+IFERROR((H44/F44)^(1/L7)-1,0)</f>
        <v>0.12443206917612137</v>
      </c>
      <c r="M44" s="139">
        <f>+IFERROR((H44/G44)^(1/M7)-1,0)</f>
        <v>0.12865237319096123</v>
      </c>
    </row>
    <row r="45" spans="1:13" ht="15" customHeight="1" thickBot="1">
      <c r="A45" s="159">
        <v>38</v>
      </c>
      <c r="B45" s="148" t="s">
        <v>154</v>
      </c>
      <c r="C45" s="149">
        <f t="shared" ref="C45:H45" si="6">C41+C42</f>
        <v>1655613990.5766411</v>
      </c>
      <c r="D45" s="149">
        <f t="shared" si="6"/>
        <v>1629999691.994787</v>
      </c>
      <c r="E45" s="149">
        <f t="shared" si="6"/>
        <v>1599325410.655251</v>
      </c>
      <c r="F45" s="149">
        <f t="shared" si="6"/>
        <v>1821390706.3563826</v>
      </c>
      <c r="G45" s="149">
        <f t="shared" si="6"/>
        <v>1922288882.9456563</v>
      </c>
      <c r="H45" s="149">
        <f t="shared" si="6"/>
        <v>2155751803.2141023</v>
      </c>
      <c r="I45" s="149"/>
      <c r="J45" s="135">
        <f>+IFERROR((H45/D45)^(1/J7)-1,0)</f>
        <v>3.9313042475428661E-2</v>
      </c>
      <c r="K45" s="135">
        <f>+IFERROR((H45/E45)^(1/K7)-1,0)</f>
        <v>5.8516199096601218E-2</v>
      </c>
      <c r="L45" s="158">
        <f>+IFERROR((H45/F45)^(1/L7)-1,0)</f>
        <v>5.3226398568833933E-2</v>
      </c>
      <c r="M45" s="135">
        <f>+IFERROR((H45/G45)^(1/M7)-1,0)</f>
        <v>5.8985593209582632E-2</v>
      </c>
    </row>
    <row r="46" spans="1:13">
      <c r="J46" s="121"/>
      <c r="K46" s="121"/>
      <c r="L46" s="121"/>
      <c r="M46" s="121"/>
    </row>
    <row r="47" spans="1:13">
      <c r="B47" s="155" t="s">
        <v>162</v>
      </c>
      <c r="J47" s="121"/>
      <c r="K47" s="121"/>
      <c r="L47" s="121"/>
      <c r="M47" s="121"/>
    </row>
    <row r="48" spans="1:13">
      <c r="J48" s="156"/>
      <c r="K48" s="156"/>
      <c r="L48" s="156"/>
      <c r="M48" s="156"/>
    </row>
    <row r="50" spans="10:13">
      <c r="J50" s="157"/>
      <c r="K50" s="157"/>
      <c r="L50" s="157"/>
      <c r="M50" s="157"/>
    </row>
  </sheetData>
  <mergeCells count="4">
    <mergeCell ref="B1:M1"/>
    <mergeCell ref="B2:M2"/>
    <mergeCell ref="B3:M3"/>
    <mergeCell ref="J5:M5"/>
  </mergeCells>
  <printOptions horizontalCentered="1"/>
  <pageMargins left="1" right="1" top="1" bottom="1" header="0.5" footer="0.3"/>
  <pageSetup scale="65" orientation="landscape" r:id="rId1"/>
  <headerFooter scaleWithDoc="0">
    <oddHeader>&amp;R&amp;"Times New Roman,Bold"Exhibit No.___(KCH-2)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6" zoomScaleNormal="100" workbookViewId="0">
      <selection activeCell="B36" sqref="B36"/>
    </sheetView>
  </sheetViews>
  <sheetFormatPr defaultColWidth="17" defaultRowHeight="12.75"/>
  <cols>
    <col min="1" max="1" width="5.83203125" style="116" customWidth="1"/>
    <col min="2" max="2" width="45.1640625" style="116" customWidth="1"/>
    <col min="3" max="4" width="17.1640625" style="116" customWidth="1"/>
    <col min="5" max="6" width="16" style="116" customWidth="1"/>
    <col min="7" max="16384" width="17" style="116"/>
  </cols>
  <sheetData>
    <row r="1" spans="1:9" s="114" customFormat="1" ht="15.75">
      <c r="A1" s="267" t="s">
        <v>198</v>
      </c>
      <c r="B1" s="267"/>
      <c r="C1" s="267"/>
      <c r="D1" s="267"/>
      <c r="E1" s="267"/>
      <c r="F1" s="267"/>
    </row>
    <row r="2" spans="1:9" s="114" customFormat="1" ht="15.75">
      <c r="A2" s="267" t="s">
        <v>107</v>
      </c>
      <c r="B2" s="267"/>
      <c r="C2" s="267"/>
      <c r="D2" s="267"/>
      <c r="E2" s="267"/>
      <c r="F2" s="267"/>
    </row>
    <row r="3" spans="1:9" s="114" customFormat="1" ht="15.75">
      <c r="A3" s="267" t="s">
        <v>108</v>
      </c>
      <c r="B3" s="267"/>
      <c r="C3" s="267"/>
      <c r="D3" s="267"/>
      <c r="E3" s="267"/>
      <c r="F3" s="267"/>
    </row>
    <row r="7" spans="1:9" s="114" customFormat="1" ht="38.25">
      <c r="A7" s="200" t="s">
        <v>3</v>
      </c>
      <c r="C7" s="217" t="s">
        <v>109</v>
      </c>
      <c r="D7" s="217" t="s">
        <v>110</v>
      </c>
      <c r="E7" s="217" t="s">
        <v>111</v>
      </c>
      <c r="F7" s="217" t="s">
        <v>112</v>
      </c>
      <c r="H7" s="263"/>
      <c r="I7" s="263"/>
    </row>
    <row r="8" spans="1:9" s="114" customFormat="1">
      <c r="A8" s="201" t="s">
        <v>5</v>
      </c>
      <c r="B8" s="201"/>
      <c r="C8" s="201" t="s">
        <v>113</v>
      </c>
      <c r="D8" s="201" t="s">
        <v>114</v>
      </c>
      <c r="E8" s="201" t="s">
        <v>115</v>
      </c>
      <c r="F8" s="201" t="s">
        <v>116</v>
      </c>
    </row>
    <row r="9" spans="1:9">
      <c r="C9" s="202"/>
      <c r="D9" s="202"/>
      <c r="E9" s="202"/>
      <c r="F9" s="202" t="s">
        <v>117</v>
      </c>
    </row>
    <row r="10" spans="1:9">
      <c r="A10" s="221">
        <v>1</v>
      </c>
      <c r="B10" s="203" t="s">
        <v>199</v>
      </c>
      <c r="C10" s="204"/>
      <c r="E10" s="224"/>
    </row>
    <row r="11" spans="1:9">
      <c r="A11" s="221">
        <v>2</v>
      </c>
      <c r="B11" s="116" t="s">
        <v>119</v>
      </c>
      <c r="C11" s="258">
        <v>127391821.12988812</v>
      </c>
      <c r="D11" s="205">
        <f>+C11/$C$33</f>
        <v>0.30176519542512031</v>
      </c>
      <c r="E11" s="206">
        <f>+'Kroger Exhibit KCH-2, p. 4'!K42</f>
        <v>4.8817251619134971E-2</v>
      </c>
      <c r="F11" s="257">
        <f>+E11*D11</f>
        <v>1.4731347474965536E-2</v>
      </c>
    </row>
    <row r="12" spans="1:9">
      <c r="A12" s="221">
        <v>3</v>
      </c>
      <c r="B12" s="116" t="s">
        <v>120</v>
      </c>
      <c r="C12" s="258">
        <v>186153834.69133091</v>
      </c>
      <c r="D12" s="205">
        <f>+C12/$C$33</f>
        <v>0.44096039923543834</v>
      </c>
      <c r="E12" s="206">
        <f>+E31</f>
        <v>1.8963985357701611E-2</v>
      </c>
      <c r="F12" s="257">
        <f>+E12*D12</f>
        <v>8.3623665544271097E-3</v>
      </c>
    </row>
    <row r="13" spans="1:9">
      <c r="A13" s="221">
        <v>4</v>
      </c>
      <c r="B13" s="116" t="s">
        <v>121</v>
      </c>
      <c r="C13" s="258">
        <v>108609791.72938816</v>
      </c>
      <c r="D13" s="205">
        <f>+C13/$C$33</f>
        <v>0.25727440533944129</v>
      </c>
      <c r="E13" s="206">
        <f>+'Kroger Exhibit KCH-2, p. 4'!K32</f>
        <v>2.1745703013722695E-2</v>
      </c>
      <c r="F13" s="257">
        <f>+E13*D13</f>
        <v>5.5946128115436028E-3</v>
      </c>
    </row>
    <row r="14" spans="1:9" ht="13.5" thickBot="1">
      <c r="A14" s="221">
        <v>5</v>
      </c>
      <c r="B14" s="116" t="s">
        <v>200</v>
      </c>
      <c r="C14" s="259">
        <f>SUM(C11:C13)</f>
        <v>422155447.5506072</v>
      </c>
      <c r="D14" s="212">
        <f>SUM(D11:D13)</f>
        <v>1</v>
      </c>
      <c r="F14" s="256">
        <f>SUM(F11:F13)</f>
        <v>2.8688326840936248E-2</v>
      </c>
    </row>
    <row r="15" spans="1:9" ht="13.5" thickTop="1">
      <c r="C15" s="214"/>
      <c r="D15" s="215"/>
      <c r="F15" s="216"/>
    </row>
    <row r="16" spans="1:9">
      <c r="C16" s="214"/>
      <c r="D16" s="215"/>
      <c r="F16" s="216"/>
    </row>
    <row r="17" spans="1:9">
      <c r="C17" s="214"/>
      <c r="D17" s="215"/>
      <c r="F17" s="216"/>
    </row>
    <row r="18" spans="1:9">
      <c r="C18" s="214"/>
      <c r="D18" s="215"/>
      <c r="F18" s="216"/>
    </row>
    <row r="19" spans="1:9">
      <c r="C19" s="214"/>
      <c r="D19" s="215"/>
      <c r="F19" s="216"/>
    </row>
    <row r="20" spans="1:9">
      <c r="C20" s="214"/>
      <c r="D20" s="215"/>
      <c r="F20" s="216"/>
    </row>
    <row r="21" spans="1:9" s="114" customFormat="1" ht="15.75">
      <c r="A21" s="267" t="s">
        <v>198</v>
      </c>
      <c r="B21" s="267"/>
      <c r="C21" s="267"/>
      <c r="D21" s="267"/>
      <c r="E21" s="267"/>
      <c r="F21" s="267"/>
    </row>
    <row r="22" spans="1:9" s="114" customFormat="1" ht="18.75">
      <c r="A22" s="267" t="s">
        <v>201</v>
      </c>
      <c r="B22" s="267"/>
      <c r="C22" s="267"/>
      <c r="D22" s="267"/>
      <c r="E22" s="267"/>
      <c r="F22" s="267"/>
    </row>
    <row r="26" spans="1:9" s="114" customFormat="1" ht="38.25">
      <c r="A26" s="200" t="s">
        <v>3</v>
      </c>
      <c r="C26" s="217" t="s">
        <v>109</v>
      </c>
      <c r="D26" s="217" t="s">
        <v>110</v>
      </c>
      <c r="E26" s="217" t="s">
        <v>111</v>
      </c>
      <c r="F26" s="217" t="s">
        <v>112</v>
      </c>
      <c r="H26" s="263"/>
      <c r="I26" s="263"/>
    </row>
    <row r="27" spans="1:9" s="114" customFormat="1">
      <c r="A27" s="201" t="s">
        <v>5</v>
      </c>
      <c r="B27" s="201"/>
      <c r="C27" s="201" t="s">
        <v>113</v>
      </c>
      <c r="D27" s="201" t="s">
        <v>114</v>
      </c>
      <c r="E27" s="201" t="s">
        <v>115</v>
      </c>
      <c r="F27" s="201" t="s">
        <v>116</v>
      </c>
    </row>
    <row r="28" spans="1:9">
      <c r="C28" s="202"/>
      <c r="D28" s="202"/>
      <c r="E28" s="202"/>
      <c r="F28" s="202" t="s">
        <v>117</v>
      </c>
    </row>
    <row r="29" spans="1:9">
      <c r="A29" s="221">
        <v>1</v>
      </c>
      <c r="B29" s="203" t="s">
        <v>199</v>
      </c>
      <c r="C29" s="204"/>
      <c r="E29" s="224"/>
    </row>
    <row r="30" spans="1:9">
      <c r="A30" s="221">
        <v>2</v>
      </c>
      <c r="B30" s="116" t="s">
        <v>119</v>
      </c>
      <c r="C30" s="204">
        <v>127391821.12988812</v>
      </c>
      <c r="D30" s="205">
        <f>+C30/$C$33</f>
        <v>0.30176519542512031</v>
      </c>
      <c r="E30" s="206">
        <v>5.5082929884051168E-2</v>
      </c>
      <c r="F30" s="257">
        <f>+E30*D30</f>
        <v>1.66221111010489E-2</v>
      </c>
    </row>
    <row r="31" spans="1:9">
      <c r="A31" s="221">
        <v>3</v>
      </c>
      <c r="B31" s="116" t="s">
        <v>120</v>
      </c>
      <c r="C31" s="204">
        <v>186153834.69133091</v>
      </c>
      <c r="D31" s="205">
        <f>+C31/$C$33</f>
        <v>0.44096039923543834</v>
      </c>
      <c r="E31" s="206">
        <f>+'[3]KJB-4 P.2 CPI Data'!D11-0.005</f>
        <v>1.8963985357701611E-2</v>
      </c>
      <c r="F31" s="257">
        <f>+E31*D31</f>
        <v>8.3623665544271097E-3</v>
      </c>
    </row>
    <row r="32" spans="1:9">
      <c r="A32" s="221">
        <v>4</v>
      </c>
      <c r="B32" s="116" t="s">
        <v>121</v>
      </c>
      <c r="C32" s="204">
        <v>108609791.72938816</v>
      </c>
      <c r="D32" s="205">
        <f>+C32/$C$33</f>
        <v>0.25727440533944129</v>
      </c>
      <c r="E32" s="206">
        <v>5.0719304185390612E-2</v>
      </c>
      <c r="F32" s="257">
        <f>+E32*D32</f>
        <v>1.3048778823526605E-2</v>
      </c>
    </row>
    <row r="33" spans="1:6" ht="13.5" thickBot="1">
      <c r="A33" s="221">
        <v>5</v>
      </c>
      <c r="B33" s="116" t="s">
        <v>200</v>
      </c>
      <c r="C33" s="211">
        <f>SUM(C30:C32)</f>
        <v>422155447.5506072</v>
      </c>
      <c r="D33" s="212">
        <f>SUM(D30:D32)</f>
        <v>1</v>
      </c>
      <c r="F33" s="256">
        <f>SUM(F30:F32)</f>
        <v>3.8033256479002617E-2</v>
      </c>
    </row>
    <row r="34" spans="1:6" ht="13.5" thickTop="1">
      <c r="E34" s="215"/>
    </row>
    <row r="35" spans="1:6">
      <c r="A35" s="114" t="s">
        <v>123</v>
      </c>
    </row>
  </sheetData>
  <mergeCells count="7">
    <mergeCell ref="H26:I26"/>
    <mergeCell ref="A1:F1"/>
    <mergeCell ref="A2:F2"/>
    <mergeCell ref="A3:F3"/>
    <mergeCell ref="H7:I7"/>
    <mergeCell ref="A21:F21"/>
    <mergeCell ref="A22:F22"/>
  </mergeCells>
  <printOptions horizontalCentered="1"/>
  <pageMargins left="1" right="1" top="1.5" bottom="1" header="0.75" footer="0.3"/>
  <pageSetup scale="89" orientation="portrait" r:id="rId1"/>
  <headerFooter scaleWithDoc="0">
    <oddHeader>&amp;R&amp;"Times New Roman,Bold"Exhibit No.___(KCH-2)
Page 3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4"/>
  <sheetViews>
    <sheetView topLeftCell="A7" zoomScaleNormal="100" workbookViewId="0">
      <selection activeCell="K49" sqref="K48:K49"/>
    </sheetView>
  </sheetViews>
  <sheetFormatPr defaultRowHeight="12.75" outlineLevelRow="1"/>
  <cols>
    <col min="1" max="1" width="4.83203125" style="228" customWidth="1"/>
    <col min="2" max="2" width="44.33203125" style="228" customWidth="1"/>
    <col min="3" max="7" width="16.6640625" style="228" customWidth="1"/>
    <col min="8" max="8" width="4" style="228" customWidth="1"/>
    <col min="9" max="12" width="12" style="228" customWidth="1"/>
    <col min="13" max="16384" width="9.33203125" style="142"/>
  </cols>
  <sheetData>
    <row r="1" spans="1:12" s="118" customFormat="1" ht="15" customHeight="1">
      <c r="A1" s="225"/>
      <c r="B1" s="265" t="s">
        <v>124</v>
      </c>
      <c r="C1" s="265"/>
      <c r="D1" s="265"/>
      <c r="E1" s="265"/>
      <c r="F1" s="265"/>
      <c r="G1" s="265"/>
      <c r="H1" s="265"/>
      <c r="I1" s="265"/>
      <c r="J1" s="265"/>
      <c r="K1" s="225"/>
      <c r="L1" s="225"/>
    </row>
    <row r="2" spans="1:12" s="118" customFormat="1" ht="15" customHeight="1">
      <c r="A2" s="225"/>
      <c r="B2" s="265" t="s">
        <v>125</v>
      </c>
      <c r="C2" s="265"/>
      <c r="D2" s="265"/>
      <c r="E2" s="265"/>
      <c r="F2" s="265"/>
      <c r="G2" s="265"/>
      <c r="H2" s="265"/>
      <c r="I2" s="265"/>
      <c r="J2" s="265"/>
      <c r="K2" s="225"/>
      <c r="L2" s="225"/>
    </row>
    <row r="3" spans="1:12" s="227" customFormat="1" ht="15" customHeight="1">
      <c r="A3" s="225"/>
      <c r="B3" s="265" t="s">
        <v>202</v>
      </c>
      <c r="C3" s="265"/>
      <c r="D3" s="265"/>
      <c r="E3" s="265"/>
      <c r="F3" s="265"/>
      <c r="G3" s="265"/>
      <c r="H3" s="265"/>
      <c r="I3" s="265"/>
      <c r="J3" s="265"/>
      <c r="K3" s="226"/>
      <c r="L3" s="226"/>
    </row>
    <row r="5" spans="1:12" ht="15" customHeight="1">
      <c r="C5" s="229" t="s">
        <v>128</v>
      </c>
      <c r="D5" s="229" t="s">
        <v>129</v>
      </c>
      <c r="E5" s="229" t="s">
        <v>130</v>
      </c>
      <c r="F5" s="229" t="s">
        <v>131</v>
      </c>
      <c r="G5" s="229" t="s">
        <v>132</v>
      </c>
      <c r="H5" s="229"/>
      <c r="I5" s="230" t="s">
        <v>133</v>
      </c>
      <c r="J5" s="230"/>
      <c r="K5" s="230"/>
      <c r="L5" s="230"/>
    </row>
    <row r="6" spans="1:12" ht="42.75" customHeight="1">
      <c r="A6" s="218" t="s">
        <v>191</v>
      </c>
      <c r="B6" s="222" t="s">
        <v>134</v>
      </c>
      <c r="C6" s="231">
        <v>37894</v>
      </c>
      <c r="D6" s="231">
        <v>38625</v>
      </c>
      <c r="E6" s="231">
        <v>39355</v>
      </c>
      <c r="F6" s="231">
        <v>39813</v>
      </c>
      <c r="G6" s="231">
        <v>40543</v>
      </c>
      <c r="H6" s="231"/>
      <c r="I6" s="232" t="s">
        <v>135</v>
      </c>
      <c r="J6" s="232" t="s">
        <v>136</v>
      </c>
      <c r="K6" s="232" t="s">
        <v>137</v>
      </c>
      <c r="L6" s="232" t="s">
        <v>138</v>
      </c>
    </row>
    <row r="7" spans="1:12">
      <c r="A7" s="232">
        <v>1</v>
      </c>
      <c r="B7" s="233" t="s">
        <v>203</v>
      </c>
      <c r="C7" s="234"/>
      <c r="D7" s="128" t="s">
        <v>139</v>
      </c>
      <c r="E7" s="128"/>
      <c r="F7" s="128"/>
      <c r="G7" s="234"/>
      <c r="H7" s="234"/>
      <c r="I7" s="235">
        <f>ROUND(($G$6-C6)/365,2)-0.01</f>
        <v>7.25</v>
      </c>
      <c r="J7" s="235">
        <f>ROUND(($G$6-D6)/365,2)</f>
        <v>5.25</v>
      </c>
      <c r="K7" s="235">
        <f>ROUND(($G$6-E6)/365,2)</f>
        <v>3.25</v>
      </c>
      <c r="L7" s="236">
        <f>ROUND(($G$6-F6)/365,2)</f>
        <v>2</v>
      </c>
    </row>
    <row r="8" spans="1:12">
      <c r="A8" s="232">
        <f>A7+1</f>
        <v>2</v>
      </c>
      <c r="B8" s="233" t="s">
        <v>204</v>
      </c>
      <c r="C8" s="237"/>
      <c r="D8" s="237"/>
      <c r="E8" s="237"/>
      <c r="F8" s="237"/>
      <c r="G8" s="237"/>
      <c r="H8" s="237"/>
    </row>
    <row r="9" spans="1:12">
      <c r="A9" s="232">
        <f t="shared" ref="A9:A44" si="0">A8+1</f>
        <v>3</v>
      </c>
      <c r="B9" s="238" t="s">
        <v>205</v>
      </c>
      <c r="C9" s="239">
        <v>1033465074</v>
      </c>
      <c r="D9" s="239">
        <v>1038450901</v>
      </c>
      <c r="E9" s="239">
        <v>1084208169</v>
      </c>
      <c r="F9" s="239">
        <v>1120309121</v>
      </c>
      <c r="G9" s="239">
        <v>1072668096.2091</v>
      </c>
      <c r="H9" s="239"/>
      <c r="I9" s="240">
        <f>+IFERROR(($G9/C9)^(1/I$7)-1,0)</f>
        <v>5.1486277526857638E-3</v>
      </c>
      <c r="J9" s="240">
        <f>+IFERROR(($G9/D9)^(1/J$7)-1,0)</f>
        <v>6.1941540922889615E-3</v>
      </c>
      <c r="K9" s="240">
        <f>+IFERROR(($G9/E9)^(1/K$7)-1,0)</f>
        <v>-3.2871484747923896E-3</v>
      </c>
      <c r="L9" s="240">
        <f>+IFERROR(($G9/F9)^(1/L$7)-1,0)</f>
        <v>-2.1493429950174892E-2</v>
      </c>
    </row>
    <row r="10" spans="1:12">
      <c r="A10" s="232">
        <f t="shared" si="0"/>
        <v>4</v>
      </c>
    </row>
    <row r="11" spans="1:12">
      <c r="A11" s="232">
        <f t="shared" si="0"/>
        <v>5</v>
      </c>
      <c r="B11" s="233" t="s">
        <v>206</v>
      </c>
      <c r="C11" s="239"/>
      <c r="D11" s="239"/>
      <c r="E11" s="239"/>
      <c r="F11" s="239"/>
      <c r="G11" s="239"/>
      <c r="H11" s="239"/>
    </row>
    <row r="12" spans="1:12">
      <c r="A12" s="232">
        <f t="shared" si="0"/>
        <v>6</v>
      </c>
      <c r="B12" s="228" t="s">
        <v>143</v>
      </c>
      <c r="C12" s="239">
        <v>1162087.23102391</v>
      </c>
      <c r="D12" s="239">
        <v>1555800</v>
      </c>
      <c r="E12" s="239">
        <v>1769111</v>
      </c>
      <c r="F12" s="239">
        <v>1881592.13</v>
      </c>
      <c r="G12" s="239">
        <v>1959232.4173895554</v>
      </c>
      <c r="H12" s="239"/>
      <c r="I12" s="240">
        <f t="shared" ref="I12:L16" si="1">+IFERROR(($G12/C12)^(1/I$7)-1,0)</f>
        <v>7.4705008728225941E-2</v>
      </c>
      <c r="J12" s="240">
        <f t="shared" si="1"/>
        <v>4.4895354267960208E-2</v>
      </c>
      <c r="K12" s="240">
        <f t="shared" si="1"/>
        <v>3.1906312716615481E-2</v>
      </c>
      <c r="L12" s="240">
        <f t="shared" si="1"/>
        <v>2.0422990933775642E-2</v>
      </c>
    </row>
    <row r="13" spans="1:12">
      <c r="A13" s="232">
        <f t="shared" si="0"/>
        <v>7</v>
      </c>
      <c r="B13" s="228" t="s">
        <v>145</v>
      </c>
      <c r="C13" s="239">
        <v>26259234.219071619</v>
      </c>
      <c r="D13" s="239">
        <v>34532486</v>
      </c>
      <c r="E13" s="239">
        <v>43207192</v>
      </c>
      <c r="F13" s="239">
        <v>52101244.130000003</v>
      </c>
      <c r="G13" s="239">
        <v>49783566.245295428</v>
      </c>
      <c r="H13" s="239"/>
      <c r="I13" s="240">
        <f t="shared" si="1"/>
        <v>9.2239267135071801E-2</v>
      </c>
      <c r="J13" s="135">
        <f t="shared" si="1"/>
        <v>7.2157769459183729E-2</v>
      </c>
      <c r="K13" s="240">
        <f t="shared" si="1"/>
        <v>4.4557365538945737E-2</v>
      </c>
      <c r="L13" s="240">
        <f t="shared" si="1"/>
        <v>-2.2495073088284023E-2</v>
      </c>
    </row>
    <row r="14" spans="1:12" ht="15.75" customHeight="1">
      <c r="A14" s="232">
        <f t="shared" si="0"/>
        <v>8</v>
      </c>
      <c r="B14" s="228" t="s">
        <v>146</v>
      </c>
      <c r="C14" s="239">
        <v>23088163.564465072</v>
      </c>
      <c r="D14" s="239">
        <v>25038278.271535747</v>
      </c>
      <c r="E14" s="239">
        <v>27397682.917555034</v>
      </c>
      <c r="F14" s="239">
        <v>29110812.126501776</v>
      </c>
      <c r="G14" s="239">
        <v>31704843.562035087</v>
      </c>
      <c r="H14" s="239"/>
      <c r="I14" s="240">
        <f t="shared" si="1"/>
        <v>4.4715648400750485E-2</v>
      </c>
      <c r="J14" s="135">
        <f t="shared" si="1"/>
        <v>4.5990737182685981E-2</v>
      </c>
      <c r="K14" s="240">
        <f t="shared" si="1"/>
        <v>4.5950945315174963E-2</v>
      </c>
      <c r="L14" s="240">
        <f t="shared" si="1"/>
        <v>4.3603787490700929E-2</v>
      </c>
    </row>
    <row r="15" spans="1:12">
      <c r="A15" s="232">
        <f t="shared" si="0"/>
        <v>9</v>
      </c>
      <c r="B15" s="228" t="s">
        <v>147</v>
      </c>
      <c r="C15" s="239">
        <v>32698303.409523841</v>
      </c>
      <c r="D15" s="239">
        <v>41714839.783563927</v>
      </c>
      <c r="E15" s="239">
        <v>40022534.132049099</v>
      </c>
      <c r="F15" s="239">
        <v>43076878.571713902</v>
      </c>
      <c r="G15" s="239">
        <v>43995145.612271227</v>
      </c>
      <c r="H15" s="239"/>
      <c r="I15" s="240">
        <f t="shared" si="1"/>
        <v>4.1781133804608128E-2</v>
      </c>
      <c r="J15" s="240">
        <f t="shared" si="1"/>
        <v>1.0189152859379158E-2</v>
      </c>
      <c r="K15" s="240">
        <f t="shared" si="1"/>
        <v>2.9547072260989626E-2</v>
      </c>
      <c r="L15" s="240">
        <f t="shared" si="1"/>
        <v>1.0602263734473594E-2</v>
      </c>
    </row>
    <row r="16" spans="1:12">
      <c r="A16" s="232">
        <f t="shared" si="0"/>
        <v>10</v>
      </c>
      <c r="B16" s="228" t="s">
        <v>207</v>
      </c>
      <c r="C16" s="241">
        <f>SUM(C12:C15)</f>
        <v>83207788.42408444</v>
      </c>
      <c r="D16" s="241">
        <f>SUM(D12:D15)</f>
        <v>102841404.05509967</v>
      </c>
      <c r="E16" s="241">
        <f>SUM(E12:E15)</f>
        <v>112396520.04960413</v>
      </c>
      <c r="F16" s="241">
        <f>SUM(F12:F15)</f>
        <v>126170526.95821568</v>
      </c>
      <c r="G16" s="241">
        <f>SUM(G12:G15)</f>
        <v>127442787.83699131</v>
      </c>
      <c r="H16" s="241"/>
      <c r="I16" s="242">
        <f t="shared" si="1"/>
        <v>6.0566996141912854E-2</v>
      </c>
      <c r="J16" s="242">
        <f t="shared" si="1"/>
        <v>4.1699213742217411E-2</v>
      </c>
      <c r="K16" s="242">
        <f t="shared" si="1"/>
        <v>3.9413684287731732E-2</v>
      </c>
      <c r="L16" s="242">
        <f t="shared" si="1"/>
        <v>5.0291843770955413E-3</v>
      </c>
    </row>
    <row r="17" spans="1:12">
      <c r="A17" s="232">
        <f t="shared" si="0"/>
        <v>11</v>
      </c>
      <c r="B17" s="243"/>
      <c r="C17" s="143"/>
      <c r="D17" s="143"/>
      <c r="E17" s="143"/>
      <c r="F17" s="143"/>
      <c r="G17" s="143"/>
      <c r="H17" s="143"/>
      <c r="I17" s="135"/>
      <c r="J17" s="135"/>
      <c r="K17" s="135"/>
      <c r="L17" s="135"/>
    </row>
    <row r="18" spans="1:12">
      <c r="A18" s="232">
        <f t="shared" si="0"/>
        <v>12</v>
      </c>
      <c r="B18" s="233" t="s">
        <v>208</v>
      </c>
      <c r="C18" s="244"/>
      <c r="D18" s="244"/>
      <c r="E18" s="244"/>
      <c r="F18" s="244"/>
      <c r="G18" s="244"/>
      <c r="H18" s="244"/>
      <c r="I18" s="240"/>
      <c r="J18" s="240"/>
      <c r="K18" s="240"/>
      <c r="L18" s="240"/>
    </row>
    <row r="19" spans="1:12">
      <c r="A19" s="232">
        <f t="shared" si="0"/>
        <v>13</v>
      </c>
      <c r="B19" s="228" t="s">
        <v>209</v>
      </c>
      <c r="C19" s="245">
        <v>1076351.25</v>
      </c>
      <c r="D19" s="245">
        <v>1294251.22</v>
      </c>
      <c r="E19" s="245">
        <v>934364.74</v>
      </c>
      <c r="F19" s="245">
        <v>1011472.6699999999</v>
      </c>
      <c r="G19" s="245">
        <v>1278336.7499999998</v>
      </c>
      <c r="H19" s="245"/>
      <c r="I19" s="240">
        <f t="shared" ref="I19:L24" si="2">+IFERROR(($G19/C19)^(1/I$7)-1,0)</f>
        <v>2.4005388645825798E-2</v>
      </c>
      <c r="J19" s="240">
        <f t="shared" si="2"/>
        <v>-2.3538920089861692E-3</v>
      </c>
      <c r="K19" s="240">
        <f t="shared" si="2"/>
        <v>0.10124967897451542</v>
      </c>
      <c r="L19" s="240">
        <f t="shared" si="2"/>
        <v>0.12420512509586823</v>
      </c>
    </row>
    <row r="20" spans="1:12">
      <c r="A20" s="232">
        <f t="shared" si="0"/>
        <v>14</v>
      </c>
      <c r="B20" s="228" t="s">
        <v>151</v>
      </c>
      <c r="C20" s="245">
        <v>52617413.920000002</v>
      </c>
      <c r="D20" s="245">
        <v>59340713.050000004</v>
      </c>
      <c r="E20" s="245">
        <v>75944262.109999999</v>
      </c>
      <c r="F20" s="245">
        <v>80729161.210000008</v>
      </c>
      <c r="G20" s="245">
        <v>85358207.340000004</v>
      </c>
      <c r="H20" s="245"/>
      <c r="I20" s="240">
        <f t="shared" si="2"/>
        <v>6.9009310694090775E-2</v>
      </c>
      <c r="J20" s="240">
        <f t="shared" si="2"/>
        <v>7.1703790272012569E-2</v>
      </c>
      <c r="K20" s="240">
        <f t="shared" si="2"/>
        <v>3.6610211566675765E-2</v>
      </c>
      <c r="L20" s="240">
        <f t="shared" si="2"/>
        <v>2.8270609450783635E-2</v>
      </c>
    </row>
    <row r="21" spans="1:12">
      <c r="A21" s="232">
        <f t="shared" si="0"/>
        <v>15</v>
      </c>
      <c r="B21" s="228" t="s">
        <v>210</v>
      </c>
      <c r="C21" s="246">
        <v>4182552.9545839997</v>
      </c>
      <c r="D21" s="246">
        <v>4321029.6346439999</v>
      </c>
      <c r="E21" s="246">
        <v>10051695.905850001</v>
      </c>
      <c r="F21" s="246">
        <v>7109187.3178620003</v>
      </c>
      <c r="G21" s="246">
        <v>9195127.8898589909</v>
      </c>
      <c r="H21" s="246"/>
      <c r="I21" s="247">
        <f t="shared" si="2"/>
        <v>0.1147781780062167</v>
      </c>
      <c r="J21" s="247">
        <f t="shared" si="2"/>
        <v>0.15470375201304121</v>
      </c>
      <c r="K21" s="247">
        <f t="shared" si="2"/>
        <v>-2.703329427545742E-2</v>
      </c>
      <c r="L21" s="247">
        <f t="shared" si="2"/>
        <v>0.13728394494969143</v>
      </c>
    </row>
    <row r="22" spans="1:12">
      <c r="A22" s="232">
        <f t="shared" si="0"/>
        <v>16</v>
      </c>
      <c r="B22" s="228" t="s">
        <v>208</v>
      </c>
      <c r="C22" s="244">
        <f>SUM(C19:C21)</f>
        <v>57876318.124584004</v>
      </c>
      <c r="D22" s="244">
        <f>SUM(D19:D21)</f>
        <v>64955993.904644005</v>
      </c>
      <c r="E22" s="244">
        <f>SUM(E19:E21)</f>
        <v>86930322.755849987</v>
      </c>
      <c r="F22" s="244">
        <f>SUM(F19:F21)</f>
        <v>88849821.197862014</v>
      </c>
      <c r="G22" s="244">
        <f>SUM(G19:G21)</f>
        <v>95831671.979858994</v>
      </c>
      <c r="H22" s="244"/>
      <c r="I22" s="240">
        <f t="shared" si="2"/>
        <v>7.2032677103911924E-2</v>
      </c>
      <c r="J22" s="240">
        <f t="shared" si="2"/>
        <v>7.6885407424994501E-2</v>
      </c>
      <c r="K22" s="240">
        <f t="shared" si="2"/>
        <v>3.0450198332453438E-2</v>
      </c>
      <c r="L22" s="240">
        <f t="shared" si="2"/>
        <v>3.8547234491763449E-2</v>
      </c>
    </row>
    <row r="23" spans="1:12">
      <c r="A23" s="232">
        <f t="shared" si="0"/>
        <v>17</v>
      </c>
      <c r="B23" s="228" t="s">
        <v>211</v>
      </c>
      <c r="C23" s="245">
        <f>C19</f>
        <v>1076351.25</v>
      </c>
      <c r="D23" s="245">
        <f>D19</f>
        <v>1294251.22</v>
      </c>
      <c r="E23" s="245">
        <f>E19</f>
        <v>934364.74</v>
      </c>
      <c r="F23" s="245">
        <f>F19</f>
        <v>1011472.6699999999</v>
      </c>
      <c r="G23" s="245">
        <f>G19</f>
        <v>1278336.7499999998</v>
      </c>
      <c r="H23" s="246"/>
      <c r="I23" s="247">
        <f t="shared" si="2"/>
        <v>2.4005388645825798E-2</v>
      </c>
      <c r="J23" s="247">
        <f t="shared" si="2"/>
        <v>-2.3538920089861692E-3</v>
      </c>
      <c r="K23" s="247">
        <f t="shared" si="2"/>
        <v>0.10124967897451542</v>
      </c>
      <c r="L23" s="247">
        <f t="shared" si="2"/>
        <v>0.12420512509586823</v>
      </c>
    </row>
    <row r="24" spans="1:12">
      <c r="A24" s="232">
        <f t="shared" si="0"/>
        <v>18</v>
      </c>
      <c r="B24" s="228" t="s">
        <v>212</v>
      </c>
      <c r="C24" s="248">
        <f>C22-C23</f>
        <v>56799966.874584004</v>
      </c>
      <c r="D24" s="248">
        <f>D22-D23</f>
        <v>63661742.684644006</v>
      </c>
      <c r="E24" s="248">
        <f>E22-E23</f>
        <v>85995958.015849993</v>
      </c>
      <c r="F24" s="248">
        <f>F22-F23</f>
        <v>87838348.527862012</v>
      </c>
      <c r="G24" s="248">
        <f>G22-G23</f>
        <v>94553335.229858994</v>
      </c>
      <c r="H24" s="248"/>
      <c r="I24" s="242">
        <f t="shared" si="2"/>
        <v>7.2823075448060548E-2</v>
      </c>
      <c r="J24" s="135">
        <f t="shared" si="2"/>
        <v>7.8259992042138071E-2</v>
      </c>
      <c r="K24" s="242">
        <f t="shared" si="2"/>
        <v>2.9619023286628909E-2</v>
      </c>
      <c r="L24" s="242">
        <f t="shared" si="2"/>
        <v>3.7519684849833146E-2</v>
      </c>
    </row>
    <row r="25" spans="1:12">
      <c r="A25" s="232">
        <f t="shared" si="0"/>
        <v>19</v>
      </c>
      <c r="C25" s="244"/>
      <c r="D25" s="244"/>
      <c r="E25" s="244"/>
      <c r="F25" s="244"/>
      <c r="G25" s="244"/>
      <c r="H25" s="244"/>
      <c r="I25" s="240"/>
      <c r="J25" s="240"/>
      <c r="K25" s="240"/>
      <c r="L25" s="240"/>
    </row>
    <row r="26" spans="1:12">
      <c r="A26" s="232">
        <f t="shared" si="0"/>
        <v>20</v>
      </c>
      <c r="B26" s="233" t="s">
        <v>213</v>
      </c>
      <c r="C26" s="244"/>
      <c r="D26" s="244"/>
      <c r="E26" s="244"/>
      <c r="F26" s="244"/>
      <c r="G26" s="244"/>
      <c r="H26" s="244"/>
      <c r="I26" s="240"/>
      <c r="J26" s="240"/>
      <c r="K26" s="240"/>
      <c r="L26" s="240"/>
    </row>
    <row r="27" spans="1:12">
      <c r="A27" s="232">
        <f t="shared" si="0"/>
        <v>21</v>
      </c>
      <c r="B27" s="228" t="s">
        <v>209</v>
      </c>
      <c r="C27" s="245">
        <v>0</v>
      </c>
      <c r="D27" s="245">
        <v>0</v>
      </c>
      <c r="E27" s="245">
        <v>0</v>
      </c>
      <c r="F27" s="245">
        <v>0</v>
      </c>
      <c r="G27" s="245">
        <v>0</v>
      </c>
      <c r="H27" s="245"/>
      <c r="I27" s="240">
        <f t="shared" ref="I27:L30" si="3">+IFERROR(($G27/C27)^(1/I$7)-1,0)</f>
        <v>0</v>
      </c>
      <c r="J27" s="240">
        <f t="shared" si="3"/>
        <v>0</v>
      </c>
      <c r="K27" s="240">
        <f t="shared" si="3"/>
        <v>0</v>
      </c>
      <c r="L27" s="240">
        <f t="shared" si="3"/>
        <v>0</v>
      </c>
    </row>
    <row r="28" spans="1:12">
      <c r="A28" s="232">
        <f t="shared" si="0"/>
        <v>22</v>
      </c>
      <c r="B28" s="228" t="s">
        <v>151</v>
      </c>
      <c r="C28" s="245">
        <v>21162</v>
      </c>
      <c r="D28" s="245">
        <v>82646.070000000007</v>
      </c>
      <c r="E28" s="245">
        <v>303738.25</v>
      </c>
      <c r="F28" s="245">
        <v>403916.77</v>
      </c>
      <c r="G28" s="245">
        <v>219231.59</v>
      </c>
      <c r="H28" s="245"/>
      <c r="I28" s="240">
        <f t="shared" si="3"/>
        <v>0.38053614755346943</v>
      </c>
      <c r="J28" s="240">
        <f t="shared" si="3"/>
        <v>0.20420694875257617</v>
      </c>
      <c r="K28" s="240">
        <f t="shared" si="3"/>
        <v>-9.5451429870278215E-2</v>
      </c>
      <c r="L28" s="240">
        <f t="shared" si="3"/>
        <v>-0.26327463190472944</v>
      </c>
    </row>
    <row r="29" spans="1:12">
      <c r="A29" s="232">
        <f t="shared" si="0"/>
        <v>23</v>
      </c>
      <c r="B29" s="228" t="s">
        <v>214</v>
      </c>
      <c r="C29" s="246">
        <v>9579621.7147359997</v>
      </c>
      <c r="D29" s="246">
        <v>11220066.394334</v>
      </c>
      <c r="E29" s="246">
        <v>13783888.86272</v>
      </c>
      <c r="F29" s="246">
        <v>15214871.37222</v>
      </c>
      <c r="G29" s="246">
        <v>12558888.686430965</v>
      </c>
      <c r="H29" s="246"/>
      <c r="I29" s="247">
        <f t="shared" si="3"/>
        <v>3.8056716885917607E-2</v>
      </c>
      <c r="J29" s="249">
        <f t="shared" si="3"/>
        <v>2.1703570982041009E-2</v>
      </c>
      <c r="K29" s="247">
        <f t="shared" si="3"/>
        <v>-2.8231298748827682E-2</v>
      </c>
      <c r="L29" s="247">
        <f t="shared" si="3"/>
        <v>-9.1465417409449246E-2</v>
      </c>
    </row>
    <row r="30" spans="1:12">
      <c r="A30" s="232">
        <f t="shared" si="0"/>
        <v>24</v>
      </c>
      <c r="B30" s="228" t="s">
        <v>213</v>
      </c>
      <c r="C30" s="244">
        <f>SUM(C27:C29)</f>
        <v>9600783.7147359997</v>
      </c>
      <c r="D30" s="244">
        <f>SUM(D27:D29)</f>
        <v>11302712.464334</v>
      </c>
      <c r="E30" s="244">
        <f>SUM(E27:E29)</f>
        <v>14087627.11272</v>
      </c>
      <c r="F30" s="244">
        <f>SUM(F27:F29)</f>
        <v>15618788.14222</v>
      </c>
      <c r="G30" s="244">
        <f>SUM(G27:G29)</f>
        <v>12778120.276430964</v>
      </c>
      <c r="H30" s="244"/>
      <c r="I30" s="240">
        <f t="shared" si="3"/>
        <v>4.0220855247707465E-2</v>
      </c>
      <c r="J30" s="250">
        <f t="shared" si="3"/>
        <v>2.3645046032331418E-2</v>
      </c>
      <c r="K30" s="240">
        <f t="shared" si="3"/>
        <v>-2.9573142869516622E-2</v>
      </c>
      <c r="L30" s="240">
        <f t="shared" si="3"/>
        <v>-9.549740158179687E-2</v>
      </c>
    </row>
    <row r="31" spans="1:12" ht="13.5" thickBot="1">
      <c r="A31" s="232">
        <f t="shared" si="0"/>
        <v>25</v>
      </c>
      <c r="C31" s="244"/>
      <c r="D31" s="244"/>
      <c r="E31" s="244"/>
      <c r="F31" s="244"/>
      <c r="G31" s="244"/>
      <c r="H31" s="244"/>
      <c r="I31" s="240"/>
      <c r="J31" s="244"/>
      <c r="K31" s="240"/>
      <c r="L31" s="240"/>
    </row>
    <row r="32" spans="1:12" ht="14.25" customHeight="1" thickBot="1">
      <c r="A32" s="232">
        <f t="shared" si="0"/>
        <v>26</v>
      </c>
      <c r="B32" s="148" t="s">
        <v>215</v>
      </c>
      <c r="C32" s="245">
        <f>+C30+C24</f>
        <v>66400750.589320004</v>
      </c>
      <c r="D32" s="245">
        <f>+D30+D24</f>
        <v>74964455.14897801</v>
      </c>
      <c r="E32" s="245">
        <f>+E30+E24</f>
        <v>100083585.12856999</v>
      </c>
      <c r="F32" s="245">
        <f>+F30+F24</f>
        <v>103457136.67008202</v>
      </c>
      <c r="G32" s="245">
        <f>+G30+G24</f>
        <v>107331455.50628996</v>
      </c>
      <c r="H32" s="245"/>
      <c r="I32" s="135">
        <f>+IFERROR(($G32/C32)^(1/I$7)-1,0)</f>
        <v>6.8479202267288208E-2</v>
      </c>
      <c r="J32" s="135">
        <f>+IFERROR(($G32/D32)^(1/J$7)-1,0)</f>
        <v>7.0754317608572759E-2</v>
      </c>
      <c r="K32" s="158">
        <f>+IFERROR(($G32/E32)^(1/K$7)-1,0)</f>
        <v>2.1745703013722695E-2</v>
      </c>
      <c r="L32" s="135">
        <f>+IFERROR(($G32/F32)^(1/L$7)-1,0)</f>
        <v>1.8552178886673154E-2</v>
      </c>
    </row>
    <row r="33" spans="1:14">
      <c r="A33" s="232">
        <f t="shared" si="0"/>
        <v>27</v>
      </c>
      <c r="C33" s="244"/>
      <c r="D33" s="244"/>
      <c r="E33" s="244"/>
      <c r="F33" s="244"/>
      <c r="G33" s="244"/>
      <c r="H33" s="244"/>
      <c r="I33" s="240"/>
      <c r="J33" s="240"/>
      <c r="K33" s="240"/>
      <c r="L33" s="240"/>
    </row>
    <row r="34" spans="1:14">
      <c r="A34" s="232">
        <f t="shared" si="0"/>
        <v>28</v>
      </c>
      <c r="B34" s="226" t="s">
        <v>216</v>
      </c>
      <c r="C34" s="245"/>
      <c r="D34" s="245"/>
      <c r="E34" s="245"/>
      <c r="F34" s="151" t="s">
        <v>159</v>
      </c>
      <c r="G34" s="152">
        <v>1</v>
      </c>
      <c r="H34" s="245"/>
      <c r="I34" s="240"/>
      <c r="J34" s="240"/>
      <c r="K34" s="240"/>
      <c r="L34" s="240"/>
    </row>
    <row r="35" spans="1:14">
      <c r="A35" s="232">
        <f t="shared" si="0"/>
        <v>29</v>
      </c>
      <c r="B35" s="228" t="s">
        <v>209</v>
      </c>
      <c r="C35" s="245">
        <v>22042681.058844037</v>
      </c>
      <c r="D35" s="245">
        <v>25973805.178550698</v>
      </c>
      <c r="E35" s="245">
        <v>27896986.347378608</v>
      </c>
      <c r="F35" s="245">
        <v>27244684.536758866</v>
      </c>
      <c r="G35" s="245">
        <v>39751534.717988379</v>
      </c>
      <c r="H35" s="245"/>
      <c r="I35" s="240">
        <f t="shared" ref="I35:L39" si="4">+IFERROR(($G35/C35)^(1/I$7)-1,0)</f>
        <v>8.473258747684298E-2</v>
      </c>
      <c r="J35" s="240">
        <f t="shared" si="4"/>
        <v>8.4434909920673595E-2</v>
      </c>
      <c r="K35" s="240">
        <f t="shared" si="4"/>
        <v>0.11512110136650899</v>
      </c>
      <c r="L35" s="240">
        <f t="shared" si="4"/>
        <v>0.20791412112423013</v>
      </c>
    </row>
    <row r="36" spans="1:14">
      <c r="A36" s="232">
        <f t="shared" si="0"/>
        <v>30</v>
      </c>
      <c r="B36" s="228" t="s">
        <v>151</v>
      </c>
      <c r="C36" s="245">
        <v>925750507.42313075</v>
      </c>
      <c r="D36" s="245">
        <v>1037271754.5640886</v>
      </c>
      <c r="E36" s="245">
        <v>1191070429.2462025</v>
      </c>
      <c r="F36" s="245">
        <v>1301847808.8018916</v>
      </c>
      <c r="G36" s="245">
        <f>1414064871.26737+-G34*18506288</f>
        <v>1395558583.26737</v>
      </c>
      <c r="H36" s="245"/>
      <c r="I36" s="240">
        <f t="shared" si="4"/>
        <v>5.8246337916979085E-2</v>
      </c>
      <c r="J36" s="240">
        <f t="shared" si="4"/>
        <v>5.8141892227419056E-2</v>
      </c>
      <c r="K36" s="240">
        <f t="shared" si="4"/>
        <v>4.9959388890924883E-2</v>
      </c>
      <c r="L36" s="240">
        <f t="shared" si="4"/>
        <v>3.5366068238680493E-2</v>
      </c>
    </row>
    <row r="37" spans="1:14">
      <c r="A37" s="232">
        <f t="shared" si="0"/>
        <v>31</v>
      </c>
      <c r="B37" s="228" t="s">
        <v>210</v>
      </c>
      <c r="C37" s="251">
        <v>118543577.79241851</v>
      </c>
      <c r="D37" s="251">
        <v>106130160.8466529</v>
      </c>
      <c r="E37" s="251">
        <v>90793405.459807023</v>
      </c>
      <c r="F37" s="251">
        <v>85446598.529895961</v>
      </c>
      <c r="G37" s="251">
        <v>101077864.3393466</v>
      </c>
      <c r="H37" s="251"/>
      <c r="I37" s="249">
        <f t="shared" si="4"/>
        <v>-2.174485297007489E-2</v>
      </c>
      <c r="J37" s="249">
        <f t="shared" si="4"/>
        <v>-9.2474755982584478E-3</v>
      </c>
      <c r="K37" s="249">
        <f t="shared" si="4"/>
        <v>3.3567870598740557E-2</v>
      </c>
      <c r="L37" s="249">
        <f t="shared" si="4"/>
        <v>8.7628649996521535E-2</v>
      </c>
    </row>
    <row r="38" spans="1:14">
      <c r="A38" s="232">
        <f t="shared" si="0"/>
        <v>32</v>
      </c>
      <c r="B38" s="228" t="s">
        <v>217</v>
      </c>
      <c r="C38" s="246">
        <v>1345790</v>
      </c>
      <c r="D38" s="246">
        <v>10976022</v>
      </c>
      <c r="E38" s="246">
        <v>37506872.130232185</v>
      </c>
      <c r="F38" s="246">
        <v>52980351.588905446</v>
      </c>
      <c r="G38" s="246">
        <v>78334207.689908102</v>
      </c>
      <c r="H38" s="246"/>
      <c r="I38" s="247">
        <f t="shared" si="4"/>
        <v>0.75163942487438828</v>
      </c>
      <c r="J38" s="247">
        <f t="shared" si="4"/>
        <v>0.45402764612679625</v>
      </c>
      <c r="K38" s="247">
        <f t="shared" si="4"/>
        <v>0.25433197859776779</v>
      </c>
      <c r="L38" s="247">
        <f t="shared" si="4"/>
        <v>0.21595725850047587</v>
      </c>
    </row>
    <row r="39" spans="1:14">
      <c r="A39" s="232">
        <f t="shared" si="0"/>
        <v>33</v>
      </c>
      <c r="B39" s="228" t="s">
        <v>216</v>
      </c>
      <c r="C39" s="245">
        <f>SUM(C35:C38)</f>
        <v>1067682556.2743933</v>
      </c>
      <c r="D39" s="245">
        <f>SUM(D35:D38)</f>
        <v>1180351742.5892923</v>
      </c>
      <c r="E39" s="245">
        <f>SUM(E35:E38)</f>
        <v>1347267693.18362</v>
      </c>
      <c r="F39" s="245">
        <f>SUM(F35:F38)</f>
        <v>1467519443.4574518</v>
      </c>
      <c r="G39" s="245">
        <f>SUM(G35:G38)</f>
        <v>1614722190.0146132</v>
      </c>
      <c r="H39" s="245"/>
      <c r="I39" s="240">
        <f t="shared" si="4"/>
        <v>5.8717500272480017E-2</v>
      </c>
      <c r="J39" s="240">
        <f t="shared" si="4"/>
        <v>6.1502968355696686E-2</v>
      </c>
      <c r="K39" s="240">
        <f t="shared" si="4"/>
        <v>5.7299747644838916E-2</v>
      </c>
      <c r="L39" s="240">
        <f t="shared" si="4"/>
        <v>4.8955283381518555E-2</v>
      </c>
    </row>
    <row r="40" spans="1:14">
      <c r="A40" s="232">
        <f t="shared" si="0"/>
        <v>34</v>
      </c>
      <c r="B40" s="228" t="s">
        <v>218</v>
      </c>
      <c r="C40" s="245">
        <f>-C35</f>
        <v>-22042681.058844037</v>
      </c>
      <c r="D40" s="245">
        <f>-D35</f>
        <v>-25973805.178550698</v>
      </c>
      <c r="E40" s="245">
        <f>-E35</f>
        <v>-27896986.347378608</v>
      </c>
      <c r="F40" s="245">
        <f>-F35</f>
        <v>-27244684.536758866</v>
      </c>
      <c r="G40" s="245">
        <f>-G35</f>
        <v>-39751534.717988379</v>
      </c>
      <c r="H40" s="245"/>
      <c r="I40" s="240"/>
      <c r="J40" s="240"/>
      <c r="K40" s="240"/>
      <c r="L40" s="240"/>
    </row>
    <row r="41" spans="1:14" ht="13.5" thickBot="1">
      <c r="A41" s="232">
        <f t="shared" si="0"/>
        <v>35</v>
      </c>
      <c r="B41" s="228" t="s">
        <v>219</v>
      </c>
      <c r="C41" s="245">
        <f>-C38</f>
        <v>-1345790</v>
      </c>
      <c r="D41" s="245">
        <f>-D38</f>
        <v>-10976022</v>
      </c>
      <c r="E41" s="245">
        <f>-E38</f>
        <v>-37506872.130232185</v>
      </c>
      <c r="F41" s="245">
        <f>-F38</f>
        <v>-52980351.588905446</v>
      </c>
      <c r="G41" s="245">
        <f>-G38</f>
        <v>-78334207.689908102</v>
      </c>
      <c r="H41" s="245"/>
      <c r="I41" s="240"/>
      <c r="J41" s="240"/>
      <c r="K41" s="240"/>
      <c r="L41" s="240"/>
    </row>
    <row r="42" spans="1:14" ht="13.5" thickBot="1">
      <c r="A42" s="232">
        <f t="shared" si="0"/>
        <v>36</v>
      </c>
      <c r="B42" s="148" t="s">
        <v>154</v>
      </c>
      <c r="C42" s="245">
        <f>SUM(C39:C41)</f>
        <v>1044294085.2155492</v>
      </c>
      <c r="D42" s="245">
        <f>SUM(D39:D41)</f>
        <v>1143401915.4107416</v>
      </c>
      <c r="E42" s="245">
        <f>SUM(E39:E41)</f>
        <v>1281863834.7060094</v>
      </c>
      <c r="F42" s="245">
        <f>SUM(F39:F41)</f>
        <v>1387294407.3317876</v>
      </c>
      <c r="G42" s="245">
        <f>SUM(G39:G41)</f>
        <v>1496636447.6067166</v>
      </c>
      <c r="H42" s="245"/>
      <c r="I42" s="135">
        <f t="shared" ref="I42:L44" si="5">+IFERROR(($G42/C42)^(1/I$7)-1,0)</f>
        <v>5.0891124232153473E-2</v>
      </c>
      <c r="J42" s="135">
        <f t="shared" si="5"/>
        <v>5.2616034481473672E-2</v>
      </c>
      <c r="K42" s="158">
        <f t="shared" si="5"/>
        <v>4.8817251619134971E-2</v>
      </c>
      <c r="L42" s="135">
        <f t="shared" si="5"/>
        <v>3.8661038422141525E-2</v>
      </c>
    </row>
    <row r="43" spans="1:14" outlineLevel="1">
      <c r="A43" s="232">
        <f t="shared" si="0"/>
        <v>37</v>
      </c>
      <c r="B43" s="228" t="s">
        <v>220</v>
      </c>
      <c r="C43" s="252">
        <v>0</v>
      </c>
      <c r="D43" s="252">
        <v>0</v>
      </c>
      <c r="E43" s="252">
        <v>0</v>
      </c>
      <c r="F43" s="252">
        <v>0</v>
      </c>
      <c r="G43" s="252">
        <v>0</v>
      </c>
      <c r="H43" s="252"/>
      <c r="I43" s="249">
        <f t="shared" si="5"/>
        <v>0</v>
      </c>
      <c r="J43" s="135">
        <f t="shared" si="5"/>
        <v>0</v>
      </c>
      <c r="K43" s="249">
        <f t="shared" si="5"/>
        <v>0</v>
      </c>
      <c r="L43" s="247">
        <f t="shared" si="5"/>
        <v>0</v>
      </c>
    </row>
    <row r="44" spans="1:14" outlineLevel="1">
      <c r="A44" s="232">
        <f t="shared" si="0"/>
        <v>38</v>
      </c>
      <c r="B44" s="228" t="s">
        <v>221</v>
      </c>
      <c r="C44" s="248">
        <f>C42-C43</f>
        <v>1044294085.2155492</v>
      </c>
      <c r="D44" s="248">
        <f>D42-D43</f>
        <v>1143401915.4107416</v>
      </c>
      <c r="E44" s="248">
        <f>E42-E43</f>
        <v>1281863834.7060094</v>
      </c>
      <c r="F44" s="248">
        <f>F42-F43</f>
        <v>1387294407.3317876</v>
      </c>
      <c r="G44" s="248">
        <f>G42-G43</f>
        <v>1496636447.6067166</v>
      </c>
      <c r="H44" s="244"/>
      <c r="I44" s="242">
        <f t="shared" si="5"/>
        <v>5.0891124232153473E-2</v>
      </c>
      <c r="J44" s="250">
        <f t="shared" si="5"/>
        <v>5.2616034481473672E-2</v>
      </c>
      <c r="K44" s="242">
        <f t="shared" si="5"/>
        <v>4.8817251619134971E-2</v>
      </c>
      <c r="L44" s="249">
        <f t="shared" si="5"/>
        <v>3.8661038422141525E-2</v>
      </c>
    </row>
    <row r="45" spans="1:14">
      <c r="C45" s="253"/>
      <c r="D45" s="154"/>
      <c r="E45" s="154"/>
      <c r="F45" s="154"/>
      <c r="G45" s="154"/>
      <c r="H45" s="154"/>
      <c r="I45" s="154"/>
      <c r="J45" s="255"/>
      <c r="K45" s="255"/>
      <c r="L45" s="254"/>
    </row>
    <row r="46" spans="1:14">
      <c r="B46" s="155" t="s">
        <v>222</v>
      </c>
      <c r="C46" s="253"/>
      <c r="D46" s="154"/>
      <c r="E46" s="154"/>
      <c r="F46" s="154"/>
      <c r="G46" s="154"/>
      <c r="H46" s="154"/>
      <c r="I46" s="154"/>
      <c r="J46" s="154"/>
      <c r="K46" s="154"/>
      <c r="L46" s="154"/>
      <c r="M46" s="121"/>
      <c r="N46" s="121"/>
    </row>
    <row r="47" spans="1:14">
      <c r="B47" s="155" t="s">
        <v>223</v>
      </c>
      <c r="C47" s="253"/>
      <c r="D47" s="154"/>
      <c r="E47" s="154"/>
      <c r="F47" s="154"/>
      <c r="G47" s="154"/>
      <c r="H47" s="154"/>
      <c r="I47" s="154"/>
      <c r="J47" s="154"/>
      <c r="K47" s="154"/>
      <c r="L47" s="154"/>
      <c r="M47" s="121"/>
      <c r="N47" s="121"/>
    </row>
    <row r="48" spans="1:14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21"/>
      <c r="N48" s="121"/>
    </row>
    <row r="49" spans="2:14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21"/>
      <c r="N49" s="121"/>
    </row>
    <row r="50" spans="2:14">
      <c r="B50" s="154" t="s">
        <v>224</v>
      </c>
      <c r="C50" s="253">
        <f>+D24</f>
        <v>63661742.684644006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21"/>
      <c r="N50" s="121"/>
    </row>
    <row r="51" spans="2:14">
      <c r="B51" s="154" t="s">
        <v>225</v>
      </c>
      <c r="C51" s="253">
        <v>9262448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21"/>
      <c r="N51" s="121"/>
    </row>
    <row r="52" spans="2:14">
      <c r="B52" s="154"/>
      <c r="C52" s="253">
        <f>+C51+C50</f>
        <v>72924190.684644014</v>
      </c>
      <c r="D52" s="240">
        <f>+IFERROR((G24/C52)^(1/J$7)-1,0)</f>
        <v>5.0719304185390612E-2</v>
      </c>
      <c r="E52" s="154"/>
      <c r="F52" s="154"/>
      <c r="G52" s="154"/>
      <c r="H52" s="154"/>
      <c r="I52" s="154"/>
      <c r="J52" s="154"/>
      <c r="K52" s="154"/>
      <c r="L52" s="154"/>
      <c r="M52" s="121"/>
      <c r="N52" s="121"/>
    </row>
    <row r="53" spans="2:14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21"/>
      <c r="N53" s="121"/>
    </row>
    <row r="54" spans="2:14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21"/>
      <c r="N54" s="121"/>
    </row>
    <row r="55" spans="2:14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21"/>
      <c r="N55" s="121"/>
    </row>
    <row r="56" spans="2:14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21"/>
      <c r="N56" s="121"/>
    </row>
    <row r="57" spans="2:14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21"/>
      <c r="N57" s="121"/>
    </row>
    <row r="58" spans="2:14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21"/>
      <c r="N58" s="121"/>
    </row>
    <row r="59" spans="2:14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21"/>
      <c r="N59" s="121"/>
    </row>
    <row r="60" spans="2:14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21"/>
      <c r="N60" s="121"/>
    </row>
    <row r="61" spans="2:14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21"/>
      <c r="N61" s="121"/>
    </row>
    <row r="62" spans="2:14"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21"/>
      <c r="N62" s="121"/>
    </row>
    <row r="63" spans="2:14"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21"/>
      <c r="N63" s="121"/>
    </row>
    <row r="64" spans="2:14"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21"/>
      <c r="N64" s="121"/>
    </row>
    <row r="65" spans="2:14"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21"/>
      <c r="N65" s="121"/>
    </row>
    <row r="66" spans="2:14"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21"/>
      <c r="N66" s="121"/>
    </row>
    <row r="67" spans="2:14"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21"/>
      <c r="N67" s="121"/>
    </row>
    <row r="68" spans="2:14"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21"/>
      <c r="N68" s="121"/>
    </row>
    <row r="69" spans="2:14"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21"/>
      <c r="N69" s="121"/>
    </row>
    <row r="70" spans="2:14"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21"/>
      <c r="N70" s="121"/>
    </row>
    <row r="71" spans="2:14"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21"/>
      <c r="N71" s="121"/>
    </row>
    <row r="72" spans="2:14"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21"/>
      <c r="N72" s="121"/>
    </row>
    <row r="73" spans="2:14"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21"/>
      <c r="N73" s="121"/>
    </row>
    <row r="74" spans="2:14"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21"/>
      <c r="N74" s="121"/>
    </row>
    <row r="75" spans="2:14"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21"/>
      <c r="N75" s="121"/>
    </row>
    <row r="76" spans="2:14"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21"/>
      <c r="N76" s="121"/>
    </row>
    <row r="77" spans="2:14"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21"/>
      <c r="N77" s="121"/>
    </row>
    <row r="78" spans="2:14"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21"/>
      <c r="N78" s="121"/>
    </row>
    <row r="79" spans="2:14"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21"/>
      <c r="N79" s="121"/>
    </row>
    <row r="80" spans="2:14"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21"/>
      <c r="N80" s="121"/>
    </row>
    <row r="81" spans="2:14"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21"/>
      <c r="N81" s="121"/>
    </row>
    <row r="82" spans="2:14"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21"/>
      <c r="N82" s="121"/>
    </row>
    <row r="83" spans="2:14"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21"/>
      <c r="N83" s="121"/>
    </row>
    <row r="84" spans="2:14"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21"/>
      <c r="N84" s="121"/>
    </row>
    <row r="85" spans="2:14"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21"/>
      <c r="N85" s="121"/>
    </row>
    <row r="86" spans="2:14"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21"/>
      <c r="N86" s="121"/>
    </row>
    <row r="87" spans="2:14"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21"/>
      <c r="N87" s="121"/>
    </row>
    <row r="88" spans="2:14"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21"/>
      <c r="N88" s="121"/>
    </row>
    <row r="89" spans="2:14"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21"/>
      <c r="N89" s="121"/>
    </row>
    <row r="90" spans="2:14"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21"/>
      <c r="N90" s="121"/>
    </row>
    <row r="91" spans="2:14"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21"/>
      <c r="N91" s="121"/>
    </row>
    <row r="92" spans="2:14"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21"/>
      <c r="N92" s="121"/>
    </row>
    <row r="93" spans="2:14"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21"/>
      <c r="N93" s="121"/>
    </row>
    <row r="94" spans="2:14"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21"/>
      <c r="N94" s="121"/>
    </row>
    <row r="95" spans="2:14"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21"/>
      <c r="N95" s="121"/>
    </row>
    <row r="96" spans="2:14"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21"/>
      <c r="N96" s="121"/>
    </row>
    <row r="97" spans="2:14"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21"/>
      <c r="N97" s="121"/>
    </row>
    <row r="98" spans="2:14"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21"/>
      <c r="N98" s="121"/>
    </row>
    <row r="99" spans="2:14"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21"/>
      <c r="N99" s="121"/>
    </row>
    <row r="100" spans="2:14"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21"/>
      <c r="N100" s="121"/>
    </row>
    <row r="101" spans="2:14"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21"/>
      <c r="N101" s="121"/>
    </row>
    <row r="102" spans="2:14"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21"/>
      <c r="N102" s="121"/>
    </row>
    <row r="103" spans="2:14"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21"/>
      <c r="N103" s="121"/>
    </row>
    <row r="104" spans="2:14"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21"/>
      <c r="N104" s="121"/>
    </row>
    <row r="105" spans="2:14"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21"/>
      <c r="N105" s="121"/>
    </row>
    <row r="106" spans="2:14"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21"/>
      <c r="N106" s="121"/>
    </row>
    <row r="107" spans="2:14"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21"/>
      <c r="N107" s="121"/>
    </row>
    <row r="108" spans="2:14"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21"/>
      <c r="N108" s="121"/>
    </row>
    <row r="109" spans="2:14"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21"/>
      <c r="N109" s="121"/>
    </row>
    <row r="110" spans="2:14"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21"/>
      <c r="N110" s="121"/>
    </row>
    <row r="111" spans="2:14"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21"/>
      <c r="N111" s="121"/>
    </row>
    <row r="112" spans="2:14"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21"/>
      <c r="N112" s="121"/>
    </row>
    <row r="113" spans="2:14"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21"/>
      <c r="N113" s="121"/>
    </row>
    <row r="114" spans="2:14"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21"/>
      <c r="N114" s="121"/>
    </row>
    <row r="115" spans="2:14"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21"/>
      <c r="N115" s="121"/>
    </row>
    <row r="116" spans="2:14"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21"/>
      <c r="N116" s="121"/>
    </row>
    <row r="117" spans="2:14"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21"/>
      <c r="N117" s="121"/>
    </row>
    <row r="118" spans="2:14"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21"/>
      <c r="N118" s="121"/>
    </row>
    <row r="119" spans="2:14"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21"/>
      <c r="N119" s="121"/>
    </row>
    <row r="120" spans="2:14"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21"/>
      <c r="N120" s="121"/>
    </row>
    <row r="121" spans="2:14"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21"/>
      <c r="N121" s="121"/>
    </row>
    <row r="122" spans="2:14"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21"/>
      <c r="N122" s="121"/>
    </row>
    <row r="123" spans="2:14"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21"/>
      <c r="N123" s="121"/>
    </row>
    <row r="124" spans="2:14"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21"/>
      <c r="N124" s="121"/>
    </row>
    <row r="125" spans="2:14"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21"/>
      <c r="N125" s="121"/>
    </row>
    <row r="126" spans="2:14"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21"/>
      <c r="N126" s="121"/>
    </row>
    <row r="127" spans="2:14"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21"/>
      <c r="N127" s="121"/>
    </row>
    <row r="128" spans="2:14"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21"/>
      <c r="N128" s="121"/>
    </row>
    <row r="129" spans="2:14"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21"/>
      <c r="N129" s="121"/>
    </row>
    <row r="130" spans="2:14"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21"/>
      <c r="N130" s="121"/>
    </row>
    <row r="131" spans="2:14"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21"/>
      <c r="N131" s="121"/>
    </row>
    <row r="132" spans="2:14"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21"/>
      <c r="N132" s="121"/>
    </row>
    <row r="133" spans="2:14"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21"/>
      <c r="N133" s="121"/>
    </row>
    <row r="134" spans="2:14"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21"/>
      <c r="N134" s="121"/>
    </row>
    <row r="135" spans="2:14"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21"/>
      <c r="N135" s="121"/>
    </row>
    <row r="136" spans="2:14"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21"/>
      <c r="N136" s="121"/>
    </row>
    <row r="137" spans="2:14"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21"/>
      <c r="N137" s="121"/>
    </row>
    <row r="138" spans="2:14"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21"/>
      <c r="N138" s="121"/>
    </row>
    <row r="139" spans="2:14"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21"/>
      <c r="N139" s="121"/>
    </row>
    <row r="140" spans="2:14"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21"/>
      <c r="N140" s="121"/>
    </row>
    <row r="141" spans="2:14"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21"/>
      <c r="N141" s="121"/>
    </row>
    <row r="142" spans="2:14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21"/>
      <c r="N142" s="121"/>
    </row>
    <row r="143" spans="2:14"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21"/>
      <c r="N143" s="121"/>
    </row>
    <row r="144" spans="2:14"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21"/>
      <c r="N144" s="121"/>
    </row>
    <row r="145" spans="2:14"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21"/>
      <c r="N145" s="121"/>
    </row>
    <row r="146" spans="2:14"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21"/>
      <c r="N146" s="121"/>
    </row>
    <row r="147" spans="2:14"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21"/>
      <c r="N147" s="121"/>
    </row>
    <row r="148" spans="2:14"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21"/>
      <c r="N148" s="121"/>
    </row>
    <row r="149" spans="2:14"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21"/>
      <c r="N149" s="121"/>
    </row>
    <row r="150" spans="2:14"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21"/>
      <c r="N150" s="121"/>
    </row>
    <row r="151" spans="2:14"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21"/>
      <c r="N151" s="121"/>
    </row>
    <row r="152" spans="2:14"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21"/>
      <c r="N152" s="121"/>
    </row>
    <row r="153" spans="2:14"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21"/>
      <c r="N153" s="121"/>
    </row>
    <row r="154" spans="2:14"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21"/>
      <c r="N154" s="121"/>
    </row>
    <row r="155" spans="2:14"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21"/>
      <c r="N155" s="121"/>
    </row>
    <row r="156" spans="2:14"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21"/>
      <c r="N156" s="121"/>
    </row>
    <row r="157" spans="2:14"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21"/>
      <c r="N157" s="121"/>
    </row>
    <row r="158" spans="2:14"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21"/>
      <c r="N158" s="121"/>
    </row>
    <row r="159" spans="2:14"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21"/>
      <c r="N159" s="121"/>
    </row>
    <row r="160" spans="2:14"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21"/>
      <c r="N160" s="121"/>
    </row>
    <row r="161" spans="2:14"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21"/>
      <c r="N161" s="121"/>
    </row>
    <row r="162" spans="2:14"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21"/>
      <c r="N162" s="121"/>
    </row>
    <row r="163" spans="2:14"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21"/>
      <c r="N163" s="121"/>
    </row>
    <row r="164" spans="2:14"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21"/>
      <c r="N164" s="121"/>
    </row>
    <row r="165" spans="2:14"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21"/>
      <c r="N165" s="121"/>
    </row>
    <row r="166" spans="2:14"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21"/>
      <c r="N166" s="121"/>
    </row>
    <row r="167" spans="2:14"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21"/>
      <c r="N167" s="121"/>
    </row>
    <row r="168" spans="2:14"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21"/>
      <c r="N168" s="121"/>
    </row>
    <row r="169" spans="2:14"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21"/>
      <c r="N169" s="121"/>
    </row>
    <row r="170" spans="2:14"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21"/>
      <c r="N170" s="121"/>
    </row>
    <row r="171" spans="2:14"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21"/>
      <c r="N171" s="121"/>
    </row>
    <row r="172" spans="2:14"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21"/>
      <c r="N172" s="121"/>
    </row>
    <row r="173" spans="2:14"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21"/>
      <c r="N173" s="121"/>
    </row>
    <row r="174" spans="2:14"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21"/>
      <c r="N174" s="121"/>
    </row>
    <row r="175" spans="2:14"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21"/>
      <c r="N175" s="121"/>
    </row>
    <row r="176" spans="2:14"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21"/>
      <c r="N176" s="121"/>
    </row>
    <row r="177" spans="2:14"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21"/>
      <c r="N177" s="121"/>
    </row>
    <row r="178" spans="2:14"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21"/>
      <c r="N178" s="121"/>
    </row>
    <row r="179" spans="2:14"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21"/>
      <c r="N179" s="121"/>
    </row>
    <row r="180" spans="2:14"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21"/>
      <c r="N180" s="121"/>
    </row>
    <row r="181" spans="2:14"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21"/>
      <c r="N181" s="121"/>
    </row>
    <row r="182" spans="2:14"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21"/>
      <c r="N182" s="121"/>
    </row>
    <row r="183" spans="2:14"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21"/>
      <c r="N183" s="121"/>
    </row>
    <row r="184" spans="2:14"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21"/>
      <c r="N184" s="121"/>
    </row>
    <row r="185" spans="2:14"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21"/>
      <c r="N185" s="121"/>
    </row>
    <row r="186" spans="2:14"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21"/>
      <c r="N186" s="121"/>
    </row>
    <row r="187" spans="2:14"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21"/>
      <c r="N187" s="121"/>
    </row>
    <row r="188" spans="2:14"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21"/>
      <c r="N188" s="121"/>
    </row>
    <row r="189" spans="2:14"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21"/>
      <c r="N189" s="121"/>
    </row>
    <row r="190" spans="2:14"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21"/>
      <c r="N190" s="121"/>
    </row>
    <row r="191" spans="2:14"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21"/>
      <c r="N191" s="121"/>
    </row>
    <row r="192" spans="2:14"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21"/>
      <c r="N192" s="121"/>
    </row>
    <row r="193" spans="2:14"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21"/>
      <c r="N193" s="121"/>
    </row>
    <row r="194" spans="2:14"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21"/>
      <c r="N194" s="121"/>
    </row>
    <row r="195" spans="2:14"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21"/>
      <c r="N195" s="121"/>
    </row>
    <row r="196" spans="2:14"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21"/>
      <c r="N196" s="121"/>
    </row>
    <row r="197" spans="2:14"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21"/>
      <c r="N197" s="121"/>
    </row>
    <row r="198" spans="2:14"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21"/>
      <c r="N198" s="121"/>
    </row>
    <row r="199" spans="2:14"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21"/>
      <c r="N199" s="121"/>
    </row>
    <row r="200" spans="2:14"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21"/>
      <c r="N200" s="121"/>
    </row>
    <row r="201" spans="2:14"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21"/>
      <c r="N201" s="121"/>
    </row>
    <row r="202" spans="2:14"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21"/>
      <c r="N202" s="121"/>
    </row>
    <row r="203" spans="2:14"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21"/>
      <c r="N203" s="121"/>
    </row>
    <row r="204" spans="2:14"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21"/>
      <c r="N204" s="121"/>
    </row>
    <row r="205" spans="2:14"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21"/>
      <c r="N205" s="121"/>
    </row>
    <row r="206" spans="2:14"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21"/>
      <c r="N206" s="121"/>
    </row>
    <row r="207" spans="2:14"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21"/>
      <c r="N207" s="121"/>
    </row>
    <row r="208" spans="2:14"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21"/>
      <c r="N208" s="121"/>
    </row>
    <row r="209" spans="2:14"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21"/>
      <c r="N209" s="121"/>
    </row>
    <row r="210" spans="2:14"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21"/>
      <c r="N210" s="121"/>
    </row>
    <row r="211" spans="2:14"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21"/>
      <c r="N211" s="121"/>
    </row>
    <row r="212" spans="2:14"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21"/>
      <c r="N212" s="121"/>
    </row>
    <row r="213" spans="2:14"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21"/>
      <c r="N213" s="121"/>
    </row>
    <row r="214" spans="2:14"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21"/>
      <c r="N214" s="121"/>
    </row>
    <row r="215" spans="2:14"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21"/>
      <c r="N215" s="121"/>
    </row>
    <row r="216" spans="2:14"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21"/>
      <c r="N216" s="121"/>
    </row>
    <row r="217" spans="2:14"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21"/>
      <c r="N217" s="121"/>
    </row>
    <row r="218" spans="2:14"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21"/>
      <c r="N218" s="121"/>
    </row>
    <row r="219" spans="2:14"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21"/>
      <c r="N219" s="121"/>
    </row>
    <row r="220" spans="2:14"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21"/>
      <c r="N220" s="121"/>
    </row>
    <row r="221" spans="2:14"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21"/>
      <c r="N221" s="121"/>
    </row>
    <row r="222" spans="2:14"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21"/>
      <c r="N222" s="121"/>
    </row>
    <row r="223" spans="2:14"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21"/>
      <c r="N223" s="121"/>
    </row>
    <row r="224" spans="2:14"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21"/>
      <c r="N224" s="121"/>
    </row>
  </sheetData>
  <mergeCells count="3">
    <mergeCell ref="B1:J1"/>
    <mergeCell ref="B2:J2"/>
    <mergeCell ref="B3:J3"/>
  </mergeCells>
  <printOptions horizontalCentered="1"/>
  <pageMargins left="1" right="1" top="0.75" bottom="0.5" header="0.5" footer="0.3"/>
  <pageSetup scale="76" orientation="landscape" r:id="rId1"/>
  <headerFooter scaleWithDoc="0">
    <oddHeader>&amp;R&amp;"Times New Roman,Bold"Exhibit No.___(KCH-2)
Page 4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2"/>
  <sheetViews>
    <sheetView zoomScaleNormal="100" zoomScaleSheetLayoutView="100" workbookViewId="0">
      <selection activeCell="F29" sqref="F29"/>
    </sheetView>
  </sheetViews>
  <sheetFormatPr defaultRowHeight="12.75"/>
  <cols>
    <col min="1" max="1" width="5.83203125" style="4" customWidth="1"/>
    <col min="2" max="2" width="44.6640625" style="4" bestFit="1" customWidth="1"/>
    <col min="3" max="3" width="20.83203125" style="4" bestFit="1" customWidth="1"/>
    <col min="4" max="4" width="2.6640625" style="4" customWidth="1"/>
    <col min="5" max="5" width="26" style="4" bestFit="1" customWidth="1"/>
    <col min="6" max="6" width="14.33203125" style="4" customWidth="1"/>
    <col min="7" max="7" width="10.5" style="4" customWidth="1"/>
    <col min="8" max="8" width="12.5" style="4" customWidth="1"/>
    <col min="9" max="9" width="9.33203125" style="4"/>
    <col min="10" max="10" width="6.1640625" style="4" customWidth="1"/>
    <col min="11" max="11" width="52.1640625" style="4" customWidth="1"/>
    <col min="12" max="13" width="12" style="4" customWidth="1"/>
    <col min="14" max="14" width="11.1640625" style="4" customWidth="1"/>
    <col min="15" max="16384" width="9.33203125" style="4"/>
  </cols>
  <sheetData>
    <row r="1" spans="1:3" ht="18.75" customHeight="1">
      <c r="A1" s="268" t="s">
        <v>165</v>
      </c>
      <c r="B1" s="268"/>
      <c r="C1" s="268"/>
    </row>
    <row r="2" spans="1:3" ht="18.75">
      <c r="A2" s="268" t="s">
        <v>167</v>
      </c>
      <c r="B2" s="268"/>
      <c r="C2" s="268"/>
    </row>
    <row r="3" spans="1:3" ht="13.5" thickBot="1"/>
    <row r="4" spans="1:3">
      <c r="A4" s="5"/>
      <c r="B4" s="6"/>
      <c r="C4" s="7"/>
    </row>
    <row r="5" spans="1:3">
      <c r="A5" s="8"/>
      <c r="B5" s="9"/>
      <c r="C5" s="2"/>
    </row>
    <row r="6" spans="1:3" ht="11.25" customHeight="1">
      <c r="A6" s="269" t="s">
        <v>0</v>
      </c>
      <c r="B6" s="270"/>
      <c r="C6" s="271"/>
    </row>
    <row r="7" spans="1:3" ht="11.25" customHeight="1">
      <c r="A7" s="269" t="s">
        <v>1</v>
      </c>
      <c r="B7" s="270"/>
      <c r="C7" s="271"/>
    </row>
    <row r="8" spans="1:3" ht="11.25" customHeight="1">
      <c r="A8" s="269" t="s">
        <v>2</v>
      </c>
      <c r="B8" s="270"/>
      <c r="C8" s="271"/>
    </row>
    <row r="9" spans="1:3">
      <c r="A9" s="272"/>
      <c r="B9" s="273"/>
      <c r="C9" s="274"/>
    </row>
    <row r="10" spans="1:3">
      <c r="A10" s="8"/>
      <c r="B10" s="9"/>
      <c r="C10" s="2"/>
    </row>
    <row r="11" spans="1:3">
      <c r="A11" s="8"/>
      <c r="B11" s="9"/>
      <c r="C11" s="2"/>
    </row>
    <row r="12" spans="1:3">
      <c r="A12" s="10" t="s">
        <v>3</v>
      </c>
      <c r="B12" s="11"/>
      <c r="C12" s="12" t="s">
        <v>4</v>
      </c>
    </row>
    <row r="13" spans="1:3">
      <c r="A13" s="29" t="s">
        <v>5</v>
      </c>
      <c r="B13" s="30" t="s">
        <v>6</v>
      </c>
      <c r="C13" s="31" t="s">
        <v>7</v>
      </c>
    </row>
    <row r="14" spans="1:3">
      <c r="A14" s="8"/>
      <c r="B14" s="9"/>
      <c r="C14" s="2"/>
    </row>
    <row r="15" spans="1:3">
      <c r="A15" s="13">
        <v>1</v>
      </c>
      <c r="B15" s="9" t="s">
        <v>8</v>
      </c>
      <c r="C15" s="1">
        <f>+C41</f>
        <v>2621991641.5181088</v>
      </c>
    </row>
    <row r="16" spans="1:3">
      <c r="A16" s="13">
        <v>2</v>
      </c>
      <c r="B16" s="9" t="s">
        <v>9</v>
      </c>
      <c r="C16" s="35">
        <f>+'Kroger Exhibit KCH-3, p. 3'!F20</f>
        <v>7.6800000000000007E-2</v>
      </c>
    </row>
    <row r="17" spans="1:3">
      <c r="A17" s="13">
        <v>3</v>
      </c>
      <c r="B17" s="9"/>
      <c r="C17" s="2"/>
    </row>
    <row r="18" spans="1:3">
      <c r="A18" s="13">
        <v>4</v>
      </c>
      <c r="B18" s="9" t="s">
        <v>10</v>
      </c>
      <c r="C18" s="3">
        <f>C15*C16</f>
        <v>201368958.06859079</v>
      </c>
    </row>
    <row r="19" spans="1:3">
      <c r="A19" s="13">
        <v>5</v>
      </c>
      <c r="B19" s="9"/>
      <c r="C19" s="2"/>
    </row>
    <row r="20" spans="1:3">
      <c r="A20" s="13">
        <v>6</v>
      </c>
      <c r="B20" s="9" t="s">
        <v>11</v>
      </c>
      <c r="C20" s="34">
        <f>+C46</f>
        <v>184563096.3387723</v>
      </c>
    </row>
    <row r="21" spans="1:3">
      <c r="A21" s="13">
        <v>7</v>
      </c>
      <c r="B21" s="9" t="s">
        <v>12</v>
      </c>
      <c r="C21" s="3">
        <f>+C18-C20</f>
        <v>16805861.729818493</v>
      </c>
    </row>
    <row r="22" spans="1:3">
      <c r="A22" s="13">
        <v>8</v>
      </c>
      <c r="B22" s="9"/>
      <c r="C22" s="2"/>
    </row>
    <row r="23" spans="1:3">
      <c r="A23" s="13">
        <v>9</v>
      </c>
      <c r="B23" s="9" t="s">
        <v>13</v>
      </c>
      <c r="C23" s="33">
        <v>0.62034599999999995</v>
      </c>
    </row>
    <row r="24" spans="1:3">
      <c r="A24" s="13">
        <v>10</v>
      </c>
      <c r="B24" s="9" t="s">
        <v>14</v>
      </c>
      <c r="C24" s="37">
        <f>ROUND(+C21/C23,0)</f>
        <v>27091110</v>
      </c>
    </row>
    <row r="25" spans="1:3">
      <c r="A25" s="13"/>
      <c r="B25" s="9"/>
      <c r="C25" s="2"/>
    </row>
    <row r="26" spans="1:3" ht="13.5" thickBot="1">
      <c r="A26" s="14">
        <v>11</v>
      </c>
      <c r="B26" s="15" t="s">
        <v>35</v>
      </c>
      <c r="C26" s="36">
        <f>+C24-C50</f>
        <v>-5071992</v>
      </c>
    </row>
    <row r="28" spans="1:3" ht="18.75">
      <c r="A28" s="275" t="s">
        <v>166</v>
      </c>
      <c r="B28" s="275"/>
      <c r="C28" s="275"/>
    </row>
    <row r="29" spans="1:3" ht="13.5" thickBot="1"/>
    <row r="30" spans="1:3">
      <c r="A30" s="5"/>
      <c r="B30" s="6"/>
      <c r="C30" s="7"/>
    </row>
    <row r="31" spans="1:3">
      <c r="A31" s="8"/>
      <c r="B31" s="9"/>
      <c r="C31" s="2"/>
    </row>
    <row r="32" spans="1:3" ht="12.75" customHeight="1">
      <c r="A32" s="269" t="s">
        <v>0</v>
      </c>
      <c r="B32" s="270"/>
      <c r="C32" s="271"/>
    </row>
    <row r="33" spans="1:3" ht="12.75" customHeight="1">
      <c r="A33" s="269" t="s">
        <v>1</v>
      </c>
      <c r="B33" s="270"/>
      <c r="C33" s="271"/>
    </row>
    <row r="34" spans="1:3" ht="12.75" customHeight="1">
      <c r="A34" s="269" t="s">
        <v>2</v>
      </c>
      <c r="B34" s="270"/>
      <c r="C34" s="271"/>
    </row>
    <row r="35" spans="1:3">
      <c r="A35" s="272"/>
      <c r="B35" s="273"/>
      <c r="C35" s="274"/>
    </row>
    <row r="36" spans="1:3">
      <c r="A36" s="8"/>
      <c r="B36" s="9"/>
      <c r="C36" s="2"/>
    </row>
    <row r="37" spans="1:3">
      <c r="A37" s="8"/>
      <c r="B37" s="9"/>
      <c r="C37" s="2"/>
    </row>
    <row r="38" spans="1:3">
      <c r="A38" s="10" t="s">
        <v>3</v>
      </c>
      <c r="B38" s="11"/>
      <c r="C38" s="12" t="s">
        <v>4</v>
      </c>
    </row>
    <row r="39" spans="1:3">
      <c r="A39" s="29" t="s">
        <v>5</v>
      </c>
      <c r="B39" s="30" t="s">
        <v>6</v>
      </c>
      <c r="C39" s="31" t="s">
        <v>7</v>
      </c>
    </row>
    <row r="40" spans="1:3">
      <c r="A40" s="8"/>
      <c r="B40" s="9"/>
      <c r="C40" s="2"/>
    </row>
    <row r="41" spans="1:3">
      <c r="A41" s="13">
        <v>1</v>
      </c>
      <c r="B41" s="9" t="s">
        <v>8</v>
      </c>
      <c r="C41" s="1">
        <v>2621991641.5181088</v>
      </c>
    </row>
    <row r="42" spans="1:3">
      <c r="A42" s="13">
        <v>2</v>
      </c>
      <c r="B42" s="9" t="s">
        <v>9</v>
      </c>
      <c r="C42" s="35">
        <f>'Kroger Exhibit KCH-3, p. 3'!F47</f>
        <v>7.8E-2</v>
      </c>
    </row>
    <row r="43" spans="1:3">
      <c r="A43" s="13">
        <v>3</v>
      </c>
      <c r="B43" s="9"/>
      <c r="C43" s="2"/>
    </row>
    <row r="44" spans="1:3">
      <c r="A44" s="13">
        <v>4</v>
      </c>
      <c r="B44" s="9" t="s">
        <v>10</v>
      </c>
      <c r="C44" s="3">
        <f>C41*C42</f>
        <v>204515348.03841248</v>
      </c>
    </row>
    <row r="45" spans="1:3">
      <c r="A45" s="13">
        <v>5</v>
      </c>
      <c r="B45" s="9"/>
      <c r="C45" s="2"/>
    </row>
    <row r="46" spans="1:3">
      <c r="A46" s="13">
        <v>6</v>
      </c>
      <c r="B46" s="9" t="s">
        <v>11</v>
      </c>
      <c r="C46" s="34">
        <v>184563096.3387723</v>
      </c>
    </row>
    <row r="47" spans="1:3">
      <c r="A47" s="13">
        <v>7</v>
      </c>
      <c r="B47" s="9" t="s">
        <v>12</v>
      </c>
      <c r="C47" s="3">
        <f>+C44-C46</f>
        <v>19952251.699640185</v>
      </c>
    </row>
    <row r="48" spans="1:3">
      <c r="A48" s="13">
        <v>8</v>
      </c>
      <c r="B48" s="9"/>
      <c r="C48" s="2"/>
    </row>
    <row r="49" spans="1:3">
      <c r="A49" s="13">
        <v>9</v>
      </c>
      <c r="B49" s="9" t="s">
        <v>13</v>
      </c>
      <c r="C49" s="33">
        <v>0.62034599999999995</v>
      </c>
    </row>
    <row r="50" spans="1:3" ht="13.5" thickBot="1">
      <c r="A50" s="14">
        <v>10</v>
      </c>
      <c r="B50" s="15" t="s">
        <v>14</v>
      </c>
      <c r="C50" s="32">
        <f>ROUND(+C47/C49,0)</f>
        <v>32163102</v>
      </c>
    </row>
    <row r="52" spans="1:3">
      <c r="A52" s="25" t="s">
        <v>37</v>
      </c>
    </row>
  </sheetData>
  <mergeCells count="11">
    <mergeCell ref="A1:C1"/>
    <mergeCell ref="A32:C32"/>
    <mergeCell ref="A33:C33"/>
    <mergeCell ref="A34:C34"/>
    <mergeCell ref="A35:C35"/>
    <mergeCell ref="A6:C6"/>
    <mergeCell ref="A7:C7"/>
    <mergeCell ref="A8:C8"/>
    <mergeCell ref="A9:C9"/>
    <mergeCell ref="A28:C28"/>
    <mergeCell ref="A2:C2"/>
  </mergeCells>
  <printOptions horizontalCentered="1"/>
  <pageMargins left="1" right="1" top="1.25" bottom="1" header="0.75" footer="0.3"/>
  <pageSetup scale="95" orientation="portrait" r:id="rId1"/>
  <headerFooter scaleWithDoc="0">
    <oddHeader>&amp;R&amp;"Times New Roman,Bold"Exhibit No. ___(KCH-3)
Page 1 of 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2"/>
  <sheetViews>
    <sheetView zoomScaleNormal="100" zoomScaleSheetLayoutView="100" workbookViewId="0">
      <selection activeCell="A32" sqref="A32:C32"/>
    </sheetView>
  </sheetViews>
  <sheetFormatPr defaultRowHeight="12.75"/>
  <cols>
    <col min="1" max="1" width="5.83203125" style="4" customWidth="1"/>
    <col min="2" max="2" width="44.6640625" style="4" bestFit="1" customWidth="1"/>
    <col min="3" max="3" width="20.83203125" style="4" bestFit="1" customWidth="1"/>
    <col min="4" max="4" width="2.6640625" style="4" customWidth="1"/>
    <col min="5" max="5" width="26" style="4" bestFit="1" customWidth="1"/>
    <col min="6" max="6" width="14.33203125" style="4" customWidth="1"/>
    <col min="7" max="7" width="10.5" style="4" customWidth="1"/>
    <col min="8" max="8" width="12.5" style="4" customWidth="1"/>
    <col min="9" max="9" width="9.33203125" style="4"/>
    <col min="10" max="10" width="6.1640625" style="4" customWidth="1"/>
    <col min="11" max="11" width="52.1640625" style="4" customWidth="1"/>
    <col min="12" max="13" width="12" style="4" customWidth="1"/>
    <col min="14" max="14" width="11.1640625" style="4" customWidth="1"/>
    <col min="15" max="16384" width="9.33203125" style="4"/>
  </cols>
  <sheetData>
    <row r="1" spans="1:3" ht="18.75" customHeight="1">
      <c r="A1" s="268" t="s">
        <v>165</v>
      </c>
      <c r="B1" s="268"/>
      <c r="C1" s="268"/>
    </row>
    <row r="2" spans="1:3" ht="18.75">
      <c r="A2" s="268" t="s">
        <v>168</v>
      </c>
      <c r="B2" s="268"/>
      <c r="C2" s="268"/>
    </row>
    <row r="3" spans="1:3" ht="13.5" thickBot="1"/>
    <row r="4" spans="1:3">
      <c r="A4" s="5"/>
      <c r="B4" s="6"/>
      <c r="C4" s="7"/>
    </row>
    <row r="5" spans="1:3">
      <c r="A5" s="111"/>
      <c r="B5" s="112"/>
      <c r="C5" s="113"/>
    </row>
    <row r="6" spans="1:3" ht="11.25" customHeight="1">
      <c r="A6" s="269" t="s">
        <v>163</v>
      </c>
      <c r="B6" s="270"/>
      <c r="C6" s="271"/>
    </row>
    <row r="7" spans="1:3" ht="11.25" customHeight="1">
      <c r="A7" s="269" t="s">
        <v>1</v>
      </c>
      <c r="B7" s="270"/>
      <c r="C7" s="271"/>
    </row>
    <row r="8" spans="1:3" ht="11.25" customHeight="1">
      <c r="A8" s="269" t="s">
        <v>2</v>
      </c>
      <c r="B8" s="270"/>
      <c r="C8" s="271"/>
    </row>
    <row r="9" spans="1:3">
      <c r="A9" s="272"/>
      <c r="B9" s="273"/>
      <c r="C9" s="274"/>
    </row>
    <row r="10" spans="1:3">
      <c r="A10" s="111"/>
      <c r="B10" s="112"/>
      <c r="C10" s="113"/>
    </row>
    <row r="11" spans="1:3">
      <c r="A11" s="111"/>
      <c r="B11" s="112"/>
      <c r="C11" s="113"/>
    </row>
    <row r="12" spans="1:3">
      <c r="A12" s="108" t="s">
        <v>3</v>
      </c>
      <c r="B12" s="109"/>
      <c r="C12" s="110" t="s">
        <v>4</v>
      </c>
    </row>
    <row r="13" spans="1:3">
      <c r="A13" s="29" t="s">
        <v>5</v>
      </c>
      <c r="B13" s="30" t="s">
        <v>6</v>
      </c>
      <c r="C13" s="31" t="s">
        <v>7</v>
      </c>
    </row>
    <row r="14" spans="1:3">
      <c r="A14" s="111"/>
      <c r="B14" s="112"/>
      <c r="C14" s="113"/>
    </row>
    <row r="15" spans="1:3">
      <c r="A15" s="13">
        <v>1</v>
      </c>
      <c r="B15" s="112" t="s">
        <v>8</v>
      </c>
      <c r="C15" s="1">
        <f>+C41</f>
        <v>1592297567.4962132</v>
      </c>
    </row>
    <row r="16" spans="1:3">
      <c r="A16" s="13">
        <v>2</v>
      </c>
      <c r="B16" s="112" t="s">
        <v>9</v>
      </c>
      <c r="C16" s="35">
        <f>+'[5]RORs &amp; Conv &amp; Prod Fctrs'!F19</f>
        <v>7.6800000000000007E-2</v>
      </c>
    </row>
    <row r="17" spans="1:3">
      <c r="A17" s="13">
        <v>3</v>
      </c>
      <c r="B17" s="112"/>
      <c r="C17" s="113"/>
    </row>
    <row r="18" spans="1:3">
      <c r="A18" s="13">
        <v>4</v>
      </c>
      <c r="B18" s="112" t="s">
        <v>10</v>
      </c>
      <c r="C18" s="3">
        <f>C15*C16</f>
        <v>122288453.18370919</v>
      </c>
    </row>
    <row r="19" spans="1:3">
      <c r="A19" s="13">
        <v>5</v>
      </c>
      <c r="B19" s="112"/>
      <c r="C19" s="113"/>
    </row>
    <row r="20" spans="1:3">
      <c r="A20" s="13">
        <v>6</v>
      </c>
      <c r="B20" s="112" t="s">
        <v>11</v>
      </c>
      <c r="C20" s="34">
        <f>+C46</f>
        <v>124969750.62174928</v>
      </c>
    </row>
    <row r="21" spans="1:3">
      <c r="A21" s="13">
        <v>7</v>
      </c>
      <c r="B21" s="112" t="s">
        <v>12</v>
      </c>
      <c r="C21" s="3">
        <f>+C18-C20</f>
        <v>-2681297.4380400926</v>
      </c>
    </row>
    <row r="22" spans="1:3">
      <c r="A22" s="13">
        <v>8</v>
      </c>
      <c r="B22" s="112"/>
      <c r="C22" s="113"/>
    </row>
    <row r="23" spans="1:3">
      <c r="A23" s="13">
        <v>9</v>
      </c>
      <c r="B23" s="112" t="s">
        <v>13</v>
      </c>
      <c r="C23" s="33">
        <v>0.62034599999999995</v>
      </c>
    </row>
    <row r="24" spans="1:3">
      <c r="A24" s="13">
        <v>10</v>
      </c>
      <c r="B24" s="112" t="s">
        <v>14</v>
      </c>
      <c r="C24" s="37">
        <f>ROUND(+C21/C23,0)</f>
        <v>-4322261</v>
      </c>
    </row>
    <row r="25" spans="1:3">
      <c r="A25" s="13"/>
      <c r="B25" s="112"/>
      <c r="C25" s="113"/>
    </row>
    <row r="26" spans="1:3" ht="13.5" thickBot="1">
      <c r="A26" s="14">
        <v>11</v>
      </c>
      <c r="B26" s="15" t="s">
        <v>35</v>
      </c>
      <c r="C26" s="36">
        <f>+C24-C50</f>
        <v>-3082124</v>
      </c>
    </row>
    <row r="28" spans="1:3" ht="18.75">
      <c r="A28" s="275" t="s">
        <v>166</v>
      </c>
      <c r="B28" s="275"/>
      <c r="C28" s="275"/>
    </row>
    <row r="29" spans="1:3" ht="13.5" thickBot="1"/>
    <row r="30" spans="1:3">
      <c r="A30" s="5"/>
      <c r="B30" s="6"/>
      <c r="C30" s="7"/>
    </row>
    <row r="31" spans="1:3">
      <c r="A31" s="111"/>
      <c r="B31" s="112"/>
      <c r="C31" s="113"/>
    </row>
    <row r="32" spans="1:3" ht="12.75" customHeight="1">
      <c r="A32" s="269" t="s">
        <v>163</v>
      </c>
      <c r="B32" s="270"/>
      <c r="C32" s="271"/>
    </row>
    <row r="33" spans="1:3" ht="12.75" customHeight="1">
      <c r="A33" s="269" t="s">
        <v>1</v>
      </c>
      <c r="B33" s="270"/>
      <c r="C33" s="271"/>
    </row>
    <row r="34" spans="1:3" ht="12.75" customHeight="1">
      <c r="A34" s="269" t="s">
        <v>2</v>
      </c>
      <c r="B34" s="270"/>
      <c r="C34" s="271"/>
    </row>
    <row r="35" spans="1:3">
      <c r="A35" s="272"/>
      <c r="B35" s="273"/>
      <c r="C35" s="274"/>
    </row>
    <row r="36" spans="1:3">
      <c r="A36" s="111"/>
      <c r="B36" s="112"/>
      <c r="C36" s="113"/>
    </row>
    <row r="37" spans="1:3">
      <c r="A37" s="111"/>
      <c r="B37" s="112"/>
      <c r="C37" s="113"/>
    </row>
    <row r="38" spans="1:3">
      <c r="A38" s="108" t="s">
        <v>3</v>
      </c>
      <c r="B38" s="109"/>
      <c r="C38" s="110" t="s">
        <v>4</v>
      </c>
    </row>
    <row r="39" spans="1:3">
      <c r="A39" s="29" t="s">
        <v>5</v>
      </c>
      <c r="B39" s="30" t="s">
        <v>6</v>
      </c>
      <c r="C39" s="31" t="s">
        <v>7</v>
      </c>
    </row>
    <row r="40" spans="1:3">
      <c r="A40" s="111"/>
      <c r="B40" s="112"/>
      <c r="C40" s="113"/>
    </row>
    <row r="41" spans="1:3">
      <c r="A41" s="13">
        <v>1</v>
      </c>
      <c r="B41" s="112" t="s">
        <v>8</v>
      </c>
      <c r="C41" s="1">
        <v>1592297567.4962132</v>
      </c>
    </row>
    <row r="42" spans="1:3">
      <c r="A42" s="13">
        <v>2</v>
      </c>
      <c r="B42" s="112" t="s">
        <v>9</v>
      </c>
      <c r="C42" s="35">
        <f>'[5]RORs &amp; Conv &amp; Prod Fctrs'!F46</f>
        <v>7.8E-2</v>
      </c>
    </row>
    <row r="43" spans="1:3">
      <c r="A43" s="13">
        <v>3</v>
      </c>
      <c r="B43" s="112"/>
      <c r="C43" s="113"/>
    </row>
    <row r="44" spans="1:3">
      <c r="A44" s="13">
        <v>4</v>
      </c>
      <c r="B44" s="112" t="s">
        <v>10</v>
      </c>
      <c r="C44" s="3">
        <f>C41*C42</f>
        <v>124199210.26470463</v>
      </c>
    </row>
    <row r="45" spans="1:3">
      <c r="A45" s="13">
        <v>5</v>
      </c>
      <c r="B45" s="112"/>
      <c r="C45" s="113"/>
    </row>
    <row r="46" spans="1:3">
      <c r="A46" s="13">
        <v>6</v>
      </c>
      <c r="B46" s="112" t="s">
        <v>11</v>
      </c>
      <c r="C46" s="34">
        <v>124969750.62174928</v>
      </c>
    </row>
    <row r="47" spans="1:3">
      <c r="A47" s="13">
        <v>7</v>
      </c>
      <c r="B47" s="112" t="s">
        <v>12</v>
      </c>
      <c r="C47" s="3">
        <f>+C44-C46</f>
        <v>-770540.3570446521</v>
      </c>
    </row>
    <row r="48" spans="1:3">
      <c r="A48" s="13">
        <v>8</v>
      </c>
      <c r="B48" s="112"/>
      <c r="C48" s="113"/>
    </row>
    <row r="49" spans="1:3">
      <c r="A49" s="13">
        <v>9</v>
      </c>
      <c r="B49" s="112" t="s">
        <v>13</v>
      </c>
      <c r="C49" s="33">
        <v>0.62133499999999997</v>
      </c>
    </row>
    <row r="50" spans="1:3" ht="13.5" thickBot="1">
      <c r="A50" s="14">
        <v>10</v>
      </c>
      <c r="B50" s="15" t="s">
        <v>14</v>
      </c>
      <c r="C50" s="32">
        <f>ROUND(+C47/C49,0)</f>
        <v>-1240137</v>
      </c>
    </row>
    <row r="52" spans="1:3">
      <c r="A52" s="25" t="s">
        <v>164</v>
      </c>
    </row>
  </sheetData>
  <mergeCells count="11">
    <mergeCell ref="A1:C1"/>
    <mergeCell ref="A6:C6"/>
    <mergeCell ref="A7:C7"/>
    <mergeCell ref="A8:C8"/>
    <mergeCell ref="A9:C9"/>
    <mergeCell ref="A32:C32"/>
    <mergeCell ref="A33:C33"/>
    <mergeCell ref="A34:C34"/>
    <mergeCell ref="A35:C35"/>
    <mergeCell ref="A2:C2"/>
    <mergeCell ref="A28:C28"/>
  </mergeCells>
  <printOptions horizontalCentered="1"/>
  <pageMargins left="1" right="1" top="1.25" bottom="1" header="0.75" footer="0.3"/>
  <pageSetup scale="95" orientation="portrait" r:id="rId1"/>
  <headerFooter scaleWithDoc="0">
    <oddHeader>&amp;R&amp;"Times New Roman,Bold"Exhibit No. ___(KCH-3)
Page 2 OF 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opLeftCell="A7" zoomScaleNormal="100" workbookViewId="0">
      <selection sqref="A1:F1"/>
    </sheetView>
  </sheetViews>
  <sheetFormatPr defaultRowHeight="12.75"/>
  <cols>
    <col min="1" max="1" width="6.1640625" style="4" customWidth="1"/>
    <col min="2" max="2" width="49" style="4" bestFit="1" customWidth="1"/>
    <col min="3" max="3" width="12.1640625" style="4" customWidth="1"/>
    <col min="4" max="5" width="13.5" style="4" customWidth="1"/>
    <col min="6" max="6" width="15" style="4" customWidth="1"/>
    <col min="7" max="7" width="9.33203125" style="4"/>
    <col min="8" max="8" width="7.6640625" style="4" customWidth="1"/>
    <col min="9" max="9" width="49" style="4" bestFit="1" customWidth="1"/>
    <col min="10" max="12" width="13.5" style="4" customWidth="1"/>
    <col min="13" max="16384" width="9.33203125" style="4"/>
  </cols>
  <sheetData>
    <row r="1" spans="1:6" ht="21.75" customHeight="1">
      <c r="A1" s="268" t="s">
        <v>165</v>
      </c>
      <c r="B1" s="268"/>
      <c r="C1" s="268"/>
      <c r="D1" s="268"/>
      <c r="E1" s="268"/>
      <c r="F1" s="268"/>
    </row>
    <row r="2" spans="1:6" ht="16.5">
      <c r="A2" s="277" t="s">
        <v>33</v>
      </c>
      <c r="B2" s="277"/>
      <c r="C2" s="277"/>
      <c r="D2" s="277"/>
      <c r="E2" s="277"/>
      <c r="F2" s="277"/>
    </row>
    <row r="3" spans="1:6">
      <c r="B3" s="276" t="s">
        <v>36</v>
      </c>
      <c r="C3" s="276"/>
      <c r="D3" s="199">
        <v>25</v>
      </c>
    </row>
    <row r="4" spans="1:6" ht="13.5" thickBot="1"/>
    <row r="5" spans="1:6">
      <c r="A5" s="5"/>
      <c r="B5" s="6"/>
      <c r="C5" s="6"/>
      <c r="D5" s="6"/>
      <c r="E5" s="6"/>
      <c r="F5" s="7"/>
    </row>
    <row r="6" spans="1:6">
      <c r="A6" s="8"/>
      <c r="B6" s="9"/>
      <c r="C6" s="9"/>
      <c r="D6" s="9"/>
      <c r="E6" s="9"/>
      <c r="F6" s="2"/>
    </row>
    <row r="7" spans="1:6">
      <c r="A7" s="269" t="s">
        <v>170</v>
      </c>
      <c r="B7" s="270"/>
      <c r="C7" s="270"/>
      <c r="D7" s="270"/>
      <c r="E7" s="270"/>
      <c r="F7" s="271"/>
    </row>
    <row r="8" spans="1:6">
      <c r="A8" s="269" t="s">
        <v>34</v>
      </c>
      <c r="B8" s="270"/>
      <c r="C8" s="270"/>
      <c r="D8" s="270"/>
      <c r="E8" s="270"/>
      <c r="F8" s="271"/>
    </row>
    <row r="9" spans="1:6">
      <c r="A9" s="269" t="s">
        <v>31</v>
      </c>
      <c r="B9" s="270"/>
      <c r="C9" s="270"/>
      <c r="D9" s="270"/>
      <c r="E9" s="270"/>
      <c r="F9" s="271"/>
    </row>
    <row r="10" spans="1:6">
      <c r="A10" s="269" t="s">
        <v>32</v>
      </c>
      <c r="B10" s="270"/>
      <c r="C10" s="270"/>
      <c r="D10" s="270"/>
      <c r="E10" s="270"/>
      <c r="F10" s="271"/>
    </row>
    <row r="11" spans="1:6">
      <c r="A11" s="8"/>
      <c r="B11" s="9"/>
      <c r="C11" s="9"/>
      <c r="D11" s="9"/>
      <c r="E11" s="9"/>
      <c r="F11" s="2"/>
    </row>
    <row r="12" spans="1:6">
      <c r="A12" s="8"/>
      <c r="B12" s="9"/>
      <c r="C12" s="9"/>
      <c r="D12" s="9"/>
      <c r="E12" s="9"/>
      <c r="F12" s="2"/>
    </row>
    <row r="13" spans="1:6">
      <c r="A13" s="10" t="s">
        <v>3</v>
      </c>
      <c r="B13" s="11"/>
      <c r="C13" s="11"/>
      <c r="D13" s="11" t="s">
        <v>17</v>
      </c>
      <c r="E13" s="11"/>
      <c r="F13" s="12" t="s">
        <v>18</v>
      </c>
    </row>
    <row r="14" spans="1:6">
      <c r="A14" s="29" t="s">
        <v>5</v>
      </c>
      <c r="B14" s="30" t="s">
        <v>6</v>
      </c>
      <c r="C14" s="30"/>
      <c r="D14" s="30" t="s">
        <v>19</v>
      </c>
      <c r="E14" s="30" t="s">
        <v>20</v>
      </c>
      <c r="F14" s="31" t="s">
        <v>21</v>
      </c>
    </row>
    <row r="15" spans="1:6">
      <c r="A15" s="8"/>
      <c r="B15" s="9"/>
      <c r="C15" s="9"/>
      <c r="D15" s="9"/>
      <c r="E15" s="9"/>
      <c r="F15" s="2"/>
    </row>
    <row r="16" spans="1:6">
      <c r="A16" s="13">
        <v>1</v>
      </c>
      <c r="B16" s="9" t="s">
        <v>22</v>
      </c>
      <c r="C16" s="9"/>
      <c r="D16" s="16">
        <v>0.04</v>
      </c>
      <c r="E16" s="17">
        <v>2.6800000000000001E-2</v>
      </c>
      <c r="F16" s="18">
        <f>ROUND(D16*E16,4)</f>
        <v>1.1000000000000001E-3</v>
      </c>
    </row>
    <row r="17" spans="1:6">
      <c r="A17" s="13">
        <v>2</v>
      </c>
      <c r="B17" s="9" t="s">
        <v>23</v>
      </c>
      <c r="C17" s="9"/>
      <c r="D17" s="16">
        <f>D20-D18-D19-D16</f>
        <v>0.48000000000000004</v>
      </c>
      <c r="E17" s="17">
        <v>6.2199999999999998E-2</v>
      </c>
      <c r="F17" s="18">
        <f>ROUND(D17*E17,4)</f>
        <v>2.9899999999999999E-2</v>
      </c>
    </row>
    <row r="18" spans="1:6">
      <c r="A18" s="13">
        <v>3</v>
      </c>
      <c r="B18" s="9" t="s">
        <v>24</v>
      </c>
      <c r="C18" s="9"/>
      <c r="D18" s="16">
        <v>0</v>
      </c>
      <c r="E18" s="17">
        <v>0</v>
      </c>
      <c r="F18" s="18">
        <f>ROUND(D18*E18,4)</f>
        <v>0</v>
      </c>
    </row>
    <row r="19" spans="1:6">
      <c r="A19" s="13">
        <v>4</v>
      </c>
      <c r="B19" s="9" t="s">
        <v>25</v>
      </c>
      <c r="C19" s="9"/>
      <c r="D19" s="26">
        <v>0.48</v>
      </c>
      <c r="E19" s="27">
        <f>+E46-D3/10000</f>
        <v>9.5500000000000002E-2</v>
      </c>
      <c r="F19" s="28">
        <f>ROUND(D19*E19,4)</f>
        <v>4.58E-2</v>
      </c>
    </row>
    <row r="20" spans="1:6">
      <c r="A20" s="13">
        <v>5</v>
      </c>
      <c r="B20" s="9" t="s">
        <v>26</v>
      </c>
      <c r="C20" s="9"/>
      <c r="D20" s="16">
        <v>1</v>
      </c>
      <c r="E20" s="9"/>
      <c r="F20" s="220">
        <f>SUM(F16:F19)</f>
        <v>7.6800000000000007E-2</v>
      </c>
    </row>
    <row r="21" spans="1:6">
      <c r="A21" s="13">
        <v>6</v>
      </c>
      <c r="B21" s="9"/>
      <c r="C21" s="9"/>
      <c r="D21" s="19"/>
      <c r="E21" s="9"/>
      <c r="F21" s="20"/>
    </row>
    <row r="22" spans="1:6">
      <c r="A22" s="13">
        <v>7</v>
      </c>
      <c r="B22" s="9" t="s">
        <v>27</v>
      </c>
      <c r="C22" s="9"/>
      <c r="D22" s="16">
        <f>D16</f>
        <v>0.04</v>
      </c>
      <c r="E22" s="17">
        <f>E16*0.65</f>
        <v>1.7420000000000001E-2</v>
      </c>
      <c r="F22" s="18">
        <f>ROUND(F16*0.65,4)</f>
        <v>6.9999999999999999E-4</v>
      </c>
    </row>
    <row r="23" spans="1:6">
      <c r="A23" s="13">
        <v>8</v>
      </c>
      <c r="B23" s="9" t="s">
        <v>28</v>
      </c>
      <c r="C23" s="9"/>
      <c r="D23" s="16">
        <f>D17</f>
        <v>0.48000000000000004</v>
      </c>
      <c r="E23" s="17">
        <f>E17*0.65</f>
        <v>4.0430000000000001E-2</v>
      </c>
      <c r="F23" s="18">
        <f>ROUND(F17*0.65,4)</f>
        <v>1.9400000000000001E-2</v>
      </c>
    </row>
    <row r="24" spans="1:6">
      <c r="A24" s="13">
        <v>9</v>
      </c>
      <c r="B24" s="9" t="s">
        <v>24</v>
      </c>
      <c r="C24" s="9"/>
      <c r="D24" s="16">
        <f>D18</f>
        <v>0</v>
      </c>
      <c r="E24" s="17">
        <f>E18</f>
        <v>0</v>
      </c>
      <c r="F24" s="18">
        <f>ROUND(D24*E24,4)</f>
        <v>0</v>
      </c>
    </row>
    <row r="25" spans="1:6">
      <c r="A25" s="13">
        <v>10</v>
      </c>
      <c r="B25" s="9" t="s">
        <v>25</v>
      </c>
      <c r="C25" s="9"/>
      <c r="D25" s="26">
        <f>D19</f>
        <v>0.48</v>
      </c>
      <c r="E25" s="27">
        <f>E19</f>
        <v>9.5500000000000002E-2</v>
      </c>
      <c r="F25" s="28">
        <f>ROUND(D25*E25,4)</f>
        <v>4.58E-2</v>
      </c>
    </row>
    <row r="26" spans="1:6" ht="13.5" thickBot="1">
      <c r="A26" s="14">
        <v>11</v>
      </c>
      <c r="B26" s="15" t="s">
        <v>29</v>
      </c>
      <c r="C26" s="15"/>
      <c r="D26" s="21">
        <f>SUM(D22:D25)</f>
        <v>1</v>
      </c>
      <c r="E26" s="15"/>
      <c r="F26" s="22">
        <f>SUM(F22:F25)</f>
        <v>6.59E-2</v>
      </c>
    </row>
    <row r="29" spans="1:6" ht="18.75">
      <c r="A29" s="275" t="s">
        <v>169</v>
      </c>
      <c r="B29" s="275"/>
      <c r="C29" s="275"/>
      <c r="D29" s="275"/>
      <c r="E29" s="275"/>
      <c r="F29" s="275"/>
    </row>
    <row r="30" spans="1:6" ht="13.5" thickBot="1"/>
    <row r="31" spans="1:6">
      <c r="A31" s="5"/>
      <c r="B31" s="6"/>
      <c r="C31" s="6"/>
      <c r="D31" s="6"/>
      <c r="E31" s="6"/>
      <c r="F31" s="23" t="s">
        <v>30</v>
      </c>
    </row>
    <row r="32" spans="1:6">
      <c r="A32" s="8"/>
      <c r="B32" s="9"/>
      <c r="C32" s="9"/>
      <c r="D32" s="9"/>
      <c r="E32" s="9"/>
      <c r="F32" s="24" t="s">
        <v>15</v>
      </c>
    </row>
    <row r="33" spans="1:6">
      <c r="A33" s="8"/>
      <c r="B33" s="9"/>
      <c r="C33" s="9"/>
      <c r="D33" s="9"/>
      <c r="E33" s="9"/>
      <c r="F33" s="2"/>
    </row>
    <row r="34" spans="1:6">
      <c r="A34" s="269" t="s">
        <v>170</v>
      </c>
      <c r="B34" s="270"/>
      <c r="C34" s="270"/>
      <c r="D34" s="270"/>
      <c r="E34" s="270"/>
      <c r="F34" s="271"/>
    </row>
    <row r="35" spans="1:6">
      <c r="A35" s="269" t="s">
        <v>16</v>
      </c>
      <c r="B35" s="270"/>
      <c r="C35" s="270"/>
      <c r="D35" s="270"/>
      <c r="E35" s="270"/>
      <c r="F35" s="271"/>
    </row>
    <row r="36" spans="1:6">
      <c r="A36" s="269" t="s">
        <v>31</v>
      </c>
      <c r="B36" s="270"/>
      <c r="C36" s="270"/>
      <c r="D36" s="270"/>
      <c r="E36" s="270"/>
      <c r="F36" s="271"/>
    </row>
    <row r="37" spans="1:6">
      <c r="A37" s="269" t="s">
        <v>32</v>
      </c>
      <c r="B37" s="270"/>
      <c r="C37" s="270"/>
      <c r="D37" s="270"/>
      <c r="E37" s="270"/>
      <c r="F37" s="271"/>
    </row>
    <row r="38" spans="1:6">
      <c r="A38" s="8"/>
      <c r="B38" s="9"/>
      <c r="C38" s="9"/>
      <c r="D38" s="9"/>
      <c r="E38" s="9"/>
      <c r="F38" s="2"/>
    </row>
    <row r="39" spans="1:6">
      <c r="A39" s="8"/>
      <c r="B39" s="9"/>
      <c r="C39" s="9"/>
      <c r="D39" s="9"/>
      <c r="E39" s="9"/>
      <c r="F39" s="2"/>
    </row>
    <row r="40" spans="1:6">
      <c r="A40" s="10" t="s">
        <v>3</v>
      </c>
      <c r="B40" s="11"/>
      <c r="C40" s="11"/>
      <c r="D40" s="11" t="s">
        <v>17</v>
      </c>
      <c r="E40" s="11"/>
      <c r="F40" s="12" t="s">
        <v>18</v>
      </c>
    </row>
    <row r="41" spans="1:6">
      <c r="A41" s="29" t="s">
        <v>5</v>
      </c>
      <c r="B41" s="30" t="s">
        <v>6</v>
      </c>
      <c r="C41" s="30"/>
      <c r="D41" s="30" t="s">
        <v>19</v>
      </c>
      <c r="E41" s="30" t="s">
        <v>20</v>
      </c>
      <c r="F41" s="31" t="s">
        <v>21</v>
      </c>
    </row>
    <row r="42" spans="1:6">
      <c r="A42" s="8"/>
      <c r="B42" s="9"/>
      <c r="C42" s="9"/>
      <c r="D42" s="9"/>
      <c r="E42" s="9"/>
      <c r="F42" s="2"/>
    </row>
    <row r="43" spans="1:6">
      <c r="A43" s="13">
        <v>1</v>
      </c>
      <c r="B43" s="9" t="s">
        <v>22</v>
      </c>
      <c r="C43" s="9"/>
      <c r="D43" s="16">
        <v>0.04</v>
      </c>
      <c r="E43" s="17">
        <v>2.6800000000000001E-2</v>
      </c>
      <c r="F43" s="18">
        <f>ROUND(D43*E43,4)</f>
        <v>1.1000000000000001E-3</v>
      </c>
    </row>
    <row r="44" spans="1:6">
      <c r="A44" s="13">
        <v>2</v>
      </c>
      <c r="B44" s="9" t="s">
        <v>23</v>
      </c>
      <c r="C44" s="9"/>
      <c r="D44" s="16">
        <f>D47-D45-D46-D43</f>
        <v>0.48000000000000004</v>
      </c>
      <c r="E44" s="17">
        <v>6.2199999999999998E-2</v>
      </c>
      <c r="F44" s="18">
        <f>ROUND(D44*E44,4)</f>
        <v>2.9899999999999999E-2</v>
      </c>
    </row>
    <row r="45" spans="1:6">
      <c r="A45" s="13">
        <v>3</v>
      </c>
      <c r="B45" s="9" t="s">
        <v>24</v>
      </c>
      <c r="C45" s="9"/>
      <c r="D45" s="16">
        <v>0</v>
      </c>
      <c r="E45" s="17">
        <v>0</v>
      </c>
      <c r="F45" s="18">
        <f>ROUND(D45*E45,4)</f>
        <v>0</v>
      </c>
    </row>
    <row r="46" spans="1:6">
      <c r="A46" s="13">
        <v>4</v>
      </c>
      <c r="B46" s="9" t="s">
        <v>25</v>
      </c>
      <c r="C46" s="9"/>
      <c r="D46" s="26">
        <v>0.48</v>
      </c>
      <c r="E46" s="27">
        <v>9.8000000000000004E-2</v>
      </c>
      <c r="F46" s="28">
        <f>ROUND(D46*E46,4)</f>
        <v>4.7E-2</v>
      </c>
    </row>
    <row r="47" spans="1:6">
      <c r="A47" s="13">
        <v>5</v>
      </c>
      <c r="B47" s="9" t="s">
        <v>26</v>
      </c>
      <c r="C47" s="9"/>
      <c r="D47" s="16">
        <v>1</v>
      </c>
      <c r="E47" s="9"/>
      <c r="F47" s="220">
        <f>SUM(F43:F46)</f>
        <v>7.8E-2</v>
      </c>
    </row>
    <row r="48" spans="1:6">
      <c r="A48" s="13">
        <v>6</v>
      </c>
      <c r="B48" s="9"/>
      <c r="C48" s="9"/>
      <c r="D48" s="19"/>
      <c r="E48" s="9"/>
      <c r="F48" s="20"/>
    </row>
    <row r="49" spans="1:6">
      <c r="A49" s="13">
        <v>7</v>
      </c>
      <c r="B49" s="9" t="s">
        <v>27</v>
      </c>
      <c r="C49" s="9"/>
      <c r="D49" s="16">
        <f>D43</f>
        <v>0.04</v>
      </c>
      <c r="E49" s="17">
        <f>E43*0.65</f>
        <v>1.7420000000000001E-2</v>
      </c>
      <c r="F49" s="18">
        <f>ROUND(F43*0.65,4)</f>
        <v>6.9999999999999999E-4</v>
      </c>
    </row>
    <row r="50" spans="1:6">
      <c r="A50" s="13">
        <v>8</v>
      </c>
      <c r="B50" s="9" t="s">
        <v>28</v>
      </c>
      <c r="C50" s="9"/>
      <c r="D50" s="16">
        <f>D44</f>
        <v>0.48000000000000004</v>
      </c>
      <c r="E50" s="17">
        <f>E44*0.65</f>
        <v>4.0430000000000001E-2</v>
      </c>
      <c r="F50" s="18">
        <f>ROUND(F44*0.65,4)</f>
        <v>1.9400000000000001E-2</v>
      </c>
    </row>
    <row r="51" spans="1:6">
      <c r="A51" s="13">
        <v>9</v>
      </c>
      <c r="B51" s="9" t="s">
        <v>24</v>
      </c>
      <c r="C51" s="9"/>
      <c r="D51" s="16">
        <f>D45</f>
        <v>0</v>
      </c>
      <c r="E51" s="17">
        <f>E45</f>
        <v>0</v>
      </c>
      <c r="F51" s="18">
        <f>ROUND(D51*E51,4)</f>
        <v>0</v>
      </c>
    </row>
    <row r="52" spans="1:6">
      <c r="A52" s="13">
        <v>10</v>
      </c>
      <c r="B52" s="9" t="s">
        <v>25</v>
      </c>
      <c r="C52" s="9"/>
      <c r="D52" s="26">
        <f>D46</f>
        <v>0.48</v>
      </c>
      <c r="E52" s="27">
        <f>E46</f>
        <v>9.8000000000000004E-2</v>
      </c>
      <c r="F52" s="28">
        <f>ROUND(D52*E52,4)</f>
        <v>4.7E-2</v>
      </c>
    </row>
    <row r="53" spans="1:6" ht="13.5" thickBot="1">
      <c r="A53" s="14">
        <v>11</v>
      </c>
      <c r="B53" s="15" t="s">
        <v>29</v>
      </c>
      <c r="C53" s="15"/>
      <c r="D53" s="21">
        <f>SUM(D49:D52)</f>
        <v>1</v>
      </c>
      <c r="E53" s="15"/>
      <c r="F53" s="22">
        <f>SUM(F49:F52)</f>
        <v>6.7099999999999993E-2</v>
      </c>
    </row>
    <row r="55" spans="1:6">
      <c r="A55" s="25" t="s">
        <v>38</v>
      </c>
    </row>
  </sheetData>
  <mergeCells count="12">
    <mergeCell ref="A1:F1"/>
    <mergeCell ref="A35:F35"/>
    <mergeCell ref="A36:F36"/>
    <mergeCell ref="A37:F37"/>
    <mergeCell ref="B3:C3"/>
    <mergeCell ref="A29:F29"/>
    <mergeCell ref="A34:F34"/>
    <mergeCell ref="A2:F2"/>
    <mergeCell ref="A8:F8"/>
    <mergeCell ref="A9:F9"/>
    <mergeCell ref="A7:F7"/>
    <mergeCell ref="A10:F10"/>
  </mergeCells>
  <printOptions horizontalCentered="1"/>
  <pageMargins left="1" right="1" top="1.25" bottom="1" header="0.75" footer="0.3"/>
  <pageSetup scale="89" orientation="portrait" r:id="rId1"/>
  <headerFooter scaleWithDoc="0">
    <oddHeader>&amp;R&amp;"Times New Roman,Bold"Exhibit No. ___(KCH-3)
Page 3 of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opLeftCell="A25" zoomScaleNormal="100" workbookViewId="0">
      <selection activeCell="F17" sqref="F17"/>
    </sheetView>
  </sheetViews>
  <sheetFormatPr defaultRowHeight="12.75"/>
  <cols>
    <col min="1" max="1" width="6.83203125" style="162" customWidth="1"/>
    <col min="2" max="2" width="59.33203125" style="162" customWidth="1"/>
    <col min="3" max="3" width="16.83203125" style="162" customWidth="1"/>
    <col min="4" max="14" width="16.33203125" style="162" customWidth="1"/>
    <col min="15" max="16384" width="9.33203125" style="162"/>
  </cols>
  <sheetData>
    <row r="1" spans="1:14" ht="18" customHeight="1">
      <c r="A1" s="278" t="s">
        <v>165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18.75">
      <c r="A2" s="279" t="s">
        <v>174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>
      <c r="A4" s="167" t="s">
        <v>172</v>
      </c>
    </row>
    <row r="5" spans="1:14">
      <c r="A5" s="168" t="s">
        <v>173</v>
      </c>
      <c r="B5" s="198" t="s">
        <v>39</v>
      </c>
      <c r="C5" s="168">
        <v>2000</v>
      </c>
      <c r="D5" s="168">
        <f t="shared" ref="D5:N5" si="0">C5+1</f>
        <v>2001</v>
      </c>
      <c r="E5" s="168">
        <f t="shared" si="0"/>
        <v>2002</v>
      </c>
      <c r="F5" s="168">
        <f t="shared" si="0"/>
        <v>2003</v>
      </c>
      <c r="G5" s="168">
        <f t="shared" si="0"/>
        <v>2004</v>
      </c>
      <c r="H5" s="168">
        <f t="shared" si="0"/>
        <v>2005</v>
      </c>
      <c r="I5" s="168">
        <f t="shared" si="0"/>
        <v>2006</v>
      </c>
      <c r="J5" s="168">
        <f t="shared" si="0"/>
        <v>2007</v>
      </c>
      <c r="K5" s="168">
        <f t="shared" si="0"/>
        <v>2008</v>
      </c>
      <c r="L5" s="168">
        <f t="shared" si="0"/>
        <v>2009</v>
      </c>
      <c r="M5" s="168">
        <f t="shared" si="0"/>
        <v>2010</v>
      </c>
      <c r="N5" s="168">
        <f t="shared" si="0"/>
        <v>2011</v>
      </c>
    </row>
    <row r="6" spans="1:14">
      <c r="B6" s="169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>
      <c r="A7" s="165">
        <v>1</v>
      </c>
      <c r="B7" s="170" t="s">
        <v>40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8" spans="1:14" ht="15.75">
      <c r="A8" s="165">
        <v>2</v>
      </c>
      <c r="B8" s="183" t="s">
        <v>185</v>
      </c>
      <c r="C8" s="171">
        <f>'Kroger Exhibit No. KCH-3, p. 5'!B21</f>
        <v>0.40303738346083229</v>
      </c>
      <c r="D8" s="171">
        <f>'Kroger Exhibit No. KCH-3, p. 5'!C21</f>
        <v>-0.30892837703196463</v>
      </c>
      <c r="E8" s="171">
        <f>'Kroger Exhibit No. KCH-3, p. 5'!D21</f>
        <v>-4.7894137524757241E-2</v>
      </c>
      <c r="F8" s="171">
        <f>'Kroger Exhibit No. KCH-3, p. 5'!E21</f>
        <v>-0.12485989801755082</v>
      </c>
      <c r="G8" s="171">
        <f>'Kroger Exhibit No. KCH-3, p. 5'!F21</f>
        <v>-0.21582565851034552</v>
      </c>
      <c r="H8" s="171">
        <f>'Kroger Exhibit No. KCH-3, p. 5'!G21</f>
        <v>-6.7791419003141229E-2</v>
      </c>
      <c r="I8" s="171">
        <f>'Kroger Exhibit No. KCH-3, p. 5'!H21</f>
        <v>8.9242820504063403E-2</v>
      </c>
      <c r="J8" s="171">
        <f>'Kroger Exhibit No. KCH-3, p. 5'!I21</f>
        <v>0.18227706001126798</v>
      </c>
      <c r="K8" s="171">
        <f>'Kroger Exhibit No. KCH-3, p. 5'!J21</f>
        <v>0.26531129951847277</v>
      </c>
      <c r="L8" s="171">
        <f>'Kroger Exhibit No. KCH-3, p. 5'!K21</f>
        <v>0.21434553902567899</v>
      </c>
      <c r="M8" s="171">
        <f>'Kroger Exhibit No. KCH-3, p. 5'!L21</f>
        <v>-0.39662022146711529</v>
      </c>
      <c r="N8" s="171">
        <f>'Kroger Exhibit No. KCH-3, p. 5'!M21</f>
        <v>7.7056090345735129E-3</v>
      </c>
    </row>
    <row r="9" spans="1:14">
      <c r="A9" s="165"/>
      <c r="B9" s="183"/>
    </row>
    <row r="10" spans="1:14" ht="15.75">
      <c r="A10" s="165">
        <v>3</v>
      </c>
      <c r="B10" s="183" t="s">
        <v>181</v>
      </c>
      <c r="C10" s="172">
        <f>'Kroger Exhibit No. KCH-3, p. 5'!B10</f>
        <v>811388.16666666698</v>
      </c>
      <c r="D10" s="172">
        <f>'Kroger Exhibit No. KCH-3, p. 5'!C10</f>
        <v>826187.08333333337</v>
      </c>
      <c r="E10" s="172">
        <f>'Kroger Exhibit No. KCH-3, p. 5'!D10</f>
        <v>840107.41666666663</v>
      </c>
      <c r="F10" s="172">
        <f>'Kroger Exhibit No. KCH-3, p. 5'!E10</f>
        <v>854088.41666666663</v>
      </c>
      <c r="G10" s="172">
        <f>'Kroger Exhibit No. KCH-3, p. 5'!F10</f>
        <v>877711.41666666663</v>
      </c>
      <c r="H10" s="172">
        <f>'Kroger Exhibit No. KCH-3, p. 5'!G10</f>
        <v>893712.66666666663</v>
      </c>
      <c r="I10" s="172">
        <f>'Kroger Exhibit No. KCH-3, p. 5'!H10</f>
        <v>910498.25</v>
      </c>
      <c r="J10" s="172">
        <f>'Kroger Exhibit No. KCH-3, p. 5'!I10</f>
        <v>926079.66666666663</v>
      </c>
      <c r="K10" s="172">
        <f>'Kroger Exhibit No. KCH-3, p. 5'!J10</f>
        <v>939439.66666666663</v>
      </c>
      <c r="L10" s="172">
        <f>'Kroger Exhibit No. KCH-3, p. 5'!K10</f>
        <v>947299.5</v>
      </c>
      <c r="M10" s="172">
        <f>'Kroger Exhibit No. KCH-3, p. 5'!L10</f>
        <v>952802.58333333337</v>
      </c>
      <c r="N10" s="172">
        <f>'Kroger Exhibit No. KCH-3, p. 5'!M10</f>
        <v>957024.58333333337</v>
      </c>
    </row>
    <row r="11" spans="1:14">
      <c r="A11" s="165"/>
    </row>
    <row r="12" spans="1:14" ht="15.75">
      <c r="A12" s="165">
        <v>4</v>
      </c>
      <c r="B12" s="162" t="s">
        <v>184</v>
      </c>
      <c r="C12" s="173">
        <f>+'[6]JAP-18 Page 1'!$D$18</f>
        <v>2.5981000000000001E-2</v>
      </c>
      <c r="D12" s="173">
        <f t="shared" ref="D12:N12" si="1">+C12</f>
        <v>2.5981000000000001E-2</v>
      </c>
      <c r="E12" s="173">
        <f t="shared" si="1"/>
        <v>2.5981000000000001E-2</v>
      </c>
      <c r="F12" s="173">
        <f t="shared" si="1"/>
        <v>2.5981000000000001E-2</v>
      </c>
      <c r="G12" s="173">
        <f t="shared" si="1"/>
        <v>2.5981000000000001E-2</v>
      </c>
      <c r="H12" s="173">
        <f t="shared" si="1"/>
        <v>2.5981000000000001E-2</v>
      </c>
      <c r="I12" s="173">
        <f t="shared" si="1"/>
        <v>2.5981000000000001E-2</v>
      </c>
      <c r="J12" s="173">
        <f t="shared" si="1"/>
        <v>2.5981000000000001E-2</v>
      </c>
      <c r="K12" s="173">
        <f t="shared" si="1"/>
        <v>2.5981000000000001E-2</v>
      </c>
      <c r="L12" s="173">
        <f t="shared" si="1"/>
        <v>2.5981000000000001E-2</v>
      </c>
      <c r="M12" s="173">
        <f t="shared" si="1"/>
        <v>2.5981000000000001E-2</v>
      </c>
      <c r="N12" s="173">
        <f t="shared" si="1"/>
        <v>2.5981000000000001E-2</v>
      </c>
    </row>
    <row r="13" spans="1:14">
      <c r="A13" s="165"/>
    </row>
    <row r="14" spans="1:14">
      <c r="A14" s="165">
        <v>5</v>
      </c>
      <c r="B14" s="183" t="s">
        <v>197</v>
      </c>
      <c r="C14" s="174">
        <f>+C12*(C8*1000*C10)</f>
        <v>8496300.4797651712</v>
      </c>
      <c r="D14" s="174">
        <f t="shared" ref="D14:N14" si="2">+D12*(D8*1000*D10)</f>
        <v>-6631199.0841916185</v>
      </c>
      <c r="E14" s="174">
        <f t="shared" si="2"/>
        <v>-1045377.2357016099</v>
      </c>
      <c r="F14" s="174">
        <f t="shared" si="2"/>
        <v>-2770650.0212178011</v>
      </c>
      <c r="G14" s="174">
        <f t="shared" si="2"/>
        <v>-4921649.5363422232</v>
      </c>
      <c r="H14" s="174">
        <f t="shared" si="2"/>
        <v>-1574086.1612675481</v>
      </c>
      <c r="I14" s="174">
        <f t="shared" si="2"/>
        <v>2111097.3760383739</v>
      </c>
      <c r="J14" s="174">
        <f t="shared" si="2"/>
        <v>4385672.794881043</v>
      </c>
      <c r="K14" s="174">
        <f t="shared" si="2"/>
        <v>6475607.2931290213</v>
      </c>
      <c r="L14" s="174">
        <f t="shared" si="2"/>
        <v>5275427.0315856822</v>
      </c>
      <c r="M14" s="174">
        <f t="shared" si="2"/>
        <v>-9818239.9473580569</v>
      </c>
      <c r="N14" s="174">
        <f t="shared" si="2"/>
        <v>191595.7744784622</v>
      </c>
    </row>
    <row r="15" spans="1:14">
      <c r="A15" s="165"/>
    </row>
    <row r="16" spans="1:14">
      <c r="A16" s="165">
        <v>6</v>
      </c>
      <c r="B16" s="170" t="s">
        <v>41</v>
      </c>
    </row>
    <row r="17" spans="1:14" ht="15.75">
      <c r="A17" s="165">
        <v>7</v>
      </c>
      <c r="B17" s="183" t="s">
        <v>185</v>
      </c>
      <c r="E17" s="171">
        <f>'Kroger Exhibit No. KCH-3, p. 5'!D26</f>
        <v>0.36242989878472542</v>
      </c>
      <c r="F17" s="171">
        <f>'Kroger Exhibit No. KCH-3, p. 5'!E26</f>
        <v>-1.8124626911121169</v>
      </c>
      <c r="G17" s="171">
        <f>'Kroger Exhibit No. KCH-3, p. 5'!F26</f>
        <v>-0.42720329127945433</v>
      </c>
      <c r="H17" s="171">
        <f>'Kroger Exhibit No. KCH-3, p. 5'!G26</f>
        <v>-0.54983703239221882</v>
      </c>
      <c r="I17" s="171">
        <f>'Kroger Exhibit No. KCH-3, p. 5'!H26</f>
        <v>0.39443434975805758</v>
      </c>
      <c r="J17" s="171">
        <f>'Kroger Exhibit No. KCH-3, p. 5'!I26</f>
        <v>2.2070455167736895</v>
      </c>
      <c r="K17" s="171">
        <f>'Kroger Exhibit No. KCH-3, p. 5'!J26</f>
        <v>2.3519334643786038</v>
      </c>
      <c r="L17" s="171">
        <f>'Kroger Exhibit No. KCH-3, p. 5'!K26</f>
        <v>0.89420768411976326</v>
      </c>
      <c r="M17" s="171">
        <f>'Kroger Exhibit No. KCH-3, p. 5'!L26</f>
        <v>-2.1172919041164278</v>
      </c>
      <c r="N17" s="171">
        <f>'Kroger Exhibit No. KCH-3, p. 5'!M26</f>
        <v>-1.3032559949146076</v>
      </c>
    </row>
    <row r="18" spans="1:14">
      <c r="A18" s="165"/>
      <c r="B18" s="183"/>
    </row>
    <row r="19" spans="1:14" ht="15.75">
      <c r="A19" s="165">
        <v>8</v>
      </c>
      <c r="B19" s="183" t="s">
        <v>183</v>
      </c>
      <c r="E19" s="172">
        <f>+'Kroger Exhibit No. KCH-3, p. 5'!D13</f>
        <v>107527</v>
      </c>
      <c r="F19" s="172">
        <f>+'Kroger Exhibit No. KCH-3, p. 5'!E13</f>
        <v>112416.5</v>
      </c>
      <c r="G19" s="172">
        <f>+'Kroger Exhibit No. KCH-3, p. 5'!F13</f>
        <v>113218.41666666666</v>
      </c>
      <c r="H19" s="172">
        <f>+'Kroger Exhibit No. KCH-3, p. 5'!G13</f>
        <v>115943.33333333333</v>
      </c>
      <c r="I19" s="172">
        <f>+'Kroger Exhibit No. KCH-3, p. 5'!H13</f>
        <v>118370.58333333334</v>
      </c>
      <c r="J19" s="172">
        <f>+'Kroger Exhibit No. KCH-3, p. 5'!I13</f>
        <v>119350.5</v>
      </c>
      <c r="K19" s="172">
        <f>+'Kroger Exhibit No. KCH-3, p. 5'!J13</f>
        <v>121264.91666666667</v>
      </c>
      <c r="L19" s="172">
        <f>+'Kroger Exhibit No. KCH-3, p. 5'!K13</f>
        <v>122118.08333333333</v>
      </c>
      <c r="M19" s="172">
        <f>+'Kroger Exhibit No. KCH-3, p. 5'!L13</f>
        <v>122255.08333333334</v>
      </c>
      <c r="N19" s="172">
        <f>+'Kroger Exhibit No. KCH-3, p. 5'!M13</f>
        <v>122897.58333333333</v>
      </c>
    </row>
    <row r="20" spans="1:14">
      <c r="A20" s="165"/>
    </row>
    <row r="21" spans="1:14" ht="15.75">
      <c r="A21" s="165">
        <v>9</v>
      </c>
      <c r="B21" s="162" t="s">
        <v>184</v>
      </c>
      <c r="E21" s="173">
        <f>+'[6]JAP-18 Page 1'!$E$18</f>
        <v>2.0667999999999999E-2</v>
      </c>
      <c r="F21" s="173">
        <f t="shared" ref="F21:N21" si="3">+E21</f>
        <v>2.0667999999999999E-2</v>
      </c>
      <c r="G21" s="173">
        <f t="shared" si="3"/>
        <v>2.0667999999999999E-2</v>
      </c>
      <c r="H21" s="173">
        <f t="shared" si="3"/>
        <v>2.0667999999999999E-2</v>
      </c>
      <c r="I21" s="173">
        <f t="shared" si="3"/>
        <v>2.0667999999999999E-2</v>
      </c>
      <c r="J21" s="173">
        <f t="shared" si="3"/>
        <v>2.0667999999999999E-2</v>
      </c>
      <c r="K21" s="173">
        <f t="shared" si="3"/>
        <v>2.0667999999999999E-2</v>
      </c>
      <c r="L21" s="173">
        <f t="shared" si="3"/>
        <v>2.0667999999999999E-2</v>
      </c>
      <c r="M21" s="173">
        <f t="shared" si="3"/>
        <v>2.0667999999999999E-2</v>
      </c>
      <c r="N21" s="173">
        <f t="shared" si="3"/>
        <v>2.0667999999999999E-2</v>
      </c>
    </row>
    <row r="22" spans="1:14">
      <c r="A22" s="165"/>
    </row>
    <row r="23" spans="1:14">
      <c r="A23" s="165">
        <v>10</v>
      </c>
      <c r="B23" s="183" t="s">
        <v>196</v>
      </c>
      <c r="E23" s="174">
        <f>+E21*(E17*1000*E19)</f>
        <v>805452.62234988902</v>
      </c>
      <c r="F23" s="174">
        <f t="shared" ref="F23:N23" si="4">+F21*(F17*1000*F19)</f>
        <v>-4211119.7180011962</v>
      </c>
      <c r="G23" s="174">
        <f t="shared" si="4"/>
        <v>-999654.94786491618</v>
      </c>
      <c r="H23" s="174">
        <f t="shared" si="4"/>
        <v>-1317583.7253147785</v>
      </c>
      <c r="I23" s="174">
        <f t="shared" si="4"/>
        <v>964977.01662843977</v>
      </c>
      <c r="J23" s="174">
        <f t="shared" si="4"/>
        <v>5444198.925608363</v>
      </c>
      <c r="K23" s="174">
        <f t="shared" si="4"/>
        <v>5894658.5976646813</v>
      </c>
      <c r="L23" s="174">
        <f t="shared" si="4"/>
        <v>2256923.4539619633</v>
      </c>
      <c r="M23" s="174">
        <f t="shared" si="4"/>
        <v>-5349905.5619583195</v>
      </c>
      <c r="N23" s="174">
        <f t="shared" si="4"/>
        <v>-3310331.8089697934</v>
      </c>
    </row>
    <row r="24" spans="1:14">
      <c r="A24" s="165"/>
    </row>
    <row r="25" spans="1:14">
      <c r="A25" s="165">
        <v>11</v>
      </c>
      <c r="B25" s="183" t="s">
        <v>195</v>
      </c>
      <c r="E25" s="174">
        <f t="shared" ref="E25:N25" si="5">+E14+E23</f>
        <v>-239924.61335172085</v>
      </c>
      <c r="F25" s="174">
        <f t="shared" si="5"/>
        <v>-6981769.7392189968</v>
      </c>
      <c r="G25" s="174">
        <f t="shared" si="5"/>
        <v>-5921304.4842071394</v>
      </c>
      <c r="H25" s="174">
        <f t="shared" si="5"/>
        <v>-2891669.8865823266</v>
      </c>
      <c r="I25" s="174">
        <f t="shared" si="5"/>
        <v>3076074.3926668139</v>
      </c>
      <c r="J25" s="174">
        <f t="shared" si="5"/>
        <v>9829871.7204894051</v>
      </c>
      <c r="K25" s="174">
        <f t="shared" si="5"/>
        <v>12370265.890793703</v>
      </c>
      <c r="L25" s="174">
        <f t="shared" si="5"/>
        <v>7532350.485547645</v>
      </c>
      <c r="M25" s="174">
        <f t="shared" si="5"/>
        <v>-15168145.509316377</v>
      </c>
      <c r="N25" s="174">
        <f t="shared" si="5"/>
        <v>-3118736.0344913313</v>
      </c>
    </row>
    <row r="26" spans="1:14">
      <c r="A26" s="165"/>
    </row>
    <row r="27" spans="1:14">
      <c r="A27" s="165">
        <v>12</v>
      </c>
      <c r="B27" s="163" t="s">
        <v>177</v>
      </c>
      <c r="C27" s="169"/>
      <c r="D27" s="169"/>
      <c r="E27" s="175">
        <f>+ABS(E14+E23)</f>
        <v>239924.61335172085</v>
      </c>
      <c r="F27" s="175">
        <f t="shared" ref="F27:N27" si="6">+ABS(F14+F23)</f>
        <v>6981769.7392189968</v>
      </c>
      <c r="G27" s="175">
        <f t="shared" si="6"/>
        <v>5921304.4842071394</v>
      </c>
      <c r="H27" s="175">
        <f t="shared" si="6"/>
        <v>2891669.8865823266</v>
      </c>
      <c r="I27" s="175">
        <f t="shared" si="6"/>
        <v>3076074.3926668139</v>
      </c>
      <c r="J27" s="175">
        <f t="shared" si="6"/>
        <v>9829871.7204894051</v>
      </c>
      <c r="K27" s="175">
        <f t="shared" si="6"/>
        <v>12370265.890793703</v>
      </c>
      <c r="L27" s="175">
        <f t="shared" si="6"/>
        <v>7532350.485547645</v>
      </c>
      <c r="M27" s="175">
        <f t="shared" si="6"/>
        <v>15168145.509316377</v>
      </c>
      <c r="N27" s="175">
        <f t="shared" si="6"/>
        <v>3118736.0344913313</v>
      </c>
    </row>
    <row r="28" spans="1:14">
      <c r="A28" s="165"/>
    </row>
    <row r="29" spans="1:14">
      <c r="A29" s="165">
        <v>13</v>
      </c>
      <c r="B29" s="183" t="s">
        <v>175</v>
      </c>
      <c r="E29" s="176">
        <f>+C49</f>
        <v>20142519.598330919</v>
      </c>
      <c r="F29" s="176">
        <f t="shared" ref="F29:N29" si="7">+E29</f>
        <v>20142519.598330919</v>
      </c>
      <c r="G29" s="176">
        <f t="shared" si="7"/>
        <v>20142519.598330919</v>
      </c>
      <c r="H29" s="176">
        <f t="shared" si="7"/>
        <v>20142519.598330919</v>
      </c>
      <c r="I29" s="176">
        <f t="shared" si="7"/>
        <v>20142519.598330919</v>
      </c>
      <c r="J29" s="176">
        <f t="shared" si="7"/>
        <v>20142519.598330919</v>
      </c>
      <c r="K29" s="176">
        <f t="shared" si="7"/>
        <v>20142519.598330919</v>
      </c>
      <c r="L29" s="176">
        <f t="shared" si="7"/>
        <v>20142519.598330919</v>
      </c>
      <c r="M29" s="176">
        <f t="shared" si="7"/>
        <v>20142519.598330919</v>
      </c>
      <c r="N29" s="176">
        <f t="shared" si="7"/>
        <v>20142519.598330919</v>
      </c>
    </row>
    <row r="30" spans="1:14">
      <c r="A30" s="165"/>
    </row>
    <row r="31" spans="1:14">
      <c r="A31" s="165">
        <v>14</v>
      </c>
      <c r="B31" s="163" t="s">
        <v>194</v>
      </c>
      <c r="C31" s="169"/>
      <c r="D31" s="169"/>
      <c r="E31" s="177">
        <f>+E27/E29*100</f>
        <v>1.1911350622272789</v>
      </c>
      <c r="F31" s="177">
        <f t="shared" ref="F31:N31" si="8">+F27/F29*100</f>
        <v>34.661849055852635</v>
      </c>
      <c r="G31" s="177">
        <f t="shared" si="8"/>
        <v>29.397039706481408</v>
      </c>
      <c r="H31" s="177">
        <f t="shared" si="8"/>
        <v>14.356048519480854</v>
      </c>
      <c r="I31" s="177">
        <f t="shared" si="8"/>
        <v>15.271547224517573</v>
      </c>
      <c r="J31" s="177">
        <f t="shared" si="8"/>
        <v>48.801599385331826</v>
      </c>
      <c r="K31" s="177">
        <f t="shared" si="8"/>
        <v>61.413696684791852</v>
      </c>
      <c r="L31" s="177">
        <f t="shared" si="8"/>
        <v>37.395274453012334</v>
      </c>
      <c r="M31" s="177">
        <f t="shared" si="8"/>
        <v>75.304111957141956</v>
      </c>
      <c r="N31" s="177">
        <f t="shared" si="8"/>
        <v>15.48334615868891</v>
      </c>
    </row>
    <row r="32" spans="1:14" ht="13.5" thickBot="1">
      <c r="A32" s="165"/>
    </row>
    <row r="33" spans="1:4" ht="13.5" thickBot="1">
      <c r="A33" s="165">
        <v>15</v>
      </c>
      <c r="B33" s="163" t="s">
        <v>176</v>
      </c>
      <c r="C33" s="178">
        <f>AVERAGE(E31:N31)</f>
        <v>33.327564820752663</v>
      </c>
    </row>
    <row r="35" spans="1:4" ht="12" customHeight="1"/>
    <row r="37" spans="1:4" ht="15.75">
      <c r="A37" s="165">
        <v>16</v>
      </c>
      <c r="B37" s="163" t="s">
        <v>189</v>
      </c>
    </row>
    <row r="38" spans="1:4">
      <c r="A38" s="165">
        <v>17</v>
      </c>
      <c r="B38" s="162" t="s">
        <v>43</v>
      </c>
      <c r="C38" s="174">
        <f>+'[7]KJB-03 P.2 ERF June 2012'!$J$44</f>
        <v>184563096.3387723</v>
      </c>
      <c r="D38" s="174"/>
    </row>
    <row r="39" spans="1:4">
      <c r="A39" s="165">
        <v>18</v>
      </c>
      <c r="B39" s="162" t="s">
        <v>44</v>
      </c>
      <c r="C39" s="174">
        <f>+'[7]KJB-03 P.2 ERF June 2012'!$J$58</f>
        <v>2621991641.5181088</v>
      </c>
      <c r="D39" s="174"/>
    </row>
    <row r="40" spans="1:4">
      <c r="A40" s="165">
        <v>19</v>
      </c>
      <c r="B40" s="162" t="s">
        <v>45</v>
      </c>
      <c r="C40" s="179">
        <f>+'[7]KJB-03 P.2 ERF June 2012'!$J$48</f>
        <v>7.0390421318014568E-2</v>
      </c>
      <c r="D40" s="179"/>
    </row>
    <row r="41" spans="1:4">
      <c r="A41" s="165">
        <v>20</v>
      </c>
      <c r="B41" s="162" t="s">
        <v>46</v>
      </c>
      <c r="C41" s="179">
        <f>+'[7]RORs &amp; Conv &amp; Prod Fctrs'!$E$38</f>
        <v>1.1000000000000001E-3</v>
      </c>
      <c r="D41" s="179"/>
    </row>
    <row r="42" spans="1:4">
      <c r="A42" s="165">
        <v>21</v>
      </c>
      <c r="B42" s="162" t="s">
        <v>47</v>
      </c>
      <c r="C42" s="179">
        <f>+'[7]RORs &amp; Conv &amp; Prod Fctrs'!$E$39</f>
        <v>2.9899999999999999E-2</v>
      </c>
    </row>
    <row r="43" spans="1:4">
      <c r="A43" s="165">
        <v>22</v>
      </c>
      <c r="B43" s="162" t="s">
        <v>48</v>
      </c>
      <c r="C43" s="179">
        <f>+'[7]RORs &amp; Conv &amp; Prod Fctrs'!$C$41</f>
        <v>0.48</v>
      </c>
    </row>
    <row r="44" spans="1:4">
      <c r="A44" s="165">
        <v>23</v>
      </c>
      <c r="B44" s="162" t="s">
        <v>49</v>
      </c>
      <c r="C44" s="179">
        <f>+(C40-C41-C42)/C43</f>
        <v>8.2063377745863683E-2</v>
      </c>
    </row>
    <row r="45" spans="1:4">
      <c r="A45" s="165">
        <v>24</v>
      </c>
      <c r="B45" s="162" t="s">
        <v>50</v>
      </c>
      <c r="C45" s="176">
        <f>+C39*(C43*(C44+0.01)+C42+C41)-C38</f>
        <v>12585559.879286915</v>
      </c>
    </row>
    <row r="46" spans="1:4">
      <c r="A46" s="165">
        <v>25</v>
      </c>
      <c r="B46" s="162" t="s">
        <v>51</v>
      </c>
      <c r="C46" s="180">
        <f>+'[7]2009 GRC Elec Prop Tax'!$E$52</f>
        <v>3.8730000000000001E-2</v>
      </c>
    </row>
    <row r="47" spans="1:4">
      <c r="A47" s="165">
        <v>26</v>
      </c>
      <c r="B47" s="162" t="s">
        <v>52</v>
      </c>
      <c r="C47" s="179">
        <f>+'[7]2009 GRC Elec Prop Tax'!$E$57</f>
        <v>0.35</v>
      </c>
    </row>
    <row r="48" spans="1:4">
      <c r="A48" s="165">
        <v>27</v>
      </c>
      <c r="B48" s="162" t="s">
        <v>72</v>
      </c>
      <c r="C48" s="181">
        <f>+C46+(1-C46)*C47</f>
        <v>0.37517449999999997</v>
      </c>
    </row>
    <row r="49" spans="1:14">
      <c r="A49" s="165">
        <v>28</v>
      </c>
      <c r="B49" s="162" t="s">
        <v>42</v>
      </c>
      <c r="C49" s="176">
        <f>+C45*(1/(1-C48))</f>
        <v>20142519.598330919</v>
      </c>
    </row>
    <row r="52" spans="1:14" ht="13.5" customHeight="1">
      <c r="B52" s="164" t="s">
        <v>179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</row>
    <row r="53" spans="1:14">
      <c r="B53" s="163" t="s">
        <v>187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</row>
    <row r="54" spans="1:14">
      <c r="B54" s="163" t="s">
        <v>188</v>
      </c>
    </row>
  </sheetData>
  <mergeCells count="2">
    <mergeCell ref="A1:N1"/>
    <mergeCell ref="A2:N2"/>
  </mergeCells>
  <printOptions horizontalCentered="1"/>
  <pageMargins left="1" right="1" top="1.25" bottom="0.75" header="0.75" footer="0.3"/>
  <pageSetup scale="55" orientation="landscape" r:id="rId1"/>
  <headerFooter scaleWithDoc="0">
    <oddHeader>&amp;R&amp;"Times New Roman,Bold"Exhibit No.____(KCH-3)
Page 4 of 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A4" zoomScale="72" zoomScaleNormal="72" workbookViewId="0">
      <selection activeCell="B14" sqref="B14"/>
    </sheetView>
  </sheetViews>
  <sheetFormatPr defaultRowHeight="18.75"/>
  <cols>
    <col min="1" max="1" width="72.1640625" style="38" customWidth="1"/>
    <col min="2" max="13" width="17.5" style="38" customWidth="1"/>
    <col min="14" max="16384" width="9.33203125" style="38"/>
  </cols>
  <sheetData>
    <row r="1" spans="1:13" ht="30" customHeight="1">
      <c r="A1" s="280" t="s">
        <v>165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32.25" customHeight="1">
      <c r="A2" s="281" t="s">
        <v>53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4" spans="1:13">
      <c r="B4" s="39">
        <v>2000</v>
      </c>
      <c r="C4" s="39">
        <f>B4+1</f>
        <v>2001</v>
      </c>
      <c r="D4" s="39">
        <f t="shared" ref="D4:M4" si="0">C4+1</f>
        <v>2002</v>
      </c>
      <c r="E4" s="39">
        <f t="shared" si="0"/>
        <v>2003</v>
      </c>
      <c r="F4" s="39">
        <f t="shared" si="0"/>
        <v>2004</v>
      </c>
      <c r="G4" s="39">
        <f t="shared" si="0"/>
        <v>2005</v>
      </c>
      <c r="H4" s="39">
        <f t="shared" si="0"/>
        <v>2006</v>
      </c>
      <c r="I4" s="39">
        <f t="shared" si="0"/>
        <v>2007</v>
      </c>
      <c r="J4" s="39">
        <f t="shared" si="0"/>
        <v>2008</v>
      </c>
      <c r="K4" s="39">
        <f t="shared" si="0"/>
        <v>2009</v>
      </c>
      <c r="L4" s="39">
        <f t="shared" si="0"/>
        <v>2010</v>
      </c>
      <c r="M4" s="39">
        <f t="shared" si="0"/>
        <v>2011</v>
      </c>
    </row>
    <row r="5" spans="1:13">
      <c r="A5" s="40" t="s">
        <v>54</v>
      </c>
      <c r="B5" s="41">
        <f>B15*B10</f>
        <v>9862423.1658333372</v>
      </c>
      <c r="C5" s="41">
        <f t="shared" ref="C5:L5" si="1">C15*C10</f>
        <v>9435882.678749999</v>
      </c>
      <c r="D5" s="41">
        <f>D15*D10</f>
        <v>9795652.4783333335</v>
      </c>
      <c r="E5" s="41">
        <f t="shared" si="1"/>
        <v>9874116.1850833334</v>
      </c>
      <c r="F5" s="41">
        <f t="shared" si="1"/>
        <v>10048040.298</v>
      </c>
      <c r="G5" s="41">
        <f t="shared" si="1"/>
        <v>10343830.403999999</v>
      </c>
      <c r="H5" s="41">
        <f t="shared" si="1"/>
        <v>10661024.00925</v>
      </c>
      <c r="I5" s="41">
        <f t="shared" si="1"/>
        <v>10909218.473333333</v>
      </c>
      <c r="J5" s="41">
        <f t="shared" si="1"/>
        <v>11123905.092999998</v>
      </c>
      <c r="K5" s="41">
        <f t="shared" si="1"/>
        <v>11147820.516000001</v>
      </c>
      <c r="L5" s="41">
        <f t="shared" si="1"/>
        <v>10609456.765416667</v>
      </c>
      <c r="M5" s="41">
        <v>11022331.186000001</v>
      </c>
    </row>
    <row r="6" spans="1:13">
      <c r="A6" s="40" t="s">
        <v>55</v>
      </c>
      <c r="B6" s="42">
        <v>7677194</v>
      </c>
      <c r="C6" s="42">
        <v>7953165</v>
      </c>
      <c r="D6" s="42">
        <v>8012539</v>
      </c>
      <c r="E6" s="42">
        <v>8222167</v>
      </c>
      <c r="F6" s="42">
        <v>8449565</v>
      </c>
      <c r="G6" s="42">
        <v>8647478</v>
      </c>
      <c r="H6" s="42">
        <v>8939155</v>
      </c>
      <c r="I6" s="42">
        <v>9226215</v>
      </c>
      <c r="J6" s="42">
        <v>9453940</v>
      </c>
      <c r="K6" s="42">
        <v>9488763</v>
      </c>
      <c r="L6" s="42">
        <v>9100518</v>
      </c>
      <c r="M6" s="42">
        <v>9181261</v>
      </c>
    </row>
    <row r="7" spans="1:13">
      <c r="A7" s="40" t="s">
        <v>56</v>
      </c>
      <c r="B7" s="42">
        <v>4026344</v>
      </c>
      <c r="C7" s="42">
        <v>2540722</v>
      </c>
      <c r="D7" s="42">
        <v>1416106</v>
      </c>
      <c r="E7" s="42">
        <v>1372815</v>
      </c>
      <c r="F7" s="42">
        <v>1352660</v>
      </c>
      <c r="G7" s="42">
        <v>1357973</v>
      </c>
      <c r="H7" s="42">
        <v>1368672</v>
      </c>
      <c r="I7" s="42">
        <v>1364264</v>
      </c>
      <c r="J7" s="42">
        <v>1304662</v>
      </c>
      <c r="K7" s="42">
        <v>1148060</v>
      </c>
      <c r="L7" s="42">
        <v>1160588</v>
      </c>
      <c r="M7" s="42">
        <v>1214233</v>
      </c>
    </row>
    <row r="8" spans="1:13">
      <c r="A8" s="40" t="s">
        <v>57</v>
      </c>
      <c r="B8" s="42">
        <f>B6+B7</f>
        <v>11703538</v>
      </c>
      <c r="C8" s="42">
        <f t="shared" ref="C8:M8" si="2">C6+C7</f>
        <v>10493887</v>
      </c>
      <c r="D8" s="42">
        <f t="shared" si="2"/>
        <v>9428645</v>
      </c>
      <c r="E8" s="42">
        <f t="shared" si="2"/>
        <v>9594982</v>
      </c>
      <c r="F8" s="42">
        <f t="shared" si="2"/>
        <v>9802225</v>
      </c>
      <c r="G8" s="42">
        <f t="shared" si="2"/>
        <v>10005451</v>
      </c>
      <c r="H8" s="42">
        <f t="shared" si="2"/>
        <v>10307827</v>
      </c>
      <c r="I8" s="42">
        <f t="shared" si="2"/>
        <v>10590479</v>
      </c>
      <c r="J8" s="42">
        <f t="shared" si="2"/>
        <v>10758602</v>
      </c>
      <c r="K8" s="42">
        <f t="shared" si="2"/>
        <v>10636823</v>
      </c>
      <c r="L8" s="42">
        <f t="shared" si="2"/>
        <v>10261106</v>
      </c>
      <c r="M8" s="42">
        <f t="shared" si="2"/>
        <v>10395494</v>
      </c>
    </row>
    <row r="9" spans="1:13">
      <c r="A9" s="40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>
      <c r="A10" s="40" t="s">
        <v>58</v>
      </c>
      <c r="B10" s="42">
        <v>811388.16666666698</v>
      </c>
      <c r="C10" s="42">
        <v>826187.08333333337</v>
      </c>
      <c r="D10" s="42">
        <v>840107.41666666663</v>
      </c>
      <c r="E10" s="42">
        <v>854088.41666666663</v>
      </c>
      <c r="F10" s="42">
        <v>877711.41666666663</v>
      </c>
      <c r="G10" s="42">
        <v>893712.66666666663</v>
      </c>
      <c r="H10" s="42">
        <v>910498.25</v>
      </c>
      <c r="I10" s="42">
        <v>926079.66666666663</v>
      </c>
      <c r="J10" s="42">
        <v>939439.66666666663</v>
      </c>
      <c r="K10" s="42">
        <v>947299.5</v>
      </c>
      <c r="L10" s="42">
        <v>952802.58333333337</v>
      </c>
      <c r="M10" s="42">
        <v>957024.58333333337</v>
      </c>
    </row>
    <row r="11" spans="1:13">
      <c r="A11" s="40" t="s">
        <v>59</v>
      </c>
      <c r="B11" s="42">
        <v>98768.333333333328</v>
      </c>
      <c r="C11" s="42">
        <v>100755.5</v>
      </c>
      <c r="D11" s="42">
        <v>103593.16666666667</v>
      </c>
      <c r="E11" s="42">
        <v>108464.91666666667</v>
      </c>
      <c r="F11" s="42">
        <v>109238.08333333333</v>
      </c>
      <c r="G11" s="42">
        <v>112030.33333333333</v>
      </c>
      <c r="H11" s="42">
        <v>114487.66666666667</v>
      </c>
      <c r="I11" s="42">
        <v>115578.33333333333</v>
      </c>
      <c r="J11" s="42">
        <v>117521.25</v>
      </c>
      <c r="K11" s="42">
        <v>118423</v>
      </c>
      <c r="L11" s="42">
        <v>118595.41666666667</v>
      </c>
      <c r="M11" s="42">
        <v>119265.08333333333</v>
      </c>
    </row>
    <row r="12" spans="1:13">
      <c r="A12" s="40" t="s">
        <v>60</v>
      </c>
      <c r="B12" s="42">
        <v>4094.75</v>
      </c>
      <c r="C12" s="42">
        <v>4001.5</v>
      </c>
      <c r="D12" s="42">
        <v>3933.8333333333335</v>
      </c>
      <c r="E12" s="42">
        <v>3951.5833333333335</v>
      </c>
      <c r="F12" s="42">
        <v>3980.3333333333335</v>
      </c>
      <c r="G12" s="42">
        <v>3913</v>
      </c>
      <c r="H12" s="42">
        <v>3882.9166666666665</v>
      </c>
      <c r="I12" s="42">
        <v>3772.1666666666665</v>
      </c>
      <c r="J12" s="42">
        <v>3743.6666666666665</v>
      </c>
      <c r="K12" s="42">
        <v>3695.0833333333335</v>
      </c>
      <c r="L12" s="42">
        <v>3659.6666666666665</v>
      </c>
      <c r="M12" s="42">
        <v>3632.5</v>
      </c>
    </row>
    <row r="13" spans="1:13">
      <c r="A13" s="40" t="s">
        <v>61</v>
      </c>
      <c r="B13" s="42">
        <f>B11+B12</f>
        <v>102863.08333333333</v>
      </c>
      <c r="C13" s="42">
        <f t="shared" ref="C13:M13" si="3">C11+C12</f>
        <v>104757</v>
      </c>
      <c r="D13" s="42">
        <f t="shared" si="3"/>
        <v>107527</v>
      </c>
      <c r="E13" s="42">
        <f t="shared" si="3"/>
        <v>112416.5</v>
      </c>
      <c r="F13" s="42">
        <f t="shared" si="3"/>
        <v>113218.41666666666</v>
      </c>
      <c r="G13" s="42">
        <f t="shared" si="3"/>
        <v>115943.33333333333</v>
      </c>
      <c r="H13" s="42">
        <f t="shared" si="3"/>
        <v>118370.58333333334</v>
      </c>
      <c r="I13" s="42">
        <f t="shared" si="3"/>
        <v>119350.5</v>
      </c>
      <c r="J13" s="42">
        <f t="shared" si="3"/>
        <v>121264.91666666667</v>
      </c>
      <c r="K13" s="42">
        <f t="shared" si="3"/>
        <v>122118.08333333333</v>
      </c>
      <c r="L13" s="42">
        <f t="shared" si="3"/>
        <v>122255.08333333334</v>
      </c>
      <c r="M13" s="42">
        <f t="shared" si="3"/>
        <v>122897.58333333333</v>
      </c>
    </row>
    <row r="15" spans="1:13">
      <c r="A15" s="40" t="s">
        <v>62</v>
      </c>
      <c r="B15" s="43">
        <v>12.154999999999999</v>
      </c>
      <c r="C15" s="43">
        <v>11.420999999999999</v>
      </c>
      <c r="D15" s="43">
        <v>11.66</v>
      </c>
      <c r="E15" s="43">
        <v>11.561</v>
      </c>
      <c r="F15" s="43">
        <v>11.448</v>
      </c>
      <c r="G15" s="43">
        <v>11.574</v>
      </c>
      <c r="H15" s="43">
        <v>11.709</v>
      </c>
      <c r="I15" s="43">
        <v>11.78</v>
      </c>
      <c r="J15" s="43">
        <v>11.840999999999999</v>
      </c>
      <c r="K15" s="43">
        <v>11.768000000000001</v>
      </c>
      <c r="L15" s="43">
        <v>11.135</v>
      </c>
      <c r="M15" s="43">
        <f>M5/M10</f>
        <v>11.517291590994484</v>
      </c>
    </row>
    <row r="16" spans="1:13">
      <c r="A16" s="40" t="s">
        <v>63</v>
      </c>
      <c r="B16" s="43">
        <f>B6/B11</f>
        <v>77.72930595163767</v>
      </c>
      <c r="C16" s="43">
        <f t="shared" ref="C16:M17" si="4">C6/C11</f>
        <v>78.93529385492603</v>
      </c>
      <c r="D16" s="43">
        <f t="shared" si="4"/>
        <v>77.346211703152875</v>
      </c>
      <c r="E16" s="43">
        <f t="shared" si="4"/>
        <v>75.804852413875764</v>
      </c>
      <c r="F16" s="43">
        <f t="shared" si="4"/>
        <v>77.349993172405533</v>
      </c>
      <c r="G16" s="43">
        <f t="shared" si="4"/>
        <v>77.188719721742032</v>
      </c>
      <c r="H16" s="43">
        <f t="shared" si="4"/>
        <v>78.079633031796732</v>
      </c>
      <c r="I16" s="43">
        <f t="shared" si="4"/>
        <v>79.826510159055189</v>
      </c>
      <c r="J16" s="43">
        <f t="shared" si="4"/>
        <v>80.444515353606263</v>
      </c>
      <c r="K16" s="43">
        <f t="shared" si="4"/>
        <v>80.126014372208104</v>
      </c>
      <c r="L16" s="43">
        <f t="shared" si="4"/>
        <v>76.735832258835188</v>
      </c>
      <c r="M16" s="43">
        <f t="shared" si="4"/>
        <v>76.981969436430475</v>
      </c>
    </row>
    <row r="17" spans="1:13">
      <c r="A17" s="40" t="s">
        <v>64</v>
      </c>
      <c r="B17" s="43">
        <f>B7/B12</f>
        <v>983.29421820623975</v>
      </c>
      <c r="C17" s="43">
        <f t="shared" si="4"/>
        <v>634.94239660127448</v>
      </c>
      <c r="D17" s="43">
        <f t="shared" si="4"/>
        <v>359.98118883192814</v>
      </c>
      <c r="E17" s="43">
        <f t="shared" si="4"/>
        <v>347.40884455597967</v>
      </c>
      <c r="F17" s="43">
        <f t="shared" si="4"/>
        <v>339.83585964324595</v>
      </c>
      <c r="G17" s="43">
        <f t="shared" si="4"/>
        <v>347.04140046000509</v>
      </c>
      <c r="H17" s="43">
        <f t="shared" si="4"/>
        <v>352.48554565940555</v>
      </c>
      <c r="I17" s="43">
        <f t="shared" si="4"/>
        <v>361.66588609552423</v>
      </c>
      <c r="J17" s="43">
        <f t="shared" si="4"/>
        <v>348.49844181283947</v>
      </c>
      <c r="K17" s="43">
        <f t="shared" si="4"/>
        <v>310.69935274351053</v>
      </c>
      <c r="L17" s="43">
        <f t="shared" si="4"/>
        <v>317.12942890973676</v>
      </c>
      <c r="M17" s="43">
        <f t="shared" si="4"/>
        <v>334.26923606331729</v>
      </c>
    </row>
    <row r="18" spans="1:13">
      <c r="A18" s="40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>
      <c r="A19" s="45" t="s">
        <v>62</v>
      </c>
      <c r="B19" s="46">
        <f>B5/B10</f>
        <v>12.154999999999999</v>
      </c>
      <c r="C19" s="46">
        <f t="shared" ref="C19:M19" si="5">C5/C10</f>
        <v>11.420999999999998</v>
      </c>
      <c r="D19" s="46">
        <f t="shared" si="5"/>
        <v>11.66</v>
      </c>
      <c r="E19" s="46">
        <f t="shared" si="5"/>
        <v>11.561</v>
      </c>
      <c r="F19" s="46">
        <f t="shared" si="5"/>
        <v>11.448</v>
      </c>
      <c r="G19" s="46">
        <f t="shared" si="5"/>
        <v>11.574</v>
      </c>
      <c r="H19" s="46">
        <f t="shared" si="5"/>
        <v>11.709</v>
      </c>
      <c r="I19" s="46">
        <f t="shared" si="5"/>
        <v>11.78</v>
      </c>
      <c r="J19" s="46">
        <f t="shared" si="5"/>
        <v>11.840999999999999</v>
      </c>
      <c r="K19" s="46">
        <f t="shared" si="5"/>
        <v>11.768000000000001</v>
      </c>
      <c r="L19" s="46">
        <f t="shared" si="5"/>
        <v>11.135</v>
      </c>
      <c r="M19" s="46">
        <f t="shared" si="5"/>
        <v>11.517291590994484</v>
      </c>
    </row>
    <row r="20" spans="1:13">
      <c r="A20" s="45" t="s">
        <v>65</v>
      </c>
      <c r="B20" s="46">
        <v>11.751962616539167</v>
      </c>
      <c r="C20" s="46">
        <v>11.729928377031962</v>
      </c>
      <c r="D20" s="46">
        <v>11.707894137524757</v>
      </c>
      <c r="E20" s="46">
        <v>11.685859898017551</v>
      </c>
      <c r="F20" s="46">
        <v>11.663825658510346</v>
      </c>
      <c r="G20" s="46">
        <v>11.641791419003141</v>
      </c>
      <c r="H20" s="46">
        <v>11.619757179495936</v>
      </c>
      <c r="I20" s="46">
        <v>11.597722939988731</v>
      </c>
      <c r="J20" s="46">
        <v>11.575688700481527</v>
      </c>
      <c r="K20" s="46">
        <v>11.553654460974322</v>
      </c>
      <c r="L20" s="46">
        <v>11.531620221467115</v>
      </c>
      <c r="M20" s="46">
        <v>11.50958598195991</v>
      </c>
    </row>
    <row r="21" spans="1:13">
      <c r="A21" s="45" t="s">
        <v>66</v>
      </c>
      <c r="B21" s="47">
        <f>B19-B20</f>
        <v>0.40303738346083229</v>
      </c>
      <c r="C21" s="47">
        <f t="shared" ref="C21:M21" si="6">C19-C20</f>
        <v>-0.30892837703196463</v>
      </c>
      <c r="D21" s="47">
        <f t="shared" si="6"/>
        <v>-4.7894137524757241E-2</v>
      </c>
      <c r="E21" s="47">
        <f t="shared" si="6"/>
        <v>-0.12485989801755082</v>
      </c>
      <c r="F21" s="47">
        <f t="shared" si="6"/>
        <v>-0.21582565851034552</v>
      </c>
      <c r="G21" s="47">
        <f t="shared" si="6"/>
        <v>-6.7791419003141229E-2</v>
      </c>
      <c r="H21" s="47">
        <f t="shared" si="6"/>
        <v>8.9242820504063403E-2</v>
      </c>
      <c r="I21" s="47">
        <f t="shared" si="6"/>
        <v>0.18227706001126798</v>
      </c>
      <c r="J21" s="47">
        <f t="shared" si="6"/>
        <v>0.26531129951847277</v>
      </c>
      <c r="K21" s="47">
        <f t="shared" si="6"/>
        <v>0.21434553902567899</v>
      </c>
      <c r="L21" s="47">
        <f t="shared" si="6"/>
        <v>-0.39662022146711529</v>
      </c>
      <c r="M21" s="47">
        <f t="shared" si="6"/>
        <v>7.7056090345735129E-3</v>
      </c>
    </row>
    <row r="22" spans="1:13">
      <c r="A22" s="45" t="s">
        <v>67</v>
      </c>
      <c r="B22" s="48">
        <f>B21/B20</f>
        <v>3.4295325522361357E-2</v>
      </c>
      <c r="C22" s="48">
        <f>C21/C20</f>
        <v>-2.633676584393034E-2</v>
      </c>
      <c r="D22" s="48">
        <f t="shared" ref="D22:M22" si="7">D21/D20</f>
        <v>-4.090755943142039E-3</v>
      </c>
      <c r="E22" s="48">
        <f t="shared" si="7"/>
        <v>-1.068469920974602E-2</v>
      </c>
      <c r="F22" s="48">
        <f t="shared" si="7"/>
        <v>-1.8503848122324373E-2</v>
      </c>
      <c r="G22" s="48">
        <f t="shared" si="7"/>
        <v>-5.8231088810338817E-3</v>
      </c>
      <c r="H22" s="48">
        <f t="shared" si="7"/>
        <v>7.6802655275395992E-3</v>
      </c>
      <c r="I22" s="48">
        <f t="shared" si="7"/>
        <v>1.5716624802510161E-2</v>
      </c>
      <c r="J22" s="48">
        <f t="shared" si="7"/>
        <v>2.291969889510214E-2</v>
      </c>
      <c r="K22" s="48">
        <f t="shared" si="7"/>
        <v>1.855218534963899E-2</v>
      </c>
      <c r="L22" s="48">
        <f t="shared" si="7"/>
        <v>-3.4394145302216267E-2</v>
      </c>
      <c r="M22" s="48">
        <f t="shared" si="7"/>
        <v>6.6949489292240927E-4</v>
      </c>
    </row>
    <row r="23" spans="1:13">
      <c r="A23" s="4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45" t="s">
        <v>68</v>
      </c>
      <c r="B24" s="49"/>
      <c r="C24" s="49"/>
      <c r="D24" s="46">
        <f t="shared" ref="D24:M24" si="8">D8/D13</f>
        <v>87.686302045067748</v>
      </c>
      <c r="E24" s="46">
        <f t="shared" si="8"/>
        <v>85.352079098708813</v>
      </c>
      <c r="F24" s="46">
        <f t="shared" si="8"/>
        <v>86.578008142079369</v>
      </c>
      <c r="G24" s="46">
        <f t="shared" si="8"/>
        <v>86.296044044504498</v>
      </c>
      <c r="H24" s="46">
        <f t="shared" si="8"/>
        <v>87.080985070192682</v>
      </c>
      <c r="I24" s="46">
        <f t="shared" si="8"/>
        <v>88.734265880746207</v>
      </c>
      <c r="J24" s="46">
        <f t="shared" si="8"/>
        <v>88.719823471889015</v>
      </c>
      <c r="K24" s="46">
        <f t="shared" si="8"/>
        <v>87.102767335168082</v>
      </c>
      <c r="L24" s="46">
        <f t="shared" si="8"/>
        <v>83.931937390469784</v>
      </c>
      <c r="M24" s="46">
        <f t="shared" si="8"/>
        <v>84.586642943209498</v>
      </c>
    </row>
    <row r="25" spans="1:13">
      <c r="A25" s="45" t="s">
        <v>69</v>
      </c>
      <c r="B25" s="49"/>
      <c r="C25" s="49"/>
      <c r="D25" s="46">
        <v>87.323872146283023</v>
      </c>
      <c r="E25" s="46">
        <v>87.16454178982093</v>
      </c>
      <c r="F25" s="46">
        <v>87.005211433358824</v>
      </c>
      <c r="G25" s="46">
        <v>86.845881076896717</v>
      </c>
      <c r="H25" s="46">
        <v>86.686550720434624</v>
      </c>
      <c r="I25" s="46">
        <v>86.527220363972518</v>
      </c>
      <c r="J25" s="46">
        <v>86.367890007510411</v>
      </c>
      <c r="K25" s="46">
        <v>86.208559651048319</v>
      </c>
      <c r="L25" s="46">
        <v>86.049229294586212</v>
      </c>
      <c r="M25" s="46">
        <v>85.889898938124105</v>
      </c>
    </row>
    <row r="26" spans="1:13">
      <c r="A26" s="45" t="s">
        <v>66</v>
      </c>
      <c r="B26" s="50"/>
      <c r="C26" s="50"/>
      <c r="D26" s="47">
        <f>D24-D25</f>
        <v>0.36242989878472542</v>
      </c>
      <c r="E26" s="47">
        <f t="shared" ref="E26:M26" si="9">E24-E25</f>
        <v>-1.8124626911121169</v>
      </c>
      <c r="F26" s="47">
        <f t="shared" si="9"/>
        <v>-0.42720329127945433</v>
      </c>
      <c r="G26" s="47">
        <f t="shared" si="9"/>
        <v>-0.54983703239221882</v>
      </c>
      <c r="H26" s="47">
        <f t="shared" si="9"/>
        <v>0.39443434975805758</v>
      </c>
      <c r="I26" s="47">
        <f t="shared" si="9"/>
        <v>2.2070455167736895</v>
      </c>
      <c r="J26" s="47">
        <f t="shared" si="9"/>
        <v>2.3519334643786038</v>
      </c>
      <c r="K26" s="47">
        <f t="shared" si="9"/>
        <v>0.89420768411976326</v>
      </c>
      <c r="L26" s="47">
        <f t="shared" si="9"/>
        <v>-2.1172919041164278</v>
      </c>
      <c r="M26" s="47">
        <f t="shared" si="9"/>
        <v>-1.3032559949146076</v>
      </c>
    </row>
    <row r="27" spans="1:13">
      <c r="A27" s="45" t="s">
        <v>67</v>
      </c>
      <c r="B27" s="50"/>
      <c r="C27" s="50"/>
      <c r="D27" s="48">
        <f>D26/D25</f>
        <v>4.1504103044994484E-3</v>
      </c>
      <c r="E27" s="48">
        <f t="shared" ref="E27:M27" si="10">E26/E25</f>
        <v>-2.0793577914772866E-2</v>
      </c>
      <c r="F27" s="48">
        <f t="shared" si="10"/>
        <v>-4.9100885365547147E-3</v>
      </c>
      <c r="G27" s="48">
        <f t="shared" si="10"/>
        <v>-6.3311814627727914E-3</v>
      </c>
      <c r="H27" s="48">
        <f t="shared" si="10"/>
        <v>4.5501216334020954E-3</v>
      </c>
      <c r="I27" s="48">
        <f t="shared" si="10"/>
        <v>2.550695038497551E-2</v>
      </c>
      <c r="J27" s="48">
        <f t="shared" si="10"/>
        <v>2.7231572569088855E-2</v>
      </c>
      <c r="K27" s="48">
        <f t="shared" si="10"/>
        <v>1.0372609027912108E-2</v>
      </c>
      <c r="L27" s="48">
        <f t="shared" si="10"/>
        <v>-2.4605588236798273E-2</v>
      </c>
      <c r="M27" s="48">
        <f t="shared" si="10"/>
        <v>-1.5173565355496408E-2</v>
      </c>
    </row>
    <row r="28" spans="1:13">
      <c r="A28" s="51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>
      <c r="A29" s="52"/>
    </row>
    <row r="30" spans="1:13">
      <c r="A30" s="53" t="s">
        <v>70</v>
      </c>
    </row>
    <row r="31" spans="1:13">
      <c r="A31" s="53"/>
    </row>
    <row r="32" spans="1:13">
      <c r="A32" s="160" t="s">
        <v>100</v>
      </c>
      <c r="B32" s="54"/>
    </row>
    <row r="33" spans="1:13">
      <c r="A33" s="160" t="s">
        <v>103</v>
      </c>
      <c r="B33" s="55"/>
      <c r="K33" s="56"/>
    </row>
    <row r="34" spans="1:13">
      <c r="A34" s="160" t="s">
        <v>104</v>
      </c>
      <c r="B34" s="55"/>
      <c r="K34" s="56"/>
      <c r="L34" s="56"/>
      <c r="M34" s="56"/>
    </row>
    <row r="35" spans="1:13">
      <c r="A35" s="261" t="s">
        <v>105</v>
      </c>
      <c r="B35" s="55"/>
      <c r="D35" s="57"/>
    </row>
    <row r="36" spans="1:13">
      <c r="A36" s="262"/>
      <c r="B36" s="55"/>
    </row>
    <row r="37" spans="1:13">
      <c r="A37" s="58"/>
      <c r="B37" s="55"/>
    </row>
    <row r="38" spans="1:13">
      <c r="A38" s="58"/>
      <c r="B38" s="55"/>
    </row>
    <row r="39" spans="1:13">
      <c r="A39" s="58"/>
      <c r="B39" s="55"/>
    </row>
    <row r="40" spans="1:13">
      <c r="A40" s="58"/>
      <c r="B40" s="55"/>
    </row>
    <row r="41" spans="1:13">
      <c r="A41" s="58"/>
      <c r="B41" s="55"/>
    </row>
    <row r="42" spans="1:13">
      <c r="A42" s="58"/>
      <c r="B42" s="55"/>
    </row>
    <row r="43" spans="1:13">
      <c r="A43" s="58"/>
      <c r="B43" s="55"/>
    </row>
    <row r="44" spans="1:13">
      <c r="A44" s="58"/>
      <c r="B44" s="55"/>
    </row>
    <row r="45" spans="1:13">
      <c r="A45" s="58"/>
      <c r="B45" s="59"/>
    </row>
    <row r="46" spans="1:13">
      <c r="A46" s="60"/>
    </row>
    <row r="47" spans="1:13">
      <c r="A47" s="60"/>
    </row>
  </sheetData>
  <mergeCells count="2">
    <mergeCell ref="A1:M1"/>
    <mergeCell ref="A2:M2"/>
  </mergeCells>
  <printOptions horizontalCentered="1"/>
  <pageMargins left="1" right="1" top="1.25" bottom="1" header="0.75" footer="0.3"/>
  <pageSetup scale="51" orientation="landscape" r:id="rId1"/>
  <headerFooter scaleWithDoc="0">
    <oddHeader>&amp;R&amp;"Times New Roman,Bold"Exhibit No. ____(KCH-3)
Page 5 of 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opLeftCell="A7" zoomScaleNormal="100" workbookViewId="0">
      <selection activeCell="F51" sqref="F51"/>
    </sheetView>
  </sheetViews>
  <sheetFormatPr defaultRowHeight="12.75"/>
  <cols>
    <col min="1" max="1" width="6.83203125" style="184" customWidth="1"/>
    <col min="2" max="2" width="59.33203125" style="183" customWidth="1"/>
    <col min="3" max="3" width="16.83203125" style="183" customWidth="1"/>
    <col min="4" max="14" width="16.33203125" style="183" customWidth="1"/>
    <col min="15" max="16384" width="9.33203125" style="183"/>
  </cols>
  <sheetData>
    <row r="1" spans="1:14" ht="21" customHeight="1">
      <c r="A1" s="268" t="s">
        <v>165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8.75">
      <c r="A2" s="279" t="s">
        <v>174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>
      <c r="A4" s="165" t="s">
        <v>172</v>
      </c>
    </row>
    <row r="5" spans="1:14">
      <c r="A5" s="166" t="s">
        <v>173</v>
      </c>
      <c r="B5" s="185" t="s">
        <v>71</v>
      </c>
      <c r="C5" s="166">
        <v>2000</v>
      </c>
      <c r="D5" s="166">
        <f t="shared" ref="D5:N5" si="0">C5+1</f>
        <v>2001</v>
      </c>
      <c r="E5" s="166">
        <f t="shared" si="0"/>
        <v>2002</v>
      </c>
      <c r="F5" s="166">
        <f t="shared" si="0"/>
        <v>2003</v>
      </c>
      <c r="G5" s="166">
        <f t="shared" si="0"/>
        <v>2004</v>
      </c>
      <c r="H5" s="166">
        <f t="shared" si="0"/>
        <v>2005</v>
      </c>
      <c r="I5" s="166">
        <f t="shared" si="0"/>
        <v>2006</v>
      </c>
      <c r="J5" s="166">
        <f t="shared" si="0"/>
        <v>2007</v>
      </c>
      <c r="K5" s="166">
        <f t="shared" si="0"/>
        <v>2008</v>
      </c>
      <c r="L5" s="166">
        <f t="shared" si="0"/>
        <v>2009</v>
      </c>
      <c r="M5" s="166">
        <f t="shared" si="0"/>
        <v>2010</v>
      </c>
      <c r="N5" s="166">
        <f t="shared" si="0"/>
        <v>2011</v>
      </c>
    </row>
    <row r="6" spans="1:14">
      <c r="B6" s="163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>
      <c r="A7" s="165">
        <v>1</v>
      </c>
      <c r="B7" s="186" t="s">
        <v>40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</row>
    <row r="8" spans="1:14" ht="15.75">
      <c r="A8" s="165">
        <v>2</v>
      </c>
      <c r="B8" s="183" t="s">
        <v>180</v>
      </c>
      <c r="C8" s="187">
        <f>'Kroger Exhibit KCH-3, p. 7'!B21</f>
        <v>82.773440337487273</v>
      </c>
      <c r="D8" s="187">
        <f>'Kroger Exhibit KCH-3, p. 7'!C21</f>
        <v>-37.598675039828777</v>
      </c>
      <c r="E8" s="187">
        <f>'Kroger Exhibit KCH-3, p. 7'!D21</f>
        <v>16.194570333231695</v>
      </c>
      <c r="F8" s="187">
        <f>'Kroger Exhibit KCH-3, p. 7'!E21</f>
        <v>-8.9014753922858745</v>
      </c>
      <c r="G8" s="187">
        <f>'Kroger Exhibit KCH-3, p. 7'!F21</f>
        <v>-56.526569176552698</v>
      </c>
      <c r="H8" s="187">
        <f>'Kroger Exhibit KCH-3, p. 7'!G21</f>
        <v>-39.84505299764885</v>
      </c>
      <c r="I8" s="187">
        <f>'Kroger Exhibit KCH-3, p. 7'!H21</f>
        <v>-20.364794200138363</v>
      </c>
      <c r="J8" s="187">
        <f>'Kroger Exhibit KCH-3, p. 7'!I21</f>
        <v>1.4551598952657514</v>
      </c>
      <c r="K8" s="187">
        <f>'Kroger Exhibit KCH-3, p. 7'!J21</f>
        <v>39.570780795356086</v>
      </c>
      <c r="L8" s="187">
        <f>'Kroger Exhibit KCH-3, p. 7'!K21</f>
        <v>31.935765634313839</v>
      </c>
      <c r="M8" s="187">
        <f>'Kroger Exhibit KCH-3, p. 7'!L21</f>
        <v>-60.88466318817666</v>
      </c>
      <c r="N8" s="187">
        <f>'Kroger Exhibit KCH-3, p. 7'!M21</f>
        <v>52.191512998976236</v>
      </c>
    </row>
    <row r="9" spans="1:14">
      <c r="A9" s="165"/>
    </row>
    <row r="10" spans="1:14" ht="15.75">
      <c r="A10" s="165">
        <v>3</v>
      </c>
      <c r="B10" s="183" t="s">
        <v>181</v>
      </c>
      <c r="C10" s="188">
        <f>+'Kroger Exhibit KCH-3, p. 7'!B10</f>
        <v>531835.41666666663</v>
      </c>
      <c r="D10" s="188">
        <f>+'Kroger Exhibit KCH-3, p. 7'!C10</f>
        <v>548496.83333333337</v>
      </c>
      <c r="E10" s="188">
        <f>+'Kroger Exhibit KCH-3, p. 7'!D10</f>
        <v>564494.16666666663</v>
      </c>
      <c r="F10" s="188">
        <f>+'Kroger Exhibit KCH-3, p. 7'!E10</f>
        <v>583439.33333333337</v>
      </c>
      <c r="G10" s="188">
        <f>+'Kroger Exhibit KCH-3, p. 7'!F10</f>
        <v>610180.83333333337</v>
      </c>
      <c r="H10" s="188">
        <f>+'Kroger Exhibit KCH-3, p. 7'!G10</f>
        <v>629639.16666666663</v>
      </c>
      <c r="I10" s="188">
        <f>+'Kroger Exhibit KCH-3, p. 7'!H10</f>
        <v>649323.91666666663</v>
      </c>
      <c r="J10" s="188">
        <f>+'Kroger Exhibit KCH-3, p. 7'!I10</f>
        <v>666755.5</v>
      </c>
      <c r="K10" s="188">
        <f>+'Kroger Exhibit KCH-3, p. 7'!J10</f>
        <v>681266.66666666663</v>
      </c>
      <c r="L10" s="188">
        <f>+'Kroger Exhibit KCH-3, p. 7'!K10</f>
        <v>689438</v>
      </c>
      <c r="M10" s="188">
        <f>+'Kroger Exhibit KCH-3, p. 7'!L10</f>
        <v>694085.66666666663</v>
      </c>
      <c r="N10" s="188">
        <f>+'Kroger Exhibit KCH-3, p. 7'!M10</f>
        <v>700039.33333333337</v>
      </c>
    </row>
    <row r="11" spans="1:14">
      <c r="A11" s="165"/>
    </row>
    <row r="12" spans="1:14" ht="15.75">
      <c r="A12" s="165">
        <v>4</v>
      </c>
      <c r="B12" s="183" t="s">
        <v>182</v>
      </c>
      <c r="C12" s="189">
        <f>+'[8]JAP-23 Page 3'!$D$18</f>
        <v>0.36385000000000001</v>
      </c>
      <c r="D12" s="189">
        <f t="shared" ref="D12:N12" si="1">+C12</f>
        <v>0.36385000000000001</v>
      </c>
      <c r="E12" s="189">
        <f t="shared" si="1"/>
        <v>0.36385000000000001</v>
      </c>
      <c r="F12" s="189">
        <f t="shared" si="1"/>
        <v>0.36385000000000001</v>
      </c>
      <c r="G12" s="189">
        <f t="shared" si="1"/>
        <v>0.36385000000000001</v>
      </c>
      <c r="H12" s="189">
        <f t="shared" si="1"/>
        <v>0.36385000000000001</v>
      </c>
      <c r="I12" s="189">
        <f t="shared" si="1"/>
        <v>0.36385000000000001</v>
      </c>
      <c r="J12" s="189">
        <f t="shared" si="1"/>
        <v>0.36385000000000001</v>
      </c>
      <c r="K12" s="189">
        <f t="shared" si="1"/>
        <v>0.36385000000000001</v>
      </c>
      <c r="L12" s="189">
        <f t="shared" si="1"/>
        <v>0.36385000000000001</v>
      </c>
      <c r="M12" s="189">
        <f t="shared" si="1"/>
        <v>0.36385000000000001</v>
      </c>
      <c r="N12" s="189">
        <f t="shared" si="1"/>
        <v>0.36385000000000001</v>
      </c>
    </row>
    <row r="13" spans="1:14">
      <c r="A13" s="165"/>
    </row>
    <row r="14" spans="1:14">
      <c r="A14" s="165">
        <v>5</v>
      </c>
      <c r="B14" s="183" t="s">
        <v>192</v>
      </c>
      <c r="C14" s="190">
        <f>+C12*(C8*C10)</f>
        <v>16017349.078549225</v>
      </c>
      <c r="D14" s="190">
        <f t="shared" ref="D14:N14" si="2">+D12*(D8*D10)</f>
        <v>-7503589.1145330146</v>
      </c>
      <c r="E14" s="190">
        <f t="shared" si="2"/>
        <v>3326222.2753880573</v>
      </c>
      <c r="F14" s="190">
        <f t="shared" si="2"/>
        <v>-1889644.375524953</v>
      </c>
      <c r="G14" s="190">
        <f t="shared" si="2"/>
        <v>-12549706.472804017</v>
      </c>
      <c r="H14" s="190">
        <f t="shared" si="2"/>
        <v>-9128270.970448494</v>
      </c>
      <c r="I14" s="190">
        <f t="shared" si="2"/>
        <v>-4811315.1451107608</v>
      </c>
      <c r="J14" s="190">
        <f t="shared" si="2"/>
        <v>353020.31895189022</v>
      </c>
      <c r="K14" s="190">
        <f t="shared" si="2"/>
        <v>9808760.6923757717</v>
      </c>
      <c r="L14" s="190">
        <f t="shared" si="2"/>
        <v>8011151.2014518753</v>
      </c>
      <c r="M14" s="190">
        <f t="shared" si="2"/>
        <v>-15375999.746295933</v>
      </c>
      <c r="N14" s="190">
        <f t="shared" si="2"/>
        <v>13293664.338633105</v>
      </c>
    </row>
    <row r="15" spans="1:14">
      <c r="A15" s="165"/>
    </row>
    <row r="16" spans="1:14">
      <c r="A16" s="165">
        <v>6</v>
      </c>
      <c r="B16" s="186" t="s">
        <v>41</v>
      </c>
    </row>
    <row r="17" spans="1:14" ht="15.75">
      <c r="A17" s="165">
        <v>7</v>
      </c>
      <c r="B17" s="183" t="s">
        <v>180</v>
      </c>
      <c r="E17" s="187">
        <f>'Kroger Exhibit KCH-3, p. 7'!D26</f>
        <v>409.98128904135592</v>
      </c>
      <c r="F17" s="187">
        <f>'Kroger Exhibit KCH-3, p. 7'!E26</f>
        <v>1.1682965841391706</v>
      </c>
      <c r="G17" s="187">
        <f>'Kroger Exhibit KCH-3, p. 7'!F26</f>
        <v>-369.78822900523846</v>
      </c>
      <c r="H17" s="187">
        <f>'Kroger Exhibit KCH-3, p. 7'!G26</f>
        <v>-344.46349940904474</v>
      </c>
      <c r="I17" s="187">
        <f>'Kroger Exhibit KCH-3, p. 7'!H26</f>
        <v>-33.287359234796895</v>
      </c>
      <c r="J17" s="187">
        <f>'Kroger Exhibit KCH-3, p. 7'!I26</f>
        <v>213.97111434646831</v>
      </c>
      <c r="K17" s="187">
        <f>'Kroger Exhibit KCH-3, p. 7'!J26</f>
        <v>438.43418122468211</v>
      </c>
      <c r="L17" s="187">
        <f>'Kroger Exhibit KCH-3, p. 7'!K26</f>
        <v>-273.26386778780761</v>
      </c>
      <c r="M17" s="187">
        <f>'Kroger Exhibit KCH-3, p. 7'!L26</f>
        <v>-502.10184386469155</v>
      </c>
      <c r="N17" s="187">
        <f>'Kroger Exhibit KCH-3, p. 7'!M26</f>
        <v>459.34991810493375</v>
      </c>
    </row>
    <row r="18" spans="1:14">
      <c r="A18" s="165"/>
    </row>
    <row r="19" spans="1:14" ht="15.75">
      <c r="A19" s="165">
        <v>8</v>
      </c>
      <c r="B19" s="183" t="s">
        <v>183</v>
      </c>
      <c r="E19" s="188">
        <f>+'Kroger Exhibit KCH-3, p. 7'!D13</f>
        <v>49871.583333333336</v>
      </c>
      <c r="F19" s="188">
        <f>+'Kroger Exhibit KCH-3, p. 7'!E13</f>
        <v>50713</v>
      </c>
      <c r="G19" s="188">
        <f>+'Kroger Exhibit KCH-3, p. 7'!F13</f>
        <v>52874.083333333336</v>
      </c>
      <c r="H19" s="188">
        <f>+'Kroger Exhibit KCH-3, p. 7'!G13</f>
        <v>53889.833333333336</v>
      </c>
      <c r="I19" s="188">
        <f>+'Kroger Exhibit KCH-3, p. 7'!H13</f>
        <v>54804.583333333336</v>
      </c>
      <c r="J19" s="188">
        <f>+'Kroger Exhibit KCH-3, p. 7'!I13</f>
        <v>55564.75</v>
      </c>
      <c r="K19" s="188">
        <f>+'Kroger Exhibit KCH-3, p. 7'!J13</f>
        <v>56894</v>
      </c>
      <c r="L19" s="188">
        <f>+'Kroger Exhibit KCH-3, p. 7'!K13</f>
        <v>57386.083333333336</v>
      </c>
      <c r="M19" s="188">
        <f>+'Kroger Exhibit KCH-3, p. 7'!L13</f>
        <v>57008.833333333336</v>
      </c>
      <c r="N19" s="188">
        <f>+'Kroger Exhibit KCH-3, p. 7'!M13</f>
        <v>56933.416666666664</v>
      </c>
    </row>
    <row r="20" spans="1:14">
      <c r="A20" s="165"/>
    </row>
    <row r="21" spans="1:14" ht="15.75">
      <c r="A21" s="165">
        <v>9</v>
      </c>
      <c r="B21" s="183" t="s">
        <v>182</v>
      </c>
      <c r="E21" s="189">
        <f>+'[8]JAP-23 Page 3'!$E$18</f>
        <v>0.17607999999999999</v>
      </c>
      <c r="F21" s="189">
        <f t="shared" ref="F21:N21" si="3">+E21</f>
        <v>0.17607999999999999</v>
      </c>
      <c r="G21" s="189">
        <f t="shared" si="3"/>
        <v>0.17607999999999999</v>
      </c>
      <c r="H21" s="189">
        <f t="shared" si="3"/>
        <v>0.17607999999999999</v>
      </c>
      <c r="I21" s="189">
        <f t="shared" si="3"/>
        <v>0.17607999999999999</v>
      </c>
      <c r="J21" s="189">
        <f t="shared" si="3"/>
        <v>0.17607999999999999</v>
      </c>
      <c r="K21" s="189">
        <f t="shared" si="3"/>
        <v>0.17607999999999999</v>
      </c>
      <c r="L21" s="189">
        <f t="shared" si="3"/>
        <v>0.17607999999999999</v>
      </c>
      <c r="M21" s="189">
        <f t="shared" si="3"/>
        <v>0.17607999999999999</v>
      </c>
      <c r="N21" s="189">
        <f t="shared" si="3"/>
        <v>0.17607999999999999</v>
      </c>
    </row>
    <row r="22" spans="1:14">
      <c r="A22" s="165"/>
    </row>
    <row r="23" spans="1:14">
      <c r="A23" s="165">
        <v>10</v>
      </c>
      <c r="B23" s="183" t="s">
        <v>193</v>
      </c>
      <c r="E23" s="190">
        <f>+E21*(E17*E19)</f>
        <v>3600204.9330716012</v>
      </c>
      <c r="F23" s="190">
        <f t="shared" ref="F23:N23" si="4">+F21*(F17*F19)</f>
        <v>10432.356968148873</v>
      </c>
      <c r="G23" s="190">
        <f t="shared" si="4"/>
        <v>-3442753.7770460248</v>
      </c>
      <c r="H23" s="190">
        <f t="shared" si="4"/>
        <v>-3268587.2272181581</v>
      </c>
      <c r="I23" s="190">
        <f t="shared" si="4"/>
        <v>-321222.71813913557</v>
      </c>
      <c r="J23" s="190">
        <f t="shared" si="4"/>
        <v>2093459.3998734653</v>
      </c>
      <c r="K23" s="190">
        <f t="shared" si="4"/>
        <v>4392187.8199056108</v>
      </c>
      <c r="L23" s="190">
        <f t="shared" si="4"/>
        <v>-2761206.107086488</v>
      </c>
      <c r="M23" s="190">
        <f t="shared" si="4"/>
        <v>-5040156.2378771724</v>
      </c>
      <c r="N23" s="190">
        <f t="shared" si="4"/>
        <v>4604907.5986777237</v>
      </c>
    </row>
    <row r="24" spans="1:14">
      <c r="A24" s="165"/>
    </row>
    <row r="25" spans="1:14">
      <c r="A25" s="165">
        <v>11</v>
      </c>
      <c r="B25" s="183" t="s">
        <v>195</v>
      </c>
      <c r="E25" s="190">
        <f t="shared" ref="E25:N25" si="5">+E14+E23</f>
        <v>6926427.2084596585</v>
      </c>
      <c r="F25" s="190">
        <f t="shared" si="5"/>
        <v>-1879212.0185568042</v>
      </c>
      <c r="G25" s="190">
        <f t="shared" si="5"/>
        <v>-15992460.249850042</v>
      </c>
      <c r="H25" s="190">
        <f t="shared" si="5"/>
        <v>-12396858.197666653</v>
      </c>
      <c r="I25" s="190">
        <f t="shared" si="5"/>
        <v>-5132537.8632498961</v>
      </c>
      <c r="J25" s="190">
        <f t="shared" si="5"/>
        <v>2446479.7188253556</v>
      </c>
      <c r="K25" s="190">
        <f t="shared" si="5"/>
        <v>14200948.512281382</v>
      </c>
      <c r="L25" s="190">
        <f t="shared" si="5"/>
        <v>5249945.0943653872</v>
      </c>
      <c r="M25" s="190">
        <f t="shared" si="5"/>
        <v>-20416155.984173104</v>
      </c>
      <c r="N25" s="190">
        <f t="shared" si="5"/>
        <v>17898571.93731083</v>
      </c>
    </row>
    <row r="26" spans="1:14">
      <c r="A26" s="165"/>
    </row>
    <row r="27" spans="1:14">
      <c r="A27" s="165">
        <v>12</v>
      </c>
      <c r="B27" s="163" t="s">
        <v>177</v>
      </c>
      <c r="C27" s="163"/>
      <c r="D27" s="163"/>
      <c r="E27" s="191">
        <f>+ABS(E14+E23)</f>
        <v>6926427.2084596585</v>
      </c>
      <c r="F27" s="191">
        <f t="shared" ref="F27:N27" si="6">+ABS(F14+F23)</f>
        <v>1879212.0185568042</v>
      </c>
      <c r="G27" s="191">
        <f t="shared" si="6"/>
        <v>15992460.249850042</v>
      </c>
      <c r="H27" s="191">
        <f t="shared" si="6"/>
        <v>12396858.197666653</v>
      </c>
      <c r="I27" s="191">
        <f t="shared" si="6"/>
        <v>5132537.8632498961</v>
      </c>
      <c r="J27" s="191">
        <f t="shared" si="6"/>
        <v>2446479.7188253556</v>
      </c>
      <c r="K27" s="191">
        <f t="shared" si="6"/>
        <v>14200948.512281382</v>
      </c>
      <c r="L27" s="191">
        <f t="shared" si="6"/>
        <v>5249945.0943653872</v>
      </c>
      <c r="M27" s="191">
        <f t="shared" si="6"/>
        <v>20416155.984173104</v>
      </c>
      <c r="N27" s="191">
        <f t="shared" si="6"/>
        <v>17898571.93731083</v>
      </c>
    </row>
    <row r="28" spans="1:14">
      <c r="A28" s="165"/>
    </row>
    <row r="29" spans="1:14">
      <c r="A29" s="165">
        <v>13</v>
      </c>
      <c r="B29" s="183" t="s">
        <v>175</v>
      </c>
      <c r="E29" s="192">
        <f>+C49</f>
        <v>12229588.877374658</v>
      </c>
      <c r="F29" s="192">
        <f t="shared" ref="F29:N29" si="7">+E29</f>
        <v>12229588.877374658</v>
      </c>
      <c r="G29" s="192">
        <f t="shared" si="7"/>
        <v>12229588.877374658</v>
      </c>
      <c r="H29" s="192">
        <f t="shared" si="7"/>
        <v>12229588.877374658</v>
      </c>
      <c r="I29" s="192">
        <f t="shared" si="7"/>
        <v>12229588.877374658</v>
      </c>
      <c r="J29" s="192">
        <f t="shared" si="7"/>
        <v>12229588.877374658</v>
      </c>
      <c r="K29" s="192">
        <f t="shared" si="7"/>
        <v>12229588.877374658</v>
      </c>
      <c r="L29" s="192">
        <f t="shared" si="7"/>
        <v>12229588.877374658</v>
      </c>
      <c r="M29" s="192">
        <f t="shared" si="7"/>
        <v>12229588.877374658</v>
      </c>
      <c r="N29" s="192">
        <f t="shared" si="7"/>
        <v>12229588.877374658</v>
      </c>
    </row>
    <row r="30" spans="1:14">
      <c r="A30" s="165"/>
    </row>
    <row r="31" spans="1:14">
      <c r="A31" s="165">
        <v>14</v>
      </c>
      <c r="B31" s="163" t="s">
        <v>194</v>
      </c>
      <c r="C31" s="163"/>
      <c r="D31" s="163"/>
      <c r="E31" s="193">
        <f>+E27/E29*100</f>
        <v>56.636631680022298</v>
      </c>
      <c r="F31" s="193">
        <f t="shared" ref="F31:N31" si="8">+F27/F29*100</f>
        <v>15.366109502122665</v>
      </c>
      <c r="G31" s="193">
        <f t="shared" si="8"/>
        <v>130.76858437520235</v>
      </c>
      <c r="H31" s="193">
        <f t="shared" si="8"/>
        <v>101.36774279143145</v>
      </c>
      <c r="I31" s="193">
        <f t="shared" si="8"/>
        <v>41.968196271465381</v>
      </c>
      <c r="J31" s="193">
        <f t="shared" si="8"/>
        <v>20.004594948825005</v>
      </c>
      <c r="K31" s="193">
        <f t="shared" si="8"/>
        <v>116.11959040220752</v>
      </c>
      <c r="L31" s="193">
        <f t="shared" si="8"/>
        <v>42.928222256743595</v>
      </c>
      <c r="M31" s="193">
        <f t="shared" si="8"/>
        <v>166.94065670469101</v>
      </c>
      <c r="N31" s="193">
        <f t="shared" si="8"/>
        <v>146.35464950440053</v>
      </c>
    </row>
    <row r="32" spans="1:14" ht="13.5" thickBot="1">
      <c r="A32" s="165"/>
      <c r="B32" s="163"/>
      <c r="C32" s="163"/>
      <c r="D32" s="163"/>
      <c r="E32" s="193"/>
      <c r="F32" s="193"/>
      <c r="G32" s="193"/>
      <c r="H32" s="193"/>
      <c r="I32" s="193"/>
      <c r="J32" s="193"/>
      <c r="K32" s="193"/>
      <c r="L32" s="193"/>
      <c r="M32" s="193"/>
      <c r="N32" s="193"/>
    </row>
    <row r="33" spans="1:14" ht="13.5" thickBot="1">
      <c r="A33" s="165">
        <v>15</v>
      </c>
      <c r="B33" s="163" t="s">
        <v>176</v>
      </c>
      <c r="C33" s="194">
        <f>AVERAGE(E31:N31)</f>
        <v>83.845497843711186</v>
      </c>
      <c r="D33" s="163"/>
      <c r="E33" s="193"/>
      <c r="F33" s="193"/>
      <c r="G33" s="193"/>
      <c r="H33" s="193"/>
      <c r="I33" s="193"/>
      <c r="J33" s="193"/>
      <c r="K33" s="193"/>
      <c r="L33" s="193"/>
      <c r="M33" s="193"/>
      <c r="N33" s="193"/>
    </row>
    <row r="34" spans="1:14">
      <c r="A34" s="165"/>
    </row>
    <row r="35" spans="1:14">
      <c r="A35" s="165"/>
    </row>
    <row r="36" spans="1:14">
      <c r="A36" s="165"/>
    </row>
    <row r="37" spans="1:14" ht="15.75">
      <c r="A37" s="165">
        <v>16</v>
      </c>
      <c r="B37" s="163" t="s">
        <v>189</v>
      </c>
    </row>
    <row r="38" spans="1:14">
      <c r="A38" s="165">
        <v>17</v>
      </c>
      <c r="B38" s="183" t="s">
        <v>43</v>
      </c>
      <c r="C38" s="190">
        <f>+'[9]KJB-04 P.2 ERF June 2012'!$J$45</f>
        <v>124969750.62174928</v>
      </c>
    </row>
    <row r="39" spans="1:14">
      <c r="A39" s="165">
        <v>18</v>
      </c>
      <c r="B39" s="183" t="s">
        <v>44</v>
      </c>
      <c r="C39" s="190">
        <f>+'[9]KJB-04 P.2 ERF June 2012'!$J$47</f>
        <v>1592297567.4962132</v>
      </c>
    </row>
    <row r="40" spans="1:14">
      <c r="A40" s="165">
        <v>19</v>
      </c>
      <c r="B40" s="183" t="s">
        <v>45</v>
      </c>
      <c r="C40" s="195">
        <f>+'[9]KJB-04 P.2 ERF June 2012'!$J$49</f>
        <v>7.8483917310918389E-2</v>
      </c>
    </row>
    <row r="41" spans="1:14">
      <c r="A41" s="165">
        <v>20</v>
      </c>
      <c r="B41" s="183" t="s">
        <v>46</v>
      </c>
      <c r="C41" s="195">
        <f>+'[9]ROE''s &amp; Conv Fctrs'!$K$14</f>
        <v>1.1000000000000001E-3</v>
      </c>
    </row>
    <row r="42" spans="1:14">
      <c r="A42" s="165">
        <v>21</v>
      </c>
      <c r="B42" s="183" t="s">
        <v>47</v>
      </c>
      <c r="C42" s="195">
        <f>+'[9]ROE''s &amp; Conv Fctrs'!$K$15</f>
        <v>2.9899999999999999E-2</v>
      </c>
    </row>
    <row r="43" spans="1:14">
      <c r="A43" s="165">
        <v>22</v>
      </c>
      <c r="B43" s="183" t="s">
        <v>48</v>
      </c>
      <c r="C43" s="195">
        <f>+'[9]ROE''s &amp; Conv Fctrs'!$I$17</f>
        <v>0.48</v>
      </c>
    </row>
    <row r="44" spans="1:14">
      <c r="A44" s="165">
        <v>23</v>
      </c>
      <c r="B44" s="183" t="s">
        <v>49</v>
      </c>
      <c r="C44" s="195">
        <f>+(C40-C41-C42)/C43</f>
        <v>9.8924827731079981E-2</v>
      </c>
    </row>
    <row r="45" spans="1:14">
      <c r="A45" s="165">
        <v>24</v>
      </c>
      <c r="B45" s="183" t="s">
        <v>50</v>
      </c>
      <c r="C45" s="192">
        <f>+C39*(C43*(C44+0.01)+C42+C41)-C38</f>
        <v>7643028.3239818215</v>
      </c>
    </row>
    <row r="46" spans="1:14">
      <c r="A46" s="165">
        <v>25</v>
      </c>
      <c r="B46" s="183" t="s">
        <v>51</v>
      </c>
      <c r="C46" s="196">
        <f>+'[9]ROE''s &amp; Conv Fctrs'!$D$69</f>
        <v>3.8519999999999999E-2</v>
      </c>
    </row>
    <row r="47" spans="1:14">
      <c r="A47" s="165">
        <v>26</v>
      </c>
      <c r="B47" s="183" t="s">
        <v>52</v>
      </c>
      <c r="C47" s="195">
        <f>+'[9]ROE''s &amp; Conv Fctrs'!$D$74</f>
        <v>0.35</v>
      </c>
    </row>
    <row r="48" spans="1:14">
      <c r="A48" s="165">
        <v>27</v>
      </c>
      <c r="B48" s="183" t="s">
        <v>72</v>
      </c>
      <c r="C48" s="197">
        <f>+C46+(1-C46)*C47</f>
        <v>0.37503799999999998</v>
      </c>
    </row>
    <row r="49" spans="1:3">
      <c r="A49" s="165">
        <v>28</v>
      </c>
      <c r="B49" s="183" t="s">
        <v>42</v>
      </c>
      <c r="C49" s="192">
        <f>+C45*(1/(1-C48))</f>
        <v>12229588.877374658</v>
      </c>
    </row>
    <row r="52" spans="1:3">
      <c r="B52" s="164" t="s">
        <v>171</v>
      </c>
    </row>
    <row r="53" spans="1:3">
      <c r="B53" s="163" t="s">
        <v>186</v>
      </c>
    </row>
    <row r="54" spans="1:3">
      <c r="B54" s="163" t="s">
        <v>178</v>
      </c>
    </row>
  </sheetData>
  <mergeCells count="2">
    <mergeCell ref="A1:N1"/>
    <mergeCell ref="A2:N2"/>
  </mergeCells>
  <printOptions horizontalCentered="1"/>
  <pageMargins left="1" right="1" top="1.25" bottom="1" header="0.75" footer="0.5"/>
  <pageSetup scale="55" orientation="landscape" r:id="rId1"/>
  <headerFooter scaleWithDoc="0">
    <oddHeader>&amp;R&amp;"Times New Roman,Bold"Exhibit No. ____ (KCH-3)
Page 6 of 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zoomScale="72" zoomScaleNormal="72" workbookViewId="0">
      <selection activeCell="D30" sqref="D30"/>
    </sheetView>
  </sheetViews>
  <sheetFormatPr defaultRowHeight="18.75"/>
  <cols>
    <col min="1" max="1" width="76" style="38" customWidth="1"/>
    <col min="2" max="13" width="17.6640625" style="38" customWidth="1"/>
    <col min="14" max="16384" width="9.33203125" style="38"/>
  </cols>
  <sheetData>
    <row r="1" spans="1:13" ht="31.5" customHeight="1">
      <c r="A1" s="280" t="s">
        <v>165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33" customHeight="1">
      <c r="A2" s="281" t="s">
        <v>73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4" spans="1:13">
      <c r="A4" s="52"/>
      <c r="B4" s="39">
        <v>2000</v>
      </c>
      <c r="C4" s="39">
        <f>B4+1</f>
        <v>2001</v>
      </c>
      <c r="D4" s="39">
        <f t="shared" ref="D4:M4" si="0">C4+1</f>
        <v>2002</v>
      </c>
      <c r="E4" s="39">
        <f t="shared" si="0"/>
        <v>2003</v>
      </c>
      <c r="F4" s="39">
        <f t="shared" si="0"/>
        <v>2004</v>
      </c>
      <c r="G4" s="39">
        <f t="shared" si="0"/>
        <v>2005</v>
      </c>
      <c r="H4" s="39">
        <f t="shared" si="0"/>
        <v>2006</v>
      </c>
      <c r="I4" s="39">
        <f t="shared" si="0"/>
        <v>2007</v>
      </c>
      <c r="J4" s="39">
        <f t="shared" si="0"/>
        <v>2008</v>
      </c>
      <c r="K4" s="39">
        <f t="shared" si="0"/>
        <v>2009</v>
      </c>
      <c r="L4" s="39">
        <f t="shared" si="0"/>
        <v>2010</v>
      </c>
      <c r="M4" s="39">
        <f t="shared" si="0"/>
        <v>2011</v>
      </c>
    </row>
    <row r="5" spans="1:13">
      <c r="A5" s="40" t="s">
        <v>74</v>
      </c>
      <c r="B5" s="61">
        <v>517560806.0453679</v>
      </c>
      <c r="C5" s="61">
        <v>463308671.78329211</v>
      </c>
      <c r="D5" s="61">
        <v>502615197.39156729</v>
      </c>
      <c r="E5" s="62">
        <v>500115952.66245502</v>
      </c>
      <c r="F5" s="62">
        <v>489036220.91988444</v>
      </c>
      <c r="G5" s="62">
        <v>510034800.83514541</v>
      </c>
      <c r="H5" s="62">
        <v>533369999.39524609</v>
      </c>
      <c r="I5" s="62">
        <v>556836805</v>
      </c>
      <c r="J5" s="62">
        <v>589404601.36941397</v>
      </c>
      <c r="K5" s="62">
        <v>585626038.5079782</v>
      </c>
      <c r="L5" s="62">
        <v>519526707</v>
      </c>
      <c r="M5" s="62">
        <v>597470758</v>
      </c>
    </row>
    <row r="6" spans="1:13">
      <c r="A6" s="40" t="s">
        <v>75</v>
      </c>
      <c r="B6" s="61">
        <v>322466722.11867601</v>
      </c>
      <c r="C6" s="61">
        <v>298101593.60861808</v>
      </c>
      <c r="D6" s="61">
        <v>318299124.99802339</v>
      </c>
      <c r="E6" s="62">
        <v>310781177.26107877</v>
      </c>
      <c r="F6" s="62">
        <v>308292327.5526908</v>
      </c>
      <c r="G6" s="62">
        <v>313536405.95876026</v>
      </c>
      <c r="H6" s="62">
        <v>329068239.50007051</v>
      </c>
      <c r="I6" s="62">
        <v>342576754</v>
      </c>
      <c r="J6" s="62">
        <v>374332327.04079384</v>
      </c>
      <c r="K6" s="62">
        <v>348111622.13426125</v>
      </c>
      <c r="L6" s="62">
        <v>331761168</v>
      </c>
      <c r="M6" s="62">
        <v>366533110</v>
      </c>
    </row>
    <row r="7" spans="1:13">
      <c r="A7" s="40" t="s">
        <v>76</v>
      </c>
      <c r="B7" s="61">
        <v>205914469.84729177</v>
      </c>
      <c r="C7" s="61">
        <v>181231498.82984436</v>
      </c>
      <c r="D7" s="61">
        <v>183865249.27035296</v>
      </c>
      <c r="E7" s="62">
        <v>175850686.92190021</v>
      </c>
      <c r="F7" s="62">
        <v>176050686.32304475</v>
      </c>
      <c r="G7" s="62">
        <v>177998197.939603</v>
      </c>
      <c r="H7" s="62">
        <v>184326996.6836043</v>
      </c>
      <c r="I7" s="62">
        <v>188092553</v>
      </c>
      <c r="J7" s="62">
        <v>178130927.46879214</v>
      </c>
      <c r="K7" s="62">
        <v>164585024.11286539</v>
      </c>
      <c r="L7" s="62">
        <v>160840256</v>
      </c>
      <c r="M7" s="62">
        <v>176481232</v>
      </c>
    </row>
    <row r="8" spans="1:13">
      <c r="A8" s="40" t="s">
        <v>77</v>
      </c>
      <c r="B8" s="61">
        <f>B6+B7</f>
        <v>528381191.96596777</v>
      </c>
      <c r="C8" s="61">
        <f t="shared" ref="C8:M8" si="1">C6+C7</f>
        <v>479333092.43846244</v>
      </c>
      <c r="D8" s="61">
        <f t="shared" si="1"/>
        <v>502164374.26837635</v>
      </c>
      <c r="E8" s="61">
        <f t="shared" si="1"/>
        <v>486631864.18297899</v>
      </c>
      <c r="F8" s="61">
        <f t="shared" si="1"/>
        <v>484343013.87573552</v>
      </c>
      <c r="G8" s="61">
        <f t="shared" si="1"/>
        <v>491534603.89836323</v>
      </c>
      <c r="H8" s="61">
        <f t="shared" si="1"/>
        <v>513395236.18367481</v>
      </c>
      <c r="I8" s="61">
        <f t="shared" si="1"/>
        <v>530669307</v>
      </c>
      <c r="J8" s="61">
        <f t="shared" si="1"/>
        <v>552463254.50958598</v>
      </c>
      <c r="K8" s="61">
        <f t="shared" si="1"/>
        <v>512696646.24712664</v>
      </c>
      <c r="L8" s="61">
        <f t="shared" si="1"/>
        <v>492601424</v>
      </c>
      <c r="M8" s="61">
        <f t="shared" si="1"/>
        <v>543014342</v>
      </c>
    </row>
    <row r="9" spans="1:13">
      <c r="A9" s="5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>
      <c r="A10" s="40" t="s">
        <v>58</v>
      </c>
      <c r="B10" s="64">
        <v>531835.41666666663</v>
      </c>
      <c r="C10" s="64">
        <v>548496.83333333337</v>
      </c>
      <c r="D10" s="64">
        <v>564494.16666666663</v>
      </c>
      <c r="E10" s="64">
        <v>583439.33333333337</v>
      </c>
      <c r="F10" s="64">
        <v>610180.83333333337</v>
      </c>
      <c r="G10" s="64">
        <v>629639.16666666663</v>
      </c>
      <c r="H10" s="64">
        <v>649323.91666666663</v>
      </c>
      <c r="I10" s="64">
        <v>666755.5</v>
      </c>
      <c r="J10" s="64">
        <v>681266.66666666663</v>
      </c>
      <c r="K10" s="64">
        <v>689438</v>
      </c>
      <c r="L10" s="64">
        <v>694085.66666666663</v>
      </c>
      <c r="M10" s="64">
        <v>700039.33333333337</v>
      </c>
    </row>
    <row r="11" spans="1:13">
      <c r="A11" s="40" t="s">
        <v>59</v>
      </c>
      <c r="B11" s="64">
        <v>46003</v>
      </c>
      <c r="C11" s="64">
        <v>47123.666666666664</v>
      </c>
      <c r="D11" s="64">
        <v>46983.583333333336</v>
      </c>
      <c r="E11" s="64">
        <v>47872</v>
      </c>
      <c r="F11" s="64">
        <v>50040.833333333336</v>
      </c>
      <c r="G11" s="64">
        <v>51093</v>
      </c>
      <c r="H11" s="64">
        <v>52018.583333333336</v>
      </c>
      <c r="I11" s="64">
        <v>52825.666666666664</v>
      </c>
      <c r="J11" s="64">
        <v>54176.583333333336</v>
      </c>
      <c r="K11" s="64">
        <v>54725.833333333336</v>
      </c>
      <c r="L11" s="64">
        <v>54390.333333333336</v>
      </c>
      <c r="M11" s="64">
        <v>54340.75</v>
      </c>
    </row>
    <row r="12" spans="1:13">
      <c r="A12" s="40" t="s">
        <v>60</v>
      </c>
      <c r="B12" s="64">
        <v>3024.8333333333335</v>
      </c>
      <c r="C12" s="64">
        <v>2941.5</v>
      </c>
      <c r="D12" s="64">
        <v>2888</v>
      </c>
      <c r="E12" s="64">
        <v>2841</v>
      </c>
      <c r="F12" s="64">
        <v>2833.25</v>
      </c>
      <c r="G12" s="64">
        <v>2796.8333333333335</v>
      </c>
      <c r="H12" s="64">
        <v>2786</v>
      </c>
      <c r="I12" s="64">
        <v>2739.0833333333335</v>
      </c>
      <c r="J12" s="64">
        <v>2717.4166666666665</v>
      </c>
      <c r="K12" s="64">
        <v>2660.25</v>
      </c>
      <c r="L12" s="64">
        <v>2618.5</v>
      </c>
      <c r="M12" s="64">
        <v>2592.6666666666665</v>
      </c>
    </row>
    <row r="13" spans="1:13">
      <c r="A13" s="40" t="s">
        <v>61</v>
      </c>
      <c r="B13" s="64">
        <f>B11+B12</f>
        <v>49027.833333333336</v>
      </c>
      <c r="C13" s="64">
        <f t="shared" ref="C13:M13" si="2">C11+C12</f>
        <v>50065.166666666664</v>
      </c>
      <c r="D13" s="64">
        <f>D11+D12</f>
        <v>49871.583333333336</v>
      </c>
      <c r="E13" s="64">
        <f t="shared" si="2"/>
        <v>50713</v>
      </c>
      <c r="F13" s="64">
        <f t="shared" si="2"/>
        <v>52874.083333333336</v>
      </c>
      <c r="G13" s="64">
        <f t="shared" si="2"/>
        <v>53889.833333333336</v>
      </c>
      <c r="H13" s="64">
        <f t="shared" si="2"/>
        <v>54804.583333333336</v>
      </c>
      <c r="I13" s="64">
        <f t="shared" si="2"/>
        <v>55564.75</v>
      </c>
      <c r="J13" s="64">
        <f t="shared" si="2"/>
        <v>56894</v>
      </c>
      <c r="K13" s="64">
        <f t="shared" si="2"/>
        <v>57386.083333333336</v>
      </c>
      <c r="L13" s="64">
        <f t="shared" si="2"/>
        <v>57008.833333333336</v>
      </c>
      <c r="M13" s="64">
        <f t="shared" si="2"/>
        <v>56933.416666666664</v>
      </c>
    </row>
    <row r="14" spans="1:13">
      <c r="A14" s="5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>
      <c r="A15" s="40" t="s">
        <v>78</v>
      </c>
      <c r="B15" s="65">
        <f t="shared" ref="B15:M17" si="3">B5/B10</f>
        <v>973.15972164703453</v>
      </c>
      <c r="C15" s="65">
        <f t="shared" si="3"/>
        <v>844.68796103646673</v>
      </c>
      <c r="D15" s="65">
        <f t="shared" si="3"/>
        <v>890.38156117627545</v>
      </c>
      <c r="E15" s="65">
        <f t="shared" si="3"/>
        <v>857.18587021750614</v>
      </c>
      <c r="F15" s="65">
        <f t="shared" si="3"/>
        <v>801.46113119998756</v>
      </c>
      <c r="G15" s="65">
        <f t="shared" si="3"/>
        <v>810.04300214563966</v>
      </c>
      <c r="H15" s="65">
        <f t="shared" si="3"/>
        <v>821.4236157098984</v>
      </c>
      <c r="I15" s="65">
        <f t="shared" si="3"/>
        <v>835.14392457205076</v>
      </c>
      <c r="J15" s="65">
        <f t="shared" si="3"/>
        <v>865.15990023888935</v>
      </c>
      <c r="K15" s="65">
        <f t="shared" si="3"/>
        <v>849.42523984459547</v>
      </c>
      <c r="L15" s="65">
        <f t="shared" si="3"/>
        <v>748.50516578885322</v>
      </c>
      <c r="M15" s="65">
        <f t="shared" si="3"/>
        <v>853.48169674275437</v>
      </c>
    </row>
    <row r="16" spans="1:13">
      <c r="A16" s="40" t="s">
        <v>79</v>
      </c>
      <c r="B16" s="65">
        <f t="shared" si="3"/>
        <v>7009.6889793856053</v>
      </c>
      <c r="C16" s="65">
        <f t="shared" si="3"/>
        <v>6325.9422429342249</v>
      </c>
      <c r="D16" s="65">
        <f t="shared" si="3"/>
        <v>6774.688144575819</v>
      </c>
      <c r="E16" s="65">
        <f t="shared" si="3"/>
        <v>6491.9196453266786</v>
      </c>
      <c r="F16" s="65">
        <f t="shared" si="3"/>
        <v>6160.8152186252719</v>
      </c>
      <c r="G16" s="65">
        <f t="shared" si="3"/>
        <v>6136.5824273141188</v>
      </c>
      <c r="H16" s="65">
        <f t="shared" si="3"/>
        <v>6325.9746500863412</v>
      </c>
      <c r="I16" s="65">
        <f t="shared" si="3"/>
        <v>6485.0436467121417</v>
      </c>
      <c r="J16" s="65">
        <f t="shared" si="3"/>
        <v>6909.4856856814304</v>
      </c>
      <c r="K16" s="65">
        <f t="shared" si="3"/>
        <v>6361.0108961507131</v>
      </c>
      <c r="L16" s="65">
        <f t="shared" si="3"/>
        <v>6099.6347635302836</v>
      </c>
      <c r="M16" s="65">
        <f t="shared" si="3"/>
        <v>6745.0874343839569</v>
      </c>
    </row>
    <row r="17" spans="1:13">
      <c r="A17" s="40" t="s">
        <v>80</v>
      </c>
      <c r="B17" s="65">
        <f>B7/B12</f>
        <v>68074.649792481709</v>
      </c>
      <c r="C17" s="65">
        <f>C7/C12</f>
        <v>61611.932289595228</v>
      </c>
      <c r="D17" s="65">
        <f t="shared" si="3"/>
        <v>63665.252517435234</v>
      </c>
      <c r="E17" s="65">
        <f>E7/E12</f>
        <v>61897.461077754386</v>
      </c>
      <c r="F17" s="65">
        <f t="shared" si="3"/>
        <v>62137.363918836934</v>
      </c>
      <c r="G17" s="65">
        <f t="shared" si="3"/>
        <v>63642.761911543887</v>
      </c>
      <c r="H17" s="65">
        <f t="shared" si="3"/>
        <v>66161.879642356173</v>
      </c>
      <c r="I17" s="65">
        <f t="shared" si="3"/>
        <v>68669.890656849922</v>
      </c>
      <c r="J17" s="65">
        <f t="shared" si="3"/>
        <v>65551.569493866904</v>
      </c>
      <c r="K17" s="65">
        <f t="shared" si="3"/>
        <v>61868.25452978682</v>
      </c>
      <c r="L17" s="65">
        <f t="shared" si="3"/>
        <v>61424.577429826233</v>
      </c>
      <c r="M17" s="65">
        <f t="shared" si="3"/>
        <v>68069.387503214195</v>
      </c>
    </row>
    <row r="18" spans="1:13">
      <c r="A18" s="4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>
      <c r="A19" s="45" t="s">
        <v>78</v>
      </c>
      <c r="B19" s="46">
        <f>B5/B10</f>
        <v>973.15972164703453</v>
      </c>
      <c r="C19" s="46">
        <f t="shared" ref="C19:M19" si="4">C5/C10</f>
        <v>844.68796103646673</v>
      </c>
      <c r="D19" s="46">
        <f t="shared" si="4"/>
        <v>890.38156117627545</v>
      </c>
      <c r="E19" s="46">
        <f t="shared" si="4"/>
        <v>857.18587021750614</v>
      </c>
      <c r="F19" s="46">
        <f t="shared" si="4"/>
        <v>801.46113119998756</v>
      </c>
      <c r="G19" s="46">
        <f t="shared" si="4"/>
        <v>810.04300214563966</v>
      </c>
      <c r="H19" s="46">
        <f t="shared" si="4"/>
        <v>821.4236157098984</v>
      </c>
      <c r="I19" s="46">
        <f t="shared" si="4"/>
        <v>835.14392457205076</v>
      </c>
      <c r="J19" s="46">
        <f t="shared" si="4"/>
        <v>865.15990023888935</v>
      </c>
      <c r="K19" s="46">
        <f t="shared" si="4"/>
        <v>849.42523984459547</v>
      </c>
      <c r="L19" s="46">
        <f t="shared" si="4"/>
        <v>748.50516578885322</v>
      </c>
      <c r="M19" s="46">
        <f t="shared" si="4"/>
        <v>853.48169674275437</v>
      </c>
    </row>
    <row r="20" spans="1:13">
      <c r="A20" s="45" t="s">
        <v>65</v>
      </c>
      <c r="B20" s="68">
        <v>890.38628130954726</v>
      </c>
      <c r="C20" s="68">
        <v>882.28663607629551</v>
      </c>
      <c r="D20" s="68">
        <v>874.18699084304376</v>
      </c>
      <c r="E20" s="68">
        <v>866.08734560979201</v>
      </c>
      <c r="F20" s="68">
        <v>857.98770037654026</v>
      </c>
      <c r="G20" s="68">
        <v>849.88805514328851</v>
      </c>
      <c r="H20" s="68">
        <v>841.78840991003676</v>
      </c>
      <c r="I20" s="68">
        <v>833.68876467678501</v>
      </c>
      <c r="J20" s="68">
        <v>825.58911944353326</v>
      </c>
      <c r="K20" s="68">
        <v>817.48947421028163</v>
      </c>
      <c r="L20" s="68">
        <v>809.38982897702988</v>
      </c>
      <c r="M20" s="68">
        <v>801.29018374377813</v>
      </c>
    </row>
    <row r="21" spans="1:13">
      <c r="A21" s="45" t="s">
        <v>81</v>
      </c>
      <c r="B21" s="47">
        <f>B19-B20</f>
        <v>82.773440337487273</v>
      </c>
      <c r="C21" s="47">
        <f t="shared" ref="C21:M21" si="5">C19-C20</f>
        <v>-37.598675039828777</v>
      </c>
      <c r="D21" s="47">
        <f t="shared" si="5"/>
        <v>16.194570333231695</v>
      </c>
      <c r="E21" s="47">
        <f t="shared" si="5"/>
        <v>-8.9014753922858745</v>
      </c>
      <c r="F21" s="47">
        <f t="shared" si="5"/>
        <v>-56.526569176552698</v>
      </c>
      <c r="G21" s="47">
        <f t="shared" si="5"/>
        <v>-39.84505299764885</v>
      </c>
      <c r="H21" s="47">
        <f t="shared" si="5"/>
        <v>-20.364794200138363</v>
      </c>
      <c r="I21" s="47">
        <f t="shared" si="5"/>
        <v>1.4551598952657514</v>
      </c>
      <c r="J21" s="47">
        <f t="shared" si="5"/>
        <v>39.570780795356086</v>
      </c>
      <c r="K21" s="47">
        <f t="shared" si="5"/>
        <v>31.935765634313839</v>
      </c>
      <c r="L21" s="47">
        <f t="shared" si="5"/>
        <v>-60.88466318817666</v>
      </c>
      <c r="M21" s="47">
        <f t="shared" si="5"/>
        <v>52.191512998976236</v>
      </c>
    </row>
    <row r="22" spans="1:13">
      <c r="A22" s="45" t="s">
        <v>67</v>
      </c>
      <c r="B22" s="48">
        <f>B21/B20</f>
        <v>9.2963517155438602E-2</v>
      </c>
      <c r="C22" s="48">
        <f t="shared" ref="C22:M22" si="6">C21/C20</f>
        <v>-4.2615034051787952E-2</v>
      </c>
      <c r="D22" s="48">
        <f t="shared" si="6"/>
        <v>1.8525293218575652E-2</v>
      </c>
      <c r="E22" s="48">
        <f t="shared" si="6"/>
        <v>-1.0277803315575004E-2</v>
      </c>
      <c r="F22" s="48">
        <f t="shared" si="6"/>
        <v>-6.5882726700796757E-2</v>
      </c>
      <c r="G22" s="48">
        <f t="shared" si="6"/>
        <v>-4.6882707383069523E-2</v>
      </c>
      <c r="H22" s="48">
        <f t="shared" si="6"/>
        <v>-2.4192295784061436E-2</v>
      </c>
      <c r="I22" s="48">
        <f t="shared" si="6"/>
        <v>1.7454474102573593E-3</v>
      </c>
      <c r="J22" s="48">
        <f t="shared" si="6"/>
        <v>4.7930356473239052E-2</v>
      </c>
      <c r="K22" s="48">
        <f t="shared" si="6"/>
        <v>3.9065659732395584E-2</v>
      </c>
      <c r="L22" s="48">
        <f t="shared" si="6"/>
        <v>-7.5222916088688016E-2</v>
      </c>
      <c r="M22" s="48">
        <f t="shared" si="6"/>
        <v>6.513434715389585E-2</v>
      </c>
    </row>
    <row r="23" spans="1:13">
      <c r="A23" s="4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45" t="s">
        <v>82</v>
      </c>
      <c r="B24" s="67"/>
      <c r="C24" s="67"/>
      <c r="D24" s="46">
        <f>D8/D13</f>
        <v>10069.148414879743</v>
      </c>
      <c r="E24" s="46">
        <f>E8/E13</f>
        <v>9595.8011591303803</v>
      </c>
      <c r="F24" s="46">
        <f t="shared" ref="F24:M24" si="7">F8/F13</f>
        <v>9160.3103702488552</v>
      </c>
      <c r="G24" s="46">
        <f t="shared" si="7"/>
        <v>9121.1008365529033</v>
      </c>
      <c r="H24" s="46">
        <f t="shared" si="7"/>
        <v>9367.7427134350037</v>
      </c>
      <c r="I24" s="46">
        <f t="shared" si="7"/>
        <v>9550.4669237241233</v>
      </c>
      <c r="J24" s="46">
        <f t="shared" si="7"/>
        <v>9710.3957273101896</v>
      </c>
      <c r="K24" s="46">
        <f t="shared" si="7"/>
        <v>8934.1634150055543</v>
      </c>
      <c r="L24" s="46">
        <f t="shared" si="7"/>
        <v>8640.7911756365229</v>
      </c>
      <c r="M24" s="46">
        <f t="shared" si="7"/>
        <v>9537.7086743140026</v>
      </c>
    </row>
    <row r="25" spans="1:13">
      <c r="A25" s="45" t="s">
        <v>69</v>
      </c>
      <c r="B25" s="50"/>
      <c r="C25" s="50"/>
      <c r="D25" s="68">
        <v>9659.1671258383867</v>
      </c>
      <c r="E25" s="68">
        <v>9594.6328625462411</v>
      </c>
      <c r="F25" s="68">
        <v>9530.0985992540936</v>
      </c>
      <c r="G25" s="68">
        <v>9465.564335961948</v>
      </c>
      <c r="H25" s="68">
        <v>9401.0300726698006</v>
      </c>
      <c r="I25" s="68">
        <v>9336.495809377655</v>
      </c>
      <c r="J25" s="68">
        <v>9271.9615460855075</v>
      </c>
      <c r="K25" s="68">
        <v>9207.4272827933619</v>
      </c>
      <c r="L25" s="68">
        <v>9142.8930195012144</v>
      </c>
      <c r="M25" s="68">
        <v>9078.3587562090688</v>
      </c>
    </row>
    <row r="26" spans="1:13">
      <c r="A26" s="45" t="s">
        <v>81</v>
      </c>
      <c r="B26" s="50"/>
      <c r="C26" s="50"/>
      <c r="D26" s="68">
        <f>D24-D25</f>
        <v>409.98128904135592</v>
      </c>
      <c r="E26" s="68">
        <f t="shared" ref="E26:M26" si="8">E24-E25</f>
        <v>1.1682965841391706</v>
      </c>
      <c r="F26" s="68">
        <f t="shared" si="8"/>
        <v>-369.78822900523846</v>
      </c>
      <c r="G26" s="68">
        <f t="shared" si="8"/>
        <v>-344.46349940904474</v>
      </c>
      <c r="H26" s="68">
        <f t="shared" si="8"/>
        <v>-33.287359234796895</v>
      </c>
      <c r="I26" s="68">
        <f t="shared" si="8"/>
        <v>213.97111434646831</v>
      </c>
      <c r="J26" s="68">
        <f t="shared" si="8"/>
        <v>438.43418122468211</v>
      </c>
      <c r="K26" s="68">
        <f t="shared" si="8"/>
        <v>-273.26386778780761</v>
      </c>
      <c r="L26" s="68">
        <f t="shared" si="8"/>
        <v>-502.10184386469155</v>
      </c>
      <c r="M26" s="68">
        <f t="shared" si="8"/>
        <v>459.34991810493375</v>
      </c>
    </row>
    <row r="27" spans="1:13">
      <c r="A27" s="45" t="s">
        <v>67</v>
      </c>
      <c r="B27" s="50"/>
      <c r="C27" s="50"/>
      <c r="D27" s="48">
        <f>D26/D25</f>
        <v>4.2444786770968183E-2</v>
      </c>
      <c r="E27" s="48">
        <f t="shared" ref="E27:M27" si="9">E26/E25</f>
        <v>1.2176563719282594E-4</v>
      </c>
      <c r="F27" s="48">
        <f t="shared" si="9"/>
        <v>-3.8802140938413922E-2</v>
      </c>
      <c r="G27" s="48">
        <f t="shared" si="9"/>
        <v>-3.6391226891813025E-2</v>
      </c>
      <c r="H27" s="48">
        <f t="shared" si="9"/>
        <v>-3.5408204183463069E-3</v>
      </c>
      <c r="I27" s="48">
        <f t="shared" si="9"/>
        <v>2.2917711175059269E-2</v>
      </c>
      <c r="J27" s="48">
        <f t="shared" si="9"/>
        <v>4.7286022385390813E-2</v>
      </c>
      <c r="K27" s="48">
        <f t="shared" si="9"/>
        <v>-2.967863436711329E-2</v>
      </c>
      <c r="L27" s="48">
        <f t="shared" si="9"/>
        <v>-5.4917173677274791E-2</v>
      </c>
      <c r="M27" s="48">
        <f t="shared" si="9"/>
        <v>5.0598343868132015E-2</v>
      </c>
    </row>
    <row r="28" spans="1:13">
      <c r="A28" s="40"/>
    </row>
    <row r="29" spans="1:13">
      <c r="A29" s="40"/>
    </row>
    <row r="30" spans="1:13">
      <c r="A30" s="53" t="s">
        <v>83</v>
      </c>
    </row>
    <row r="31" spans="1:13">
      <c r="A31" s="53"/>
    </row>
    <row r="32" spans="1:13">
      <c r="A32" s="160" t="s">
        <v>100</v>
      </c>
    </row>
    <row r="33" spans="1:4">
      <c r="A33" s="52" t="s">
        <v>102</v>
      </c>
    </row>
    <row r="34" spans="1:4">
      <c r="A34" s="161" t="s">
        <v>101</v>
      </c>
      <c r="D34" s="69"/>
    </row>
    <row r="35" spans="1:4">
      <c r="B35" s="55"/>
    </row>
    <row r="36" spans="1:4">
      <c r="A36" s="58"/>
      <c r="B36" s="55"/>
    </row>
    <row r="37" spans="1:4">
      <c r="A37" s="58"/>
      <c r="B37" s="55"/>
      <c r="D37" s="57"/>
    </row>
    <row r="38" spans="1:4">
      <c r="A38" s="58"/>
      <c r="B38" s="55"/>
    </row>
    <row r="39" spans="1:4">
      <c r="A39" s="58"/>
      <c r="B39" s="55"/>
    </row>
    <row r="40" spans="1:4">
      <c r="A40" s="58"/>
      <c r="B40" s="55"/>
    </row>
    <row r="41" spans="1:4">
      <c r="A41" s="58"/>
      <c r="B41" s="55"/>
    </row>
    <row r="42" spans="1:4">
      <c r="A42" s="58"/>
      <c r="B42" s="55"/>
    </row>
    <row r="43" spans="1:4">
      <c r="A43" s="58"/>
      <c r="B43" s="55"/>
    </row>
    <row r="44" spans="1:4">
      <c r="A44" s="58"/>
      <c r="B44" s="55"/>
    </row>
    <row r="45" spans="1:4">
      <c r="A45" s="58"/>
      <c r="B45" s="55"/>
    </row>
    <row r="46" spans="1:4">
      <c r="A46" s="58"/>
      <c r="B46" s="55"/>
    </row>
    <row r="47" spans="1:4">
      <c r="A47" s="58"/>
    </row>
    <row r="48" spans="1:4">
      <c r="A48" s="60"/>
    </row>
    <row r="49" spans="1:1">
      <c r="A49" s="60"/>
    </row>
  </sheetData>
  <mergeCells count="2">
    <mergeCell ref="A1:M1"/>
    <mergeCell ref="A2:M2"/>
  </mergeCells>
  <printOptions horizontalCentered="1"/>
  <pageMargins left="1" right="1" top="1.25" bottom="1" header="0.75" footer="0.5"/>
  <pageSetup scale="50" orientation="landscape" r:id="rId1"/>
  <headerFooter scaleWithDoc="0">
    <oddHeader>&amp;R&amp;"Times New Roman,Bold"Exhibit No. ____ (KCH-3)
Page 7 of 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Normal="100" workbookViewId="0">
      <selection activeCell="B15" sqref="B15"/>
    </sheetView>
  </sheetViews>
  <sheetFormatPr defaultRowHeight="15"/>
  <cols>
    <col min="1" max="1" width="5.5" style="72" customWidth="1"/>
    <col min="2" max="2" width="77" style="72" customWidth="1"/>
    <col min="3" max="4" width="18.83203125" style="72" customWidth="1"/>
    <col min="5" max="5" width="0.83203125" style="72" customWidth="1"/>
    <col min="6" max="7" width="17" style="72" customWidth="1"/>
    <col min="8" max="8" width="1" style="72" customWidth="1"/>
    <col min="9" max="10" width="18" style="72" customWidth="1"/>
    <col min="11" max="16384" width="9.33203125" style="72"/>
  </cols>
  <sheetData>
    <row r="1" spans="1:14">
      <c r="B1" s="284"/>
      <c r="C1" s="284"/>
      <c r="D1" s="284"/>
      <c r="E1" s="70"/>
      <c r="F1" s="71"/>
      <c r="G1" s="71"/>
      <c r="H1" s="71"/>
      <c r="I1" s="71"/>
      <c r="J1" s="71"/>
      <c r="K1" s="71"/>
      <c r="L1" s="71"/>
      <c r="M1" s="71"/>
      <c r="N1" s="71"/>
    </row>
    <row r="2" spans="1:14" ht="22.5" customHeight="1">
      <c r="B2" s="285" t="s">
        <v>228</v>
      </c>
      <c r="C2" s="286"/>
      <c r="D2" s="286"/>
      <c r="E2" s="286"/>
      <c r="F2" s="286"/>
      <c r="G2" s="286"/>
      <c r="H2" s="286"/>
      <c r="I2" s="286"/>
      <c r="J2" s="286"/>
      <c r="K2" s="71"/>
      <c r="L2" s="71"/>
      <c r="M2" s="71"/>
      <c r="N2" s="71"/>
    </row>
    <row r="3" spans="1:14" ht="16.5" customHeight="1">
      <c r="B3" s="287" t="s">
        <v>226</v>
      </c>
      <c r="C3" s="287"/>
      <c r="D3" s="287"/>
      <c r="E3" s="287"/>
      <c r="F3" s="287"/>
      <c r="G3" s="287"/>
      <c r="H3" s="287"/>
      <c r="I3" s="287"/>
      <c r="J3" s="287"/>
      <c r="K3" s="71"/>
      <c r="L3" s="71"/>
      <c r="M3" s="71"/>
      <c r="N3" s="71"/>
    </row>
    <row r="4" spans="1:14">
      <c r="B4" s="73"/>
      <c r="C4" s="73"/>
      <c r="D4" s="73"/>
      <c r="E4" s="73"/>
      <c r="F4" s="73"/>
      <c r="G4" s="73"/>
      <c r="H4" s="73"/>
      <c r="I4" s="73"/>
      <c r="J4" s="73"/>
      <c r="K4" s="71"/>
      <c r="L4" s="71"/>
      <c r="M4" s="71"/>
      <c r="N4" s="71"/>
    </row>
    <row r="5" spans="1:14">
      <c r="B5" s="70"/>
      <c r="C5" s="282" t="s">
        <v>84</v>
      </c>
      <c r="D5" s="282"/>
      <c r="E5" s="282"/>
      <c r="F5" s="282"/>
      <c r="G5" s="282"/>
      <c r="H5" s="282"/>
      <c r="I5" s="282"/>
      <c r="J5" s="282"/>
      <c r="K5" s="71"/>
      <c r="L5" s="71"/>
      <c r="M5" s="71"/>
      <c r="N5" s="71"/>
    </row>
    <row r="6" spans="1:14">
      <c r="B6" s="70"/>
      <c r="C6" s="74"/>
      <c r="D6" s="74"/>
      <c r="E6" s="74"/>
      <c r="F6" s="74"/>
      <c r="G6" s="74"/>
      <c r="H6" s="74"/>
      <c r="I6" s="74"/>
      <c r="J6" s="74"/>
      <c r="K6" s="71"/>
      <c r="L6" s="71"/>
      <c r="M6" s="71"/>
      <c r="N6" s="71"/>
    </row>
    <row r="7" spans="1:14">
      <c r="A7" s="165"/>
      <c r="B7" s="75"/>
      <c r="C7" s="283" t="s">
        <v>85</v>
      </c>
      <c r="D7" s="283"/>
      <c r="E7" s="75"/>
      <c r="F7" s="283" t="s">
        <v>86</v>
      </c>
      <c r="G7" s="283"/>
      <c r="I7" s="283" t="s">
        <v>87</v>
      </c>
      <c r="J7" s="283"/>
    </row>
    <row r="8" spans="1:14" ht="42.75">
      <c r="A8" s="260" t="s">
        <v>227</v>
      </c>
      <c r="B8" s="76"/>
      <c r="C8" s="77" t="s">
        <v>40</v>
      </c>
      <c r="D8" s="77" t="s">
        <v>88</v>
      </c>
      <c r="E8" s="75"/>
      <c r="F8" s="77" t="s">
        <v>40</v>
      </c>
      <c r="G8" s="77" t="s">
        <v>88</v>
      </c>
      <c r="I8" s="77" t="s">
        <v>40</v>
      </c>
      <c r="J8" s="77" t="s">
        <v>88</v>
      </c>
    </row>
    <row r="9" spans="1:14">
      <c r="B9" s="78"/>
      <c r="C9" s="79"/>
      <c r="D9" s="79"/>
      <c r="E9" s="75"/>
      <c r="F9" s="79"/>
      <c r="G9" s="79"/>
      <c r="I9" s="79"/>
      <c r="J9" s="79"/>
    </row>
    <row r="10" spans="1:14">
      <c r="A10" s="165">
        <v>1</v>
      </c>
      <c r="B10" s="80" t="s">
        <v>89</v>
      </c>
      <c r="C10" s="81">
        <v>303.37</v>
      </c>
      <c r="D10" s="81">
        <v>1791.41</v>
      </c>
      <c r="E10" s="81"/>
      <c r="F10" s="81">
        <v>315.38</v>
      </c>
      <c r="G10" s="81">
        <v>1852.7900000000002</v>
      </c>
      <c r="H10" s="81"/>
      <c r="I10" s="81">
        <v>327.75</v>
      </c>
      <c r="J10" s="81">
        <v>1916.01</v>
      </c>
    </row>
    <row r="11" spans="1:14">
      <c r="B11" s="80"/>
      <c r="C11" s="75"/>
      <c r="D11" s="75"/>
      <c r="E11" s="75"/>
      <c r="F11" s="75"/>
      <c r="G11" s="75"/>
      <c r="I11" s="75"/>
      <c r="J11" s="75"/>
    </row>
    <row r="12" spans="1:14">
      <c r="A12" s="165">
        <v>2</v>
      </c>
      <c r="B12" s="82" t="s">
        <v>90</v>
      </c>
      <c r="C12" s="83">
        <v>963047.14418852364</v>
      </c>
      <c r="D12" s="83">
        <v>122832.76301239445</v>
      </c>
      <c r="E12" s="84"/>
      <c r="F12" s="83">
        <v>980677.30487449432</v>
      </c>
      <c r="G12" s="83">
        <v>124706.55717623094</v>
      </c>
      <c r="H12" s="85"/>
      <c r="I12" s="83">
        <v>1000218.3444262795</v>
      </c>
      <c r="J12" s="83">
        <v>126876.03895150471</v>
      </c>
      <c r="L12" s="86"/>
      <c r="M12" s="86"/>
    </row>
    <row r="13" spans="1:14">
      <c r="A13" s="165"/>
      <c r="B13" s="82"/>
      <c r="C13" s="83"/>
      <c r="D13" s="83"/>
      <c r="E13" s="84"/>
      <c r="F13" s="83"/>
      <c r="G13" s="83"/>
      <c r="H13" s="85"/>
      <c r="I13" s="83"/>
      <c r="J13" s="83"/>
      <c r="L13" s="86"/>
      <c r="M13" s="86"/>
    </row>
    <row r="14" spans="1:14">
      <c r="A14" s="165">
        <v>3</v>
      </c>
      <c r="B14" s="80" t="s">
        <v>91</v>
      </c>
      <c r="C14" s="87">
        <v>10986.95122440309</v>
      </c>
      <c r="D14" s="87">
        <v>85281.090672388338</v>
      </c>
      <c r="E14" s="88"/>
      <c r="F14" s="87">
        <v>10986.95122440309</v>
      </c>
      <c r="G14" s="87">
        <v>85281.090672388338</v>
      </c>
      <c r="H14" s="89"/>
      <c r="I14" s="87">
        <v>10986.95122440309</v>
      </c>
      <c r="J14" s="87">
        <v>85281.090672388338</v>
      </c>
    </row>
    <row r="15" spans="1:14">
      <c r="A15" s="165"/>
      <c r="B15" s="80"/>
      <c r="C15" s="90"/>
      <c r="D15" s="90"/>
      <c r="E15" s="75"/>
      <c r="F15" s="90"/>
      <c r="G15" s="90"/>
      <c r="I15" s="90"/>
      <c r="J15" s="90"/>
    </row>
    <row r="16" spans="1:14">
      <c r="A16" s="165">
        <v>4</v>
      </c>
      <c r="B16" s="80" t="s">
        <v>92</v>
      </c>
      <c r="C16" s="91">
        <f>C10*C12</f>
        <v>292159612.1324724</v>
      </c>
      <c r="D16" s="91">
        <f>D10*D12</f>
        <v>220043839.98803356</v>
      </c>
      <c r="E16" s="92"/>
      <c r="F16" s="91">
        <f>F10*F12</f>
        <v>309286008.411318</v>
      </c>
      <c r="G16" s="91">
        <f>G10*G12</f>
        <v>231055062.07054895</v>
      </c>
      <c r="H16" s="93"/>
      <c r="I16" s="91">
        <f>I10*I12</f>
        <v>327821562.3857131</v>
      </c>
      <c r="J16" s="91">
        <f>J10*J12</f>
        <v>243095759.39147255</v>
      </c>
    </row>
    <row r="17" spans="1:13">
      <c r="A17" s="165"/>
      <c r="B17" s="80"/>
      <c r="C17" s="91"/>
      <c r="D17" s="91"/>
      <c r="E17" s="92"/>
      <c r="F17" s="91"/>
      <c r="G17" s="91"/>
      <c r="H17" s="93"/>
      <c r="I17" s="91"/>
      <c r="J17" s="91"/>
    </row>
    <row r="18" spans="1:13">
      <c r="A18" s="165">
        <v>5</v>
      </c>
      <c r="B18" s="80" t="s">
        <v>93</v>
      </c>
      <c r="C18" s="94">
        <f>C12*C14</f>
        <v>10580952000</v>
      </c>
      <c r="D18" s="94">
        <f>D12*D14</f>
        <v>10475312000</v>
      </c>
      <c r="E18" s="75"/>
      <c r="F18" s="94">
        <f>F12*F14</f>
        <v>10774653715.535149</v>
      </c>
      <c r="G18" s="94">
        <f>G12*G14</f>
        <v>10635111209.987532</v>
      </c>
      <c r="I18" s="94">
        <f>I12*I14</f>
        <v>10989350163.964745</v>
      </c>
      <c r="J18" s="94">
        <f>J12*J14</f>
        <v>10820126981.976748</v>
      </c>
    </row>
    <row r="19" spans="1:13">
      <c r="A19" s="165"/>
      <c r="B19" s="80"/>
      <c r="C19" s="75"/>
      <c r="D19" s="75"/>
      <c r="E19" s="75"/>
      <c r="F19" s="75"/>
      <c r="G19" s="75"/>
      <c r="I19" s="75"/>
      <c r="J19" s="75"/>
    </row>
    <row r="20" spans="1:13" ht="15.75" thickBot="1">
      <c r="A20" s="165">
        <v>6</v>
      </c>
      <c r="B20" s="95" t="s">
        <v>94</v>
      </c>
      <c r="C20" s="96">
        <f>ROUND(C16/C18,6)</f>
        <v>2.7612000000000001E-2</v>
      </c>
      <c r="D20" s="96">
        <f>ROUND(D16/D18,6)</f>
        <v>2.1006E-2</v>
      </c>
      <c r="E20" s="97"/>
      <c r="F20" s="96">
        <f>ROUND(F16/F18,6)</f>
        <v>2.8705000000000001E-2</v>
      </c>
      <c r="G20" s="96">
        <f>ROUND(G16/G18,6)</f>
        <v>2.1725999999999999E-2</v>
      </c>
      <c r="H20" s="98"/>
      <c r="I20" s="96">
        <f>ROUND(I16/I18,6)</f>
        <v>2.9831E-2</v>
      </c>
      <c r="J20" s="96">
        <f>ROUND(J16/J18,6)</f>
        <v>2.2467000000000001E-2</v>
      </c>
    </row>
    <row r="21" spans="1:13" ht="15.75" thickTop="1">
      <c r="A21" s="165"/>
      <c r="B21" s="75"/>
    </row>
    <row r="22" spans="1:13">
      <c r="A22" s="165"/>
    </row>
    <row r="23" spans="1:13">
      <c r="A23" s="165"/>
      <c r="C23" s="282" t="s">
        <v>95</v>
      </c>
      <c r="D23" s="282"/>
      <c r="E23" s="282"/>
      <c r="F23" s="282"/>
      <c r="G23" s="282"/>
      <c r="H23" s="282"/>
      <c r="I23" s="282"/>
      <c r="J23" s="282"/>
    </row>
    <row r="24" spans="1:13">
      <c r="A24" s="165"/>
      <c r="B24" s="99"/>
      <c r="C24" s="99"/>
      <c r="D24" s="99"/>
      <c r="E24" s="99"/>
      <c r="F24" s="99"/>
      <c r="G24" s="99"/>
      <c r="H24" s="99"/>
      <c r="I24" s="99"/>
      <c r="J24" s="99"/>
    </row>
    <row r="25" spans="1:13">
      <c r="A25" s="165"/>
      <c r="B25" s="99"/>
      <c r="C25" s="283" t="s">
        <v>85</v>
      </c>
      <c r="D25" s="283"/>
      <c r="E25" s="75"/>
      <c r="F25" s="283" t="s">
        <v>86</v>
      </c>
      <c r="G25" s="283"/>
      <c r="I25" s="283" t="s">
        <v>87</v>
      </c>
      <c r="J25" s="283"/>
    </row>
    <row r="26" spans="1:13" ht="42.75">
      <c r="B26" s="99"/>
      <c r="C26" s="77" t="s">
        <v>40</v>
      </c>
      <c r="D26" s="77" t="s">
        <v>88</v>
      </c>
      <c r="E26" s="75"/>
      <c r="F26" s="77" t="s">
        <v>40</v>
      </c>
      <c r="G26" s="77" t="s">
        <v>88</v>
      </c>
      <c r="I26" s="77" t="s">
        <v>40</v>
      </c>
      <c r="J26" s="77" t="s">
        <v>88</v>
      </c>
    </row>
    <row r="27" spans="1:13">
      <c r="A27" s="165">
        <v>7</v>
      </c>
      <c r="B27" s="80" t="s">
        <v>89</v>
      </c>
      <c r="C27" s="81">
        <v>303.37</v>
      </c>
      <c r="D27" s="81">
        <v>1791.41</v>
      </c>
      <c r="E27" s="81"/>
      <c r="F27" s="81">
        <v>315.38</v>
      </c>
      <c r="G27" s="81">
        <v>1852.7900000000002</v>
      </c>
      <c r="H27" s="81"/>
      <c r="I27" s="81">
        <v>327.75</v>
      </c>
      <c r="J27" s="81">
        <v>1916.01</v>
      </c>
    </row>
    <row r="28" spans="1:13">
      <c r="A28" s="165"/>
      <c r="B28" s="80"/>
      <c r="C28" s="75"/>
      <c r="D28" s="75"/>
      <c r="E28" s="75"/>
      <c r="F28" s="75"/>
      <c r="G28" s="75"/>
      <c r="I28" s="75"/>
      <c r="J28" s="75"/>
    </row>
    <row r="29" spans="1:13">
      <c r="A29" s="165">
        <v>8</v>
      </c>
      <c r="B29" s="82" t="s">
        <v>96</v>
      </c>
      <c r="C29" s="83">
        <f>C12*(1+0.04)</f>
        <v>1001569.0299560647</v>
      </c>
      <c r="D29" s="83">
        <f>D12*(1+0.04)</f>
        <v>127746.07353289024</v>
      </c>
      <c r="E29" s="84"/>
      <c r="F29" s="83">
        <f>C29*(1+0.04)</f>
        <v>1041631.7911543073</v>
      </c>
      <c r="G29" s="83">
        <f>D29*(1+0.04)</f>
        <v>132855.91647420585</v>
      </c>
      <c r="H29" s="85"/>
      <c r="I29" s="83">
        <f>F29*(1+0.04)</f>
        <v>1083297.0628004796</v>
      </c>
      <c r="J29" s="83">
        <f>G29*(1+0.04)</f>
        <v>138170.15313317408</v>
      </c>
      <c r="L29" s="86"/>
      <c r="M29" s="86"/>
    </row>
    <row r="30" spans="1:13">
      <c r="A30" s="165"/>
      <c r="B30" s="82"/>
      <c r="C30" s="83"/>
      <c r="D30" s="83"/>
      <c r="E30" s="84"/>
      <c r="F30" s="83"/>
      <c r="G30" s="83"/>
      <c r="H30" s="85"/>
      <c r="I30" s="83"/>
      <c r="J30" s="83"/>
      <c r="L30" s="86"/>
      <c r="M30" s="86"/>
    </row>
    <row r="31" spans="1:13">
      <c r="A31" s="165">
        <v>9</v>
      </c>
      <c r="B31" s="80" t="s">
        <v>91</v>
      </c>
      <c r="C31" s="87">
        <v>10986.95122440309</v>
      </c>
      <c r="D31" s="87">
        <v>85281.090672388338</v>
      </c>
      <c r="E31" s="88"/>
      <c r="F31" s="87">
        <v>10986.95122440309</v>
      </c>
      <c r="G31" s="87">
        <v>85281.090672388338</v>
      </c>
      <c r="H31" s="89"/>
      <c r="I31" s="87">
        <v>10986.95122440309</v>
      </c>
      <c r="J31" s="87">
        <v>85281.090672388338</v>
      </c>
      <c r="L31" s="86"/>
    </row>
    <row r="32" spans="1:13">
      <c r="A32" s="165"/>
      <c r="B32" s="80"/>
      <c r="C32" s="90"/>
      <c r="D32" s="90"/>
      <c r="E32" s="75"/>
      <c r="F32" s="90"/>
      <c r="G32" s="90"/>
      <c r="I32" s="90"/>
      <c r="J32" s="90"/>
    </row>
    <row r="33" spans="1:10">
      <c r="A33" s="165">
        <v>10</v>
      </c>
      <c r="B33" s="80" t="s">
        <v>92</v>
      </c>
      <c r="C33" s="91">
        <f>C27*C29</f>
        <v>303845996.61777133</v>
      </c>
      <c r="D33" s="91">
        <f>D27*D29</f>
        <v>228845593.5875549</v>
      </c>
      <c r="E33" s="92"/>
      <c r="F33" s="91">
        <f>F27*F29</f>
        <v>328509834.29424542</v>
      </c>
      <c r="G33" s="91">
        <f>G27*G29</f>
        <v>246154113.48424387</v>
      </c>
      <c r="H33" s="93"/>
      <c r="I33" s="91">
        <f>I27*I29</f>
        <v>355050612.33285719</v>
      </c>
      <c r="J33" s="91">
        <f>J27*J29</f>
        <v>264735395.10469288</v>
      </c>
    </row>
    <row r="34" spans="1:10">
      <c r="A34" s="165"/>
      <c r="B34" s="80"/>
      <c r="C34" s="91"/>
      <c r="D34" s="91"/>
      <c r="E34" s="92"/>
      <c r="F34" s="91"/>
      <c r="G34" s="91"/>
      <c r="H34" s="93"/>
      <c r="I34" s="91"/>
      <c r="J34" s="91"/>
    </row>
    <row r="35" spans="1:10">
      <c r="A35" s="165">
        <v>11</v>
      </c>
      <c r="B35" s="80" t="s">
        <v>93</v>
      </c>
      <c r="C35" s="94">
        <f>C29*C31</f>
        <v>11004190080</v>
      </c>
      <c r="D35" s="94">
        <f>D29*D31</f>
        <v>10894324480</v>
      </c>
      <c r="E35" s="75"/>
      <c r="F35" s="94">
        <f>F29*F31</f>
        <v>11444357683.200001</v>
      </c>
      <c r="G35" s="94">
        <f>G29*G31</f>
        <v>11330097459.200001</v>
      </c>
      <c r="I35" s="94">
        <f>I29*I31</f>
        <v>11902131990.528</v>
      </c>
      <c r="J35" s="94">
        <f>J29*J31</f>
        <v>11783301357.568001</v>
      </c>
    </row>
    <row r="36" spans="1:10">
      <c r="A36" s="165"/>
      <c r="B36" s="80"/>
      <c r="C36" s="75"/>
      <c r="D36" s="75"/>
      <c r="E36" s="75"/>
      <c r="F36" s="75"/>
      <c r="G36" s="75"/>
      <c r="I36" s="75"/>
      <c r="J36" s="75"/>
    </row>
    <row r="37" spans="1:10" ht="15.75" thickBot="1">
      <c r="A37" s="165">
        <v>12</v>
      </c>
      <c r="B37" s="95" t="s">
        <v>94</v>
      </c>
      <c r="C37" s="96">
        <f>ROUND(C33/C35,6)</f>
        <v>2.7612000000000001E-2</v>
      </c>
      <c r="D37" s="96">
        <f>ROUND(D33/D35,6)</f>
        <v>2.1006E-2</v>
      </c>
      <c r="E37" s="97"/>
      <c r="F37" s="96">
        <f>ROUND(F33/F35,6)</f>
        <v>2.8705000000000001E-2</v>
      </c>
      <c r="G37" s="96">
        <f>ROUND(G33/G35,6)</f>
        <v>2.1725999999999999E-2</v>
      </c>
      <c r="H37" s="98"/>
      <c r="I37" s="96">
        <f>ROUND(I33/I35,6)</f>
        <v>2.9831E-2</v>
      </c>
      <c r="J37" s="96">
        <f>ROUND(J33/J35,6)</f>
        <v>2.2467000000000001E-2</v>
      </c>
    </row>
    <row r="38" spans="1:10" ht="15.75" thickTop="1">
      <c r="A38" s="165"/>
    </row>
    <row r="39" spans="1:10" ht="15.75" thickBot="1"/>
    <row r="40" spans="1:10">
      <c r="A40" s="165">
        <v>13</v>
      </c>
      <c r="B40" s="100" t="s">
        <v>97</v>
      </c>
      <c r="C40" s="101">
        <f>C33-C16</f>
        <v>11686384.485298932</v>
      </c>
      <c r="D40" s="101">
        <f>D33-D16</f>
        <v>8801753.5995213389</v>
      </c>
      <c r="E40" s="101"/>
      <c r="F40" s="101">
        <f>F33-F16</f>
        <v>19223825.882927418</v>
      </c>
      <c r="G40" s="101">
        <f>G33-G16</f>
        <v>15099051.413694918</v>
      </c>
      <c r="H40" s="101"/>
      <c r="I40" s="101">
        <f>I33-I16</f>
        <v>27229049.947144091</v>
      </c>
      <c r="J40" s="102">
        <f>J33-J16</f>
        <v>21639635.713220328</v>
      </c>
    </row>
    <row r="41" spans="1:10" ht="15.75" thickBot="1">
      <c r="A41" s="165">
        <v>14</v>
      </c>
      <c r="B41" s="103" t="s">
        <v>98</v>
      </c>
      <c r="C41" s="104">
        <f>C37-C20</f>
        <v>0</v>
      </c>
      <c r="D41" s="104">
        <f>D37-D20</f>
        <v>0</v>
      </c>
      <c r="E41" s="104"/>
      <c r="F41" s="104">
        <f>F37-F20</f>
        <v>0</v>
      </c>
      <c r="G41" s="104">
        <f>G37-G20</f>
        <v>0</v>
      </c>
      <c r="H41" s="104"/>
      <c r="I41" s="104">
        <f>I37-I20</f>
        <v>0</v>
      </c>
      <c r="J41" s="105">
        <f>J37-J20</f>
        <v>0</v>
      </c>
    </row>
    <row r="43" spans="1:10">
      <c r="D43" s="86"/>
      <c r="I43" s="93"/>
    </row>
    <row r="44" spans="1:10">
      <c r="B44" s="89" t="s">
        <v>99</v>
      </c>
      <c r="D44" s="106"/>
      <c r="I44" s="107"/>
    </row>
  </sheetData>
  <mergeCells count="11">
    <mergeCell ref="C23:J23"/>
    <mergeCell ref="C25:D25"/>
    <mergeCell ref="F25:G25"/>
    <mergeCell ref="I25:J25"/>
    <mergeCell ref="B1:D1"/>
    <mergeCell ref="B2:J2"/>
    <mergeCell ref="C5:J5"/>
    <mergeCell ref="C7:D7"/>
    <mergeCell ref="F7:G7"/>
    <mergeCell ref="I7:J7"/>
    <mergeCell ref="B3:J3"/>
  </mergeCells>
  <printOptions horizontalCentered="1"/>
  <pageMargins left="1" right="1" top="1.25" bottom="1" header="0.75" footer="0.3"/>
  <pageSetup scale="63" orientation="landscape" blackAndWhite="1" r:id="rId1"/>
  <headerFooter scaleWithDoc="0">
    <oddHeader xml:space="preserve">&amp;R&amp;"Times New Roman,Bold"Exhibit No. ____ (KCH-4)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EEB6E-EC15-44B8-AB12-81206C99A23D}"/>
</file>

<file path=customXml/itemProps2.xml><?xml version="1.0" encoding="utf-8"?>
<ds:datastoreItem xmlns:ds="http://schemas.openxmlformats.org/officeDocument/2006/customXml" ds:itemID="{13274382-391B-46E9-ACE2-F292D0F74B20}"/>
</file>

<file path=customXml/itemProps3.xml><?xml version="1.0" encoding="utf-8"?>
<ds:datastoreItem xmlns:ds="http://schemas.openxmlformats.org/officeDocument/2006/customXml" ds:itemID="{182D850B-C2A2-42A4-A045-484F5F8812FA}"/>
</file>

<file path=customXml/itemProps4.xml><?xml version="1.0" encoding="utf-8"?>
<ds:datastoreItem xmlns:ds="http://schemas.openxmlformats.org/officeDocument/2006/customXml" ds:itemID="{A2B36951-FE8B-4ABD-8D6A-C3689527E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Kroger Exhibit KCH-2,  p. 1</vt:lpstr>
      <vt:lpstr>Kroger Exhibit KCH-2, p. 2</vt:lpstr>
      <vt:lpstr>Kroger Exhibit KCH-2, p. 3</vt:lpstr>
      <vt:lpstr>Kroger Exhibit KCH-2, p. 4</vt:lpstr>
      <vt:lpstr>Kroger Exhibit KCH- 3, p. 1</vt:lpstr>
      <vt:lpstr>Kroger Exhibit KCH-3, p. 2</vt:lpstr>
      <vt:lpstr>Kroger Exhibit KCH-3, p. 3</vt:lpstr>
      <vt:lpstr>Kroger Exhibit No. KCH-3, p. 4</vt:lpstr>
      <vt:lpstr>Kroger Exhibit No. KCH-3, p. 5</vt:lpstr>
      <vt:lpstr>Kroger Exhibit KCH-3, p. 6</vt:lpstr>
      <vt:lpstr>Kroger Exhibit KCH-3, p. 7</vt:lpstr>
      <vt:lpstr>Kroger Exhibit KCH-4, p.1</vt:lpstr>
      <vt:lpstr>'Kroger Exhibit KCH-2,  p. 1'!Print_Area</vt:lpstr>
      <vt:lpstr>'Kroger Exhibit KCH-2, p.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ntownsend</dc:creator>
  <cp:lastModifiedBy>Kim Walton</cp:lastModifiedBy>
  <cp:lastPrinted>2013-04-26T19:00:52Z</cp:lastPrinted>
  <dcterms:created xsi:type="dcterms:W3CDTF">2013-04-19T15:56:43Z</dcterms:created>
  <dcterms:modified xsi:type="dcterms:W3CDTF">2013-04-26T19:01:11Z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