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'Sheet1'!$A$5:$G$71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<sst xmlns="http://schemas.openxmlformats.org/spreadsheetml/2006/main" count="91" uniqueCount="28">
  <si>
    <t>AGREEMENT</t>
  </si>
  <si>
    <t>NUMBER</t>
  </si>
  <si>
    <t>B</t>
  </si>
  <si>
    <t>A</t>
  </si>
  <si>
    <t>A*</t>
  </si>
  <si>
    <t>SUMMARY OF VIOLATIONS BY QWEST</t>
  </si>
  <si>
    <t>RCW 80.36.170</t>
  </si>
  <si>
    <t>252(e)</t>
  </si>
  <si>
    <t>252(i)</t>
  </si>
  <si>
    <t>RCW 80.36.180</t>
  </si>
  <si>
    <t>RCW 80.36.186</t>
  </si>
  <si>
    <t>TOTAL</t>
  </si>
  <si>
    <t>GRAND TOTAL</t>
  </si>
  <si>
    <t>execution</t>
  </si>
  <si>
    <t>days</t>
  </si>
  <si>
    <t>14+184+365+365+365+152</t>
  </si>
  <si>
    <t>23+275+365+365+152</t>
  </si>
  <si>
    <t>30+214+365+365+152</t>
  </si>
  <si>
    <t>27+184+365+365+152</t>
  </si>
  <si>
    <t>8+245+365+365+152</t>
  </si>
  <si>
    <t>7+245+365+365+152</t>
  </si>
  <si>
    <t>1+245+365+365+152</t>
  </si>
  <si>
    <t>275+365+365+152</t>
  </si>
  <si>
    <t>4+245+365+365+152</t>
  </si>
  <si>
    <t>16+306+365+365+152</t>
  </si>
  <si>
    <t>4+245+365+152</t>
  </si>
  <si>
    <t>13+365+365+365+152</t>
  </si>
  <si>
    <t>6+365+365+152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</si>
</sst>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0" fontId="0" fillId="0" borderId="0" xfId="0" applyNumberFormat="1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A5" sqref="A5:G71"/>
    </sheetView>
  </sheetViews>
  <sheetFormatPr defaultColWidth="9.140625" defaultRowHeight="12.75"/>
  <cols>
    <col min="1" max="1" width="12.8515625" style="0" customWidth="1"/>
    <col min="2" max="2" width="4.8515625" style="0" customWidth="1"/>
    <col min="3" max="4" width="9.57421875" style="0" customWidth="1"/>
    <col min="5" max="5" width="13.57421875" style="0" customWidth="1"/>
    <col min="6" max="6" width="14.57421875" style="0" customWidth="1"/>
    <col min="7" max="7" width="15.421875" style="0" customWidth="1"/>
  </cols>
  <sheetData>
    <row r="1" ht="18">
      <c r="A1" s="3" t="s">
        <v>5</v>
      </c>
    </row>
    <row r="2" spans="1:4" ht="12.75">
      <c r="A2" s="2" t="s">
        <v>0</v>
      </c>
      <c r="B2" s="2"/>
      <c r="C2" s="2"/>
      <c r="D2" s="2"/>
    </row>
    <row r="3" spans="1:7" ht="12.75">
      <c r="A3" s="2" t="s">
        <v>1</v>
      </c>
      <c r="B3" s="2"/>
      <c r="C3" s="2" t="s">
        <v>7</v>
      </c>
      <c r="D3" s="2" t="s">
        <v>8</v>
      </c>
      <c r="E3" s="1" t="s">
        <v>6</v>
      </c>
      <c r="F3" s="1" t="s">
        <v>9</v>
      </c>
      <c r="G3" s="1" t="s">
        <v>10</v>
      </c>
    </row>
    <row r="5" spans="1:7" ht="12.75">
      <c r="A5" s="4">
        <v>1</v>
      </c>
      <c r="B5" s="4" t="s">
        <v>3</v>
      </c>
      <c r="C5" s="5">
        <f>2+30+31+30+31+31+30+31+30+31+365+365+365+152</f>
        <v>1524</v>
      </c>
      <c r="D5" s="5">
        <f>2+30+31+30+31+31+30+31+30+31+365+365+365+152</f>
        <v>1524</v>
      </c>
      <c r="E5" s="5">
        <f>2+30+31+30+31+31+30+31+30+31+365+365+365+152</f>
        <v>1524</v>
      </c>
      <c r="F5" s="5">
        <f>2+30+31+30+31+31+30+31+30+31+365+365+365+152</f>
        <v>1524</v>
      </c>
      <c r="G5" s="5">
        <f>2+30+31+30+31+31+30+31+30+31+365+365+365+152</f>
        <v>1524</v>
      </c>
    </row>
    <row r="6" spans="1:7" ht="12.75">
      <c r="A6" s="4">
        <v>2</v>
      </c>
      <c r="B6" s="4" t="s">
        <v>3</v>
      </c>
      <c r="C6" s="6">
        <f>10+30+31+30+31+365+151+15</f>
        <v>663</v>
      </c>
      <c r="D6" s="6">
        <f>10+30+31+30+31+365+151+15</f>
        <v>663</v>
      </c>
      <c r="E6" s="6">
        <f>10+30+31+30+31+365+151+15</f>
        <v>663</v>
      </c>
      <c r="F6" s="6">
        <f>10+30+31+30+31+365+151+15</f>
        <v>663</v>
      </c>
      <c r="G6" s="6">
        <f>10+30+31+30+31+365+151+15</f>
        <v>663</v>
      </c>
    </row>
    <row r="7" spans="1:7" ht="12.75">
      <c r="A7" s="4">
        <v>3</v>
      </c>
      <c r="B7" s="4" t="s">
        <v>3</v>
      </c>
      <c r="C7" s="6">
        <f aca="true" t="shared" si="0" ref="C7:G8">16+365+158</f>
        <v>539</v>
      </c>
      <c r="D7" s="6">
        <f t="shared" si="0"/>
        <v>539</v>
      </c>
      <c r="E7" s="6">
        <f t="shared" si="0"/>
        <v>539</v>
      </c>
      <c r="F7" s="7"/>
      <c r="G7" s="6">
        <f t="shared" si="0"/>
        <v>539</v>
      </c>
    </row>
    <row r="8" spans="1:7" ht="12.75">
      <c r="A8" s="4">
        <v>4</v>
      </c>
      <c r="B8" s="4" t="s">
        <v>3</v>
      </c>
      <c r="C8" s="6">
        <f t="shared" si="0"/>
        <v>539</v>
      </c>
      <c r="D8" s="6">
        <f t="shared" si="0"/>
        <v>539</v>
      </c>
      <c r="E8" s="6">
        <f t="shared" si="0"/>
        <v>539</v>
      </c>
      <c r="F8" s="7"/>
      <c r="G8" s="6">
        <f>16+365+158</f>
        <v>539</v>
      </c>
    </row>
    <row r="9" spans="1:7" ht="12.75">
      <c r="A9" s="4">
        <v>5</v>
      </c>
      <c r="B9" s="4" t="s">
        <v>3</v>
      </c>
      <c r="C9" s="6">
        <f>29+30+31+30+31+158</f>
        <v>309</v>
      </c>
      <c r="D9" s="6">
        <f>29+30+31+30+31+158</f>
        <v>309</v>
      </c>
      <c r="E9" s="6">
        <f>29+30+31+30+31+158</f>
        <v>309</v>
      </c>
      <c r="F9" s="6">
        <f>29+30+31+30+31+158</f>
        <v>309</v>
      </c>
      <c r="G9" s="6">
        <f>29+30+31+30+31+158</f>
        <v>309</v>
      </c>
    </row>
    <row r="10" spans="1:7" ht="12.75">
      <c r="A10" s="4">
        <v>6</v>
      </c>
      <c r="B10" s="4" t="s">
        <v>3</v>
      </c>
      <c r="C10" s="6">
        <f>1+30+31+30+31+365+365+152</f>
        <v>1005</v>
      </c>
      <c r="D10" s="6">
        <f>1+30+31+30+31+365+365+152</f>
        <v>1005</v>
      </c>
      <c r="E10" s="6">
        <f>1+30+31+30+31+365+365+152</f>
        <v>1005</v>
      </c>
      <c r="F10" s="7"/>
      <c r="G10" s="6">
        <f>1+30+31+30+31+365+365+152</f>
        <v>1005</v>
      </c>
    </row>
    <row r="11" spans="1:7" ht="12.75">
      <c r="A11" s="4">
        <v>7</v>
      </c>
      <c r="B11" s="4" t="s">
        <v>4</v>
      </c>
      <c r="C11" s="8">
        <f>12+30+31+31+30+31+30+31+365+234</f>
        <v>825</v>
      </c>
      <c r="D11" s="8">
        <f>12+30+31+31+30+31+30+31+365+234</f>
        <v>825</v>
      </c>
      <c r="E11" s="8">
        <f>12+30+31+31+30+31+30+31+365+234</f>
        <v>825</v>
      </c>
      <c r="F11" s="7"/>
      <c r="G11" s="8">
        <f>12+30+31+31+30+31+30+31+365+234</f>
        <v>825</v>
      </c>
    </row>
    <row r="12" spans="1:7" ht="12.75">
      <c r="A12" s="4">
        <v>8</v>
      </c>
      <c r="B12" s="4" t="s">
        <v>4</v>
      </c>
      <c r="C12" s="8">
        <f>2+30+31+31+30+31+30+31+365+234</f>
        <v>815</v>
      </c>
      <c r="D12" s="8">
        <f>2+30+31+31+30+31+30+31+365+234</f>
        <v>815</v>
      </c>
      <c r="E12" s="8">
        <f>2+30+31+31+30+31+30+31+365+234</f>
        <v>815</v>
      </c>
      <c r="F12" s="7"/>
      <c r="G12" s="8">
        <f>2+30+31+31+30+31+30+31+365+234</f>
        <v>815</v>
      </c>
    </row>
    <row r="13" spans="1:7" ht="12.75">
      <c r="A13" s="4">
        <v>9</v>
      </c>
      <c r="B13" s="4" t="s">
        <v>4</v>
      </c>
      <c r="C13" s="8">
        <f>10+31+365+234</f>
        <v>640</v>
      </c>
      <c r="D13" s="8">
        <f>10+31+365+234</f>
        <v>640</v>
      </c>
      <c r="E13" s="8">
        <f>10+31+365+234</f>
        <v>640</v>
      </c>
      <c r="F13" s="7"/>
      <c r="G13" s="8">
        <f>10+31+365+234</f>
        <v>640</v>
      </c>
    </row>
    <row r="14" spans="1:7" ht="12.75">
      <c r="A14" s="4">
        <v>10</v>
      </c>
      <c r="B14" s="4" t="s">
        <v>4</v>
      </c>
      <c r="C14" s="8">
        <f>30+31+30+31+30+31+365+234</f>
        <v>782</v>
      </c>
      <c r="D14" s="8">
        <f>30+31+30+31+30+31+365+234</f>
        <v>782</v>
      </c>
      <c r="E14" s="8">
        <f>30+31+30+31+30+31+365+234</f>
        <v>782</v>
      </c>
      <c r="F14" s="7"/>
      <c r="G14" s="8">
        <f>30+31+30+31+30+31+365+234</f>
        <v>782</v>
      </c>
    </row>
    <row r="15" spans="1:7" ht="12.75">
      <c r="A15" s="4">
        <v>12</v>
      </c>
      <c r="B15" s="4" t="s">
        <v>4</v>
      </c>
      <c r="C15" s="6">
        <f>28+31+7</f>
        <v>66</v>
      </c>
      <c r="D15" s="6">
        <f>28+31+7</f>
        <v>66</v>
      </c>
      <c r="E15" s="6">
        <f>28+31+7</f>
        <v>66</v>
      </c>
      <c r="F15" s="6">
        <f>28+31+7</f>
        <v>66</v>
      </c>
      <c r="G15" s="6">
        <f>28+31+7</f>
        <v>66</v>
      </c>
    </row>
    <row r="16" spans="1:7" ht="12.75">
      <c r="A16" s="4">
        <v>16</v>
      </c>
      <c r="B16" s="4" t="s">
        <v>4</v>
      </c>
      <c r="C16" s="8">
        <f>24+30+30+31+30+31+22</f>
        <v>198</v>
      </c>
      <c r="D16" s="8">
        <f>24+30+30+31+30+31+22</f>
        <v>198</v>
      </c>
      <c r="E16" s="8">
        <f>24+30+30+31+30+31+22</f>
        <v>198</v>
      </c>
      <c r="F16" s="7"/>
      <c r="G16" s="8">
        <f>24+30+30+31+30+31+22</f>
        <v>198</v>
      </c>
    </row>
    <row r="17" spans="1:7" ht="12.75">
      <c r="A17" s="4">
        <v>17</v>
      </c>
      <c r="B17" s="4" t="s">
        <v>3</v>
      </c>
      <c r="C17" s="6">
        <f>15+365+158</f>
        <v>538</v>
      </c>
      <c r="D17" s="6">
        <f>15+365+158</f>
        <v>538</v>
      </c>
      <c r="E17" s="6">
        <f>15+365+158</f>
        <v>538</v>
      </c>
      <c r="F17" s="7"/>
      <c r="G17" s="6">
        <f>15+365+158</f>
        <v>538</v>
      </c>
    </row>
    <row r="18" spans="1:7" ht="12.75">
      <c r="A18" s="4">
        <v>18</v>
      </c>
      <c r="B18" s="4" t="s">
        <v>3</v>
      </c>
      <c r="C18" s="6">
        <f>16+365+158</f>
        <v>539</v>
      </c>
      <c r="D18" s="6">
        <f>16+365+158</f>
        <v>539</v>
      </c>
      <c r="E18" s="6">
        <f>16+365+158</f>
        <v>539</v>
      </c>
      <c r="F18" s="6">
        <f>16+365+158</f>
        <v>539</v>
      </c>
      <c r="G18" s="6">
        <f>16+365+158</f>
        <v>539</v>
      </c>
    </row>
    <row r="19" spans="1:7" ht="12.75">
      <c r="A19" s="4">
        <v>19</v>
      </c>
      <c r="B19" s="4" t="s">
        <v>3</v>
      </c>
      <c r="C19" s="6">
        <f>16+365+158</f>
        <v>539</v>
      </c>
      <c r="D19" s="6">
        <f>16+365+158</f>
        <v>539</v>
      </c>
      <c r="E19" s="6">
        <f>16+365+158</f>
        <v>539</v>
      </c>
      <c r="F19" s="7"/>
      <c r="G19" s="6">
        <f>16+365+158</f>
        <v>539</v>
      </c>
    </row>
    <row r="20" spans="1:7" ht="12.75">
      <c r="A20" s="4">
        <v>20</v>
      </c>
      <c r="B20" s="4" t="s">
        <v>3</v>
      </c>
      <c r="C20" s="6">
        <f>30+31+30+31+365+365+152</f>
        <v>1004</v>
      </c>
      <c r="D20" s="6">
        <f>30+31+30+31+365+365+152</f>
        <v>1004</v>
      </c>
      <c r="E20" s="6">
        <f>30+31+30+31+365+365+152</f>
        <v>1004</v>
      </c>
      <c r="F20" s="6">
        <f>30+31+30+31+365+365+152</f>
        <v>1004</v>
      </c>
      <c r="G20" s="6">
        <f>30+31+30+31+365+365+152</f>
        <v>1004</v>
      </c>
    </row>
    <row r="21" spans="1:7" ht="12.75">
      <c r="A21" s="4">
        <v>21</v>
      </c>
      <c r="B21" s="4" t="s">
        <v>3</v>
      </c>
      <c r="C21" s="6">
        <f>16+365+158</f>
        <v>539</v>
      </c>
      <c r="D21" s="6">
        <f>16+365+158</f>
        <v>539</v>
      </c>
      <c r="E21" s="6">
        <f>16+365+158</f>
        <v>539</v>
      </c>
      <c r="F21" s="7"/>
      <c r="G21" s="6">
        <f>16+365+158</f>
        <v>539</v>
      </c>
    </row>
    <row r="22" spans="1:7" ht="12.75">
      <c r="A22" s="4">
        <v>23</v>
      </c>
      <c r="B22" s="4" t="s">
        <v>3</v>
      </c>
      <c r="C22" s="6">
        <f>31+30+31+31+30+31+30+31+158</f>
        <v>403</v>
      </c>
      <c r="D22" s="6">
        <f>31+30+31+31+30+31+30+31+158</f>
        <v>403</v>
      </c>
      <c r="E22" s="6">
        <f>31+30+31+31+30+31+30+31+158</f>
        <v>403</v>
      </c>
      <c r="F22" s="6">
        <f>31+30+31+31+30+31+30+31+158</f>
        <v>403</v>
      </c>
      <c r="G22" s="6">
        <f>31+30+31+31+30+31+30+31+158</f>
        <v>403</v>
      </c>
    </row>
    <row r="23" spans="1:7" ht="12.75">
      <c r="A23" s="4">
        <v>25</v>
      </c>
      <c r="B23" s="4" t="s">
        <v>4</v>
      </c>
      <c r="C23" s="8">
        <f>11+234</f>
        <v>245</v>
      </c>
      <c r="D23" s="8">
        <f>11+234</f>
        <v>245</v>
      </c>
      <c r="E23" s="8">
        <f>11+234</f>
        <v>245</v>
      </c>
      <c r="F23" s="8">
        <f>11+234</f>
        <v>245</v>
      </c>
      <c r="G23" s="8">
        <f>11+234</f>
        <v>245</v>
      </c>
    </row>
    <row r="24" spans="1:7" ht="12.75">
      <c r="A24" s="4">
        <v>26</v>
      </c>
      <c r="B24" s="4" t="s">
        <v>3</v>
      </c>
      <c r="C24" s="8">
        <f>18+31+30+31+31+30+31+30+31+7</f>
        <v>270</v>
      </c>
      <c r="D24" s="8">
        <f>18+31+30+31+31+30+31+30+31+7</f>
        <v>270</v>
      </c>
      <c r="E24" s="8">
        <f>18+31+30+31+31+30+31+30+31+7</f>
        <v>270</v>
      </c>
      <c r="F24" s="8">
        <f>18+31+30+31+31+30+31+30+31+7</f>
        <v>270</v>
      </c>
      <c r="G24" s="8">
        <f>18+31+30+31+31+30+31+30+31+7</f>
        <v>270</v>
      </c>
    </row>
    <row r="25" spans="1:7" ht="12.75">
      <c r="A25" s="4">
        <v>27</v>
      </c>
      <c r="B25" s="4" t="s">
        <v>3</v>
      </c>
      <c r="C25" s="8">
        <v>1197</v>
      </c>
      <c r="D25" s="8">
        <v>1197</v>
      </c>
      <c r="E25" s="8">
        <v>1197</v>
      </c>
      <c r="F25" s="8">
        <v>1197</v>
      </c>
      <c r="G25" s="8">
        <v>1197</v>
      </c>
    </row>
    <row r="26" spans="1:7" ht="12.75">
      <c r="A26" s="4">
        <v>28</v>
      </c>
      <c r="B26" s="4" t="s">
        <v>3</v>
      </c>
      <c r="C26" s="8">
        <f>334+365+176</f>
        <v>875</v>
      </c>
      <c r="D26" s="8">
        <f>334+365+176</f>
        <v>875</v>
      </c>
      <c r="E26" s="8">
        <f>334+365+176</f>
        <v>875</v>
      </c>
      <c r="F26" s="8">
        <f>334+365+176</f>
        <v>875</v>
      </c>
      <c r="G26" s="8">
        <f>334+365+176</f>
        <v>875</v>
      </c>
    </row>
    <row r="27" spans="1:7" ht="12.75">
      <c r="A27" s="4">
        <v>29</v>
      </c>
      <c r="B27" s="4" t="s">
        <v>3</v>
      </c>
      <c r="C27" s="8">
        <f>18+31+30+31+30+31+365+176</f>
        <v>712</v>
      </c>
      <c r="D27" s="8">
        <f>18+31+30+31+30+31+365+176</f>
        <v>712</v>
      </c>
      <c r="E27" s="8">
        <f>18+31+30+31+30+31+365+176</f>
        <v>712</v>
      </c>
      <c r="F27" s="8">
        <f>18+31+30+31+30+31+365+176</f>
        <v>712</v>
      </c>
      <c r="G27" s="8">
        <f>18+31+30+31+30+31+365+176</f>
        <v>712</v>
      </c>
    </row>
    <row r="28" spans="1:7" ht="12.75">
      <c r="A28" s="4">
        <v>30</v>
      </c>
      <c r="B28" s="4" t="s">
        <v>4</v>
      </c>
      <c r="C28" s="8">
        <f>27+30+31+130</f>
        <v>218</v>
      </c>
      <c r="D28" s="8">
        <f>27+30+31+130</f>
        <v>218</v>
      </c>
      <c r="E28" s="8">
        <f>27+30+31+130</f>
        <v>218</v>
      </c>
      <c r="F28" s="8">
        <f>27+30+31+130</f>
        <v>218</v>
      </c>
      <c r="G28" s="8">
        <f>27+30+31+130</f>
        <v>218</v>
      </c>
    </row>
    <row r="29" spans="1:7" ht="12.75">
      <c r="A29" s="4">
        <v>31</v>
      </c>
      <c r="B29" s="4" t="s">
        <v>3</v>
      </c>
      <c r="C29" s="9">
        <f>43+366+365+365+365+152</f>
        <v>1656</v>
      </c>
      <c r="D29" s="9">
        <f>43+366+365+365+365+152</f>
        <v>1656</v>
      </c>
      <c r="E29" s="9">
        <f>43+366+365+365+365+152</f>
        <v>1656</v>
      </c>
      <c r="F29" s="9">
        <f>43+366+365+365+365+152</f>
        <v>1656</v>
      </c>
      <c r="G29" s="9">
        <f>43+366+365+365+365+152</f>
        <v>1656</v>
      </c>
    </row>
    <row r="30" spans="1:7" ht="12.75">
      <c r="A30" s="4">
        <v>32</v>
      </c>
      <c r="B30" s="4" t="s">
        <v>3</v>
      </c>
      <c r="C30" s="8">
        <f>364+365+365+152</f>
        <v>1246</v>
      </c>
      <c r="D30" s="8">
        <f>364+365+365+152</f>
        <v>1246</v>
      </c>
      <c r="E30" s="8">
        <f>364+365+365+152</f>
        <v>1246</v>
      </c>
      <c r="F30" s="8">
        <f>364+365+365+152</f>
        <v>1246</v>
      </c>
      <c r="G30" s="8">
        <f>364+365+365+152</f>
        <v>1246</v>
      </c>
    </row>
    <row r="31" spans="1:7" ht="12.75">
      <c r="A31" s="4">
        <v>33</v>
      </c>
      <c r="B31" s="4" t="s">
        <v>4</v>
      </c>
      <c r="C31" s="8">
        <f aca="true" t="shared" si="1" ref="C31:G32">1+31+30+31+30+31+234</f>
        <v>388</v>
      </c>
      <c r="D31" s="8">
        <f t="shared" si="1"/>
        <v>388</v>
      </c>
      <c r="E31" s="8">
        <f t="shared" si="1"/>
        <v>388</v>
      </c>
      <c r="F31" s="8"/>
      <c r="G31" s="8">
        <f t="shared" si="1"/>
        <v>388</v>
      </c>
    </row>
    <row r="32" spans="1:7" ht="12.75">
      <c r="A32" s="4">
        <v>34</v>
      </c>
      <c r="B32" s="4" t="s">
        <v>4</v>
      </c>
      <c r="C32" s="8">
        <f t="shared" si="1"/>
        <v>388</v>
      </c>
      <c r="D32" s="8">
        <f t="shared" si="1"/>
        <v>388</v>
      </c>
      <c r="E32" s="8">
        <f t="shared" si="1"/>
        <v>388</v>
      </c>
      <c r="F32" s="8">
        <f>1+31+30+31+30+31+234</f>
        <v>388</v>
      </c>
      <c r="G32" s="8">
        <f>1+31+30+31+30+31+234</f>
        <v>388</v>
      </c>
    </row>
    <row r="33" spans="1:7" ht="12.75">
      <c r="A33" s="4">
        <v>35</v>
      </c>
      <c r="B33" s="4" t="s">
        <v>4</v>
      </c>
      <c r="C33" s="8">
        <f>3+28+31+30+31+30+31+22</f>
        <v>206</v>
      </c>
      <c r="D33" s="8">
        <f>3+28+31+30+31+30+31+22</f>
        <v>206</v>
      </c>
      <c r="E33" s="8">
        <f>3+28+31+30+31+30+31+22</f>
        <v>206</v>
      </c>
      <c r="F33" s="8">
        <f>3+28+31+30+31+30+31+22</f>
        <v>206</v>
      </c>
      <c r="G33" s="8">
        <f>3+28+31+30+31+30+31+22</f>
        <v>206</v>
      </c>
    </row>
    <row r="34" spans="1:7" ht="12.75">
      <c r="A34" s="4">
        <v>36</v>
      </c>
      <c r="B34" s="4" t="s">
        <v>3</v>
      </c>
      <c r="C34" s="8">
        <f>18+31+31+30+31+30+31+31</f>
        <v>233</v>
      </c>
      <c r="D34" s="8">
        <f>18+31+31+30+31+30+31+31</f>
        <v>233</v>
      </c>
      <c r="E34" s="8">
        <f>18+31+31+30+31+30+31+31</f>
        <v>233</v>
      </c>
      <c r="F34" s="8">
        <f>18+31+31+30+31+30+31+31</f>
        <v>233</v>
      </c>
      <c r="G34" s="8">
        <f>18+31+31+30+31+30+31+31</f>
        <v>233</v>
      </c>
    </row>
    <row r="35" spans="1:7" ht="12.75">
      <c r="A35" s="4">
        <v>40</v>
      </c>
      <c r="B35" s="4" t="s">
        <v>4</v>
      </c>
      <c r="C35" s="8">
        <f>1+28+31+30+31+30+31+22</f>
        <v>204</v>
      </c>
      <c r="D35" s="8">
        <f>1+28+31+30+31+30+31+22</f>
        <v>204</v>
      </c>
      <c r="E35" s="8">
        <f>1+28+31+30+31+30+31+22</f>
        <v>204</v>
      </c>
      <c r="F35" s="8">
        <f>1+28+31+30+31+30+31+22</f>
        <v>204</v>
      </c>
      <c r="G35" s="8">
        <f>1+28+31+30+31+30+31+22</f>
        <v>204</v>
      </c>
    </row>
    <row r="36" spans="1:7" ht="12.75">
      <c r="A36" s="4">
        <v>41</v>
      </c>
      <c r="B36" s="4" t="s">
        <v>3</v>
      </c>
      <c r="C36" s="8">
        <f>5+30+31+31+30+31+30+31+365+234</f>
        <v>818</v>
      </c>
      <c r="D36" s="8">
        <f>5+30+31+31+30+31+30+31+365+234</f>
        <v>818</v>
      </c>
      <c r="E36" s="8">
        <f>5+30+31+31+30+31+30+31+365+234</f>
        <v>818</v>
      </c>
      <c r="F36" s="8">
        <f>5+30+31+31+30+31+30+31+365+234</f>
        <v>818</v>
      </c>
      <c r="G36" s="8">
        <f>5+30+31+31+30+31+30+31+365+234</f>
        <v>818</v>
      </c>
    </row>
    <row r="37" spans="1:7" ht="12.75">
      <c r="A37" s="4">
        <v>42</v>
      </c>
      <c r="B37" s="4" t="s">
        <v>4</v>
      </c>
      <c r="C37" s="8">
        <f>30+31+31+30+31+30+31+365+234</f>
        <v>813</v>
      </c>
      <c r="D37" s="8">
        <f>30+31+31+30+31+30+31+365+234</f>
        <v>813</v>
      </c>
      <c r="E37" s="8">
        <f>30+31+31+30+31+30+31+365+234</f>
        <v>813</v>
      </c>
      <c r="F37" s="7"/>
      <c r="G37" s="8">
        <f>30+31+31+30+31+30+31+365+234</f>
        <v>813</v>
      </c>
    </row>
    <row r="38" spans="1:7" ht="12.75">
      <c r="A38" s="4">
        <v>44</v>
      </c>
      <c r="B38" s="4" t="s">
        <v>3</v>
      </c>
      <c r="C38" s="8">
        <f aca="true" t="shared" si="2" ref="C38:E40">3+31+365+365+365+152</f>
        <v>1281</v>
      </c>
      <c r="D38" s="8">
        <f t="shared" si="2"/>
        <v>1281</v>
      </c>
      <c r="E38" s="8">
        <f t="shared" si="2"/>
        <v>1281</v>
      </c>
      <c r="F38" s="7"/>
      <c r="G38" s="8">
        <f>3+31+365+365+365+152</f>
        <v>1281</v>
      </c>
    </row>
    <row r="39" spans="1:7" ht="12.75">
      <c r="A39" s="4">
        <v>45</v>
      </c>
      <c r="B39" s="4" t="s">
        <v>3</v>
      </c>
      <c r="C39" s="8">
        <f t="shared" si="2"/>
        <v>1281</v>
      </c>
      <c r="D39" s="8">
        <f t="shared" si="2"/>
        <v>1281</v>
      </c>
      <c r="E39" s="8">
        <f t="shared" si="2"/>
        <v>1281</v>
      </c>
      <c r="F39" s="7"/>
      <c r="G39" s="8">
        <f>3+31+365+365+365+152</f>
        <v>1281</v>
      </c>
    </row>
    <row r="40" spans="1:7" ht="12.75">
      <c r="A40" s="4">
        <v>46</v>
      </c>
      <c r="B40" s="4" t="s">
        <v>3</v>
      </c>
      <c r="C40" s="8">
        <f t="shared" si="2"/>
        <v>1281</v>
      </c>
      <c r="D40" s="8">
        <f t="shared" si="2"/>
        <v>1281</v>
      </c>
      <c r="E40" s="8">
        <f t="shared" si="2"/>
        <v>1281</v>
      </c>
      <c r="F40" s="8">
        <f>3+31+365+365+365+152</f>
        <v>1281</v>
      </c>
      <c r="G40" s="8">
        <f>3+31+365+365+365+152</f>
        <v>1281</v>
      </c>
    </row>
    <row r="41" spans="1:7" ht="12.75">
      <c r="A41" s="4">
        <v>47</v>
      </c>
      <c r="B41" s="4" t="s">
        <v>4</v>
      </c>
      <c r="C41" s="8">
        <f>15+30+31+30+31+234</f>
        <v>371</v>
      </c>
      <c r="D41" s="8">
        <f>15+30+31+30+31+234</f>
        <v>371</v>
      </c>
      <c r="E41" s="8">
        <f>15+30+31+30+31+234</f>
        <v>371</v>
      </c>
      <c r="F41" s="8">
        <f>15+30+31+30+31+234</f>
        <v>371</v>
      </c>
      <c r="G41" s="8">
        <f>15+30+31+30+31+234</f>
        <v>371</v>
      </c>
    </row>
    <row r="42" spans="1:7" ht="12.75">
      <c r="A42" s="4">
        <v>48</v>
      </c>
      <c r="B42" s="4" t="s">
        <v>3</v>
      </c>
      <c r="C42" s="8">
        <f>10+30+31+30+31+176</f>
        <v>308</v>
      </c>
      <c r="D42" s="8">
        <f>10+30+31+30+31+176</f>
        <v>308</v>
      </c>
      <c r="E42" s="8">
        <f>10+30+31+30+31+176</f>
        <v>308</v>
      </c>
      <c r="F42" s="7"/>
      <c r="G42" s="8">
        <f>10+30+31+30+31+176</f>
        <v>308</v>
      </c>
    </row>
    <row r="43" spans="1:7" ht="12.75">
      <c r="A43" s="4">
        <v>52</v>
      </c>
      <c r="B43" s="4" t="s">
        <v>3</v>
      </c>
      <c r="C43" s="8">
        <f>13+61+365+234</f>
        <v>673</v>
      </c>
      <c r="D43" s="8">
        <f>13+61+365+234</f>
        <v>673</v>
      </c>
      <c r="E43" s="8">
        <f>13+61+365+234</f>
        <v>673</v>
      </c>
      <c r="F43" s="8">
        <f>13+61+365+234</f>
        <v>673</v>
      </c>
      <c r="G43" s="8">
        <f>13+61+365+234</f>
        <v>673</v>
      </c>
    </row>
    <row r="44" spans="1:7" ht="12.75">
      <c r="A44" s="4">
        <v>1</v>
      </c>
      <c r="B44" t="s">
        <v>2</v>
      </c>
      <c r="C44" s="8"/>
      <c r="D44" s="8"/>
      <c r="E44" s="8">
        <f>14+184+365+365+365+152</f>
        <v>1445</v>
      </c>
      <c r="F44" s="8"/>
      <c r="G44" s="8">
        <f>14+184+365+365+365+152</f>
        <v>1445</v>
      </c>
    </row>
    <row r="45" spans="1:7" ht="12.75">
      <c r="A45" s="4">
        <v>2</v>
      </c>
      <c r="B45" t="s">
        <v>2</v>
      </c>
      <c r="C45" s="8"/>
      <c r="D45" s="8"/>
      <c r="E45" s="8">
        <f>23+275+365+365+152</f>
        <v>1180</v>
      </c>
      <c r="F45" s="8"/>
      <c r="G45" s="8">
        <f>23+275+365+365+152</f>
        <v>1180</v>
      </c>
    </row>
    <row r="46" spans="1:7" ht="12.75">
      <c r="A46" s="4">
        <v>3</v>
      </c>
      <c r="B46" t="s">
        <v>2</v>
      </c>
      <c r="C46" s="8"/>
      <c r="D46" s="8"/>
      <c r="E46" s="8">
        <f>30+214+365+365+152</f>
        <v>1126</v>
      </c>
      <c r="F46" s="8"/>
      <c r="G46" s="8">
        <f>30+214+365+365+152</f>
        <v>1126</v>
      </c>
    </row>
    <row r="47" spans="1:7" ht="12.75">
      <c r="A47">
        <v>4</v>
      </c>
      <c r="B47" t="s">
        <v>2</v>
      </c>
      <c r="C47" s="7"/>
      <c r="D47" s="7"/>
      <c r="E47" s="7">
        <v>1247</v>
      </c>
      <c r="F47" s="7">
        <v>1248</v>
      </c>
      <c r="G47" s="7">
        <v>1248</v>
      </c>
    </row>
    <row r="48" spans="1:7" ht="12.75">
      <c r="A48">
        <v>5</v>
      </c>
      <c r="B48" t="s">
        <v>2</v>
      </c>
      <c r="C48" s="7"/>
      <c r="D48" s="7"/>
      <c r="E48" s="7">
        <v>1095</v>
      </c>
      <c r="F48" s="7"/>
      <c r="G48" s="7">
        <v>1095</v>
      </c>
    </row>
    <row r="49" spans="1:7" ht="12.75">
      <c r="A49">
        <v>6</v>
      </c>
      <c r="B49" t="s">
        <v>2</v>
      </c>
      <c r="C49" s="7"/>
      <c r="D49" s="7"/>
      <c r="E49" s="7">
        <v>957</v>
      </c>
      <c r="F49" s="7">
        <v>958</v>
      </c>
      <c r="G49" s="7">
        <v>959</v>
      </c>
    </row>
    <row r="50" spans="1:7" ht="12.75">
      <c r="A50">
        <v>7</v>
      </c>
      <c r="B50" t="s">
        <v>2</v>
      </c>
      <c r="C50" s="7"/>
      <c r="D50" s="7"/>
      <c r="E50" s="7">
        <f>27+184+365+365+152</f>
        <v>1093</v>
      </c>
      <c r="F50" s="7"/>
      <c r="G50" s="7">
        <f>27+184+365+365+152</f>
        <v>1093</v>
      </c>
    </row>
    <row r="51" spans="1:7" ht="12.75">
      <c r="A51">
        <v>8</v>
      </c>
      <c r="B51" t="s">
        <v>2</v>
      </c>
      <c r="C51" s="7"/>
      <c r="D51" s="7"/>
      <c r="E51" s="7">
        <f>19+214+365+365+365+152</f>
        <v>1480</v>
      </c>
      <c r="F51" s="7">
        <f>19+214+365+365+365+152</f>
        <v>1480</v>
      </c>
      <c r="G51" s="7">
        <f>19+214+365+365+365+152</f>
        <v>1480</v>
      </c>
    </row>
    <row r="52" spans="1:7" ht="12.75">
      <c r="A52">
        <v>9</v>
      </c>
      <c r="B52" t="s">
        <v>2</v>
      </c>
      <c r="C52" s="7"/>
      <c r="D52" s="7"/>
      <c r="E52" s="7">
        <f>215+365+365+152</f>
        <v>1097</v>
      </c>
      <c r="F52" s="7">
        <f>215+365+365+152</f>
        <v>1097</v>
      </c>
      <c r="G52" s="7">
        <f>215+365+365+152</f>
        <v>1097</v>
      </c>
    </row>
    <row r="53" spans="1:7" ht="12.75">
      <c r="A53">
        <v>10</v>
      </c>
      <c r="B53" t="s">
        <v>2</v>
      </c>
      <c r="C53" s="7"/>
      <c r="D53" s="7"/>
      <c r="E53" s="7">
        <f>8+245+365+365+152</f>
        <v>1135</v>
      </c>
      <c r="F53" s="7"/>
      <c r="G53" s="7">
        <f>8+245+365+365+152</f>
        <v>1135</v>
      </c>
    </row>
    <row r="54" spans="1:7" ht="12.75">
      <c r="A54">
        <v>11</v>
      </c>
      <c r="B54" t="s">
        <v>2</v>
      </c>
      <c r="C54" s="7"/>
      <c r="D54" s="7"/>
      <c r="E54" s="7">
        <f>7+245+365+365+152</f>
        <v>1134</v>
      </c>
      <c r="F54" s="7"/>
      <c r="G54" s="7">
        <f>7+245+365+365+152</f>
        <v>1134</v>
      </c>
    </row>
    <row r="55" spans="1:7" ht="12.75">
      <c r="A55">
        <v>12</v>
      </c>
      <c r="B55" t="s">
        <v>2</v>
      </c>
      <c r="C55" s="7"/>
      <c r="D55" s="7"/>
      <c r="E55" s="7">
        <f>1+245+365+365+152</f>
        <v>1128</v>
      </c>
      <c r="F55" s="7"/>
      <c r="G55" s="7">
        <f>1+245+365+365+152</f>
        <v>1128</v>
      </c>
    </row>
    <row r="56" spans="1:7" ht="12.75">
      <c r="A56">
        <v>13</v>
      </c>
      <c r="B56" t="s">
        <v>2</v>
      </c>
      <c r="C56" s="7"/>
      <c r="D56" s="7"/>
      <c r="E56" s="7">
        <f>185+365+365+152</f>
        <v>1067</v>
      </c>
      <c r="F56" s="7">
        <f>185+365+365+152</f>
        <v>1067</v>
      </c>
      <c r="G56" s="7">
        <f>185+365+365+152</f>
        <v>1067</v>
      </c>
    </row>
    <row r="57" spans="1:7" ht="12.75">
      <c r="A57">
        <v>14</v>
      </c>
      <c r="B57" t="s">
        <v>2</v>
      </c>
      <c r="C57" s="7"/>
      <c r="D57" s="7"/>
      <c r="E57" s="7">
        <v>407</v>
      </c>
      <c r="F57" s="7">
        <v>408</v>
      </c>
      <c r="G57" s="7">
        <v>409</v>
      </c>
    </row>
    <row r="58" spans="1:7" ht="12.75">
      <c r="A58">
        <v>15</v>
      </c>
      <c r="B58" t="s">
        <v>2</v>
      </c>
      <c r="C58" s="7"/>
      <c r="D58" s="7"/>
      <c r="E58" s="7">
        <f>365+365+152</f>
        <v>882</v>
      </c>
      <c r="F58" s="7">
        <f>365+365+152</f>
        <v>882</v>
      </c>
      <c r="G58" s="7">
        <f>365+365+152</f>
        <v>882</v>
      </c>
    </row>
    <row r="59" spans="1:7" ht="12.75">
      <c r="A59">
        <v>16</v>
      </c>
      <c r="B59" t="s">
        <v>2</v>
      </c>
      <c r="C59" s="7"/>
      <c r="D59" s="7"/>
      <c r="E59" s="7">
        <f>227+365+365+152</f>
        <v>1109</v>
      </c>
      <c r="F59" s="7"/>
      <c r="G59" s="7"/>
    </row>
    <row r="60" spans="1:7" ht="12.75">
      <c r="A60">
        <v>17</v>
      </c>
      <c r="B60" t="s">
        <v>2</v>
      </c>
      <c r="C60" s="7"/>
      <c r="D60" s="7"/>
      <c r="E60" s="7">
        <f>275+365+365+152</f>
        <v>1157</v>
      </c>
      <c r="F60" s="7"/>
      <c r="G60" s="7">
        <f>275+365+365+152</f>
        <v>1157</v>
      </c>
    </row>
    <row r="61" spans="1:7" ht="12.75">
      <c r="A61">
        <v>18</v>
      </c>
      <c r="B61" t="s">
        <v>2</v>
      </c>
      <c r="C61" s="7"/>
      <c r="D61" s="7"/>
      <c r="E61" s="7">
        <f>4+245+365+365+152</f>
        <v>1131</v>
      </c>
      <c r="F61" s="7"/>
      <c r="G61" s="7">
        <f>4+245+365+365+152</f>
        <v>1131</v>
      </c>
    </row>
    <row r="62" spans="1:7" ht="12.75">
      <c r="A62">
        <v>19</v>
      </c>
      <c r="B62" t="s">
        <v>2</v>
      </c>
      <c r="C62" s="7"/>
      <c r="D62" s="7"/>
      <c r="E62" s="7">
        <v>1309</v>
      </c>
      <c r="F62" s="7"/>
      <c r="G62" s="7">
        <v>1309</v>
      </c>
    </row>
    <row r="63" spans="1:7" ht="12.75">
      <c r="A63">
        <v>20</v>
      </c>
      <c r="B63" t="s">
        <v>2</v>
      </c>
      <c r="C63" s="7"/>
      <c r="D63" s="7"/>
      <c r="E63" s="7">
        <f>93+365+365+365+152</f>
        <v>1340</v>
      </c>
      <c r="F63" s="7">
        <f>93+365+365+365+152</f>
        <v>1340</v>
      </c>
      <c r="G63" s="7">
        <f>93+365+365+365+152</f>
        <v>1340</v>
      </c>
    </row>
    <row r="64" spans="1:7" ht="12.75">
      <c r="A64">
        <v>21</v>
      </c>
      <c r="B64" t="s">
        <v>2</v>
      </c>
      <c r="C64" s="7"/>
      <c r="D64" s="7"/>
      <c r="E64" s="7">
        <f>16+306+365+365+152</f>
        <v>1204</v>
      </c>
      <c r="F64" s="7"/>
      <c r="G64" s="7">
        <f>16+306+365+365+152</f>
        <v>1204</v>
      </c>
    </row>
    <row r="65" spans="1:7" ht="12.75">
      <c r="A65">
        <v>22</v>
      </c>
      <c r="B65" t="s">
        <v>2</v>
      </c>
      <c r="C65" s="7"/>
      <c r="D65" s="7"/>
      <c r="E65" s="7">
        <f>365+365+152</f>
        <v>882</v>
      </c>
      <c r="F65" s="7">
        <f>365+365+152</f>
        <v>882</v>
      </c>
      <c r="G65" s="7">
        <f>365+365+152</f>
        <v>882</v>
      </c>
    </row>
    <row r="66" spans="1:7" ht="12.75">
      <c r="A66">
        <v>23</v>
      </c>
      <c r="B66" t="s">
        <v>2</v>
      </c>
      <c r="C66" s="7"/>
      <c r="D66" s="7"/>
      <c r="E66" s="7">
        <f>4+245+365+152</f>
        <v>766</v>
      </c>
      <c r="F66" s="7">
        <f>4+245+365+152</f>
        <v>766</v>
      </c>
      <c r="G66" s="7">
        <f>4+245+365+152</f>
        <v>766</v>
      </c>
    </row>
    <row r="67" spans="1:7" ht="12.75">
      <c r="A67">
        <v>24</v>
      </c>
      <c r="B67" t="s">
        <v>2</v>
      </c>
      <c r="C67" s="7"/>
      <c r="D67" s="7"/>
      <c r="E67" s="7">
        <f>121+365+365+152</f>
        <v>1003</v>
      </c>
      <c r="F67" s="7">
        <f>121+365+365+152</f>
        <v>1003</v>
      </c>
      <c r="G67" s="7">
        <f>121+365+365+152</f>
        <v>1003</v>
      </c>
    </row>
    <row r="68" spans="1:7" ht="12.75">
      <c r="A68">
        <v>25</v>
      </c>
      <c r="B68" t="s">
        <v>2</v>
      </c>
      <c r="C68" s="7"/>
      <c r="D68" s="7"/>
      <c r="E68" s="7">
        <f>13+365+365+365+152</f>
        <v>1260</v>
      </c>
      <c r="F68" s="7">
        <f>13+365+365+365+152</f>
        <v>1260</v>
      </c>
      <c r="G68" s="7">
        <f>13+365+365+365+152</f>
        <v>1260</v>
      </c>
    </row>
    <row r="69" spans="1:7" ht="12.75">
      <c r="A69">
        <v>26</v>
      </c>
      <c r="B69" t="s">
        <v>2</v>
      </c>
      <c r="C69" s="7"/>
      <c r="D69" s="7"/>
      <c r="E69" s="7">
        <f>6+365+365+152</f>
        <v>888</v>
      </c>
      <c r="F69" s="7">
        <f>6+365+365+152</f>
        <v>888</v>
      </c>
      <c r="G69" s="7">
        <f>6+365+365+152</f>
        <v>888</v>
      </c>
    </row>
    <row r="70" spans="1:7" ht="12.75">
      <c r="A70" t="s">
        <v>11</v>
      </c>
      <c r="C70" s="7">
        <f>SUM(C5:C69)</f>
        <v>26131</v>
      </c>
      <c r="D70" s="7">
        <f>SUM(D5:D69)</f>
        <v>26131</v>
      </c>
      <c r="E70" s="7">
        <f>SUM(E5:E69)</f>
        <v>54653</v>
      </c>
      <c r="F70" s="7">
        <f>SUM(F5:F69)</f>
        <v>28380</v>
      </c>
      <c r="G70" s="7">
        <f>SUM(G5:G69)</f>
        <v>53549</v>
      </c>
    </row>
    <row r="71" spans="1:7" ht="12.75">
      <c r="A71" t="s">
        <v>12</v>
      </c>
      <c r="C71" s="7">
        <f>C70+D70+E70+F70+G70</f>
        <v>188844</v>
      </c>
      <c r="D71" s="7"/>
      <c r="E71" s="7"/>
      <c r="F71" s="7"/>
      <c r="G71" s="7"/>
    </row>
  </sheetData>
  <printOptions gridLines="1" headings="1"/>
  <pageMargins left="0.75" right="0.75" top="1.29" bottom="1" header="0.5" footer="0.5"/>
  <pageSetup horizontalDpi="600" verticalDpi="600" orientation="portrait" r:id="rId1"/>
  <headerFooter alignWithMargins="0">
    <oddHeader>&amp;RExhibit No. ___ (TLW-72)
Docket No. UT-033011
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E30"/>
  <sheetViews>
    <sheetView workbookViewId="0" topLeftCell="A13">
      <selection activeCell="C29" sqref="C29:C30"/>
    </sheetView>
  </sheetViews>
  <sheetFormatPr defaultColWidth="9.140625" defaultRowHeight="12.75"/>
  <cols>
    <col min="2" max="2" width="10.140625" style="0" bestFit="1" customWidth="1"/>
  </cols>
  <sheetData>
    <row r="4" spans="2:4" ht="12.75">
      <c r="B4" t="s">
        <v>13</v>
      </c>
      <c r="C4" t="s">
        <v>14</v>
      </c>
      <c r="D4" t="s">
        <v>14</v>
      </c>
    </row>
    <row r="5" spans="1:5" ht="12.75">
      <c r="A5" s="4">
        <v>1</v>
      </c>
      <c r="B5" s="12">
        <v>36693</v>
      </c>
      <c r="C5" s="8">
        <f>14+184+365+365+365+152</f>
        <v>1445</v>
      </c>
      <c r="D5" s="8" t="s">
        <v>15</v>
      </c>
      <c r="E5" s="8"/>
    </row>
    <row r="6" spans="1:5" ht="12.75">
      <c r="A6" s="4">
        <v>2</v>
      </c>
      <c r="B6" s="12">
        <v>36958</v>
      </c>
      <c r="C6" s="8">
        <f>23+275+365+365+152</f>
        <v>1180</v>
      </c>
      <c r="D6" s="8" t="s">
        <v>16</v>
      </c>
      <c r="E6" s="8"/>
    </row>
    <row r="7" spans="1:5" ht="12.75">
      <c r="A7" s="4">
        <v>3</v>
      </c>
      <c r="B7" s="12">
        <v>36951</v>
      </c>
      <c r="C7" s="8">
        <f>30+214+365+365+152</f>
        <v>1126</v>
      </c>
      <c r="D7" s="8" t="s">
        <v>17</v>
      </c>
      <c r="E7" s="8"/>
    </row>
    <row r="8" spans="1:5" s="10" customFormat="1" ht="12.75">
      <c r="A8" s="10">
        <v>4</v>
      </c>
      <c r="C8" s="11"/>
      <c r="D8" s="11"/>
      <c r="E8" s="11">
        <v>1247</v>
      </c>
    </row>
    <row r="9" spans="1:5" s="10" customFormat="1" ht="12.75">
      <c r="A9" s="10">
        <v>5</v>
      </c>
      <c r="C9" s="11"/>
      <c r="D9" s="11"/>
      <c r="E9" s="11">
        <v>1095</v>
      </c>
    </row>
    <row r="10" spans="1:5" s="10" customFormat="1" ht="12.75">
      <c r="A10" s="10">
        <v>6</v>
      </c>
      <c r="C10" s="11"/>
      <c r="D10" s="11"/>
      <c r="E10" s="11">
        <v>957</v>
      </c>
    </row>
    <row r="11" spans="1:5" ht="12.75">
      <c r="A11">
        <v>7</v>
      </c>
      <c r="B11" s="12">
        <v>37075</v>
      </c>
      <c r="C11" s="7">
        <f>27+184+365+365+152</f>
        <v>1093</v>
      </c>
      <c r="D11" s="7" t="s">
        <v>18</v>
      </c>
      <c r="E11" s="7"/>
    </row>
    <row r="12" spans="1:5" s="10" customFormat="1" ht="12.75">
      <c r="A12" s="10">
        <v>8</v>
      </c>
      <c r="C12" s="11"/>
      <c r="D12" s="11"/>
      <c r="E12" s="11">
        <f>19+214+365+365+365+152</f>
        <v>1480</v>
      </c>
    </row>
    <row r="13" spans="1:5" s="10" customFormat="1" ht="12.75">
      <c r="A13" s="10">
        <v>9</v>
      </c>
      <c r="C13" s="11"/>
      <c r="D13" s="11"/>
      <c r="E13" s="11">
        <f>215+365+365+152</f>
        <v>1097</v>
      </c>
    </row>
    <row r="14" spans="1:5" ht="12.75">
      <c r="A14">
        <v>10</v>
      </c>
      <c r="B14" s="12">
        <v>37004</v>
      </c>
      <c r="C14" s="7">
        <f>8+245+365+365+152</f>
        <v>1135</v>
      </c>
      <c r="D14" s="7" t="s">
        <v>19</v>
      </c>
      <c r="E14" s="7"/>
    </row>
    <row r="15" spans="1:5" ht="12.75">
      <c r="A15">
        <v>11</v>
      </c>
      <c r="B15" s="12">
        <v>37005</v>
      </c>
      <c r="C15" s="7">
        <f>7+245+365+365+152</f>
        <v>1134</v>
      </c>
      <c r="D15" s="7" t="s">
        <v>20</v>
      </c>
      <c r="E15" s="7"/>
    </row>
    <row r="16" spans="1:5" ht="12.75">
      <c r="A16">
        <v>12</v>
      </c>
      <c r="B16" s="12">
        <v>37011</v>
      </c>
      <c r="C16" s="7">
        <f>1+245+365+365+152</f>
        <v>1128</v>
      </c>
      <c r="D16" s="7" t="s">
        <v>21</v>
      </c>
      <c r="E16" s="7"/>
    </row>
    <row r="17" spans="1:5" s="10" customFormat="1" ht="12.75">
      <c r="A17" s="10">
        <v>13</v>
      </c>
      <c r="C17" s="11"/>
      <c r="D17" s="11"/>
      <c r="E17" s="11">
        <f>185+365+365+152</f>
        <v>1067</v>
      </c>
    </row>
    <row r="18" spans="1:5" s="10" customFormat="1" ht="12.75">
      <c r="A18" s="10">
        <v>14</v>
      </c>
      <c r="C18" s="11"/>
      <c r="D18" s="11"/>
      <c r="E18" s="11">
        <v>407</v>
      </c>
    </row>
    <row r="19" spans="1:5" s="10" customFormat="1" ht="12.75">
      <c r="A19" s="10">
        <v>15</v>
      </c>
      <c r="C19" s="11"/>
      <c r="D19" s="11"/>
      <c r="E19" s="11">
        <f>365+365+152</f>
        <v>882</v>
      </c>
    </row>
    <row r="20" spans="1:5" s="10" customFormat="1" ht="12.75">
      <c r="A20" s="10">
        <v>16</v>
      </c>
      <c r="C20" s="11"/>
      <c r="D20" s="11"/>
      <c r="E20" s="11">
        <f>227+365+365+152</f>
        <v>1109</v>
      </c>
    </row>
    <row r="21" spans="1:5" ht="12.75">
      <c r="A21">
        <v>17</v>
      </c>
      <c r="B21" s="12">
        <v>36981</v>
      </c>
      <c r="C21" s="7">
        <f>275+365+365+152</f>
        <v>1157</v>
      </c>
      <c r="D21" s="7" t="s">
        <v>22</v>
      </c>
      <c r="E21" s="7"/>
    </row>
    <row r="22" spans="1:5" ht="12.75">
      <c r="A22">
        <v>18</v>
      </c>
      <c r="B22" s="12">
        <v>37008</v>
      </c>
      <c r="C22" s="7">
        <f>4+245+365+365+152</f>
        <v>1131</v>
      </c>
      <c r="D22" s="7" t="s">
        <v>23</v>
      </c>
      <c r="E22" s="7"/>
    </row>
    <row r="23" spans="1:5" s="10" customFormat="1" ht="12.75">
      <c r="A23" s="10">
        <v>19</v>
      </c>
      <c r="C23" s="11"/>
      <c r="D23" s="11"/>
      <c r="E23" s="11">
        <v>1309</v>
      </c>
    </row>
    <row r="24" spans="1:5" s="10" customFormat="1" ht="12.75">
      <c r="A24" s="10">
        <v>20</v>
      </c>
      <c r="C24" s="11"/>
      <c r="D24" s="11"/>
      <c r="E24" s="11">
        <f>93+365+365+365+152</f>
        <v>1340</v>
      </c>
    </row>
    <row r="25" spans="1:5" ht="12.75">
      <c r="A25">
        <v>21</v>
      </c>
      <c r="B25" s="12">
        <v>36934</v>
      </c>
      <c r="C25" s="7">
        <f>16+306+365+365+152</f>
        <v>1204</v>
      </c>
      <c r="D25" s="7" t="s">
        <v>24</v>
      </c>
      <c r="E25" s="7"/>
    </row>
    <row r="26" spans="1:5" s="10" customFormat="1" ht="12.75">
      <c r="A26" s="10">
        <v>22</v>
      </c>
      <c r="C26" s="11"/>
      <c r="D26" s="11"/>
      <c r="E26" s="11">
        <f>365+365+152</f>
        <v>882</v>
      </c>
    </row>
    <row r="27" spans="1:5" ht="12.75">
      <c r="A27">
        <v>23</v>
      </c>
      <c r="B27" s="12">
        <v>37372</v>
      </c>
      <c r="C27" s="7">
        <f>4+245+365+152</f>
        <v>766</v>
      </c>
      <c r="D27" s="7" t="s">
        <v>25</v>
      </c>
      <c r="E27" s="7"/>
    </row>
    <row r="28" spans="1:5" s="10" customFormat="1" ht="12.75">
      <c r="A28" s="10">
        <v>24</v>
      </c>
      <c r="C28" s="11"/>
      <c r="D28" s="11"/>
      <c r="E28" s="11">
        <f>121+365+365+152</f>
        <v>1003</v>
      </c>
    </row>
    <row r="29" spans="1:5" ht="12.75">
      <c r="A29">
        <v>25</v>
      </c>
      <c r="B29" s="12">
        <v>36878</v>
      </c>
      <c r="C29" s="7">
        <f>13+365+365+365+152</f>
        <v>1260</v>
      </c>
      <c r="D29" s="7" t="s">
        <v>26</v>
      </c>
      <c r="E29" s="7"/>
    </row>
    <row r="30" spans="1:5" ht="12.75">
      <c r="A30">
        <v>26</v>
      </c>
      <c r="B30" s="12">
        <v>37249</v>
      </c>
      <c r="C30" s="7">
        <f>6+365+365+152</f>
        <v>888</v>
      </c>
      <c r="D30" s="7" t="s">
        <v>27</v>
      </c>
      <c r="E30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TWilson</dc:creator>
  <cp:keywords/>
  <dc:description/>
  <cp:lastModifiedBy>TWilson</cp:lastModifiedBy>
  <cp:lastPrinted>2004-06-07T21:59:05Z</cp:lastPrinted>
  <dcterms:created xsi:type="dcterms:W3CDTF">2004-05-31T23:47:29Z</dcterms:created>
  <dcterms:modified xsi:type="dcterms:W3CDTF">2004-06-07T21:59:13Z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033011</vt:lpwstr>
  </property>
  <property fmtid="{D5CDD505-2E9C-101B-9397-08002B2CF9AE}" pid="6" name="IsConfidenti">
    <vt:lpwstr>0</vt:lpwstr>
  </property>
  <property fmtid="{D5CDD505-2E9C-101B-9397-08002B2CF9AE}" pid="7" name="Dat">
    <vt:lpwstr>2004-06-08T00:00:00Z</vt:lpwstr>
  </property>
  <property fmtid="{D5CDD505-2E9C-101B-9397-08002B2CF9AE}" pid="8" name="CaseTy">
    <vt:lpwstr>Formal Complaint</vt:lpwstr>
  </property>
  <property fmtid="{D5CDD505-2E9C-101B-9397-08002B2CF9AE}" pid="9" name="OpenedDa">
    <vt:lpwstr>2003-02-27T00:00:00Z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Corporation;Advanced TelCom, Inc.;Covad Communications Company;Electric Lightwave, Inc.;Eschelon Telecom of Washington, Inc.;FairPoint Communications Solutions Corp.;Global Crossing Local Services, Inc.;Integra Telecom of Washington, Inc.;MCI WorldC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